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rcom-my.sharepoint.com/personal/sandra_angarita_crcom_gov_co/Documents/CRC/MANUAL DEL SISTEMA DE ADMINISTRACIÓN DE RIESGOS – CRC/DOCUMENTOS/"/>
    </mc:Choice>
  </mc:AlternateContent>
  <xr:revisionPtr revIDLastSave="18" documentId="13_ncr:1_{F3F75A2A-D900-402A-93DD-09A735218AEB}" xr6:coauthVersionLast="47" xr6:coauthVersionMax="47" xr10:uidLastSave="{52AAE62D-2BB8-41D2-B120-046CAA90BECE}"/>
  <bookViews>
    <workbookView xWindow="-110" yWindow="-110" windowWidth="19420" windowHeight="10300" xr2:uid="{98A039E2-E392-4E6D-B6F0-668F159BF644}"/>
  </bookViews>
  <sheets>
    <sheet name="GE" sheetId="14" r:id="rId1"/>
    <sheet name="GO" sheetId="15" r:id="rId2"/>
    <sheet name="SE" sheetId="16" r:id="rId3"/>
    <sheet name="GPR" sheetId="1" r:id="rId4"/>
    <sheet name="GCI" sheetId="2" r:id="rId5"/>
    <sheet name="GDSR" sheetId="3" r:id="rId6"/>
    <sheet name="PI" sheetId="4" r:id="rId7"/>
    <sheet name="APAID" sheetId="5" r:id="rId8"/>
    <sheet name="RGV" sheetId="17" r:id="rId9"/>
    <sheet name="GTSI" sheetId="19" r:id="rId10"/>
    <sheet name="GD" sheetId="7" r:id="rId11"/>
    <sheet name="GF" sheetId="8" r:id="rId12"/>
    <sheet name="GTH" sheetId="10" r:id="rId13"/>
    <sheet name="GJ" sheetId="11" r:id="rId14"/>
    <sheet name="GC" sheetId="18" r:id="rId15"/>
    <sheet name="GABS" sheetId="13" r:id="rId16"/>
    <sheet name="RIESGOS DE CORRUPCIÓN 2024" sheetId="20" r:id="rId17"/>
  </sheets>
  <definedNames>
    <definedName name="_xlnm._FilterDatabase" localSheetId="16" hidden="1">'RIESGOS DE CORRUPCIÓN 2024'!$A$5:$P$5</definedName>
    <definedName name="ACTIVIDAD">#REF!</definedName>
    <definedName name="Actividad_del_control">#REF!</definedName>
    <definedName name="Agente_generador_internas">#REF!</definedName>
    <definedName name="Categoría_corrupción">#REF!</definedName>
    <definedName name="Categoría_estratégica">#REF!</definedName>
    <definedName name="Categoría_gestión_procesos">#REF!</definedName>
    <definedName name="Categoría_oportunidad">#REF!</definedName>
    <definedName name="Categoría_seguridad_información">#REF!</definedName>
    <definedName name="Clase_riesgo">#REF!</definedName>
    <definedName name="control">#REF!</definedName>
    <definedName name="Controles">#REF!</definedName>
    <definedName name="Controles_impacto">#REF!</definedName>
    <definedName name="Controles_probabilidad">#REF!</definedName>
    <definedName name="Debilidades_contexto_proceso">#REF!</definedName>
    <definedName name="Enfoque">#REF!</definedName>
    <definedName name="Pregunta1">#REF!</definedName>
    <definedName name="Pregunta2">#REF!</definedName>
    <definedName name="Pregunta3">#REF!</definedName>
    <definedName name="Pregunta4">#REF!</definedName>
    <definedName name="Pregunta5">#REF!</definedName>
    <definedName name="Pregunta6">#REF!</definedName>
    <definedName name="Pregunta7">#REF!</definedName>
    <definedName name="Pregunta8">#REF!</definedName>
    <definedName name="Preposiciones">#REF!</definedName>
    <definedName name="Respuestas">#REF!</definedName>
    <definedName name="SEGURIDAD">#REF!</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9" i="19" l="1"/>
  <c r="AA79" i="19" s="1"/>
  <c r="V79" i="19"/>
  <c r="S79" i="19"/>
  <c r="AD79" i="19" s="1"/>
  <c r="AC79" i="19" s="1"/>
  <c r="M79" i="19"/>
  <c r="Z78" i="19"/>
  <c r="AB78" i="19" s="1"/>
  <c r="V78" i="19"/>
  <c r="S78" i="19"/>
  <c r="M78" i="19"/>
  <c r="Z77" i="19"/>
  <c r="AB77" i="19" s="1"/>
  <c r="V77" i="19"/>
  <c r="S77" i="19"/>
  <c r="AD78" i="19" s="1"/>
  <c r="AC78" i="19" s="1"/>
  <c r="M77" i="19"/>
  <c r="V76" i="19"/>
  <c r="S76" i="19"/>
  <c r="AD77" i="19" s="1"/>
  <c r="AC77" i="19" s="1"/>
  <c r="M76" i="19"/>
  <c r="AD75" i="19"/>
  <c r="AC75" i="19" s="1"/>
  <c r="V75" i="19"/>
  <c r="S75" i="19"/>
  <c r="M75" i="19"/>
  <c r="AD74" i="19"/>
  <c r="AC74" i="19" s="1"/>
  <c r="Z74" i="19"/>
  <c r="AB74" i="19" s="1"/>
  <c r="V74" i="19"/>
  <c r="S74" i="19"/>
  <c r="O74" i="19"/>
  <c r="J74" i="19"/>
  <c r="V73" i="19"/>
  <c r="S73" i="19"/>
  <c r="M73" i="19"/>
  <c r="V72" i="19"/>
  <c r="S72" i="19"/>
  <c r="M72" i="19"/>
  <c r="V71" i="19"/>
  <c r="S71" i="19"/>
  <c r="M71" i="19"/>
  <c r="AA70" i="19"/>
  <c r="V70" i="19"/>
  <c r="S70" i="19"/>
  <c r="M70" i="19"/>
  <c r="V69" i="19"/>
  <c r="S69" i="19"/>
  <c r="Z70" i="19" s="1"/>
  <c r="AB70" i="19" s="1"/>
  <c r="M69" i="19"/>
  <c r="AD68" i="19"/>
  <c r="AC68" i="19" s="1"/>
  <c r="Z68" i="19"/>
  <c r="V68" i="19"/>
  <c r="S68" i="19"/>
  <c r="O68" i="19"/>
  <c r="J68" i="19"/>
  <c r="V67" i="19"/>
  <c r="S67" i="19"/>
  <c r="M67" i="19"/>
  <c r="V66" i="19"/>
  <c r="S66" i="19"/>
  <c r="Z67" i="19" s="1"/>
  <c r="AA67" i="19" s="1"/>
  <c r="M66" i="19"/>
  <c r="Z65" i="19"/>
  <c r="AA65" i="19" s="1"/>
  <c r="V65" i="19"/>
  <c r="S65" i="19"/>
  <c r="M65" i="19"/>
  <c r="AA64" i="19"/>
  <c r="AE64" i="19" s="1"/>
  <c r="Z64" i="19"/>
  <c r="AB64" i="19" s="1"/>
  <c r="V64" i="19"/>
  <c r="S64" i="19"/>
  <c r="M64" i="19"/>
  <c r="Z63" i="19"/>
  <c r="AB63" i="19" s="1"/>
  <c r="V63" i="19"/>
  <c r="S63" i="19"/>
  <c r="AD64" i="19" s="1"/>
  <c r="AC64" i="19" s="1"/>
  <c r="M63" i="19"/>
  <c r="V62" i="19"/>
  <c r="S62" i="19"/>
  <c r="K62" i="19"/>
  <c r="J62" i="19"/>
  <c r="AD61" i="19"/>
  <c r="AC61" i="19" s="1"/>
  <c r="Z61" i="19"/>
  <c r="V61" i="19"/>
  <c r="S61" i="19"/>
  <c r="M61" i="19"/>
  <c r="Z60" i="19"/>
  <c r="V60" i="19"/>
  <c r="S60" i="19"/>
  <c r="M60" i="19"/>
  <c r="V59" i="19"/>
  <c r="S59" i="19"/>
  <c r="AD60" i="19" s="1"/>
  <c r="AC60" i="19" s="1"/>
  <c r="M59" i="19"/>
  <c r="V58" i="19"/>
  <c r="S58" i="19"/>
  <c r="M58" i="19"/>
  <c r="V57" i="19"/>
  <c r="S57" i="19"/>
  <c r="M57" i="19"/>
  <c r="V56" i="19"/>
  <c r="S56" i="19"/>
  <c r="O56" i="19"/>
  <c r="K56" i="19"/>
  <c r="J56" i="19"/>
  <c r="Z55" i="19"/>
  <c r="AA55" i="19" s="1"/>
  <c r="V55" i="19"/>
  <c r="S55" i="19"/>
  <c r="AD55" i="19" s="1"/>
  <c r="AC55" i="19" s="1"/>
  <c r="M55" i="19"/>
  <c r="AA54" i="19"/>
  <c r="AE54" i="19" s="1"/>
  <c r="Z54" i="19"/>
  <c r="AB54" i="19" s="1"/>
  <c r="V54" i="19"/>
  <c r="S54" i="19"/>
  <c r="M54" i="19"/>
  <c r="Z53" i="19"/>
  <c r="AB53" i="19" s="1"/>
  <c r="V53" i="19"/>
  <c r="S53" i="19"/>
  <c r="AD54" i="19" s="1"/>
  <c r="AC54" i="19" s="1"/>
  <c r="M53" i="19"/>
  <c r="V52" i="19"/>
  <c r="S52" i="19"/>
  <c r="AD53" i="19" s="1"/>
  <c r="AC53" i="19" s="1"/>
  <c r="M52" i="19"/>
  <c r="AD51" i="19"/>
  <c r="AC51" i="19" s="1"/>
  <c r="V51" i="19"/>
  <c r="S51" i="19"/>
  <c r="M51" i="19"/>
  <c r="AD50" i="19"/>
  <c r="AC50" i="19" s="1"/>
  <c r="Z50" i="19"/>
  <c r="V50" i="19"/>
  <c r="S50" i="19"/>
  <c r="O50" i="19"/>
  <c r="J50" i="19"/>
  <c r="K50" i="19" s="1"/>
  <c r="V49" i="19"/>
  <c r="S49" i="19"/>
  <c r="Z49" i="19" s="1"/>
  <c r="M49" i="19"/>
  <c r="V48" i="19"/>
  <c r="S48" i="19"/>
  <c r="M48" i="19"/>
  <c r="V47" i="19"/>
  <c r="S47" i="19"/>
  <c r="M47" i="19"/>
  <c r="V46" i="19"/>
  <c r="S46" i="19"/>
  <c r="M46" i="19"/>
  <c r="V45" i="19"/>
  <c r="S45" i="19"/>
  <c r="M45" i="19"/>
  <c r="V44" i="19"/>
  <c r="S44" i="19"/>
  <c r="O44" i="19"/>
  <c r="J44" i="19"/>
  <c r="K44" i="19" s="1"/>
  <c r="M43" i="19"/>
  <c r="M42" i="19"/>
  <c r="V41" i="19"/>
  <c r="S41" i="19"/>
  <c r="M41" i="19"/>
  <c r="V40" i="19"/>
  <c r="S40" i="19"/>
  <c r="M40" i="19"/>
  <c r="V39" i="19"/>
  <c r="S39" i="19"/>
  <c r="M39" i="19"/>
  <c r="V38" i="19"/>
  <c r="S38" i="19"/>
  <c r="O38" i="19"/>
  <c r="K38" i="19"/>
  <c r="J38" i="19"/>
  <c r="P38" i="19" s="1"/>
  <c r="V37" i="19"/>
  <c r="S37" i="19"/>
  <c r="M37" i="19"/>
  <c r="V36" i="19"/>
  <c r="S36" i="19"/>
  <c r="V35" i="19"/>
  <c r="S35" i="19"/>
  <c r="V34" i="19"/>
  <c r="S34" i="19"/>
  <c r="V33" i="19"/>
  <c r="S33" i="19"/>
  <c r="V32" i="19"/>
  <c r="S32" i="19"/>
  <c r="M32" i="19"/>
  <c r="V31" i="19"/>
  <c r="S31" i="19"/>
  <c r="M31" i="19"/>
  <c r="V30" i="19"/>
  <c r="S30" i="19"/>
  <c r="M30" i="19"/>
  <c r="V29" i="19"/>
  <c r="S29" i="19"/>
  <c r="M29" i="19"/>
  <c r="V28" i="19"/>
  <c r="S28" i="19"/>
  <c r="O28" i="19"/>
  <c r="J28" i="19"/>
  <c r="K28" i="19" s="1"/>
  <c r="Z28" i="19" s="1"/>
  <c r="AD27" i="19"/>
  <c r="AC27" i="19" s="1"/>
  <c r="Z27" i="19"/>
  <c r="V27" i="19"/>
  <c r="S27" i="19"/>
  <c r="M27" i="19"/>
  <c r="AD26" i="19"/>
  <c r="AC26" i="19" s="1"/>
  <c r="Z26" i="19"/>
  <c r="V26" i="19"/>
  <c r="S26" i="19"/>
  <c r="M26" i="19"/>
  <c r="V25" i="19"/>
  <c r="S25" i="19"/>
  <c r="M25" i="19"/>
  <c r="V24" i="19"/>
  <c r="S24" i="19"/>
  <c r="M24" i="19"/>
  <c r="V23" i="19"/>
  <c r="S23" i="19"/>
  <c r="M23" i="19"/>
  <c r="V22" i="19"/>
  <c r="S22" i="19"/>
  <c r="O22" i="19"/>
  <c r="AD22" i="19" s="1"/>
  <c r="AC22" i="19" s="1"/>
  <c r="J22" i="19"/>
  <c r="M21" i="19"/>
  <c r="M19" i="19"/>
  <c r="AD18" i="19"/>
  <c r="AC18" i="19" s="1"/>
  <c r="V18" i="19"/>
  <c r="S18" i="19"/>
  <c r="V17" i="19"/>
  <c r="S17" i="19"/>
  <c r="V16" i="19"/>
  <c r="S16" i="19"/>
  <c r="V15" i="19"/>
  <c r="S15" i="19"/>
  <c r="V14" i="19"/>
  <c r="S14" i="19"/>
  <c r="V13" i="19"/>
  <c r="S13" i="19"/>
  <c r="V12" i="19"/>
  <c r="S12" i="19"/>
  <c r="M12" i="19"/>
  <c r="V11" i="19"/>
  <c r="S11" i="19"/>
  <c r="K11" i="19"/>
  <c r="J11" i="19"/>
  <c r="AE55" i="19" l="1"/>
  <c r="P56" i="19"/>
  <c r="AD28" i="19"/>
  <c r="AC28" i="19" s="1"/>
  <c r="P74" i="19"/>
  <c r="P44" i="19"/>
  <c r="AB28" i="19"/>
  <c r="Z29" i="19" s="1"/>
  <c r="AA28" i="19"/>
  <c r="AE28" i="19" s="1"/>
  <c r="O62" i="19"/>
  <c r="P62" i="19"/>
  <c r="O11" i="19"/>
  <c r="P11" i="19"/>
  <c r="AB26" i="19"/>
  <c r="AA26" i="19"/>
  <c r="AE26" i="19" s="1"/>
  <c r="AD73" i="19"/>
  <c r="AC73" i="19" s="1"/>
  <c r="Z73" i="19"/>
  <c r="Z72" i="19"/>
  <c r="AD72" i="19"/>
  <c r="AC72" i="19" s="1"/>
  <c r="AD23" i="19"/>
  <c r="AB50" i="19"/>
  <c r="AA50" i="19"/>
  <c r="AE50" i="19" s="1"/>
  <c r="AD52" i="19"/>
  <c r="AC52" i="19" s="1"/>
  <c r="Z52" i="19"/>
  <c r="Z51" i="19"/>
  <c r="AB60" i="19"/>
  <c r="AA60" i="19"/>
  <c r="AE60" i="19" s="1"/>
  <c r="AD29" i="19"/>
  <c r="AC29" i="19" s="1"/>
  <c r="AA63" i="19"/>
  <c r="AB65" i="19"/>
  <c r="AA68" i="19"/>
  <c r="AE68" i="19" s="1"/>
  <c r="AB68" i="19"/>
  <c r="Z71" i="19"/>
  <c r="AD71" i="19"/>
  <c r="AC71" i="19" s="1"/>
  <c r="AE79" i="19"/>
  <c r="Z38" i="19"/>
  <c r="AA49" i="19"/>
  <c r="AB49" i="19"/>
  <c r="AE67" i="19"/>
  <c r="AD67" i="19"/>
  <c r="AC67" i="19" s="1"/>
  <c r="AD11" i="19"/>
  <c r="Z11" i="19"/>
  <c r="P22" i="19"/>
  <c r="K22" i="19"/>
  <c r="Z22" i="19" s="1"/>
  <c r="AD59" i="19"/>
  <c r="AC59" i="19" s="1"/>
  <c r="Z59" i="19"/>
  <c r="Z58" i="19"/>
  <c r="AD58" i="19"/>
  <c r="AC58" i="19" s="1"/>
  <c r="AA78" i="19"/>
  <c r="AE78" i="19" s="1"/>
  <c r="AA27" i="19"/>
  <c r="AE27" i="19" s="1"/>
  <c r="AB27" i="19"/>
  <c r="Z44" i="19"/>
  <c r="AD44" i="19"/>
  <c r="AC44" i="19" s="1"/>
  <c r="AA53" i="19"/>
  <c r="AE53" i="19" s="1"/>
  <c r="AF50" i="19" s="1"/>
  <c r="AB55" i="19"/>
  <c r="AD76" i="19"/>
  <c r="AC76" i="19" s="1"/>
  <c r="Z76" i="19"/>
  <c r="Z75" i="19"/>
  <c r="P28" i="19"/>
  <c r="AD38" i="19"/>
  <c r="AC38" i="19" s="1"/>
  <c r="AD49" i="19"/>
  <c r="AC49" i="19" s="1"/>
  <c r="Z57" i="19"/>
  <c r="Z56" i="19"/>
  <c r="AD57" i="19"/>
  <c r="AC57" i="19" s="1"/>
  <c r="AD56" i="19"/>
  <c r="AC56" i="19" s="1"/>
  <c r="AB61" i="19"/>
  <c r="AA61" i="19"/>
  <c r="AE61" i="19" s="1"/>
  <c r="AB67" i="19"/>
  <c r="AA77" i="19"/>
  <c r="AE77" i="19" s="1"/>
  <c r="AB79" i="19"/>
  <c r="P50" i="19"/>
  <c r="AD66" i="19"/>
  <c r="AC66" i="19" s="1"/>
  <c r="Z66" i="19"/>
  <c r="AD70" i="19"/>
  <c r="AC70" i="19" s="1"/>
  <c r="AE70" i="19" s="1"/>
  <c r="AD30" i="19"/>
  <c r="AC30" i="19" s="1"/>
  <c r="AD62" i="19"/>
  <c r="AC62" i="19" s="1"/>
  <c r="Z62" i="19"/>
  <c r="AD63" i="19"/>
  <c r="AC63" i="19" s="1"/>
  <c r="AD65" i="19"/>
  <c r="AC65" i="19" s="1"/>
  <c r="AE65" i="19" s="1"/>
  <c r="P68" i="19"/>
  <c r="K68" i="19"/>
  <c r="AD69" i="19"/>
  <c r="AC69" i="19" s="1"/>
  <c r="Z69" i="19"/>
  <c r="K74" i="19"/>
  <c r="AA74" i="19"/>
  <c r="AE74" i="19" s="1"/>
  <c r="AE49" i="19" l="1"/>
  <c r="AA58" i="19"/>
  <c r="AE58" i="19" s="1"/>
  <c r="AB58" i="19"/>
  <c r="AC11" i="19"/>
  <c r="AD12" i="19"/>
  <c r="AB71" i="19"/>
  <c r="AA71" i="19"/>
  <c r="AE71" i="19" s="1"/>
  <c r="AE63" i="19"/>
  <c r="AB44" i="19"/>
  <c r="Z45" i="19" s="1"/>
  <c r="AA44" i="19"/>
  <c r="AE44" i="19" s="1"/>
  <c r="AB76" i="19"/>
  <c r="AA76" i="19"/>
  <c r="AE76" i="19" s="1"/>
  <c r="AD45" i="19"/>
  <c r="AA38" i="19"/>
  <c r="AE38" i="19" s="1"/>
  <c r="AB38" i="19"/>
  <c r="Z39" i="19" s="1"/>
  <c r="AB52" i="19"/>
  <c r="AA52" i="19"/>
  <c r="AE52" i="19" s="1"/>
  <c r="AA72" i="19"/>
  <c r="AE72" i="19" s="1"/>
  <c r="AB72" i="19"/>
  <c r="AA29" i="19"/>
  <c r="AE29" i="19" s="1"/>
  <c r="AB29" i="19"/>
  <c r="Z30" i="19" s="1"/>
  <c r="AD31" i="19"/>
  <c r="AB56" i="19"/>
  <c r="AA56" i="19"/>
  <c r="AE56" i="19" s="1"/>
  <c r="AC23" i="19"/>
  <c r="AD24" i="19"/>
  <c r="AB62" i="19"/>
  <c r="AA62" i="19"/>
  <c r="AE62" i="19" s="1"/>
  <c r="AB57" i="19"/>
  <c r="AA57" i="19"/>
  <c r="AE57" i="19" s="1"/>
  <c r="AA75" i="19"/>
  <c r="AE75" i="19" s="1"/>
  <c r="AB75" i="19"/>
  <c r="AB59" i="19"/>
  <c r="AA59" i="19"/>
  <c r="AE59" i="19" s="1"/>
  <c r="AB22" i="19"/>
  <c r="Z23" i="19" s="1"/>
  <c r="AA22" i="19"/>
  <c r="AE22" i="19" s="1"/>
  <c r="AA51" i="19"/>
  <c r="AE51" i="19" s="1"/>
  <c r="AB51" i="19"/>
  <c r="AA69" i="19"/>
  <c r="AE69" i="19" s="1"/>
  <c r="AB69" i="19"/>
  <c r="AA66" i="19"/>
  <c r="AE66" i="19" s="1"/>
  <c r="AB66" i="19"/>
  <c r="AA11" i="19"/>
  <c r="AB11" i="19"/>
  <c r="Z12" i="19" s="1"/>
  <c r="AD39" i="19"/>
  <c r="AB73" i="19"/>
  <c r="AA73" i="19"/>
  <c r="AE73" i="19" s="1"/>
  <c r="AE11" i="19" l="1"/>
  <c r="AB23" i="19"/>
  <c r="Z24" i="19" s="1"/>
  <c r="AA23" i="19"/>
  <c r="AE23" i="19" s="1"/>
  <c r="AA39" i="19"/>
  <c r="AB39" i="19"/>
  <c r="Z40" i="19" s="1"/>
  <c r="AC39" i="19"/>
  <c r="AD40" i="19"/>
  <c r="AB30" i="19"/>
  <c r="Z31" i="19" s="1"/>
  <c r="AA30" i="19"/>
  <c r="AE30" i="19" s="1"/>
  <c r="AC45" i="19"/>
  <c r="AD46" i="19"/>
  <c r="AA45" i="19"/>
  <c r="AB45" i="19"/>
  <c r="Z46" i="19" s="1"/>
  <c r="AC12" i="19"/>
  <c r="AD13" i="19"/>
  <c r="AB12" i="19"/>
  <c r="Z13" i="19" s="1"/>
  <c r="AA12" i="19"/>
  <c r="AE12" i="19" s="1"/>
  <c r="AC24" i="19"/>
  <c r="AD25" i="19"/>
  <c r="AC25" i="19" s="1"/>
  <c r="AC31" i="19"/>
  <c r="AD32" i="19"/>
  <c r="AE45" i="19" l="1"/>
  <c r="AE39" i="19"/>
  <c r="AA31" i="19"/>
  <c r="AE31" i="19" s="1"/>
  <c r="AB31" i="19"/>
  <c r="Z32" i="19" s="1"/>
  <c r="AC13" i="19"/>
  <c r="AD14" i="19"/>
  <c r="AC46" i="19"/>
  <c r="AD47" i="19"/>
  <c r="AC40" i="19"/>
  <c r="AD41" i="19"/>
  <c r="AC41" i="19" s="1"/>
  <c r="AB24" i="19"/>
  <c r="Z25" i="19" s="1"/>
  <c r="AA24" i="19"/>
  <c r="AE24" i="19" s="1"/>
  <c r="AB13" i="19"/>
  <c r="Z14" i="19" s="1"/>
  <c r="AA13" i="19"/>
  <c r="AE13" i="19" s="1"/>
  <c r="AD33" i="19"/>
  <c r="AC32" i="19"/>
  <c r="AA46" i="19"/>
  <c r="AB46" i="19"/>
  <c r="Z47" i="19" s="1"/>
  <c r="AB40" i="19"/>
  <c r="Z41" i="19" s="1"/>
  <c r="AA40" i="19"/>
  <c r="AA47" i="19" l="1"/>
  <c r="AB47" i="19"/>
  <c r="Z48" i="19" s="1"/>
  <c r="AD15" i="19"/>
  <c r="AC14" i="19"/>
  <c r="AE46" i="19"/>
  <c r="AB14" i="19"/>
  <c r="Z15" i="19" s="1"/>
  <c r="AA14" i="19"/>
  <c r="AE40" i="19"/>
  <c r="AC47" i="19"/>
  <c r="AD48" i="19"/>
  <c r="AC48" i="19" s="1"/>
  <c r="AB32" i="19"/>
  <c r="Z33" i="19" s="1"/>
  <c r="AA32" i="19"/>
  <c r="AE32" i="19" s="1"/>
  <c r="AB41" i="19"/>
  <c r="AA41" i="19"/>
  <c r="AE41" i="19" s="1"/>
  <c r="AF38" i="19" s="1"/>
  <c r="AD34" i="19"/>
  <c r="AC33" i="19"/>
  <c r="AB25" i="19"/>
  <c r="AA25" i="19"/>
  <c r="AE25" i="19" s="1"/>
  <c r="AF22" i="19" s="1"/>
  <c r="AD35" i="19" l="1"/>
  <c r="AC34" i="19"/>
  <c r="AB15" i="19"/>
  <c r="Z16" i="19" s="1"/>
  <c r="AA15" i="19"/>
  <c r="AE15" i="19" s="1"/>
  <c r="AB48" i="19"/>
  <c r="AA48" i="19"/>
  <c r="AE48" i="19" s="1"/>
  <c r="AF44" i="19" s="1"/>
  <c r="AB33" i="19"/>
  <c r="Z34" i="19" s="1"/>
  <c r="AA33" i="19"/>
  <c r="AE33" i="19" s="1"/>
  <c r="AE14" i="19"/>
  <c r="AD16" i="19"/>
  <c r="AC15" i="19"/>
  <c r="AE47" i="19"/>
  <c r="AB16" i="19" l="1"/>
  <c r="Z17" i="19" s="1"/>
  <c r="AA16" i="19"/>
  <c r="AC16" i="19"/>
  <c r="AD17" i="19"/>
  <c r="AC17" i="19" s="1"/>
  <c r="AB34" i="19"/>
  <c r="Z35" i="19" s="1"/>
  <c r="AA34" i="19"/>
  <c r="AE34" i="19" s="1"/>
  <c r="AD36" i="19"/>
  <c r="AC36" i="19" s="1"/>
  <c r="AC35" i="19"/>
  <c r="AD37" i="19"/>
  <c r="AC37" i="19" s="1"/>
  <c r="AE16" i="19" l="1"/>
  <c r="AB35" i="19"/>
  <c r="Z36" i="19" s="1"/>
  <c r="AA35" i="19"/>
  <c r="AE35" i="19" s="1"/>
  <c r="AB17" i="19"/>
  <c r="Z18" i="19" s="1"/>
  <c r="AA17" i="19"/>
  <c r="AE17" i="19" s="1"/>
  <c r="AB18" i="19" l="1"/>
  <c r="AA18" i="19"/>
  <c r="AE18" i="19" s="1"/>
  <c r="AF11" i="19" s="1"/>
  <c r="AB36" i="19"/>
  <c r="Z37" i="19" s="1"/>
  <c r="AA36" i="19"/>
  <c r="AE36" i="19" s="1"/>
  <c r="AA37" i="19" l="1"/>
  <c r="AE37" i="19" s="1"/>
  <c r="AF28" i="19" s="1"/>
  <c r="AB37" i="19"/>
  <c r="Z75" i="18" l="1"/>
  <c r="AA75" i="18" s="1"/>
  <c r="V75" i="18"/>
  <c r="S75" i="18"/>
  <c r="AD75" i="18" s="1"/>
  <c r="AC75" i="18" s="1"/>
  <c r="M75" i="18"/>
  <c r="Z74" i="18"/>
  <c r="AB74" i="18" s="1"/>
  <c r="V74" i="18"/>
  <c r="S74" i="18"/>
  <c r="M74" i="18"/>
  <c r="Z73" i="18"/>
  <c r="V73" i="18"/>
  <c r="S73" i="18"/>
  <c r="AD74" i="18" s="1"/>
  <c r="AC74" i="18" s="1"/>
  <c r="M73" i="18"/>
  <c r="V72" i="18"/>
  <c r="S72" i="18"/>
  <c r="AD73" i="18" s="1"/>
  <c r="AC73" i="18" s="1"/>
  <c r="M72" i="18"/>
  <c r="V71" i="18"/>
  <c r="S71" i="18"/>
  <c r="M71" i="18"/>
  <c r="AD70" i="18"/>
  <c r="AC70" i="18" s="1"/>
  <c r="Z70" i="18"/>
  <c r="AB70" i="18" s="1"/>
  <c r="V70" i="18"/>
  <c r="S70" i="18"/>
  <c r="O70" i="18"/>
  <c r="J70" i="18"/>
  <c r="V69" i="18"/>
  <c r="S69" i="18"/>
  <c r="M69" i="18"/>
  <c r="V68" i="18"/>
  <c r="S68" i="18"/>
  <c r="M68" i="18"/>
  <c r="V67" i="18"/>
  <c r="S67" i="18"/>
  <c r="M67" i="18"/>
  <c r="V66" i="18"/>
  <c r="S66" i="18"/>
  <c r="Z67" i="18" s="1"/>
  <c r="AB67" i="18" s="1"/>
  <c r="M66" i="18"/>
  <c r="V65" i="18"/>
  <c r="S65" i="18"/>
  <c r="Z66" i="18" s="1"/>
  <c r="AB66" i="18" s="1"/>
  <c r="M65" i="18"/>
  <c r="AD64" i="18"/>
  <c r="AC64" i="18" s="1"/>
  <c r="Z64" i="18"/>
  <c r="AA64" i="18" s="1"/>
  <c r="V64" i="18"/>
  <c r="S64" i="18"/>
  <c r="O64" i="18"/>
  <c r="J64" i="18"/>
  <c r="AB63" i="18"/>
  <c r="V63" i="18"/>
  <c r="S63" i="18"/>
  <c r="M63" i="18"/>
  <c r="V62" i="18"/>
  <c r="S62" i="18"/>
  <c r="Z63" i="18" s="1"/>
  <c r="AA63" i="18" s="1"/>
  <c r="M62" i="18"/>
  <c r="Z61" i="18"/>
  <c r="V61" i="18"/>
  <c r="S61" i="18"/>
  <c r="M61" i="18"/>
  <c r="Z60" i="18"/>
  <c r="V60" i="18"/>
  <c r="S60" i="18"/>
  <c r="M60" i="18"/>
  <c r="Z59" i="18"/>
  <c r="V59" i="18"/>
  <c r="S59" i="18"/>
  <c r="AD60" i="18" s="1"/>
  <c r="AC60" i="18" s="1"/>
  <c r="M59" i="18"/>
  <c r="V58" i="18"/>
  <c r="S58" i="18"/>
  <c r="K58" i="18"/>
  <c r="J58" i="18"/>
  <c r="AD57" i="18"/>
  <c r="AC57" i="18" s="1"/>
  <c r="Z57" i="18"/>
  <c r="AB57" i="18" s="1"/>
  <c r="V57" i="18"/>
  <c r="S57" i="18"/>
  <c r="M57" i="18"/>
  <c r="AD56" i="18"/>
  <c r="AC56" i="18" s="1"/>
  <c r="V56" i="18"/>
  <c r="S56" i="18"/>
  <c r="M56" i="18"/>
  <c r="V55" i="18"/>
  <c r="S55" i="18"/>
  <c r="Z56" i="18" s="1"/>
  <c r="M55" i="18"/>
  <c r="V54" i="18"/>
  <c r="S54" i="18"/>
  <c r="M54" i="18"/>
  <c r="AA53" i="18"/>
  <c r="V53" i="18"/>
  <c r="S53" i="18"/>
  <c r="M53" i="18"/>
  <c r="V52" i="18"/>
  <c r="S52" i="18"/>
  <c r="Z53" i="18" s="1"/>
  <c r="AB53" i="18" s="1"/>
  <c r="O52" i="18"/>
  <c r="J52" i="18"/>
  <c r="K52" i="18" s="1"/>
  <c r="Z51" i="18"/>
  <c r="V51" i="18"/>
  <c r="S51" i="18"/>
  <c r="AD51" i="18" s="1"/>
  <c r="AC51" i="18" s="1"/>
  <c r="M51" i="18"/>
  <c r="Z50" i="18"/>
  <c r="V50" i="18"/>
  <c r="S50" i="18"/>
  <c r="M50" i="18"/>
  <c r="Z49" i="18"/>
  <c r="V49" i="18"/>
  <c r="S49" i="18"/>
  <c r="AD50" i="18" s="1"/>
  <c r="AC50" i="18" s="1"/>
  <c r="M49" i="18"/>
  <c r="V48" i="18"/>
  <c r="S48" i="18"/>
  <c r="AD49" i="18" s="1"/>
  <c r="AC49" i="18" s="1"/>
  <c r="M48" i="18"/>
  <c r="V47" i="18"/>
  <c r="S47" i="18"/>
  <c r="M47" i="18"/>
  <c r="AD46" i="18"/>
  <c r="AC46" i="18" s="1"/>
  <c r="Z46" i="18"/>
  <c r="AB46" i="18" s="1"/>
  <c r="V46" i="18"/>
  <c r="S46" i="18"/>
  <c r="O46" i="18"/>
  <c r="J46" i="18"/>
  <c r="K46" i="18" s="1"/>
  <c r="V45" i="18"/>
  <c r="S45" i="18"/>
  <c r="M45" i="18"/>
  <c r="V44" i="18"/>
  <c r="S44" i="18"/>
  <c r="M44" i="18"/>
  <c r="V43" i="18"/>
  <c r="S43" i="18"/>
  <c r="M43" i="18"/>
  <c r="V42" i="18"/>
  <c r="S42" i="18"/>
  <c r="Z43" i="18" s="1"/>
  <c r="AA43" i="18" s="1"/>
  <c r="M42" i="18"/>
  <c r="Z41" i="18"/>
  <c r="V41" i="18"/>
  <c r="S41" i="18"/>
  <c r="M41" i="18"/>
  <c r="V40" i="18"/>
  <c r="S40" i="18"/>
  <c r="AD41" i="18" s="1"/>
  <c r="AC41" i="18" s="1"/>
  <c r="O40" i="18"/>
  <c r="J40" i="18"/>
  <c r="K40" i="18" s="1"/>
  <c r="M39" i="18"/>
  <c r="M38" i="18"/>
  <c r="S37" i="18"/>
  <c r="M37" i="18"/>
  <c r="V36" i="18"/>
  <c r="S36" i="18"/>
  <c r="Z37" i="18" s="1"/>
  <c r="M36" i="18"/>
  <c r="V35" i="18"/>
  <c r="S35" i="18"/>
  <c r="M35" i="18"/>
  <c r="V34" i="18"/>
  <c r="S34" i="18"/>
  <c r="K34" i="18"/>
  <c r="Z34" i="18" s="1"/>
  <c r="AB34" i="18" s="1"/>
  <c r="J34" i="18"/>
  <c r="V33" i="18"/>
  <c r="S33" i="18"/>
  <c r="M33" i="18"/>
  <c r="Z32" i="18"/>
  <c r="V32" i="18"/>
  <c r="S32" i="18"/>
  <c r="M32" i="18"/>
  <c r="Z31" i="18"/>
  <c r="V31" i="18"/>
  <c r="S31" i="18"/>
  <c r="M31" i="18"/>
  <c r="V30" i="18"/>
  <c r="S30" i="18"/>
  <c r="AD31" i="18" s="1"/>
  <c r="AC31" i="18" s="1"/>
  <c r="M30" i="18"/>
  <c r="V29" i="18"/>
  <c r="S29" i="18"/>
  <c r="M29" i="18"/>
  <c r="V28" i="18"/>
  <c r="S28" i="18"/>
  <c r="O28" i="18"/>
  <c r="AD28" i="18" s="1"/>
  <c r="AC28" i="18" s="1"/>
  <c r="J28" i="18"/>
  <c r="K28" i="18" s="1"/>
  <c r="Z28" i="18" s="1"/>
  <c r="V27" i="18"/>
  <c r="S27" i="18"/>
  <c r="M27" i="18"/>
  <c r="V26" i="18"/>
  <c r="S26" i="18"/>
  <c r="M26" i="18"/>
  <c r="V25" i="18"/>
  <c r="S25" i="18"/>
  <c r="M25" i="18"/>
  <c r="V24" i="18"/>
  <c r="S24" i="18"/>
  <c r="M24" i="18"/>
  <c r="V23" i="18"/>
  <c r="S23" i="18"/>
  <c r="M23" i="18"/>
  <c r="V22" i="18"/>
  <c r="S22" i="18"/>
  <c r="O22" i="18"/>
  <c r="J22" i="18"/>
  <c r="M21" i="18"/>
  <c r="M19" i="18"/>
  <c r="S16" i="18"/>
  <c r="S15" i="18"/>
  <c r="AD16" i="18" s="1"/>
  <c r="AC16" i="18" s="1"/>
  <c r="V14" i="18"/>
  <c r="S14" i="18"/>
  <c r="AD15" i="18" s="1"/>
  <c r="AC15" i="18" s="1"/>
  <c r="V13" i="18"/>
  <c r="S13" i="18"/>
  <c r="V12" i="18"/>
  <c r="S12" i="18"/>
  <c r="M12" i="18"/>
  <c r="V11" i="18"/>
  <c r="S11" i="18"/>
  <c r="O11" i="18"/>
  <c r="J11" i="18"/>
  <c r="O34" i="18" l="1"/>
  <c r="AD34" i="18" s="1"/>
  <c r="AC34" i="18" s="1"/>
  <c r="P34" i="18"/>
  <c r="P52" i="18"/>
  <c r="P70" i="18"/>
  <c r="P11" i="18"/>
  <c r="AD22" i="18"/>
  <c r="AC22" i="18" s="1"/>
  <c r="Z22" i="18"/>
  <c r="AD27" i="18"/>
  <c r="AC27" i="18" s="1"/>
  <c r="Z27" i="18"/>
  <c r="AD26" i="18"/>
  <c r="AC26" i="18" s="1"/>
  <c r="Z26" i="18"/>
  <c r="AB37" i="18"/>
  <c r="AA37" i="18"/>
  <c r="Z44" i="18"/>
  <c r="AD44" i="18"/>
  <c r="AC44" i="18" s="1"/>
  <c r="Z45" i="18"/>
  <c r="AD45" i="18"/>
  <c r="AC45" i="18" s="1"/>
  <c r="AB31" i="18"/>
  <c r="AA31" i="18"/>
  <c r="AE31" i="18" s="1"/>
  <c r="AD37" i="18"/>
  <c r="AC37" i="18" s="1"/>
  <c r="AB50" i="18"/>
  <c r="AA50" i="18"/>
  <c r="AE50" i="18" s="1"/>
  <c r="AA61" i="18"/>
  <c r="AB61" i="18"/>
  <c r="AD72" i="18"/>
  <c r="AC72" i="18" s="1"/>
  <c r="Z72" i="18"/>
  <c r="Z71" i="18"/>
  <c r="AD71" i="18"/>
  <c r="AC71" i="18" s="1"/>
  <c r="AD11" i="18"/>
  <c r="AC11" i="18" s="1"/>
  <c r="P22" i="18"/>
  <c r="AA32" i="18"/>
  <c r="AB32" i="18"/>
  <c r="AA34" i="18"/>
  <c r="AE34" i="18" s="1"/>
  <c r="P40" i="18"/>
  <c r="AA41" i="18"/>
  <c r="AE41" i="18" s="1"/>
  <c r="AB41" i="18"/>
  <c r="AB43" i="18"/>
  <c r="AD48" i="18"/>
  <c r="AC48" i="18" s="1"/>
  <c r="Z48" i="18"/>
  <c r="Z47" i="18"/>
  <c r="AD47" i="18"/>
  <c r="AC47" i="18" s="1"/>
  <c r="AA51" i="18"/>
  <c r="AE51" i="18" s="1"/>
  <c r="AB51" i="18"/>
  <c r="AB56" i="18"/>
  <c r="AA56" i="18"/>
  <c r="AE56" i="18" s="1"/>
  <c r="AB49" i="18"/>
  <c r="AA49" i="18"/>
  <c r="AE49" i="18" s="1"/>
  <c r="AF46" i="18" s="1"/>
  <c r="O58" i="18"/>
  <c r="P58" i="18"/>
  <c r="AB60" i="18"/>
  <c r="AA60" i="18"/>
  <c r="AE60" i="18" s="1"/>
  <c r="AB28" i="18"/>
  <c r="AA28" i="18"/>
  <c r="AE28" i="18" s="1"/>
  <c r="AB59" i="18"/>
  <c r="AA59" i="18"/>
  <c r="AA66" i="18"/>
  <c r="AA67" i="18"/>
  <c r="AB73" i="18"/>
  <c r="AA73" i="18"/>
  <c r="AE73" i="18" s="1"/>
  <c r="AE75" i="18"/>
  <c r="AD35" i="18"/>
  <c r="AC35" i="18" s="1"/>
  <c r="AD43" i="18"/>
  <c r="AC43" i="18" s="1"/>
  <c r="AE43" i="18" s="1"/>
  <c r="AD55" i="18"/>
  <c r="AC55" i="18" s="1"/>
  <c r="Z55" i="18"/>
  <c r="AD63" i="18"/>
  <c r="AC63" i="18" s="1"/>
  <c r="AE63" i="18" s="1"/>
  <c r="AD69" i="18"/>
  <c r="AC69" i="18" s="1"/>
  <c r="Z69" i="18"/>
  <c r="P28" i="18"/>
  <c r="AE64" i="18"/>
  <c r="AA74" i="18"/>
  <c r="AE74" i="18" s="1"/>
  <c r="AB75" i="18"/>
  <c r="Z16" i="18"/>
  <c r="AD33" i="18"/>
  <c r="AC33" i="18" s="1"/>
  <c r="Z33" i="18"/>
  <c r="AD40" i="18"/>
  <c r="AC40" i="18" s="1"/>
  <c r="AD42" i="18"/>
  <c r="AC42" i="18" s="1"/>
  <c r="Z42" i="18"/>
  <c r="P46" i="18"/>
  <c r="AA46" i="18"/>
  <c r="AE46" i="18" s="1"/>
  <c r="AD52" i="18"/>
  <c r="AC52" i="18" s="1"/>
  <c r="AD53" i="18"/>
  <c r="AC53" i="18" s="1"/>
  <c r="AE53" i="18" s="1"/>
  <c r="AD54" i="18"/>
  <c r="AC54" i="18" s="1"/>
  <c r="AA57" i="18"/>
  <c r="AE57" i="18" s="1"/>
  <c r="AD62" i="18"/>
  <c r="AC62" i="18" s="1"/>
  <c r="Z62" i="18"/>
  <c r="AB64" i="18"/>
  <c r="AD66" i="18"/>
  <c r="AC66" i="18" s="1"/>
  <c r="AD67" i="18"/>
  <c r="AC67" i="18" s="1"/>
  <c r="AD68" i="18"/>
  <c r="AC68" i="18" s="1"/>
  <c r="K11" i="18"/>
  <c r="Z11" i="18" s="1"/>
  <c r="Z15" i="18"/>
  <c r="K22" i="18"/>
  <c r="AD29" i="18"/>
  <c r="AC29" i="18" s="1"/>
  <c r="AD32" i="18"/>
  <c r="AC32" i="18" s="1"/>
  <c r="Z40" i="18"/>
  <c r="Z52" i="18"/>
  <c r="Z54" i="18"/>
  <c r="AD58" i="18"/>
  <c r="AC58" i="18" s="1"/>
  <c r="Z58" i="18"/>
  <c r="AD59" i="18"/>
  <c r="AC59" i="18" s="1"/>
  <c r="AD61" i="18"/>
  <c r="AC61" i="18" s="1"/>
  <c r="P64" i="18"/>
  <c r="K64" i="18"/>
  <c r="AD65" i="18"/>
  <c r="AC65" i="18" s="1"/>
  <c r="Z65" i="18"/>
  <c r="Z68" i="18"/>
  <c r="K70" i="18"/>
  <c r="AA70" i="18"/>
  <c r="AE70" i="18" s="1"/>
  <c r="Z29" i="18"/>
  <c r="Z35" i="18"/>
  <c r="AE61" i="18" l="1"/>
  <c r="AE67" i="18"/>
  <c r="AD12" i="18"/>
  <c r="AE37" i="18"/>
  <c r="AA11" i="18"/>
  <c r="AE11" i="18" s="1"/>
  <c r="AB11" i="18"/>
  <c r="Z12" i="18" s="1"/>
  <c r="AB40" i="18"/>
  <c r="AA40" i="18"/>
  <c r="AE40" i="18" s="1"/>
  <c r="AB55" i="18"/>
  <c r="AA55" i="18"/>
  <c r="AE55" i="18" s="1"/>
  <c r="AE32" i="18"/>
  <c r="AB29" i="18"/>
  <c r="Z30" i="18" s="1"/>
  <c r="AA29" i="18"/>
  <c r="AE29" i="18" s="1"/>
  <c r="AB65" i="18"/>
  <c r="AA65" i="18"/>
  <c r="AE65" i="18" s="1"/>
  <c r="AA54" i="18"/>
  <c r="AE54" i="18" s="1"/>
  <c r="AB54" i="18"/>
  <c r="AA62" i="18"/>
  <c r="AE62" i="18" s="1"/>
  <c r="AB62" i="18"/>
  <c r="AA42" i="18"/>
  <c r="AE42" i="18" s="1"/>
  <c r="AB42" i="18"/>
  <c r="AB69" i="18"/>
  <c r="AA69" i="18"/>
  <c r="AE69" i="18" s="1"/>
  <c r="AD30" i="18"/>
  <c r="AC30" i="18" s="1"/>
  <c r="AB44" i="18"/>
  <c r="AA44" i="18"/>
  <c r="AE44" i="18" s="1"/>
  <c r="AF40" i="18" s="1"/>
  <c r="AA26" i="18"/>
  <c r="AE26" i="18" s="1"/>
  <c r="AB26" i="18"/>
  <c r="AB58" i="18"/>
  <c r="AA58" i="18"/>
  <c r="AE58" i="18" s="1"/>
  <c r="AB15" i="18"/>
  <c r="AA15" i="18"/>
  <c r="AE15" i="18" s="1"/>
  <c r="AA47" i="18"/>
  <c r="AE47" i="18" s="1"/>
  <c r="AB47" i="18"/>
  <c r="AC12" i="18"/>
  <c r="AD13" i="18"/>
  <c r="AA71" i="18"/>
  <c r="AE71" i="18" s="1"/>
  <c r="AB71" i="18"/>
  <c r="AA45" i="18"/>
  <c r="AE45" i="18" s="1"/>
  <c r="AB45" i="18"/>
  <c r="AA27" i="18"/>
  <c r="AE27" i="18" s="1"/>
  <c r="AB27" i="18"/>
  <c r="AA22" i="18"/>
  <c r="AE22" i="18" s="1"/>
  <c r="AB22" i="18"/>
  <c r="Z23" i="18" s="1"/>
  <c r="AA35" i="18"/>
  <c r="AE35" i="18" s="1"/>
  <c r="AB35" i="18"/>
  <c r="Z36" i="18" s="1"/>
  <c r="AA68" i="18"/>
  <c r="AE68" i="18" s="1"/>
  <c r="AB68" i="18"/>
  <c r="AA33" i="18"/>
  <c r="AE33" i="18" s="1"/>
  <c r="AB33" i="18"/>
  <c r="AE66" i="18"/>
  <c r="AB48" i="18"/>
  <c r="AA48" i="18"/>
  <c r="AE48" i="18" s="1"/>
  <c r="AB72" i="18"/>
  <c r="AA72" i="18"/>
  <c r="AE72" i="18" s="1"/>
  <c r="AB52" i="18"/>
  <c r="AA52" i="18"/>
  <c r="AE52" i="18" s="1"/>
  <c r="AA16" i="18"/>
  <c r="AE16" i="18" s="1"/>
  <c r="AB16" i="18"/>
  <c r="AD36" i="18"/>
  <c r="AC36" i="18" s="1"/>
  <c r="AE59" i="18"/>
  <c r="AD23" i="18"/>
  <c r="AA23" i="18" l="1"/>
  <c r="AB23" i="18"/>
  <c r="Z24" i="18" s="1"/>
  <c r="AC13" i="18"/>
  <c r="AD14" i="18"/>
  <c r="AC14" i="18" s="1"/>
  <c r="AC23" i="18"/>
  <c r="AD24" i="18"/>
  <c r="AA36" i="18"/>
  <c r="AE36" i="18" s="1"/>
  <c r="AF34" i="18" s="1"/>
  <c r="AB36" i="18"/>
  <c r="AA12" i="18"/>
  <c r="AE12" i="18" s="1"/>
  <c r="AB12" i="18"/>
  <c r="Z13" i="18" s="1"/>
  <c r="AB30" i="18"/>
  <c r="AA30" i="18"/>
  <c r="AE30" i="18" s="1"/>
  <c r="AF28" i="18" s="1"/>
  <c r="AB13" i="18" l="1"/>
  <c r="Z14" i="18" s="1"/>
  <c r="AA13" i="18"/>
  <c r="AE13" i="18" s="1"/>
  <c r="AC24" i="18"/>
  <c r="AD25" i="18"/>
  <c r="AC25" i="18" s="1"/>
  <c r="AA24" i="18"/>
  <c r="AB24" i="18"/>
  <c r="Z25" i="18" s="1"/>
  <c r="AE23" i="18"/>
  <c r="AB25" i="18" l="1"/>
  <c r="AA25" i="18"/>
  <c r="AE25" i="18" s="1"/>
  <c r="AF22" i="18" s="1"/>
  <c r="AE24" i="18"/>
  <c r="AB14" i="18"/>
  <c r="AA14" i="18"/>
  <c r="AE14" i="18" s="1"/>
  <c r="AF11" i="18" s="1"/>
  <c r="V69" i="17" l="1"/>
  <c r="S69" i="17"/>
  <c r="M69" i="17"/>
  <c r="V68" i="17"/>
  <c r="S68" i="17"/>
  <c r="M68" i="17"/>
  <c r="AD67" i="17"/>
  <c r="AC67" i="17" s="1"/>
  <c r="Z67" i="17"/>
  <c r="AB67" i="17" s="1"/>
  <c r="V67" i="17"/>
  <c r="S67" i="17"/>
  <c r="M67" i="17"/>
  <c r="AD66" i="17"/>
  <c r="AC66" i="17" s="1"/>
  <c r="Z66" i="17"/>
  <c r="V66" i="17"/>
  <c r="S66" i="17"/>
  <c r="M66" i="17"/>
  <c r="V65" i="17"/>
  <c r="S65" i="17"/>
  <c r="M65" i="17"/>
  <c r="V64" i="17"/>
  <c r="S64" i="17"/>
  <c r="O64" i="17"/>
  <c r="J64" i="17"/>
  <c r="AD63" i="17"/>
  <c r="AC63" i="17" s="1"/>
  <c r="Z63" i="17"/>
  <c r="V63" i="17"/>
  <c r="S63" i="17"/>
  <c r="M63" i="17"/>
  <c r="V62" i="17"/>
  <c r="S62" i="17"/>
  <c r="M62" i="17"/>
  <c r="V61" i="17"/>
  <c r="S61" i="17"/>
  <c r="M61" i="17"/>
  <c r="AD60" i="17"/>
  <c r="AC60" i="17"/>
  <c r="Z60" i="17"/>
  <c r="AB60" i="17" s="1"/>
  <c r="V60" i="17"/>
  <c r="S60" i="17"/>
  <c r="M60" i="17"/>
  <c r="AD59" i="17"/>
  <c r="AC59" i="17" s="1"/>
  <c r="Z59" i="17"/>
  <c r="V59" i="17"/>
  <c r="S59" i="17"/>
  <c r="M59" i="17"/>
  <c r="V58" i="17"/>
  <c r="S58" i="17"/>
  <c r="AD58" i="17" s="1"/>
  <c r="AC58" i="17" s="1"/>
  <c r="O58" i="17"/>
  <c r="K58" i="17"/>
  <c r="J58" i="17"/>
  <c r="AD57" i="17"/>
  <c r="AC57" i="17"/>
  <c r="Z57" i="17"/>
  <c r="AB57" i="17" s="1"/>
  <c r="V57" i="17"/>
  <c r="S57" i="17"/>
  <c r="M57" i="17"/>
  <c r="AD56" i="17"/>
  <c r="AC56" i="17" s="1"/>
  <c r="Z56" i="17"/>
  <c r="V56" i="17"/>
  <c r="S56" i="17"/>
  <c r="M56" i="17"/>
  <c r="V55" i="17"/>
  <c r="S55" i="17"/>
  <c r="M55" i="17"/>
  <c r="V54" i="17"/>
  <c r="S54" i="17"/>
  <c r="M54" i="17"/>
  <c r="AD53" i="17"/>
  <c r="AC53" i="17" s="1"/>
  <c r="Z53" i="17"/>
  <c r="AB53" i="17" s="1"/>
  <c r="V53" i="17"/>
  <c r="S53" i="17"/>
  <c r="M53" i="17"/>
  <c r="AD52" i="17"/>
  <c r="AC52" i="17" s="1"/>
  <c r="Z52" i="17"/>
  <c r="V52" i="17"/>
  <c r="S52" i="17"/>
  <c r="O52" i="17"/>
  <c r="J52" i="17"/>
  <c r="V51" i="17"/>
  <c r="S51" i="17"/>
  <c r="M51" i="17"/>
  <c r="AD50" i="17"/>
  <c r="AC50" i="17" s="1"/>
  <c r="Z50" i="17"/>
  <c r="AB50" i="17" s="1"/>
  <c r="V50" i="17"/>
  <c r="S50" i="17"/>
  <c r="M50" i="17"/>
  <c r="AD49" i="17"/>
  <c r="AC49" i="17" s="1"/>
  <c r="Z49" i="17"/>
  <c r="V49" i="17"/>
  <c r="S49" i="17"/>
  <c r="M49" i="17"/>
  <c r="V48" i="17"/>
  <c r="S48" i="17"/>
  <c r="M48" i="17"/>
  <c r="V47" i="17"/>
  <c r="S47" i="17"/>
  <c r="M47" i="17"/>
  <c r="AD46" i="17"/>
  <c r="AC46" i="17"/>
  <c r="Z46" i="17"/>
  <c r="AB46" i="17" s="1"/>
  <c r="V46" i="17"/>
  <c r="S46" i="17"/>
  <c r="O46" i="17"/>
  <c r="J46" i="17"/>
  <c r="AD45" i="17"/>
  <c r="AC45" i="17" s="1"/>
  <c r="V45" i="17"/>
  <c r="S45" i="17"/>
  <c r="M45" i="17"/>
  <c r="V44" i="17"/>
  <c r="S44" i="17"/>
  <c r="Z45" i="17" s="1"/>
  <c r="M44" i="17"/>
  <c r="V43" i="17"/>
  <c r="S43" i="17"/>
  <c r="M43" i="17"/>
  <c r="V42" i="17"/>
  <c r="S42" i="17"/>
  <c r="M42" i="17"/>
  <c r="V41" i="17"/>
  <c r="S41" i="17"/>
  <c r="M41" i="17"/>
  <c r="V40" i="17"/>
  <c r="S40" i="17"/>
  <c r="O40" i="17"/>
  <c r="J40" i="17"/>
  <c r="V39" i="17"/>
  <c r="S39" i="17"/>
  <c r="M39" i="17"/>
  <c r="V38" i="17"/>
  <c r="S38" i="17"/>
  <c r="M38" i="17"/>
  <c r="V37" i="17"/>
  <c r="S37" i="17"/>
  <c r="M37" i="17"/>
  <c r="V36" i="17"/>
  <c r="S36" i="17"/>
  <c r="M36" i="17"/>
  <c r="V35" i="17"/>
  <c r="S35" i="17"/>
  <c r="O35" i="17"/>
  <c r="K35" i="17"/>
  <c r="J35" i="17"/>
  <c r="V34" i="17"/>
  <c r="S34" i="17"/>
  <c r="M34" i="17"/>
  <c r="V33" i="17"/>
  <c r="S33" i="17"/>
  <c r="M33" i="17"/>
  <c r="V32" i="17"/>
  <c r="S32" i="17"/>
  <c r="M32" i="17"/>
  <c r="V31" i="17"/>
  <c r="S31" i="17"/>
  <c r="O31" i="17"/>
  <c r="AD31" i="17" s="1"/>
  <c r="AD33" i="17" s="1"/>
  <c r="J31" i="17"/>
  <c r="V30" i="17"/>
  <c r="S30" i="17"/>
  <c r="M30" i="17"/>
  <c r="V29" i="17"/>
  <c r="S29" i="17"/>
  <c r="M29" i="17"/>
  <c r="V28" i="17"/>
  <c r="S28" i="17"/>
  <c r="M28" i="17"/>
  <c r="V27" i="17"/>
  <c r="S27" i="17"/>
  <c r="K27" i="17"/>
  <c r="J27" i="17"/>
  <c r="V26" i="17"/>
  <c r="S26" i="17"/>
  <c r="M26" i="17"/>
  <c r="V25" i="17"/>
  <c r="S25" i="17"/>
  <c r="M25" i="17"/>
  <c r="V24" i="17"/>
  <c r="S24" i="17"/>
  <c r="M24" i="17"/>
  <c r="V23" i="17"/>
  <c r="S23" i="17"/>
  <c r="M23" i="17"/>
  <c r="V22" i="17"/>
  <c r="S22" i="17"/>
  <c r="O22" i="17"/>
  <c r="AD22" i="17" s="1"/>
  <c r="J22" i="17"/>
  <c r="K22" i="17" s="1"/>
  <c r="Z22" i="17" s="1"/>
  <c r="V21" i="17"/>
  <c r="S21" i="17"/>
  <c r="M21" i="17"/>
  <c r="V20" i="17"/>
  <c r="S20" i="17"/>
  <c r="V19" i="17"/>
  <c r="S19" i="17"/>
  <c r="AD21" i="17" s="1"/>
  <c r="AC21" i="17" s="1"/>
  <c r="M19" i="17"/>
  <c r="V18" i="17"/>
  <c r="S18" i="17"/>
  <c r="V17" i="17"/>
  <c r="S17" i="17"/>
  <c r="V16" i="17"/>
  <c r="S16" i="17"/>
  <c r="V15" i="17"/>
  <c r="S15" i="17"/>
  <c r="V14" i="17"/>
  <c r="S14" i="17"/>
  <c r="V13" i="17"/>
  <c r="S13" i="17"/>
  <c r="V12" i="17"/>
  <c r="S12" i="17"/>
  <c r="M12" i="17"/>
  <c r="V11" i="17"/>
  <c r="S11" i="17"/>
  <c r="O11" i="17"/>
  <c r="K11" i="17"/>
  <c r="J11" i="17"/>
  <c r="P35" i="17" l="1"/>
  <c r="AC33" i="17"/>
  <c r="AD34" i="17"/>
  <c r="AC34" i="17" s="1"/>
  <c r="P11" i="17"/>
  <c r="P64" i="17"/>
  <c r="AC22" i="17"/>
  <c r="AD23" i="17"/>
  <c r="AC23" i="17" s="1"/>
  <c r="AB22" i="17"/>
  <c r="Z23" i="17" s="1"/>
  <c r="AA22" i="17"/>
  <c r="AE22" i="17" s="1"/>
  <c r="AC31" i="17"/>
  <c r="AD55" i="17"/>
  <c r="AC55" i="17" s="1"/>
  <c r="Z55" i="17"/>
  <c r="AD11" i="17"/>
  <c r="Z11" i="17"/>
  <c r="O27" i="17"/>
  <c r="P27" i="17"/>
  <c r="AB45" i="17"/>
  <c r="AA45" i="17"/>
  <c r="AE45" i="17" s="1"/>
  <c r="AD32" i="17"/>
  <c r="AC32" i="17" s="1"/>
  <c r="AD44" i="17"/>
  <c r="AC44" i="17" s="1"/>
  <c r="Z44" i="17"/>
  <c r="AB66" i="17"/>
  <c r="AA66" i="17"/>
  <c r="AE66" i="17" s="1"/>
  <c r="P46" i="17"/>
  <c r="AB49" i="17"/>
  <c r="AA49" i="17"/>
  <c r="AE49" i="17" s="1"/>
  <c r="P52" i="17"/>
  <c r="K52" i="17"/>
  <c r="AD54" i="17"/>
  <c r="AC54" i="17" s="1"/>
  <c r="P58" i="17"/>
  <c r="AB59" i="17"/>
  <c r="AA59" i="17"/>
  <c r="AE59" i="17" s="1"/>
  <c r="AB63" i="17"/>
  <c r="AA63" i="17"/>
  <c r="AE63" i="17" s="1"/>
  <c r="AD65" i="17"/>
  <c r="AC65" i="17" s="1"/>
  <c r="Z65" i="17"/>
  <c r="AD64" i="17"/>
  <c r="AC64" i="17" s="1"/>
  <c r="Z64" i="17"/>
  <c r="AD69" i="17"/>
  <c r="AC69" i="17" s="1"/>
  <c r="Z69" i="17"/>
  <c r="AD68" i="17"/>
  <c r="AC68" i="17" s="1"/>
  <c r="Z68" i="17"/>
  <c r="P31" i="17"/>
  <c r="K31" i="17"/>
  <c r="Z31" i="17" s="1"/>
  <c r="AD35" i="17"/>
  <c r="Z35" i="17"/>
  <c r="P22" i="17"/>
  <c r="AD27" i="17"/>
  <c r="Z27" i="17"/>
  <c r="AD40" i="17"/>
  <c r="P40" i="17"/>
  <c r="AD48" i="17"/>
  <c r="AC48" i="17" s="1"/>
  <c r="Z48" i="17"/>
  <c r="AD47" i="17"/>
  <c r="AC47" i="17" s="1"/>
  <c r="Z47" i="17"/>
  <c r="AD51" i="17"/>
  <c r="AC51" i="17" s="1"/>
  <c r="Z51" i="17"/>
  <c r="AB52" i="17"/>
  <c r="AA52" i="17"/>
  <c r="AE52" i="17" s="1"/>
  <c r="AB56" i="17"/>
  <c r="AA56" i="17"/>
  <c r="AE56" i="17" s="1"/>
  <c r="AD62" i="17"/>
  <c r="AC62" i="17" s="1"/>
  <c r="Z62" i="17"/>
  <c r="AD61" i="17"/>
  <c r="AC61" i="17" s="1"/>
  <c r="Z61" i="17"/>
  <c r="K40" i="17"/>
  <c r="Z40" i="17" s="1"/>
  <c r="K46" i="17"/>
  <c r="AA46" i="17"/>
  <c r="AE46" i="17" s="1"/>
  <c r="AA50" i="17"/>
  <c r="AE50" i="17" s="1"/>
  <c r="AA53" i="17"/>
  <c r="AE53" i="17" s="1"/>
  <c r="Z54" i="17"/>
  <c r="AA57" i="17"/>
  <c r="AE57" i="17" s="1"/>
  <c r="AA60" i="17"/>
  <c r="AE60" i="17" s="1"/>
  <c r="AA67" i="17"/>
  <c r="AE67" i="17" s="1"/>
  <c r="Z58" i="17"/>
  <c r="K64" i="17"/>
  <c r="AD24" i="17" l="1"/>
  <c r="AC24" i="17" s="1"/>
  <c r="AA40" i="17"/>
  <c r="AB40" i="17"/>
  <c r="Z41" i="17" s="1"/>
  <c r="AA23" i="17"/>
  <c r="AE23" i="17" s="1"/>
  <c r="AB23" i="17"/>
  <c r="Z24" i="17" s="1"/>
  <c r="AA51" i="17"/>
  <c r="AE51" i="17" s="1"/>
  <c r="AB51" i="17"/>
  <c r="AB48" i="17"/>
  <c r="AA48" i="17"/>
  <c r="AE48" i="17" s="1"/>
  <c r="AC27" i="17"/>
  <c r="AD28" i="17"/>
  <c r="AC35" i="17"/>
  <c r="AD36" i="17"/>
  <c r="AD26" i="17"/>
  <c r="AC26" i="17" s="1"/>
  <c r="AB58" i="17"/>
  <c r="AA58" i="17"/>
  <c r="AE58" i="17" s="1"/>
  <c r="AA54" i="17"/>
  <c r="AE54" i="17" s="1"/>
  <c r="AB54" i="17"/>
  <c r="AB31" i="17"/>
  <c r="Z32" i="17" s="1"/>
  <c r="AA31" i="17"/>
  <c r="AE31" i="17" s="1"/>
  <c r="AA69" i="17"/>
  <c r="AE69" i="17" s="1"/>
  <c r="AB69" i="17"/>
  <c r="AB65" i="17"/>
  <c r="AA65" i="17"/>
  <c r="AE65" i="17" s="1"/>
  <c r="AB55" i="17"/>
  <c r="AA55" i="17"/>
  <c r="AE55" i="17" s="1"/>
  <c r="AB27" i="17"/>
  <c r="Z28" i="17" s="1"/>
  <c r="AA27" i="17"/>
  <c r="AE27" i="17" s="1"/>
  <c r="AA35" i="17"/>
  <c r="AB35" i="17"/>
  <c r="Z36" i="17" s="1"/>
  <c r="AA68" i="17"/>
  <c r="AE68" i="17" s="1"/>
  <c r="AB68" i="17"/>
  <c r="AA64" i="17"/>
  <c r="AE64" i="17" s="1"/>
  <c r="AB64" i="17"/>
  <c r="AC11" i="17"/>
  <c r="AD12" i="17"/>
  <c r="AA61" i="17"/>
  <c r="AE61" i="17" s="1"/>
  <c r="AB61" i="17"/>
  <c r="AB62" i="17"/>
  <c r="AA62" i="17"/>
  <c r="AE62" i="17" s="1"/>
  <c r="AA47" i="17"/>
  <c r="AE47" i="17" s="1"/>
  <c r="AB47" i="17"/>
  <c r="AC40" i="17"/>
  <c r="AD41" i="17"/>
  <c r="AB44" i="17"/>
  <c r="AA44" i="17"/>
  <c r="AE44" i="17" s="1"/>
  <c r="AA11" i="17"/>
  <c r="AE11" i="17" s="1"/>
  <c r="AB11" i="17"/>
  <c r="Z12" i="17" s="1"/>
  <c r="AD25" i="17" l="1"/>
  <c r="AC25" i="17" s="1"/>
  <c r="AB28" i="17"/>
  <c r="Z29" i="17" s="1"/>
  <c r="AA28" i="17"/>
  <c r="AA32" i="17"/>
  <c r="AE32" i="17" s="1"/>
  <c r="AB32" i="17"/>
  <c r="Z33" i="17" s="1"/>
  <c r="AB24" i="17"/>
  <c r="Z25" i="17" s="1"/>
  <c r="AA24" i="17"/>
  <c r="AE24" i="17" s="1"/>
  <c r="AE35" i="17"/>
  <c r="AC28" i="17"/>
  <c r="AD30" i="17"/>
  <c r="AC30" i="17" s="1"/>
  <c r="AD29" i="17"/>
  <c r="AC29" i="17" s="1"/>
  <c r="AB41" i="17"/>
  <c r="Z42" i="17" s="1"/>
  <c r="AA41" i="17"/>
  <c r="AC36" i="17"/>
  <c r="AD37" i="17"/>
  <c r="AB36" i="17"/>
  <c r="Z37" i="17" s="1"/>
  <c r="AA36" i="17"/>
  <c r="AB12" i="17"/>
  <c r="Z13" i="17" s="1"/>
  <c r="AA12" i="17"/>
  <c r="AC41" i="17"/>
  <c r="AD42" i="17"/>
  <c r="AC42" i="17" s="1"/>
  <c r="AD43" i="17"/>
  <c r="AC43" i="17" s="1"/>
  <c r="AC12" i="17"/>
  <c r="AD13" i="17"/>
  <c r="AE40" i="17"/>
  <c r="AE36" i="17" l="1"/>
  <c r="AE41" i="17"/>
  <c r="AC13" i="17"/>
  <c r="AD14" i="17"/>
  <c r="AA37" i="17"/>
  <c r="AE37" i="17" s="1"/>
  <c r="AB37" i="17"/>
  <c r="Z38" i="17" s="1"/>
  <c r="AB42" i="17"/>
  <c r="Z43" i="17" s="1"/>
  <c r="AA42" i="17"/>
  <c r="AE42" i="17" s="1"/>
  <c r="AE12" i="17"/>
  <c r="AD39" i="17"/>
  <c r="AC39" i="17" s="1"/>
  <c r="AC37" i="17"/>
  <c r="AD38" i="17"/>
  <c r="AC38" i="17" s="1"/>
  <c r="AE28" i="17"/>
  <c r="AB33" i="17"/>
  <c r="Z34" i="17" s="1"/>
  <c r="AA33" i="17"/>
  <c r="AE33" i="17" s="1"/>
  <c r="AB13" i="17"/>
  <c r="Z14" i="17" s="1"/>
  <c r="AA13" i="17"/>
  <c r="AE13" i="17" s="1"/>
  <c r="AB25" i="17"/>
  <c r="Z26" i="17" s="1"/>
  <c r="AA25" i="17"/>
  <c r="AE25" i="17" s="1"/>
  <c r="AA29" i="17"/>
  <c r="AE29" i="17" s="1"/>
  <c r="AB29" i="17"/>
  <c r="Z30" i="17" s="1"/>
  <c r="AB14" i="17" l="1"/>
  <c r="Z15" i="17" s="1"/>
  <c r="AA14" i="17"/>
  <c r="AD15" i="17"/>
  <c r="AC14" i="17"/>
  <c r="AB26" i="17"/>
  <c r="AA26" i="17"/>
  <c r="AE26" i="17" s="1"/>
  <c r="AF22" i="17" s="1"/>
  <c r="AB34" i="17"/>
  <c r="AA34" i="17"/>
  <c r="AE34" i="17" s="1"/>
  <c r="AF31" i="17" s="1"/>
  <c r="AB38" i="17"/>
  <c r="Z39" i="17" s="1"/>
  <c r="AA38" i="17"/>
  <c r="AE38" i="17" s="1"/>
  <c r="AB30" i="17"/>
  <c r="AA30" i="17"/>
  <c r="AE30" i="17" s="1"/>
  <c r="AF27" i="17" s="1"/>
  <c r="AA43" i="17"/>
  <c r="AE43" i="17" s="1"/>
  <c r="AF40" i="17" s="1"/>
  <c r="AB43" i="17"/>
  <c r="AD16" i="17" l="1"/>
  <c r="AC15" i="17"/>
  <c r="AE14" i="17"/>
  <c r="AB39" i="17"/>
  <c r="AA39" i="17"/>
  <c r="AE39" i="17" s="1"/>
  <c r="AF35" i="17" s="1"/>
  <c r="AB15" i="17"/>
  <c r="Z16" i="17" s="1"/>
  <c r="AA15" i="17"/>
  <c r="AE15" i="17" s="1"/>
  <c r="AB16" i="17" l="1"/>
  <c r="Z17" i="17" s="1"/>
  <c r="AA16" i="17"/>
  <c r="AC16" i="17"/>
  <c r="AD17" i="17"/>
  <c r="AC17" i="17" l="1"/>
  <c r="AD18" i="17"/>
  <c r="AE16" i="17"/>
  <c r="AB17" i="17"/>
  <c r="Z18" i="17" s="1"/>
  <c r="AA17" i="17"/>
  <c r="AE17" i="17" s="1"/>
  <c r="AB18" i="17" l="1"/>
  <c r="Z19" i="17" s="1"/>
  <c r="AA18" i="17"/>
  <c r="AC18" i="17"/>
  <c r="AD19" i="17"/>
  <c r="AC19" i="17" l="1"/>
  <c r="AD20" i="17"/>
  <c r="AC20" i="17" s="1"/>
  <c r="AE18" i="17"/>
  <c r="AA19" i="17"/>
  <c r="AE19" i="17" s="1"/>
  <c r="AB19" i="17"/>
  <c r="Z20" i="17" l="1"/>
  <c r="Z21" i="17"/>
  <c r="AA21" i="17" l="1"/>
  <c r="AE21" i="17" s="1"/>
  <c r="AF11" i="17" s="1"/>
  <c r="AB21" i="17"/>
  <c r="AB20" i="17"/>
  <c r="AA20" i="17"/>
  <c r="AE20" i="17" s="1"/>
  <c r="Z74" i="16" l="1"/>
  <c r="V74" i="16"/>
  <c r="S74" i="16"/>
  <c r="AD74" i="16" s="1"/>
  <c r="AC74" i="16" s="1"/>
  <c r="M74" i="16"/>
  <c r="Z73" i="16"/>
  <c r="V73" i="16"/>
  <c r="S73" i="16"/>
  <c r="M73" i="16"/>
  <c r="Z72" i="16"/>
  <c r="V72" i="16"/>
  <c r="S72" i="16"/>
  <c r="AD73" i="16" s="1"/>
  <c r="AC73" i="16" s="1"/>
  <c r="M72" i="16"/>
  <c r="V71" i="16"/>
  <c r="S71" i="16"/>
  <c r="AD72" i="16" s="1"/>
  <c r="AC72" i="16" s="1"/>
  <c r="M71" i="16"/>
  <c r="V70" i="16"/>
  <c r="S70" i="16"/>
  <c r="M70" i="16"/>
  <c r="AD69" i="16"/>
  <c r="AC69" i="16"/>
  <c r="Z69" i="16"/>
  <c r="AB69" i="16" s="1"/>
  <c r="V69" i="16"/>
  <c r="S69" i="16"/>
  <c r="O69" i="16"/>
  <c r="J69" i="16"/>
  <c r="V68" i="16"/>
  <c r="S68" i="16"/>
  <c r="M68" i="16"/>
  <c r="V67" i="16"/>
  <c r="S67" i="16"/>
  <c r="M67" i="16"/>
  <c r="V66" i="16"/>
  <c r="S66" i="16"/>
  <c r="M66" i="16"/>
  <c r="AA65" i="16"/>
  <c r="V65" i="16"/>
  <c r="S65" i="16"/>
  <c r="M65" i="16"/>
  <c r="V64" i="16"/>
  <c r="S64" i="16"/>
  <c r="Z65" i="16" s="1"/>
  <c r="AB65" i="16" s="1"/>
  <c r="M64" i="16"/>
  <c r="AD63" i="16"/>
  <c r="AC63" i="16" s="1"/>
  <c r="Z63" i="16"/>
  <c r="V63" i="16"/>
  <c r="S63" i="16"/>
  <c r="O63" i="16"/>
  <c r="J63" i="16"/>
  <c r="V62" i="16"/>
  <c r="S62" i="16"/>
  <c r="M62" i="16"/>
  <c r="V61" i="16"/>
  <c r="S61" i="16"/>
  <c r="Z62" i="16" s="1"/>
  <c r="AA62" i="16" s="1"/>
  <c r="M61" i="16"/>
  <c r="Z60" i="16"/>
  <c r="AA60" i="16" s="1"/>
  <c r="V60" i="16"/>
  <c r="S60" i="16"/>
  <c r="M60" i="16"/>
  <c r="AA59" i="16"/>
  <c r="AE59" i="16" s="1"/>
  <c r="Z59" i="16"/>
  <c r="AB59" i="16" s="1"/>
  <c r="V59" i="16"/>
  <c r="S59" i="16"/>
  <c r="M59" i="16"/>
  <c r="Z58" i="16"/>
  <c r="AB58" i="16" s="1"/>
  <c r="V58" i="16"/>
  <c r="S58" i="16"/>
  <c r="AD59" i="16" s="1"/>
  <c r="AC59" i="16" s="1"/>
  <c r="M58" i="16"/>
  <c r="V57" i="16"/>
  <c r="S57" i="16"/>
  <c r="K57" i="16"/>
  <c r="J57" i="16"/>
  <c r="AD56" i="16"/>
  <c r="AC56" i="16" s="1"/>
  <c r="Z56" i="16"/>
  <c r="V56" i="16"/>
  <c r="S56" i="16"/>
  <c r="M56" i="16"/>
  <c r="Z55" i="16"/>
  <c r="V55" i="16"/>
  <c r="S55" i="16"/>
  <c r="M55" i="16"/>
  <c r="V54" i="16"/>
  <c r="S54" i="16"/>
  <c r="AD55" i="16" s="1"/>
  <c r="AC55" i="16" s="1"/>
  <c r="M54" i="16"/>
  <c r="V53" i="16"/>
  <c r="S53" i="16"/>
  <c r="M53" i="16"/>
  <c r="V52" i="16"/>
  <c r="S52" i="16"/>
  <c r="M52" i="16"/>
  <c r="V51" i="16"/>
  <c r="S51" i="16"/>
  <c r="O51" i="16"/>
  <c r="K51" i="16"/>
  <c r="J51" i="16"/>
  <c r="Z50" i="16"/>
  <c r="AA50" i="16" s="1"/>
  <c r="V50" i="16"/>
  <c r="S50" i="16"/>
  <c r="AD50" i="16" s="1"/>
  <c r="AC50" i="16" s="1"/>
  <c r="M50" i="16"/>
  <c r="AA49" i="16"/>
  <c r="Z49" i="16"/>
  <c r="AB49" i="16" s="1"/>
  <c r="V49" i="16"/>
  <c r="S49" i="16"/>
  <c r="M49" i="16"/>
  <c r="Z48" i="16"/>
  <c r="AB48" i="16" s="1"/>
  <c r="V48" i="16"/>
  <c r="S48" i="16"/>
  <c r="AD49" i="16" s="1"/>
  <c r="AC49" i="16" s="1"/>
  <c r="M48" i="16"/>
  <c r="V47" i="16"/>
  <c r="S47" i="16"/>
  <c r="AD48" i="16" s="1"/>
  <c r="AC48" i="16" s="1"/>
  <c r="M47" i="16"/>
  <c r="AD46" i="16"/>
  <c r="AC46" i="16" s="1"/>
  <c r="V46" i="16"/>
  <c r="S46" i="16"/>
  <c r="M46" i="16"/>
  <c r="AD45" i="16"/>
  <c r="AC45" i="16" s="1"/>
  <c r="Z45" i="16"/>
  <c r="V45" i="16"/>
  <c r="S45" i="16"/>
  <c r="O45" i="16"/>
  <c r="J45" i="16"/>
  <c r="K45" i="16" s="1"/>
  <c r="V44" i="16"/>
  <c r="S44" i="16"/>
  <c r="Z44" i="16" s="1"/>
  <c r="M44" i="16"/>
  <c r="M43" i="16"/>
  <c r="V42" i="16"/>
  <c r="S42" i="16"/>
  <c r="M42" i="16"/>
  <c r="V41" i="16"/>
  <c r="S41" i="16"/>
  <c r="M41" i="16"/>
  <c r="V40" i="16"/>
  <c r="S40" i="16"/>
  <c r="M40" i="16"/>
  <c r="V39" i="16"/>
  <c r="S39" i="16"/>
  <c r="O39" i="16"/>
  <c r="AD39" i="16" s="1"/>
  <c r="AC39" i="16" s="1"/>
  <c r="K39" i="16"/>
  <c r="J39" i="16"/>
  <c r="M38" i="16"/>
  <c r="M37" i="16"/>
  <c r="AA36" i="16"/>
  <c r="Z36" i="16"/>
  <c r="AB36" i="16" s="1"/>
  <c r="V36" i="16"/>
  <c r="S36" i="16"/>
  <c r="M36" i="16"/>
  <c r="V35" i="16"/>
  <c r="S35" i="16"/>
  <c r="AD36" i="16" s="1"/>
  <c r="AC36" i="16" s="1"/>
  <c r="AE36" i="16" s="1"/>
  <c r="M35" i="16"/>
  <c r="V34" i="16"/>
  <c r="S34" i="16"/>
  <c r="M34" i="16"/>
  <c r="Z33" i="16"/>
  <c r="V33" i="16"/>
  <c r="S33" i="16"/>
  <c r="O33" i="16"/>
  <c r="AD33" i="16" s="1"/>
  <c r="K33" i="16"/>
  <c r="J33" i="16"/>
  <c r="V32" i="16"/>
  <c r="S32" i="16"/>
  <c r="Z32" i="16" s="1"/>
  <c r="M32" i="16"/>
  <c r="V31" i="16"/>
  <c r="S31" i="16"/>
  <c r="M31" i="16"/>
  <c r="AB30" i="16"/>
  <c r="V30" i="16"/>
  <c r="S30" i="16"/>
  <c r="Z31" i="16" s="1"/>
  <c r="M30" i="16"/>
  <c r="V29" i="16"/>
  <c r="S29" i="16"/>
  <c r="Z30" i="16" s="1"/>
  <c r="AA30" i="16" s="1"/>
  <c r="M29" i="16"/>
  <c r="V28" i="16"/>
  <c r="S28" i="16"/>
  <c r="M28" i="16"/>
  <c r="V27" i="16"/>
  <c r="S27" i="16"/>
  <c r="O27" i="16"/>
  <c r="J27" i="16"/>
  <c r="AD26" i="16"/>
  <c r="AC26" i="16" s="1"/>
  <c r="Z26" i="16"/>
  <c r="AA26" i="16" s="1"/>
  <c r="V26" i="16"/>
  <c r="S26" i="16"/>
  <c r="M26" i="16"/>
  <c r="AD25" i="16"/>
  <c r="AC25" i="16" s="1"/>
  <c r="AA25" i="16"/>
  <c r="AE25" i="16" s="1"/>
  <c r="Z25" i="16"/>
  <c r="AB25" i="16" s="1"/>
  <c r="V25" i="16"/>
  <c r="S25" i="16"/>
  <c r="M25" i="16"/>
  <c r="V24" i="16"/>
  <c r="S24" i="16"/>
  <c r="M24" i="16"/>
  <c r="V23" i="16"/>
  <c r="S23" i="16"/>
  <c r="AD24" i="16" s="1"/>
  <c r="AC24" i="16" s="1"/>
  <c r="M23" i="16"/>
  <c r="V22" i="16"/>
  <c r="S22" i="16"/>
  <c r="M22" i="16"/>
  <c r="V21" i="16"/>
  <c r="S21" i="16"/>
  <c r="O21" i="16"/>
  <c r="J21" i="16"/>
  <c r="M20" i="16"/>
  <c r="M18" i="16"/>
  <c r="AD15" i="16"/>
  <c r="AC15" i="16" s="1"/>
  <c r="V15" i="16"/>
  <c r="S15" i="16"/>
  <c r="V14" i="16"/>
  <c r="S14" i="16"/>
  <c r="Z14" i="16" s="1"/>
  <c r="V13" i="16"/>
  <c r="S13" i="16"/>
  <c r="V12" i="16"/>
  <c r="S12" i="16"/>
  <c r="M12" i="16"/>
  <c r="V11" i="16"/>
  <c r="S11" i="16"/>
  <c r="O11" i="16"/>
  <c r="K11" i="16"/>
  <c r="J11" i="16"/>
  <c r="AE49" i="16" l="1"/>
  <c r="AE50" i="16"/>
  <c r="P11" i="16"/>
  <c r="P27" i="16"/>
  <c r="P33" i="16"/>
  <c r="P51" i="16"/>
  <c r="P69" i="16"/>
  <c r="AA14" i="16"/>
  <c r="AB14" i="16"/>
  <c r="O57" i="16"/>
  <c r="P57" i="16"/>
  <c r="AC33" i="16"/>
  <c r="AD34" i="16"/>
  <c r="AC34" i="16" s="1"/>
  <c r="Z24" i="16"/>
  <c r="AA32" i="16"/>
  <c r="AB32" i="16"/>
  <c r="AA44" i="16"/>
  <c r="AB44" i="16"/>
  <c r="AD11" i="16"/>
  <c r="AC11" i="16" s="1"/>
  <c r="AD30" i="16"/>
  <c r="AC30" i="16" s="1"/>
  <c r="AE30" i="16" s="1"/>
  <c r="AB45" i="16"/>
  <c r="AA45" i="16"/>
  <c r="AE45" i="16" s="1"/>
  <c r="AD47" i="16"/>
  <c r="AC47" i="16" s="1"/>
  <c r="Z47" i="16"/>
  <c r="Z46" i="16"/>
  <c r="AD54" i="16"/>
  <c r="AC54" i="16" s="1"/>
  <c r="Z54" i="16"/>
  <c r="Z53" i="16"/>
  <c r="AD53" i="16"/>
  <c r="AC53" i="16" s="1"/>
  <c r="AB72" i="16"/>
  <c r="AA72" i="16"/>
  <c r="AE72" i="16" s="1"/>
  <c r="AE26" i="16"/>
  <c r="K27" i="16"/>
  <c r="Z27" i="16" s="1"/>
  <c r="AD27" i="16"/>
  <c r="AC27" i="16" s="1"/>
  <c r="AB31" i="16"/>
  <c r="AA31" i="16"/>
  <c r="AD31" i="16"/>
  <c r="AC31" i="16" s="1"/>
  <c r="AB33" i="16"/>
  <c r="AA33" i="16"/>
  <c r="AD35" i="16"/>
  <c r="AC35" i="16" s="1"/>
  <c r="AD40" i="16"/>
  <c r="AC40" i="16" s="1"/>
  <c r="Z39" i="16"/>
  <c r="AA48" i="16"/>
  <c r="AE48" i="16" s="1"/>
  <c r="AF45" i="16" s="1"/>
  <c r="AB50" i="16"/>
  <c r="AA58" i="16"/>
  <c r="AB60" i="16"/>
  <c r="AA63" i="16"/>
  <c r="AE63" i="16" s="1"/>
  <c r="AB63" i="16"/>
  <c r="Z66" i="16"/>
  <c r="AD66" i="16"/>
  <c r="AC66" i="16" s="1"/>
  <c r="AB73" i="16"/>
  <c r="AA73" i="16"/>
  <c r="AE73" i="16" s="1"/>
  <c r="Z34" i="16"/>
  <c r="AD62" i="16"/>
  <c r="AC62" i="16" s="1"/>
  <c r="AE62" i="16" s="1"/>
  <c r="Z15" i="16"/>
  <c r="AB55" i="16"/>
  <c r="AA55" i="16"/>
  <c r="AE55" i="16" s="1"/>
  <c r="Z11" i="16"/>
  <c r="AD14" i="16"/>
  <c r="AC14" i="16" s="1"/>
  <c r="P21" i="16"/>
  <c r="K21" i="16"/>
  <c r="Z21" i="16" s="1"/>
  <c r="AD21" i="16"/>
  <c r="AC21" i="16" s="1"/>
  <c r="AB26" i="16"/>
  <c r="AD32" i="16"/>
  <c r="AC32" i="16" s="1"/>
  <c r="P39" i="16"/>
  <c r="AD44" i="16"/>
  <c r="AC44" i="16" s="1"/>
  <c r="Z52" i="16"/>
  <c r="Z51" i="16"/>
  <c r="AD52" i="16"/>
  <c r="AC52" i="16" s="1"/>
  <c r="AD51" i="16"/>
  <c r="AC51" i="16" s="1"/>
  <c r="AB56" i="16"/>
  <c r="AA56" i="16"/>
  <c r="AE56" i="16" s="1"/>
  <c r="AB62" i="16"/>
  <c r="AD71" i="16"/>
  <c r="AC71" i="16" s="1"/>
  <c r="Z71" i="16"/>
  <c r="Z70" i="16"/>
  <c r="AD70" i="16"/>
  <c r="AC70" i="16" s="1"/>
  <c r="AA74" i="16"/>
  <c r="AE74" i="16" s="1"/>
  <c r="AB74" i="16"/>
  <c r="AD68" i="16"/>
  <c r="AC68" i="16" s="1"/>
  <c r="Z68" i="16"/>
  <c r="P45" i="16"/>
  <c r="AD61" i="16"/>
  <c r="AC61" i="16" s="1"/>
  <c r="Z61" i="16"/>
  <c r="AD65" i="16"/>
  <c r="AC65" i="16" s="1"/>
  <c r="AE65" i="16" s="1"/>
  <c r="AD67" i="16"/>
  <c r="AC67" i="16" s="1"/>
  <c r="AD57" i="16"/>
  <c r="AC57" i="16" s="1"/>
  <c r="Z57" i="16"/>
  <c r="AD58" i="16"/>
  <c r="AC58" i="16" s="1"/>
  <c r="AD60" i="16"/>
  <c r="AC60" i="16" s="1"/>
  <c r="AE60" i="16" s="1"/>
  <c r="P63" i="16"/>
  <c r="K63" i="16"/>
  <c r="AD64" i="16"/>
  <c r="AC64" i="16" s="1"/>
  <c r="Z64" i="16"/>
  <c r="Z67" i="16"/>
  <c r="K69" i="16"/>
  <c r="AA69" i="16"/>
  <c r="AE69" i="16" s="1"/>
  <c r="AD28" i="16" l="1"/>
  <c r="AC28" i="16" s="1"/>
  <c r="AE31" i="16"/>
  <c r="AE33" i="16"/>
  <c r="AB27" i="16"/>
  <c r="Z28" i="16" s="1"/>
  <c r="AA27" i="16"/>
  <c r="AE27" i="16" s="1"/>
  <c r="AB71" i="16"/>
  <c r="AA71" i="16"/>
  <c r="AE71" i="16" s="1"/>
  <c r="AB52" i="16"/>
  <c r="AA52" i="16"/>
  <c r="AE52" i="16" s="1"/>
  <c r="AA34" i="16"/>
  <c r="AE34" i="16" s="1"/>
  <c r="AB34" i="16"/>
  <c r="Z35" i="16" s="1"/>
  <c r="AB57" i="16"/>
  <c r="AA57" i="16"/>
  <c r="AE57" i="16" s="1"/>
  <c r="AA61" i="16"/>
  <c r="AE61" i="16" s="1"/>
  <c r="AB61" i="16"/>
  <c r="AD29" i="16"/>
  <c r="AC29" i="16" s="1"/>
  <c r="AA21" i="16"/>
  <c r="AE21" i="16" s="1"/>
  <c r="AB21" i="16"/>
  <c r="Z22" i="16" s="1"/>
  <c r="AA67" i="16"/>
  <c r="AE67" i="16" s="1"/>
  <c r="AB67" i="16"/>
  <c r="AB68" i="16"/>
  <c r="AA68" i="16"/>
  <c r="AE68" i="16" s="1"/>
  <c r="AD12" i="16"/>
  <c r="AA46" i="16"/>
  <c r="AE46" i="16" s="1"/>
  <c r="AB46" i="16"/>
  <c r="AB24" i="16"/>
  <c r="AA24" i="16"/>
  <c r="AE24" i="16" s="1"/>
  <c r="AE14" i="16"/>
  <c r="AA11" i="16"/>
  <c r="AE11" i="16" s="1"/>
  <c r="AB11" i="16"/>
  <c r="Z12" i="16" s="1"/>
  <c r="AB66" i="16"/>
  <c r="AA66" i="16"/>
  <c r="AE66" i="16" s="1"/>
  <c r="AE58" i="16"/>
  <c r="AB54" i="16"/>
  <c r="AA54" i="16"/>
  <c r="AE54" i="16" s="1"/>
  <c r="AE32" i="16"/>
  <c r="AA64" i="16"/>
  <c r="AE64" i="16" s="1"/>
  <c r="AB64" i="16"/>
  <c r="AA70" i="16"/>
  <c r="AE70" i="16" s="1"/>
  <c r="AB70" i="16"/>
  <c r="AA51" i="16"/>
  <c r="AE51" i="16" s="1"/>
  <c r="AB51" i="16"/>
  <c r="AD41" i="16"/>
  <c r="AA15" i="16"/>
  <c r="AE15" i="16" s="1"/>
  <c r="AB15" i="16"/>
  <c r="AA39" i="16"/>
  <c r="AE39" i="16" s="1"/>
  <c r="AB39" i="16"/>
  <c r="Z40" i="16" s="1"/>
  <c r="AD22" i="16"/>
  <c r="AA53" i="16"/>
  <c r="AE53" i="16" s="1"/>
  <c r="AB53" i="16"/>
  <c r="AB47" i="16"/>
  <c r="AA47" i="16"/>
  <c r="AE47" i="16" s="1"/>
  <c r="AE44" i="16"/>
  <c r="AC12" i="16" l="1"/>
  <c r="AD13" i="16"/>
  <c r="AC13" i="16" s="1"/>
  <c r="AB35" i="16"/>
  <c r="AA35" i="16"/>
  <c r="AE35" i="16" s="1"/>
  <c r="AF33" i="16" s="1"/>
  <c r="AA12" i="16"/>
  <c r="AE12" i="16" s="1"/>
  <c r="AB12" i="16"/>
  <c r="Z13" i="16" s="1"/>
  <c r="AA22" i="16"/>
  <c r="AB22" i="16"/>
  <c r="Z23" i="16" s="1"/>
  <c r="AA40" i="16"/>
  <c r="AE40" i="16" s="1"/>
  <c r="AB40" i="16"/>
  <c r="Z41" i="16" s="1"/>
  <c r="AC41" i="16"/>
  <c r="AD42" i="16"/>
  <c r="AC42" i="16" s="1"/>
  <c r="AC22" i="16"/>
  <c r="AD23" i="16"/>
  <c r="AC23" i="16" s="1"/>
  <c r="AA28" i="16"/>
  <c r="AE28" i="16" s="1"/>
  <c r="AB28" i="16"/>
  <c r="Z29" i="16" s="1"/>
  <c r="AB23" i="16" l="1"/>
  <c r="AA23" i="16"/>
  <c r="AE23" i="16" s="1"/>
  <c r="AF21" i="16" s="1"/>
  <c r="AE22" i="16"/>
  <c r="AB41" i="16"/>
  <c r="Z42" i="16" s="1"/>
  <c r="AA41" i="16"/>
  <c r="AE41" i="16" s="1"/>
  <c r="AA13" i="16"/>
  <c r="AE13" i="16" s="1"/>
  <c r="AF11" i="16" s="1"/>
  <c r="AB13" i="16"/>
  <c r="AA29" i="16"/>
  <c r="AE29" i="16" s="1"/>
  <c r="AF27" i="16" s="1"/>
  <c r="AB29" i="16"/>
  <c r="AB42" i="16" l="1"/>
  <c r="AA42" i="16"/>
  <c r="AE42" i="16" s="1"/>
  <c r="AF39" i="16" s="1"/>
  <c r="V69" i="15" l="1"/>
  <c r="S69" i="15"/>
  <c r="M69" i="15"/>
  <c r="AD68" i="15"/>
  <c r="AC68" i="15" s="1"/>
  <c r="Z68" i="15"/>
  <c r="AA68" i="15" s="1"/>
  <c r="V68" i="15"/>
  <c r="S68" i="15"/>
  <c r="M68" i="15"/>
  <c r="AD67" i="15"/>
  <c r="AC67" i="15" s="1"/>
  <c r="Z67" i="15"/>
  <c r="AB67" i="15" s="1"/>
  <c r="V67" i="15"/>
  <c r="S67" i="15"/>
  <c r="M67" i="15"/>
  <c r="AD66" i="15"/>
  <c r="AC66" i="15" s="1"/>
  <c r="V66" i="15"/>
  <c r="S66" i="15"/>
  <c r="M66" i="15"/>
  <c r="V65" i="15"/>
  <c r="S65" i="15"/>
  <c r="Z66" i="15" s="1"/>
  <c r="M65" i="15"/>
  <c r="V64" i="15"/>
  <c r="S64" i="15"/>
  <c r="AD64" i="15" s="1"/>
  <c r="AC64" i="15" s="1"/>
  <c r="O64" i="15"/>
  <c r="J64" i="15"/>
  <c r="Z63" i="15"/>
  <c r="V63" i="15"/>
  <c r="S63" i="15"/>
  <c r="M63" i="15"/>
  <c r="V62" i="15"/>
  <c r="S62" i="15"/>
  <c r="AD63" i="15" s="1"/>
  <c r="AC63" i="15" s="1"/>
  <c r="M62" i="15"/>
  <c r="V61" i="15"/>
  <c r="S61" i="15"/>
  <c r="M61" i="15"/>
  <c r="V60" i="15"/>
  <c r="S60" i="15"/>
  <c r="M60" i="15"/>
  <c r="AB59" i="15"/>
  <c r="V59" i="15"/>
  <c r="S59" i="15"/>
  <c r="M59" i="15"/>
  <c r="V58" i="15"/>
  <c r="S58" i="15"/>
  <c r="Z59" i="15" s="1"/>
  <c r="AA59" i="15" s="1"/>
  <c r="O58" i="15"/>
  <c r="K58" i="15"/>
  <c r="J58" i="15"/>
  <c r="AA57" i="15"/>
  <c r="V57" i="15"/>
  <c r="S57" i="15"/>
  <c r="M57" i="15"/>
  <c r="V56" i="15"/>
  <c r="S56" i="15"/>
  <c r="Z57" i="15" s="1"/>
  <c r="AB57" i="15" s="1"/>
  <c r="M56" i="15"/>
  <c r="V55" i="15"/>
  <c r="S55" i="15"/>
  <c r="AD56" i="15" s="1"/>
  <c r="AC56" i="15" s="1"/>
  <c r="M55" i="15"/>
  <c r="AD54" i="15"/>
  <c r="AC54" i="15" s="1"/>
  <c r="Z54" i="15"/>
  <c r="AA54" i="15" s="1"/>
  <c r="V54" i="15"/>
  <c r="S54" i="15"/>
  <c r="M54" i="15"/>
  <c r="AD53" i="15"/>
  <c r="AC53" i="15" s="1"/>
  <c r="Z53" i="15"/>
  <c r="V53" i="15"/>
  <c r="S53" i="15"/>
  <c r="M53" i="15"/>
  <c r="AD52" i="15"/>
  <c r="AC52" i="15" s="1"/>
  <c r="Z52" i="15"/>
  <c r="V52" i="15"/>
  <c r="S52" i="15"/>
  <c r="O52" i="15"/>
  <c r="K52" i="15"/>
  <c r="J52" i="15"/>
  <c r="AD51" i="15"/>
  <c r="AC51" i="15"/>
  <c r="V51" i="15"/>
  <c r="S51" i="15"/>
  <c r="Z51" i="15" s="1"/>
  <c r="M51" i="15"/>
  <c r="V50" i="15"/>
  <c r="S50" i="15"/>
  <c r="M50" i="15"/>
  <c r="V49" i="15"/>
  <c r="S49" i="15"/>
  <c r="Z50" i="15" s="1"/>
  <c r="M49" i="15"/>
  <c r="V48" i="15"/>
  <c r="S48" i="15"/>
  <c r="Z49" i="15" s="1"/>
  <c r="AA49" i="15" s="1"/>
  <c r="M48" i="15"/>
  <c r="AD47" i="15"/>
  <c r="AC47" i="15" s="1"/>
  <c r="Z47" i="15"/>
  <c r="AA47" i="15" s="1"/>
  <c r="V47" i="15"/>
  <c r="S47" i="15"/>
  <c r="M47" i="15"/>
  <c r="AD46" i="15"/>
  <c r="AC46" i="15" s="1"/>
  <c r="Z46" i="15"/>
  <c r="AB46" i="15" s="1"/>
  <c r="V46" i="15"/>
  <c r="S46" i="15"/>
  <c r="O46" i="15"/>
  <c r="J46" i="15"/>
  <c r="V45" i="15"/>
  <c r="S45" i="15"/>
  <c r="M45" i="15"/>
  <c r="AD44" i="15"/>
  <c r="AC44" i="15" s="1"/>
  <c r="Z44" i="15"/>
  <c r="V44" i="15"/>
  <c r="S44" i="15"/>
  <c r="M44" i="15"/>
  <c r="AD43" i="15"/>
  <c r="AC43" i="15" s="1"/>
  <c r="Z43" i="15"/>
  <c r="V43" i="15"/>
  <c r="S43" i="15"/>
  <c r="M43" i="15"/>
  <c r="Z42" i="15"/>
  <c r="V42" i="15"/>
  <c r="S42" i="15"/>
  <c r="M42" i="15"/>
  <c r="V41" i="15"/>
  <c r="S41" i="15"/>
  <c r="AD42" i="15" s="1"/>
  <c r="AC42" i="15" s="1"/>
  <c r="M41" i="15"/>
  <c r="AD40" i="15"/>
  <c r="AC40" i="15" s="1"/>
  <c r="AA40" i="15"/>
  <c r="Z40" i="15"/>
  <c r="AB40" i="15" s="1"/>
  <c r="V40" i="15"/>
  <c r="S40" i="15"/>
  <c r="AD41" i="15" s="1"/>
  <c r="AC41" i="15" s="1"/>
  <c r="K40" i="15"/>
  <c r="J40" i="15"/>
  <c r="V39" i="15"/>
  <c r="S39" i="15"/>
  <c r="M39" i="15"/>
  <c r="V38" i="15"/>
  <c r="S38" i="15"/>
  <c r="M38" i="15"/>
  <c r="V37" i="15"/>
  <c r="S37" i="15"/>
  <c r="M37" i="15"/>
  <c r="V36" i="15"/>
  <c r="S36" i="15"/>
  <c r="M36" i="15"/>
  <c r="V35" i="15"/>
  <c r="S35" i="15"/>
  <c r="AD36" i="15" s="1"/>
  <c r="AC36" i="15" s="1"/>
  <c r="M35" i="15"/>
  <c r="AD34" i="15"/>
  <c r="AC34" i="15" s="1"/>
  <c r="AA34" i="15"/>
  <c r="Z34" i="15"/>
  <c r="AB34" i="15" s="1"/>
  <c r="V34" i="15"/>
  <c r="S34" i="15"/>
  <c r="AD35" i="15" s="1"/>
  <c r="AC35" i="15" s="1"/>
  <c r="K34" i="15"/>
  <c r="J34" i="15"/>
  <c r="M33" i="15"/>
  <c r="M32" i="15"/>
  <c r="AD31" i="15"/>
  <c r="AC31" i="15" s="1"/>
  <c r="Z31" i="15"/>
  <c r="V31" i="15"/>
  <c r="S31" i="15"/>
  <c r="M31" i="15"/>
  <c r="Z30" i="15"/>
  <c r="V30" i="15"/>
  <c r="S30" i="15"/>
  <c r="M30" i="15"/>
  <c r="V29" i="15"/>
  <c r="S29" i="15"/>
  <c r="AD30" i="15" s="1"/>
  <c r="AC30" i="15" s="1"/>
  <c r="M29" i="15"/>
  <c r="V28" i="15"/>
  <c r="S28" i="15"/>
  <c r="K28" i="15"/>
  <c r="Z28" i="15" s="1"/>
  <c r="J28" i="15"/>
  <c r="V27" i="15"/>
  <c r="S27" i="15"/>
  <c r="M27" i="15"/>
  <c r="V26" i="15"/>
  <c r="S26" i="15"/>
  <c r="M26" i="15"/>
  <c r="V25" i="15"/>
  <c r="S25" i="15"/>
  <c r="M25" i="15"/>
  <c r="V24" i="15"/>
  <c r="S24" i="15"/>
  <c r="M24" i="15"/>
  <c r="V23" i="15"/>
  <c r="S23" i="15"/>
  <c r="M23" i="15"/>
  <c r="V22" i="15"/>
  <c r="S22" i="15"/>
  <c r="O22" i="15"/>
  <c r="AD22" i="15" s="1"/>
  <c r="AC22" i="15" s="1"/>
  <c r="J22" i="15"/>
  <c r="V21" i="15"/>
  <c r="S21" i="15"/>
  <c r="M21" i="15"/>
  <c r="AD20" i="15"/>
  <c r="AC20" i="15" s="1"/>
  <c r="Z20" i="15"/>
  <c r="V20" i="15"/>
  <c r="S20" i="15"/>
  <c r="M20" i="15"/>
  <c r="AD19" i="15"/>
  <c r="AC19" i="15" s="1"/>
  <c r="Z19" i="15"/>
  <c r="V19" i="15"/>
  <c r="S19" i="15"/>
  <c r="M19" i="15"/>
  <c r="V18" i="15"/>
  <c r="S18" i="15"/>
  <c r="M18" i="15"/>
  <c r="V17" i="15"/>
  <c r="S17" i="15"/>
  <c r="M17" i="15"/>
  <c r="V16" i="15"/>
  <c r="S16" i="15"/>
  <c r="O16" i="15"/>
  <c r="AD16" i="15" s="1"/>
  <c r="AC16" i="15" s="1"/>
  <c r="J16" i="15"/>
  <c r="V15" i="15"/>
  <c r="S15" i="15"/>
  <c r="V14" i="15"/>
  <c r="S14" i="15"/>
  <c r="V13" i="15"/>
  <c r="S13" i="15"/>
  <c r="V12" i="15"/>
  <c r="S12" i="15"/>
  <c r="M12" i="15"/>
  <c r="V11" i="15"/>
  <c r="S11" i="15"/>
  <c r="O11" i="15"/>
  <c r="AD11" i="15" s="1"/>
  <c r="AC11" i="15" s="1"/>
  <c r="J11" i="15"/>
  <c r="AE34" i="15" l="1"/>
  <c r="O34" i="15"/>
  <c r="P34" i="15"/>
  <c r="P58" i="15"/>
  <c r="P22" i="15"/>
  <c r="AE47" i="15"/>
  <c r="AE68" i="15"/>
  <c r="P46" i="15"/>
  <c r="AD18" i="15"/>
  <c r="AC18" i="15" s="1"/>
  <c r="AD13" i="15"/>
  <c r="AC13" i="15" s="1"/>
  <c r="Z13" i="15"/>
  <c r="P16" i="15"/>
  <c r="K16" i="15"/>
  <c r="Z16" i="15" s="1"/>
  <c r="AB30" i="15"/>
  <c r="AA30" i="15"/>
  <c r="AE30" i="15" s="1"/>
  <c r="AB43" i="15"/>
  <c r="AA43" i="15"/>
  <c r="AE43" i="15" s="1"/>
  <c r="AF40" i="15" s="1"/>
  <c r="AD49" i="15"/>
  <c r="AC49" i="15" s="1"/>
  <c r="AE49" i="15" s="1"/>
  <c r="AD14" i="15"/>
  <c r="AC14" i="15" s="1"/>
  <c r="Z14" i="15"/>
  <c r="AA20" i="15"/>
  <c r="AE20" i="15" s="1"/>
  <c r="AB20" i="15"/>
  <c r="K22" i="15"/>
  <c r="Z22" i="15" s="1"/>
  <c r="Z25" i="15"/>
  <c r="Z24" i="15"/>
  <c r="AD25" i="15"/>
  <c r="AC25" i="15" s="1"/>
  <c r="AB28" i="15"/>
  <c r="AA28" i="15"/>
  <c r="Z37" i="15"/>
  <c r="Z36" i="15"/>
  <c r="AD37" i="15"/>
  <c r="AC37" i="15" s="1"/>
  <c r="AB47" i="15"/>
  <c r="AB50" i="15"/>
  <c r="AA50" i="15"/>
  <c r="AD50" i="15"/>
  <c r="AC50" i="15" s="1"/>
  <c r="AB52" i="15"/>
  <c r="AA52" i="15"/>
  <c r="AE52" i="15" s="1"/>
  <c r="AA63" i="15"/>
  <c r="AE63" i="15" s="1"/>
  <c r="AB63" i="15"/>
  <c r="P11" i="15"/>
  <c r="K11" i="15"/>
  <c r="Z11" i="15" s="1"/>
  <c r="AD12" i="15"/>
  <c r="AC12" i="15" s="1"/>
  <c r="AD15" i="15"/>
  <c r="AC15" i="15" s="1"/>
  <c r="Z15" i="15"/>
  <c r="AB31" i="15"/>
  <c r="AA31" i="15"/>
  <c r="AE31" i="15" s="1"/>
  <c r="AB42" i="15"/>
  <c r="AA42" i="15"/>
  <c r="AE42" i="15" s="1"/>
  <c r="AA44" i="15"/>
  <c r="AE44" i="15" s="1"/>
  <c r="AB44" i="15"/>
  <c r="K46" i="15"/>
  <c r="AA46" i="15"/>
  <c r="AE46" i="15" s="1"/>
  <c r="AB19" i="15"/>
  <c r="AA19" i="15"/>
  <c r="AE19" i="15" s="1"/>
  <c r="AD27" i="15"/>
  <c r="AC27" i="15" s="1"/>
  <c r="Z27" i="15"/>
  <c r="Z26" i="15"/>
  <c r="AD26" i="15"/>
  <c r="AC26" i="15" s="1"/>
  <c r="P28" i="15"/>
  <c r="O28" i="15"/>
  <c r="AD28" i="15" s="1"/>
  <c r="AC28" i="15" s="1"/>
  <c r="AD39" i="15"/>
  <c r="AC39" i="15" s="1"/>
  <c r="Z39" i="15"/>
  <c r="Z38" i="15"/>
  <c r="AD38" i="15"/>
  <c r="AC38" i="15" s="1"/>
  <c r="P40" i="15"/>
  <c r="O40" i="15"/>
  <c r="AE40" i="15"/>
  <c r="AB49" i="15"/>
  <c r="AA51" i="15"/>
  <c r="AE51" i="15" s="1"/>
  <c r="AB51" i="15"/>
  <c r="P52" i="15"/>
  <c r="AB53" i="15"/>
  <c r="AA53" i="15"/>
  <c r="AE53" i="15" s="1"/>
  <c r="AD60" i="15"/>
  <c r="AC60" i="15" s="1"/>
  <c r="Z60" i="15"/>
  <c r="AD62" i="15"/>
  <c r="AC62" i="15" s="1"/>
  <c r="Z62" i="15"/>
  <c r="AD61" i="15"/>
  <c r="AC61" i="15" s="1"/>
  <c r="Z61" i="15"/>
  <c r="AB66" i="15"/>
  <c r="AA66" i="15"/>
  <c r="AE66" i="15" s="1"/>
  <c r="AD23" i="15"/>
  <c r="AC23" i="15" s="1"/>
  <c r="Z23" i="15"/>
  <c r="AD24" i="15"/>
  <c r="AC24" i="15" s="1"/>
  <c r="AD48" i="15"/>
  <c r="AC48" i="15" s="1"/>
  <c r="Z48" i="15"/>
  <c r="AB54" i="15"/>
  <c r="AD57" i="15"/>
  <c r="AC57" i="15" s="1"/>
  <c r="AE57" i="15" s="1"/>
  <c r="AA67" i="15"/>
  <c r="AE67" i="15" s="1"/>
  <c r="AB68" i="15"/>
  <c r="AE54" i="15"/>
  <c r="AD58" i="15"/>
  <c r="AC58" i="15" s="1"/>
  <c r="Z58" i="15"/>
  <c r="AD59" i="15"/>
  <c r="AC59" i="15" s="1"/>
  <c r="AE59" i="15" s="1"/>
  <c r="P64" i="15"/>
  <c r="K64" i="15"/>
  <c r="AD65" i="15"/>
  <c r="AC65" i="15" s="1"/>
  <c r="Z65" i="15"/>
  <c r="AD17" i="15"/>
  <c r="AC17" i="15" s="1"/>
  <c r="AD21" i="15"/>
  <c r="AC21" i="15" s="1"/>
  <c r="Z21" i="15"/>
  <c r="AD45" i="15"/>
  <c r="AC45" i="15" s="1"/>
  <c r="Z45" i="15"/>
  <c r="AD55" i="15"/>
  <c r="AC55" i="15" s="1"/>
  <c r="Z55" i="15"/>
  <c r="Z56" i="15"/>
  <c r="Z64" i="15"/>
  <c r="AD69" i="15"/>
  <c r="AC69" i="15" s="1"/>
  <c r="Z69" i="15"/>
  <c r="Z29" i="15"/>
  <c r="Z35" i="15"/>
  <c r="Z41" i="15"/>
  <c r="AE50" i="15" l="1"/>
  <c r="AB29" i="15"/>
  <c r="AA29" i="15"/>
  <c r="AB56" i="15"/>
  <c r="AA56" i="15"/>
  <c r="AE56" i="15" s="1"/>
  <c r="AA26" i="15"/>
  <c r="AE26" i="15" s="1"/>
  <c r="AB26" i="15"/>
  <c r="AB11" i="15"/>
  <c r="Z12" i="15" s="1"/>
  <c r="AA11" i="15"/>
  <c r="AE11" i="15" s="1"/>
  <c r="AA36" i="15"/>
  <c r="AE36" i="15" s="1"/>
  <c r="AB36" i="15"/>
  <c r="AB69" i="15"/>
  <c r="AA69" i="15"/>
  <c r="AE69" i="15" s="1"/>
  <c r="AB55" i="15"/>
  <c r="AA55" i="15"/>
  <c r="AE55" i="15" s="1"/>
  <c r="AB21" i="15"/>
  <c r="AA21" i="15"/>
  <c r="AE21" i="15" s="1"/>
  <c r="AB23" i="15"/>
  <c r="AA23" i="15"/>
  <c r="AE23" i="15" s="1"/>
  <c r="AF22" i="15" s="1"/>
  <c r="AA61" i="15"/>
  <c r="AE61" i="15" s="1"/>
  <c r="AB61" i="15"/>
  <c r="AB60" i="15"/>
  <c r="AA60" i="15"/>
  <c r="AE60" i="15" s="1"/>
  <c r="AB27" i="15"/>
  <c r="AA27" i="15"/>
  <c r="AE27" i="15" s="1"/>
  <c r="AB15" i="15"/>
  <c r="AA15" i="15"/>
  <c r="AE15" i="15" s="1"/>
  <c r="AB37" i="15"/>
  <c r="AA37" i="15"/>
  <c r="AE37" i="15" s="1"/>
  <c r="AA24" i="15"/>
  <c r="AE24" i="15" s="1"/>
  <c r="AB24" i="15"/>
  <c r="AA13" i="15"/>
  <c r="AE13" i="15" s="1"/>
  <c r="AB13" i="15"/>
  <c r="AB41" i="15"/>
  <c r="AA41" i="15"/>
  <c r="AE41" i="15" s="1"/>
  <c r="AB65" i="15"/>
  <c r="AA65" i="15"/>
  <c r="AE65" i="15" s="1"/>
  <c r="AA48" i="15"/>
  <c r="AE48" i="15" s="1"/>
  <c r="AB48" i="15"/>
  <c r="AA38" i="15"/>
  <c r="AE38" i="15" s="1"/>
  <c r="AF34" i="15" s="1"/>
  <c r="AB38" i="15"/>
  <c r="AE28" i="15"/>
  <c r="AB25" i="15"/>
  <c r="AA25" i="15"/>
  <c r="AE25" i="15" s="1"/>
  <c r="AB14" i="15"/>
  <c r="AA14" i="15"/>
  <c r="AE14" i="15" s="1"/>
  <c r="AD29" i="15"/>
  <c r="AC29" i="15" s="1"/>
  <c r="AB35" i="15"/>
  <c r="AA35" i="15"/>
  <c r="AE35" i="15" s="1"/>
  <c r="AA64" i="15"/>
  <c r="AE64" i="15" s="1"/>
  <c r="AB64" i="15"/>
  <c r="AA45" i="15"/>
  <c r="AE45" i="15" s="1"/>
  <c r="AB45" i="15"/>
  <c r="AA58" i="15"/>
  <c r="AE58" i="15" s="1"/>
  <c r="AB58" i="15"/>
  <c r="AA62" i="15"/>
  <c r="AE62" i="15" s="1"/>
  <c r="AB62" i="15"/>
  <c r="AB39" i="15"/>
  <c r="AA39" i="15"/>
  <c r="AE39" i="15" s="1"/>
  <c r="AB22" i="15"/>
  <c r="AA22" i="15"/>
  <c r="AE22" i="15" s="1"/>
  <c r="AB16" i="15"/>
  <c r="Z17" i="15" s="1"/>
  <c r="AA16" i="15"/>
  <c r="AE16" i="15" s="1"/>
  <c r="AB12" i="15" l="1"/>
  <c r="AA12" i="15"/>
  <c r="AE12" i="15" s="1"/>
  <c r="AF11" i="15" s="1"/>
  <c r="AE29" i="15"/>
  <c r="AF28" i="15" s="1"/>
  <c r="AB17" i="15"/>
  <c r="Z18" i="15" s="1"/>
  <c r="AA17" i="15"/>
  <c r="AE17" i="15" s="1"/>
  <c r="AB18" i="15" l="1"/>
  <c r="AA18" i="15"/>
  <c r="AE18" i="15" s="1"/>
  <c r="AF16" i="15" s="1"/>
  <c r="V74" i="14" l="1"/>
  <c r="S74" i="14"/>
  <c r="M74" i="14"/>
  <c r="V73" i="14"/>
  <c r="S73" i="14"/>
  <c r="AD74" i="14" s="1"/>
  <c r="AC74" i="14" s="1"/>
  <c r="M73" i="14"/>
  <c r="AD72" i="14"/>
  <c r="AC72" i="14" s="1"/>
  <c r="Z72" i="14"/>
  <c r="V72" i="14"/>
  <c r="S72" i="14"/>
  <c r="AD73" i="14" s="1"/>
  <c r="AC73" i="14" s="1"/>
  <c r="M72" i="14"/>
  <c r="V71" i="14"/>
  <c r="S71" i="14"/>
  <c r="M71" i="14"/>
  <c r="V70" i="14"/>
  <c r="S70" i="14"/>
  <c r="M70" i="14"/>
  <c r="V69" i="14"/>
  <c r="S69" i="14"/>
  <c r="AD70" i="14" s="1"/>
  <c r="AC70" i="14" s="1"/>
  <c r="O69" i="14"/>
  <c r="J69" i="14"/>
  <c r="V68" i="14"/>
  <c r="S68" i="14"/>
  <c r="M68" i="14"/>
  <c r="V67" i="14"/>
  <c r="S67" i="14"/>
  <c r="M67" i="14"/>
  <c r="AC66" i="14"/>
  <c r="V66" i="14"/>
  <c r="S66" i="14"/>
  <c r="AD67" i="14" s="1"/>
  <c r="AC67" i="14" s="1"/>
  <c r="M66" i="14"/>
  <c r="AD65" i="14"/>
  <c r="AC65" i="14" s="1"/>
  <c r="Z65" i="14"/>
  <c r="V65" i="14"/>
  <c r="S65" i="14"/>
  <c r="AD66" i="14" s="1"/>
  <c r="M65" i="14"/>
  <c r="V64" i="14"/>
  <c r="S64" i="14"/>
  <c r="M64" i="14"/>
  <c r="V63" i="14"/>
  <c r="S63" i="14"/>
  <c r="K63" i="14"/>
  <c r="J63" i="14"/>
  <c r="AD62" i="14"/>
  <c r="AC62" i="14" s="1"/>
  <c r="Z62" i="14"/>
  <c r="V62" i="14"/>
  <c r="S62" i="14"/>
  <c r="M62" i="14"/>
  <c r="V61" i="14"/>
  <c r="S61" i="14"/>
  <c r="M61" i="14"/>
  <c r="V60" i="14"/>
  <c r="S60" i="14"/>
  <c r="M60" i="14"/>
  <c r="AC59" i="14"/>
  <c r="V59" i="14"/>
  <c r="S59" i="14"/>
  <c r="AD60" i="14" s="1"/>
  <c r="AC60" i="14" s="1"/>
  <c r="M59" i="14"/>
  <c r="AD58" i="14"/>
  <c r="AC58" i="14" s="1"/>
  <c r="Z58" i="14"/>
  <c r="V58" i="14"/>
  <c r="S58" i="14"/>
  <c r="AD59" i="14" s="1"/>
  <c r="M58" i="14"/>
  <c r="AD57" i="14"/>
  <c r="AC57" i="14" s="1"/>
  <c r="AA57" i="14"/>
  <c r="AE57" i="14" s="1"/>
  <c r="Z57" i="14"/>
  <c r="AB57" i="14" s="1"/>
  <c r="V57" i="14"/>
  <c r="S57" i="14"/>
  <c r="O57" i="14"/>
  <c r="K57" i="14"/>
  <c r="J57" i="14"/>
  <c r="V56" i="14"/>
  <c r="S56" i="14"/>
  <c r="M56" i="14"/>
  <c r="AD55" i="14"/>
  <c r="AC55" i="14" s="1"/>
  <c r="Z55" i="14"/>
  <c r="V55" i="14"/>
  <c r="S55" i="14"/>
  <c r="AD56" i="14" s="1"/>
  <c r="AC56" i="14" s="1"/>
  <c r="M55" i="14"/>
  <c r="V54" i="14"/>
  <c r="S54" i="14"/>
  <c r="M54" i="14"/>
  <c r="V53" i="14"/>
  <c r="S53" i="14"/>
  <c r="M53" i="14"/>
  <c r="V52" i="14"/>
  <c r="S52" i="14"/>
  <c r="AD53" i="14" s="1"/>
  <c r="AC53" i="14" s="1"/>
  <c r="M52" i="14"/>
  <c r="AD51" i="14"/>
  <c r="AC51" i="14" s="1"/>
  <c r="Z51" i="14"/>
  <c r="V51" i="14"/>
  <c r="S51" i="14"/>
  <c r="AD52" i="14" s="1"/>
  <c r="AC52" i="14" s="1"/>
  <c r="O51" i="14"/>
  <c r="J51" i="14"/>
  <c r="V50" i="14"/>
  <c r="S50" i="14"/>
  <c r="M50" i="14"/>
  <c r="V49" i="14"/>
  <c r="S49" i="14"/>
  <c r="AD50" i="14" s="1"/>
  <c r="AC50" i="14" s="1"/>
  <c r="M49" i="14"/>
  <c r="AD48" i="14"/>
  <c r="AC48" i="14" s="1"/>
  <c r="Z48" i="14"/>
  <c r="V48" i="14"/>
  <c r="S48" i="14"/>
  <c r="AD49" i="14" s="1"/>
  <c r="AC49" i="14" s="1"/>
  <c r="M48" i="14"/>
  <c r="V47" i="14"/>
  <c r="S47" i="14"/>
  <c r="M47" i="14"/>
  <c r="V46" i="14"/>
  <c r="S46" i="14"/>
  <c r="M46" i="14"/>
  <c r="AD45" i="14"/>
  <c r="AC45" i="14" s="1"/>
  <c r="Z45" i="14"/>
  <c r="V45" i="14"/>
  <c r="S45" i="14"/>
  <c r="O45" i="14"/>
  <c r="J45" i="14"/>
  <c r="V44" i="14"/>
  <c r="S44" i="14"/>
  <c r="M44" i="14"/>
  <c r="V43" i="14"/>
  <c r="S43" i="14"/>
  <c r="AD44" i="14" s="1"/>
  <c r="AC44" i="14" s="1"/>
  <c r="M43" i="14"/>
  <c r="AD42" i="14"/>
  <c r="AC42" i="14" s="1"/>
  <c r="Z42" i="14"/>
  <c r="V42" i="14"/>
  <c r="S42" i="14"/>
  <c r="AD43" i="14" s="1"/>
  <c r="AC43" i="14" s="1"/>
  <c r="M42" i="14"/>
  <c r="V41" i="14"/>
  <c r="S41" i="14"/>
  <c r="M41" i="14"/>
  <c r="V40" i="14"/>
  <c r="S40" i="14"/>
  <c r="M40" i="14"/>
  <c r="AD39" i="14"/>
  <c r="AC39" i="14" s="1"/>
  <c r="Z39" i="14"/>
  <c r="V39" i="14"/>
  <c r="S39" i="14"/>
  <c r="AD40" i="14" s="1"/>
  <c r="AC40" i="14" s="1"/>
  <c r="O39" i="14"/>
  <c r="J39" i="14"/>
  <c r="M38" i="14"/>
  <c r="M37" i="14"/>
  <c r="AD36" i="14"/>
  <c r="AC36" i="14" s="1"/>
  <c r="Z36" i="14"/>
  <c r="V36" i="14"/>
  <c r="S36" i="14"/>
  <c r="M36" i="14"/>
  <c r="V35" i="14"/>
  <c r="S35" i="14"/>
  <c r="M35" i="14"/>
  <c r="V34" i="14"/>
  <c r="S34" i="14"/>
  <c r="M34" i="14"/>
  <c r="AD33" i="14"/>
  <c r="AC33" i="14" s="1"/>
  <c r="Z33" i="14"/>
  <c r="V33" i="14"/>
  <c r="S33" i="14"/>
  <c r="AD34" i="14" s="1"/>
  <c r="AC34" i="14" s="1"/>
  <c r="O33" i="14"/>
  <c r="J33" i="14"/>
  <c r="AE32" i="14"/>
  <c r="AC32" i="14"/>
  <c r="V32" i="14"/>
  <c r="S32" i="14"/>
  <c r="M32" i="14"/>
  <c r="V31" i="14"/>
  <c r="S31" i="14"/>
  <c r="M31" i="14"/>
  <c r="V30" i="14"/>
  <c r="S30" i="14"/>
  <c r="M30" i="14"/>
  <c r="V29" i="14"/>
  <c r="S29" i="14"/>
  <c r="M29" i="14"/>
  <c r="V28" i="14"/>
  <c r="S28" i="14"/>
  <c r="M28" i="14"/>
  <c r="V27" i="14"/>
  <c r="S27" i="14"/>
  <c r="O27" i="14"/>
  <c r="AD27" i="14" s="1"/>
  <c r="AC27" i="14" s="1"/>
  <c r="J27" i="14"/>
  <c r="V26" i="14"/>
  <c r="S26" i="14"/>
  <c r="M26" i="14"/>
  <c r="V25" i="14"/>
  <c r="S25" i="14"/>
  <c r="M25" i="14"/>
  <c r="V24" i="14"/>
  <c r="S24" i="14"/>
  <c r="M24" i="14"/>
  <c r="V23" i="14"/>
  <c r="S23" i="14"/>
  <c r="M23" i="14"/>
  <c r="V22" i="14"/>
  <c r="S22" i="14"/>
  <c r="K22" i="14"/>
  <c r="J22" i="14"/>
  <c r="M21" i="14"/>
  <c r="M19" i="14"/>
  <c r="V16" i="14"/>
  <c r="S16" i="14"/>
  <c r="V15" i="14"/>
  <c r="S15" i="14"/>
  <c r="AD16" i="14" s="1"/>
  <c r="AC16" i="14" s="1"/>
  <c r="V14" i="14"/>
  <c r="S14" i="14"/>
  <c r="AD15" i="14" s="1"/>
  <c r="AC15" i="14" s="1"/>
  <c r="V13" i="14"/>
  <c r="S13" i="14"/>
  <c r="AD14" i="14" s="1"/>
  <c r="AC14" i="14" s="1"/>
  <c r="V12" i="14"/>
  <c r="S12" i="14"/>
  <c r="M12" i="14"/>
  <c r="V11" i="14"/>
  <c r="S11" i="14"/>
  <c r="O11" i="14"/>
  <c r="AD11" i="14" s="1"/>
  <c r="AC11" i="14" s="1"/>
  <c r="J11" i="14"/>
  <c r="K11" i="14" s="1"/>
  <c r="Z11" i="14" s="1"/>
  <c r="P69" i="14" l="1"/>
  <c r="AD12" i="14"/>
  <c r="AC12" i="14" s="1"/>
  <c r="P27" i="14"/>
  <c r="AB11" i="14"/>
  <c r="AA11" i="14"/>
  <c r="AE11" i="14" s="1"/>
  <c r="O22" i="14"/>
  <c r="AD22" i="14" s="1"/>
  <c r="P22" i="14"/>
  <c r="AD13" i="14"/>
  <c r="AC13" i="14" s="1"/>
  <c r="P33" i="14"/>
  <c r="K33" i="14"/>
  <c r="AB55" i="14"/>
  <c r="AA55" i="14"/>
  <c r="AE55" i="14" s="1"/>
  <c r="P11" i="14"/>
  <c r="AD28" i="14"/>
  <c r="AC28" i="14" s="1"/>
  <c r="AD35" i="14"/>
  <c r="AC35" i="14" s="1"/>
  <c r="Z35" i="14"/>
  <c r="AD41" i="14"/>
  <c r="AC41" i="14" s="1"/>
  <c r="Z41" i="14"/>
  <c r="AD54" i="14"/>
  <c r="AC54" i="14" s="1"/>
  <c r="Z54" i="14"/>
  <c r="P57" i="14"/>
  <c r="AB62" i="14"/>
  <c r="AA62" i="14"/>
  <c r="AE62" i="14" s="1"/>
  <c r="P63" i="14"/>
  <c r="O63" i="14"/>
  <c r="AB65" i="14"/>
  <c r="AA65" i="14"/>
  <c r="AE65" i="14" s="1"/>
  <c r="K27" i="14"/>
  <c r="Z27" i="14" s="1"/>
  <c r="AB36" i="14"/>
  <c r="AA36" i="14"/>
  <c r="AE36" i="14" s="1"/>
  <c r="AF33" i="14" s="1"/>
  <c r="P39" i="14"/>
  <c r="K39" i="14"/>
  <c r="AB42" i="14"/>
  <c r="AA42" i="14"/>
  <c r="AE42" i="14" s="1"/>
  <c r="AB45" i="14"/>
  <c r="AA45" i="14"/>
  <c r="AE45" i="14" s="1"/>
  <c r="P51" i="14"/>
  <c r="K51" i="14"/>
  <c r="AD68" i="14"/>
  <c r="AC68" i="14" s="1"/>
  <c r="Z68" i="14"/>
  <c r="Z12" i="14"/>
  <c r="Z15" i="14"/>
  <c r="Z16" i="14"/>
  <c r="Z22" i="14"/>
  <c r="AB33" i="14"/>
  <c r="AA33" i="14"/>
  <c r="AE33" i="14" s="1"/>
  <c r="AB39" i="14"/>
  <c r="AA39" i="14"/>
  <c r="AE39" i="14" s="1"/>
  <c r="P45" i="14"/>
  <c r="K45" i="14"/>
  <c r="AD46" i="14"/>
  <c r="AC46" i="14" s="1"/>
  <c r="AB48" i="14"/>
  <c r="AA48" i="14"/>
  <c r="AE48" i="14" s="1"/>
  <c r="AF45" i="14" s="1"/>
  <c r="AB51" i="14"/>
  <c r="AA51" i="14"/>
  <c r="AE51" i="14" s="1"/>
  <c r="AD61" i="14"/>
  <c r="AC61" i="14" s="1"/>
  <c r="Z61" i="14"/>
  <c r="AD64" i="14"/>
  <c r="AC64" i="14" s="1"/>
  <c r="Z64" i="14"/>
  <c r="AD63" i="14"/>
  <c r="AC63" i="14" s="1"/>
  <c r="Z63" i="14"/>
  <c r="AB72" i="14"/>
  <c r="AA72" i="14"/>
  <c r="AE72" i="14" s="1"/>
  <c r="AD47" i="14"/>
  <c r="AC47" i="14" s="1"/>
  <c r="Z47" i="14"/>
  <c r="AB58" i="14"/>
  <c r="AA58" i="14"/>
  <c r="AE58" i="14" s="1"/>
  <c r="AD71" i="14"/>
  <c r="AC71" i="14" s="1"/>
  <c r="Z71" i="14"/>
  <c r="Z43" i="14"/>
  <c r="Z49" i="14"/>
  <c r="Z52" i="14"/>
  <c r="Z56" i="14"/>
  <c r="Z59" i="14"/>
  <c r="Z66" i="14"/>
  <c r="Z69" i="14"/>
  <c r="AD69" i="14"/>
  <c r="AC69" i="14" s="1"/>
  <c r="Z73" i="14"/>
  <c r="Z34" i="14"/>
  <c r="Z40" i="14"/>
  <c r="Z44" i="14"/>
  <c r="Z46" i="14"/>
  <c r="Z50" i="14"/>
  <c r="Z53" i="14"/>
  <c r="Z60" i="14"/>
  <c r="Z67" i="14"/>
  <c r="K69" i="14"/>
  <c r="Z70" i="14"/>
  <c r="Z74" i="14"/>
  <c r="AA70" i="14" l="1"/>
  <c r="AE70" i="14" s="1"/>
  <c r="AB70" i="14"/>
  <c r="AA40" i="14"/>
  <c r="AE40" i="14" s="1"/>
  <c r="AB40" i="14"/>
  <c r="AB52" i="14"/>
  <c r="AA52" i="14"/>
  <c r="AE52" i="14" s="1"/>
  <c r="AB47" i="14"/>
  <c r="AA47" i="14"/>
  <c r="AE47" i="14" s="1"/>
  <c r="AA63" i="14"/>
  <c r="AE63" i="14" s="1"/>
  <c r="AB63" i="14"/>
  <c r="AB22" i="14"/>
  <c r="Z23" i="14" s="1"/>
  <c r="AA22" i="14"/>
  <c r="AE22" i="14" s="1"/>
  <c r="AA50" i="14"/>
  <c r="AE50" i="14" s="1"/>
  <c r="AB50" i="14"/>
  <c r="AB66" i="14"/>
  <c r="AA66" i="14"/>
  <c r="AE66" i="14" s="1"/>
  <c r="AB16" i="14"/>
  <c r="AA16" i="14"/>
  <c r="AE16" i="14" s="1"/>
  <c r="AB12" i="14"/>
  <c r="Z13" i="14" s="1"/>
  <c r="AA12" i="14"/>
  <c r="AE12" i="14" s="1"/>
  <c r="AD23" i="14"/>
  <c r="AC22" i="14"/>
  <c r="AB61" i="14"/>
  <c r="AA61" i="14"/>
  <c r="AE61" i="14" s="1"/>
  <c r="AA46" i="14"/>
  <c r="AE46" i="14" s="1"/>
  <c r="AB46" i="14"/>
  <c r="AB73" i="14"/>
  <c r="AA73" i="14"/>
  <c r="AE73" i="14" s="1"/>
  <c r="AB59" i="14"/>
  <c r="AA59" i="14"/>
  <c r="AE59" i="14" s="1"/>
  <c r="AB43" i="14"/>
  <c r="AA43" i="14"/>
  <c r="AE43" i="14" s="1"/>
  <c r="AF39" i="14" s="1"/>
  <c r="AB64" i="14"/>
  <c r="AA64" i="14"/>
  <c r="AE64" i="14" s="1"/>
  <c r="AB15" i="14"/>
  <c r="AA15" i="14"/>
  <c r="AE15" i="14" s="1"/>
  <c r="AB68" i="14"/>
  <c r="AA68" i="14"/>
  <c r="AE68" i="14" s="1"/>
  <c r="AB27" i="14"/>
  <c r="Z28" i="14" s="1"/>
  <c r="AA27" i="14"/>
  <c r="AE27" i="14" s="1"/>
  <c r="AB54" i="14"/>
  <c r="AA54" i="14"/>
  <c r="AE54" i="14" s="1"/>
  <c r="AB35" i="14"/>
  <c r="AA35" i="14"/>
  <c r="AE35" i="14" s="1"/>
  <c r="AA53" i="14"/>
  <c r="AE53" i="14" s="1"/>
  <c r="AB53" i="14"/>
  <c r="AB69" i="14"/>
  <c r="AA69" i="14"/>
  <c r="AE69" i="14" s="1"/>
  <c r="AB71" i="14"/>
  <c r="AA71" i="14"/>
  <c r="AE71" i="14" s="1"/>
  <c r="AB41" i="14"/>
  <c r="AA41" i="14"/>
  <c r="AE41" i="14" s="1"/>
  <c r="AA34" i="14"/>
  <c r="AE34" i="14" s="1"/>
  <c r="AB34" i="14"/>
  <c r="AB49" i="14"/>
  <c r="AA49" i="14"/>
  <c r="AE49" i="14" s="1"/>
  <c r="AA67" i="14"/>
  <c r="AE67" i="14" s="1"/>
  <c r="AB67" i="14"/>
  <c r="AA74" i="14"/>
  <c r="AE74" i="14" s="1"/>
  <c r="AB74" i="14"/>
  <c r="AA60" i="14"/>
  <c r="AE60" i="14" s="1"/>
  <c r="AB60" i="14"/>
  <c r="AA44" i="14"/>
  <c r="AE44" i="14" s="1"/>
  <c r="AB44" i="14"/>
  <c r="AB56" i="14"/>
  <c r="AA56" i="14"/>
  <c r="AE56" i="14" s="1"/>
  <c r="AD29" i="14"/>
  <c r="AC29" i="14" l="1"/>
  <c r="AD30" i="14"/>
  <c r="AA28" i="14"/>
  <c r="AE28" i="14" s="1"/>
  <c r="AB28" i="14"/>
  <c r="Z29" i="14" s="1"/>
  <c r="AA13" i="14"/>
  <c r="AE13" i="14" s="1"/>
  <c r="AB13" i="14"/>
  <c r="Z14" i="14" s="1"/>
  <c r="AB23" i="14"/>
  <c r="Z24" i="14" s="1"/>
  <c r="AA23" i="14"/>
  <c r="AC23" i="14"/>
  <c r="AD24" i="14"/>
  <c r="AE23" i="14" l="1"/>
  <c r="AB29" i="14"/>
  <c r="Z30" i="14" s="1"/>
  <c r="AA29" i="14"/>
  <c r="AE29" i="14" s="1"/>
  <c r="AB24" i="14"/>
  <c r="Z25" i="14" s="1"/>
  <c r="AA24" i="14"/>
  <c r="AC24" i="14"/>
  <c r="AD25" i="14"/>
  <c r="AC25" i="14" s="1"/>
  <c r="AD26" i="14"/>
  <c r="AC26" i="14" s="1"/>
  <c r="AB14" i="14"/>
  <c r="AA14" i="14"/>
  <c r="AE14" i="14" s="1"/>
  <c r="AF11" i="14" s="1"/>
  <c r="AC30" i="14"/>
  <c r="AD31" i="14"/>
  <c r="AC31" i="14" s="1"/>
  <c r="AE24" i="14" l="1"/>
  <c r="AA25" i="14"/>
  <c r="AE25" i="14" s="1"/>
  <c r="AB25" i="14"/>
  <c r="Z26" i="14" s="1"/>
  <c r="AB30" i="14"/>
  <c r="Z31" i="14" s="1"/>
  <c r="AA30" i="14"/>
  <c r="AE30" i="14" s="1"/>
  <c r="AF27" i="14" s="1"/>
  <c r="AB31" i="14" l="1"/>
  <c r="Z32" i="14" s="1"/>
  <c r="AA31" i="14"/>
  <c r="AE31" i="14" s="1"/>
  <c r="AB26" i="14"/>
  <c r="AA26" i="14"/>
  <c r="AE26" i="14" s="1"/>
  <c r="AF22" i="14" s="1"/>
  <c r="V75" i="13" l="1"/>
  <c r="S75" i="13"/>
  <c r="M75" i="13"/>
  <c r="AD74" i="13"/>
  <c r="AC74" i="13" s="1"/>
  <c r="Z74" i="13"/>
  <c r="V74" i="13"/>
  <c r="S74" i="13"/>
  <c r="M74" i="13"/>
  <c r="V73" i="13"/>
  <c r="S73" i="13"/>
  <c r="M73" i="13"/>
  <c r="V72" i="13"/>
  <c r="S72" i="13"/>
  <c r="AD73" i="13" s="1"/>
  <c r="AC73" i="13" s="1"/>
  <c r="M72" i="13"/>
  <c r="V71" i="13"/>
  <c r="S71" i="13"/>
  <c r="M71" i="13"/>
  <c r="AD70" i="13"/>
  <c r="AC70" i="13" s="1"/>
  <c r="Z70" i="13"/>
  <c r="V70" i="13"/>
  <c r="S70" i="13"/>
  <c r="O70" i="13"/>
  <c r="J70" i="13"/>
  <c r="V69" i="13"/>
  <c r="S69" i="13"/>
  <c r="M69" i="13"/>
  <c r="V68" i="13"/>
  <c r="S68" i="13"/>
  <c r="M68" i="13"/>
  <c r="AD67" i="13"/>
  <c r="AC67" i="13" s="1"/>
  <c r="Z67" i="13"/>
  <c r="V67" i="13"/>
  <c r="S67" i="13"/>
  <c r="M67" i="13"/>
  <c r="V66" i="13"/>
  <c r="S66" i="13"/>
  <c r="M66" i="13"/>
  <c r="V65" i="13"/>
  <c r="S65" i="13"/>
  <c r="AD66" i="13" s="1"/>
  <c r="AC66" i="13" s="1"/>
  <c r="M65" i="13"/>
  <c r="V64" i="13"/>
  <c r="S64" i="13"/>
  <c r="K64" i="13"/>
  <c r="J64" i="13"/>
  <c r="V63" i="13"/>
  <c r="S63" i="13"/>
  <c r="M63" i="13"/>
  <c r="V62" i="13"/>
  <c r="S62" i="13"/>
  <c r="AD63" i="13" s="1"/>
  <c r="AC63" i="13" s="1"/>
  <c r="M62" i="13"/>
  <c r="V61" i="13"/>
  <c r="S61" i="13"/>
  <c r="M61" i="13"/>
  <c r="AD60" i="13"/>
  <c r="AC60" i="13" s="1"/>
  <c r="Z60" i="13"/>
  <c r="V60" i="13"/>
  <c r="S60" i="13"/>
  <c r="AD61" i="13" s="1"/>
  <c r="AC61" i="13" s="1"/>
  <c r="M60" i="13"/>
  <c r="Z59" i="13"/>
  <c r="V59" i="13"/>
  <c r="S59" i="13"/>
  <c r="M59" i="13"/>
  <c r="V58" i="13"/>
  <c r="S58" i="13"/>
  <c r="O58" i="13"/>
  <c r="K58" i="13"/>
  <c r="J58" i="13"/>
  <c r="AD57" i="13"/>
  <c r="AC57" i="13" s="1"/>
  <c r="Z57" i="13"/>
  <c r="V57" i="13"/>
  <c r="S57" i="13"/>
  <c r="M57" i="13"/>
  <c r="AD56" i="13"/>
  <c r="AC56" i="13" s="1"/>
  <c r="V56" i="13"/>
  <c r="S56" i="13"/>
  <c r="M56" i="13"/>
  <c r="V55" i="13"/>
  <c r="S55" i="13"/>
  <c r="Z56" i="13" s="1"/>
  <c r="M55" i="13"/>
  <c r="V54" i="13"/>
  <c r="S54" i="13"/>
  <c r="M54" i="13"/>
  <c r="AD53" i="13"/>
  <c r="AC53" i="13" s="1"/>
  <c r="Z53" i="13"/>
  <c r="V53" i="13"/>
  <c r="S53" i="13"/>
  <c r="M53" i="13"/>
  <c r="AD52" i="13"/>
  <c r="AC52" i="13" s="1"/>
  <c r="Z52" i="13"/>
  <c r="AB52" i="13" s="1"/>
  <c r="V52" i="13"/>
  <c r="S52" i="13"/>
  <c r="O52" i="13"/>
  <c r="J52" i="13"/>
  <c r="V51" i="13"/>
  <c r="S51" i="13"/>
  <c r="M51" i="13"/>
  <c r="AD50" i="13"/>
  <c r="AC50" i="13" s="1"/>
  <c r="Z50" i="13"/>
  <c r="V50" i="13"/>
  <c r="S50" i="13"/>
  <c r="AD51" i="13" s="1"/>
  <c r="AC51" i="13" s="1"/>
  <c r="M50" i="13"/>
  <c r="AD49" i="13"/>
  <c r="AC49" i="13" s="1"/>
  <c r="AA49" i="13"/>
  <c r="V49" i="13"/>
  <c r="S49" i="13"/>
  <c r="M49" i="13"/>
  <c r="V48" i="13"/>
  <c r="S48" i="13"/>
  <c r="Z49" i="13" s="1"/>
  <c r="AB49" i="13" s="1"/>
  <c r="M48" i="13"/>
  <c r="V47" i="13"/>
  <c r="S47" i="13"/>
  <c r="M47" i="13"/>
  <c r="AD46" i="13"/>
  <c r="AC46" i="13" s="1"/>
  <c r="Z46" i="13"/>
  <c r="AB46" i="13" s="1"/>
  <c r="V46" i="13"/>
  <c r="S46" i="13"/>
  <c r="O46" i="13"/>
  <c r="J46" i="13"/>
  <c r="V45" i="13"/>
  <c r="S45" i="13"/>
  <c r="M45" i="13"/>
  <c r="AD44" i="13"/>
  <c r="AC44" i="13" s="1"/>
  <c r="Z44" i="13"/>
  <c r="V44" i="13"/>
  <c r="S44" i="13"/>
  <c r="M44" i="13"/>
  <c r="AD43" i="13"/>
  <c r="AC43" i="13" s="1"/>
  <c r="V43" i="13"/>
  <c r="S43" i="13"/>
  <c r="M43" i="13"/>
  <c r="V42" i="13"/>
  <c r="S42" i="13"/>
  <c r="Z43" i="13" s="1"/>
  <c r="M42" i="13"/>
  <c r="V41" i="13"/>
  <c r="S41" i="13"/>
  <c r="M41" i="13"/>
  <c r="AD40" i="13"/>
  <c r="AC40" i="13" s="1"/>
  <c r="Z40" i="13"/>
  <c r="V40" i="13"/>
  <c r="S40" i="13"/>
  <c r="O40" i="13"/>
  <c r="J40" i="13"/>
  <c r="M39" i="13"/>
  <c r="M38" i="13"/>
  <c r="V37" i="13"/>
  <c r="S37" i="13"/>
  <c r="M37" i="13"/>
  <c r="V36" i="13"/>
  <c r="S36" i="13"/>
  <c r="M36" i="13"/>
  <c r="V35" i="13"/>
  <c r="S35" i="13"/>
  <c r="M35" i="13"/>
  <c r="V34" i="13"/>
  <c r="S34" i="13"/>
  <c r="O34" i="13"/>
  <c r="AD34" i="13" s="1"/>
  <c r="AC34" i="13" s="1"/>
  <c r="J34" i="13"/>
  <c r="V33" i="13"/>
  <c r="S33" i="13"/>
  <c r="M33" i="13"/>
  <c r="V32" i="13"/>
  <c r="S32" i="13"/>
  <c r="M32" i="13"/>
  <c r="V31" i="13"/>
  <c r="S31" i="13"/>
  <c r="M31" i="13"/>
  <c r="V30" i="13"/>
  <c r="S30" i="13"/>
  <c r="M30" i="13"/>
  <c r="V29" i="13"/>
  <c r="S29" i="13"/>
  <c r="M29" i="13"/>
  <c r="V28" i="13"/>
  <c r="S28" i="13"/>
  <c r="O28" i="13"/>
  <c r="AD28" i="13" s="1"/>
  <c r="AC28" i="13" s="1"/>
  <c r="J28" i="13"/>
  <c r="V27" i="13"/>
  <c r="S27" i="13"/>
  <c r="M27" i="13"/>
  <c r="V26" i="13"/>
  <c r="S26" i="13"/>
  <c r="M26" i="13"/>
  <c r="V25" i="13"/>
  <c r="S25" i="13"/>
  <c r="M25" i="13"/>
  <c r="V24" i="13"/>
  <c r="S24" i="13"/>
  <c r="M24" i="13"/>
  <c r="V23" i="13"/>
  <c r="S23" i="13"/>
  <c r="M23" i="13"/>
  <c r="V22" i="13"/>
  <c r="S22" i="13"/>
  <c r="O22" i="13"/>
  <c r="AD22" i="13" s="1"/>
  <c r="AC22" i="13" s="1"/>
  <c r="J22" i="13"/>
  <c r="M21" i="13"/>
  <c r="M19" i="13"/>
  <c r="AD16" i="13"/>
  <c r="AC16" i="13" s="1"/>
  <c r="V16" i="13"/>
  <c r="S16" i="13"/>
  <c r="V15" i="13"/>
  <c r="S15" i="13"/>
  <c r="V14" i="13"/>
  <c r="S14" i="13"/>
  <c r="V13" i="13"/>
  <c r="S13" i="13"/>
  <c r="V12" i="13"/>
  <c r="S12" i="13"/>
  <c r="M12" i="13"/>
  <c r="V11" i="13"/>
  <c r="S11" i="13"/>
  <c r="O11" i="13"/>
  <c r="K11" i="13"/>
  <c r="J11" i="13"/>
  <c r="P11" i="13" l="1"/>
  <c r="P46" i="13"/>
  <c r="AD35" i="13"/>
  <c r="AE49" i="13"/>
  <c r="AF46" i="13" s="1"/>
  <c r="P52" i="13"/>
  <c r="P34" i="13"/>
  <c r="AB59" i="13"/>
  <c r="AA59" i="13"/>
  <c r="AB40" i="13"/>
  <c r="AA40" i="13"/>
  <c r="AE40" i="13" s="1"/>
  <c r="Z63" i="13"/>
  <c r="AD65" i="13"/>
  <c r="AC65" i="13" s="1"/>
  <c r="Z65" i="13"/>
  <c r="AD64" i="13"/>
  <c r="AC64" i="13" s="1"/>
  <c r="Z64" i="13"/>
  <c r="AB70" i="13"/>
  <c r="AA70" i="13"/>
  <c r="AE70" i="13" s="1"/>
  <c r="AD72" i="13"/>
  <c r="AC72" i="13" s="1"/>
  <c r="Z72" i="13"/>
  <c r="AB43" i="13"/>
  <c r="AA43" i="13"/>
  <c r="AE43" i="13" s="1"/>
  <c r="P64" i="13"/>
  <c r="O64" i="13"/>
  <c r="AD11" i="13"/>
  <c r="Z11" i="13"/>
  <c r="AB56" i="13"/>
  <c r="AA56" i="13"/>
  <c r="AE56" i="13" s="1"/>
  <c r="AD58" i="13"/>
  <c r="AC58" i="13" s="1"/>
  <c r="Z58" i="13"/>
  <c r="AD59" i="13"/>
  <c r="AC59" i="13" s="1"/>
  <c r="AB67" i="13"/>
  <c r="AA67" i="13"/>
  <c r="AE67" i="13" s="1"/>
  <c r="AD69" i="13"/>
  <c r="AC69" i="13" s="1"/>
  <c r="Z69" i="13"/>
  <c r="AB74" i="13"/>
  <c r="AA74" i="13"/>
  <c r="AE74" i="13" s="1"/>
  <c r="P22" i="13"/>
  <c r="K22" i="13"/>
  <c r="Z22" i="13" s="1"/>
  <c r="P28" i="13"/>
  <c r="K28" i="13"/>
  <c r="Z28" i="13" s="1"/>
  <c r="P40" i="13"/>
  <c r="K40" i="13"/>
  <c r="AD42" i="13"/>
  <c r="AC42" i="13" s="1"/>
  <c r="Z42" i="13"/>
  <c r="AB44" i="13"/>
  <c r="AA44" i="13"/>
  <c r="AE44" i="13" s="1"/>
  <c r="AF40" i="13" s="1"/>
  <c r="AB53" i="13"/>
  <c r="AA53" i="13"/>
  <c r="AE53" i="13" s="1"/>
  <c r="AD55" i="13"/>
  <c r="AC55" i="13" s="1"/>
  <c r="Z55" i="13"/>
  <c r="AB57" i="13"/>
  <c r="AA57" i="13"/>
  <c r="AE57" i="13" s="1"/>
  <c r="Z66" i="13"/>
  <c r="Z73" i="13"/>
  <c r="AD41" i="13"/>
  <c r="AC41" i="13" s="1"/>
  <c r="K46" i="13"/>
  <c r="AA46" i="13"/>
  <c r="AE46" i="13" s="1"/>
  <c r="AD48" i="13"/>
  <c r="AC48" i="13" s="1"/>
  <c r="Z48" i="13"/>
  <c r="AB50" i="13"/>
  <c r="AA50" i="13"/>
  <c r="AE50" i="13" s="1"/>
  <c r="AD68" i="13"/>
  <c r="AC68" i="13" s="1"/>
  <c r="P70" i="13"/>
  <c r="K70" i="13"/>
  <c r="AD71" i="13"/>
  <c r="AC71" i="13" s="1"/>
  <c r="AD75" i="13"/>
  <c r="AC75" i="13" s="1"/>
  <c r="AD29" i="13"/>
  <c r="AC29" i="13" s="1"/>
  <c r="AD23" i="13"/>
  <c r="AC23" i="13" s="1"/>
  <c r="AD27" i="13"/>
  <c r="AC27" i="13" s="1"/>
  <c r="Z27" i="13"/>
  <c r="K34" i="13"/>
  <c r="Z34" i="13" s="1"/>
  <c r="AD45" i="13"/>
  <c r="AC45" i="13" s="1"/>
  <c r="AD47" i="13"/>
  <c r="AC47" i="13" s="1"/>
  <c r="K52" i="13"/>
  <c r="AA52" i="13"/>
  <c r="AE52" i="13" s="1"/>
  <c r="AD54" i="13"/>
  <c r="AC54" i="13" s="1"/>
  <c r="P58" i="13"/>
  <c r="AB60" i="13"/>
  <c r="AA60" i="13"/>
  <c r="AE60" i="13" s="1"/>
  <c r="AD62" i="13"/>
  <c r="AC62" i="13" s="1"/>
  <c r="Z62" i="13"/>
  <c r="Z41" i="13"/>
  <c r="Z45" i="13"/>
  <c r="Z47" i="13"/>
  <c r="Z51" i="13"/>
  <c r="Z54" i="13"/>
  <c r="Z61" i="13"/>
  <c r="Z68" i="13"/>
  <c r="Z71" i="13"/>
  <c r="Z75" i="13"/>
  <c r="AE59" i="13" l="1"/>
  <c r="AD36" i="13"/>
  <c r="AC35" i="13"/>
  <c r="AB28" i="13"/>
  <c r="Z29" i="13" s="1"/>
  <c r="AA28" i="13"/>
  <c r="AE28" i="13" s="1"/>
  <c r="AA75" i="13"/>
  <c r="AE75" i="13" s="1"/>
  <c r="AB75" i="13"/>
  <c r="AA54" i="13"/>
  <c r="AE54" i="13" s="1"/>
  <c r="AB54" i="13"/>
  <c r="AA41" i="13"/>
  <c r="AE41" i="13" s="1"/>
  <c r="AB41" i="13"/>
  <c r="AD30" i="13"/>
  <c r="AB66" i="13"/>
  <c r="AA66" i="13"/>
  <c r="AE66" i="13" s="1"/>
  <c r="AA11" i="13"/>
  <c r="AB11" i="13"/>
  <c r="Z12" i="13" s="1"/>
  <c r="AA72" i="13"/>
  <c r="AE72" i="13" s="1"/>
  <c r="AB72" i="13"/>
  <c r="AA64" i="13"/>
  <c r="AE64" i="13" s="1"/>
  <c r="AB64" i="13"/>
  <c r="AB63" i="13"/>
  <c r="AA63" i="13"/>
  <c r="AE63" i="13" s="1"/>
  <c r="AA45" i="13"/>
  <c r="AE45" i="13" s="1"/>
  <c r="AB45" i="13"/>
  <c r="AB73" i="13"/>
  <c r="AA73" i="13"/>
  <c r="AE73" i="13" s="1"/>
  <c r="AB34" i="13"/>
  <c r="Z35" i="13" s="1"/>
  <c r="AA34" i="13"/>
  <c r="AE34" i="13" s="1"/>
  <c r="AB48" i="13"/>
  <c r="AA48" i="13"/>
  <c r="AE48" i="13" s="1"/>
  <c r="AB42" i="13"/>
  <c r="AA42" i="13"/>
  <c r="AE42" i="13" s="1"/>
  <c r="AB22" i="13"/>
  <c r="Z23" i="13" s="1"/>
  <c r="AA22" i="13"/>
  <c r="AE22" i="13" s="1"/>
  <c r="AA69" i="13"/>
  <c r="AE69" i="13" s="1"/>
  <c r="AB69" i="13"/>
  <c r="AC11" i="13"/>
  <c r="AD12" i="13"/>
  <c r="AA61" i="13"/>
  <c r="AE61" i="13" s="1"/>
  <c r="AB61" i="13"/>
  <c r="AB62" i="13"/>
  <c r="AA62" i="13"/>
  <c r="AE62" i="13" s="1"/>
  <c r="AB27" i="13"/>
  <c r="AA27" i="13"/>
  <c r="AE27" i="13" s="1"/>
  <c r="AB55" i="13"/>
  <c r="AA55" i="13"/>
  <c r="AE55" i="13" s="1"/>
  <c r="AA71" i="13"/>
  <c r="AE71" i="13" s="1"/>
  <c r="AB71" i="13"/>
  <c r="AA51" i="13"/>
  <c r="AE51" i="13" s="1"/>
  <c r="AB51" i="13"/>
  <c r="AA68" i="13"/>
  <c r="AE68" i="13" s="1"/>
  <c r="AB68" i="13"/>
  <c r="AA47" i="13"/>
  <c r="AE47" i="13" s="1"/>
  <c r="AB47" i="13"/>
  <c r="AB58" i="13"/>
  <c r="AA58" i="13"/>
  <c r="AE58" i="13" s="1"/>
  <c r="AA65" i="13"/>
  <c r="AE65" i="13" s="1"/>
  <c r="AB65" i="13"/>
  <c r="AD24" i="13"/>
  <c r="AE11" i="13" l="1"/>
  <c r="AC36" i="13"/>
  <c r="AD37" i="13"/>
  <c r="AC37" i="13" s="1"/>
  <c r="AB35" i="13"/>
  <c r="Z36" i="13" s="1"/>
  <c r="AA35" i="13"/>
  <c r="AE35" i="13" s="1"/>
  <c r="AC12" i="13"/>
  <c r="AD13" i="13"/>
  <c r="AB23" i="13"/>
  <c r="Z24" i="13" s="1"/>
  <c r="AA23" i="13"/>
  <c r="AE23" i="13" s="1"/>
  <c r="AC24" i="13"/>
  <c r="AD25" i="13"/>
  <c r="AC25" i="13" s="1"/>
  <c r="AD26" i="13"/>
  <c r="AC26" i="13" s="1"/>
  <c r="AB12" i="13"/>
  <c r="Z13" i="13" s="1"/>
  <c r="AA12" i="13"/>
  <c r="AE12" i="13" s="1"/>
  <c r="AC30" i="13"/>
  <c r="AD31" i="13"/>
  <c r="AB29" i="13"/>
  <c r="Z30" i="13" s="1"/>
  <c r="AA29" i="13"/>
  <c r="AE29" i="13" s="1"/>
  <c r="AD14" i="13" l="1"/>
  <c r="AC13" i="13"/>
  <c r="AB30" i="13"/>
  <c r="Z31" i="13" s="1"/>
  <c r="AA30" i="13"/>
  <c r="AE30" i="13" s="1"/>
  <c r="AB13" i="13"/>
  <c r="Z14" i="13" s="1"/>
  <c r="AA13" i="13"/>
  <c r="AE13" i="13" s="1"/>
  <c r="AC31" i="13"/>
  <c r="AD33" i="13"/>
  <c r="AC33" i="13" s="1"/>
  <c r="AD32" i="13"/>
  <c r="AC32" i="13" s="1"/>
  <c r="AB24" i="13"/>
  <c r="Z25" i="13" s="1"/>
  <c r="AA24" i="13"/>
  <c r="AE24" i="13" s="1"/>
  <c r="AB36" i="13"/>
  <c r="Z37" i="13" s="1"/>
  <c r="AA36" i="13"/>
  <c r="AE36" i="13" s="1"/>
  <c r="AB31" i="13" l="1"/>
  <c r="Z32" i="13" s="1"/>
  <c r="AA31" i="13"/>
  <c r="AE31" i="13" s="1"/>
  <c r="AF28" i="13" s="1"/>
  <c r="AB37" i="13"/>
  <c r="AA37" i="13"/>
  <c r="AE37" i="13" s="1"/>
  <c r="AF34" i="13" s="1"/>
  <c r="AB25" i="13"/>
  <c r="Z26" i="13" s="1"/>
  <c r="AA25" i="13"/>
  <c r="AE25" i="13" s="1"/>
  <c r="AB14" i="13"/>
  <c r="Z15" i="13" s="1"/>
  <c r="AA14" i="13"/>
  <c r="AD15" i="13"/>
  <c r="AC15" i="13" s="1"/>
  <c r="AC14" i="13"/>
  <c r="AE14" i="13" l="1"/>
  <c r="AB15" i="13"/>
  <c r="Z16" i="13" s="1"/>
  <c r="AA15" i="13"/>
  <c r="AE15" i="13" s="1"/>
  <c r="AA26" i="13"/>
  <c r="AE26" i="13" s="1"/>
  <c r="AF22" i="13" s="1"/>
  <c r="AB26" i="13"/>
  <c r="AA32" i="13"/>
  <c r="AE32" i="13" s="1"/>
  <c r="AB32" i="13"/>
  <c r="Z33" i="13" s="1"/>
  <c r="AB33" i="13" l="1"/>
  <c r="AA33" i="13"/>
  <c r="AE33" i="13" s="1"/>
  <c r="AB16" i="13"/>
  <c r="AA16" i="13"/>
  <c r="AE16" i="13" s="1"/>
  <c r="AF11" i="13" s="1"/>
  <c r="V73" i="11" l="1"/>
  <c r="S73" i="11"/>
  <c r="M73" i="11"/>
  <c r="AD72" i="11"/>
  <c r="AC72" i="11" s="1"/>
  <c r="Z72" i="11"/>
  <c r="V72" i="11"/>
  <c r="S72" i="11"/>
  <c r="M72" i="11"/>
  <c r="V71" i="11"/>
  <c r="S71" i="11"/>
  <c r="M71" i="11"/>
  <c r="V70" i="11"/>
  <c r="S70" i="11"/>
  <c r="AD71" i="11" s="1"/>
  <c r="AC71" i="11" s="1"/>
  <c r="M70" i="11"/>
  <c r="V69" i="11"/>
  <c r="S69" i="11"/>
  <c r="M69" i="11"/>
  <c r="AD68" i="11"/>
  <c r="AC68" i="11" s="1"/>
  <c r="Z68" i="11"/>
  <c r="V68" i="11"/>
  <c r="S68" i="11"/>
  <c r="O68" i="11"/>
  <c r="J68" i="11"/>
  <c r="V67" i="11"/>
  <c r="S67" i="11"/>
  <c r="M67" i="11"/>
  <c r="V66" i="11"/>
  <c r="S66" i="11"/>
  <c r="M66" i="11"/>
  <c r="AD65" i="11"/>
  <c r="AC65" i="11" s="1"/>
  <c r="Z65" i="11"/>
  <c r="V65" i="11"/>
  <c r="S65" i="11"/>
  <c r="M65" i="11"/>
  <c r="V64" i="11"/>
  <c r="S64" i="11"/>
  <c r="M64" i="11"/>
  <c r="V63" i="11"/>
  <c r="S63" i="11"/>
  <c r="AD64" i="11" s="1"/>
  <c r="AC64" i="11" s="1"/>
  <c r="M63" i="11"/>
  <c r="V62" i="11"/>
  <c r="S62" i="11"/>
  <c r="O62" i="11"/>
  <c r="J62" i="11"/>
  <c r="V61" i="11"/>
  <c r="S61" i="11"/>
  <c r="M61" i="11"/>
  <c r="V60" i="11"/>
  <c r="S60" i="11"/>
  <c r="AD61" i="11" s="1"/>
  <c r="AC61" i="11" s="1"/>
  <c r="M60" i="11"/>
  <c r="Z59" i="11"/>
  <c r="V59" i="11"/>
  <c r="S59" i="11"/>
  <c r="M59" i="11"/>
  <c r="Z58" i="11"/>
  <c r="V58" i="11"/>
  <c r="S58" i="11"/>
  <c r="M58" i="11"/>
  <c r="Z57" i="11"/>
  <c r="V57" i="11"/>
  <c r="S57" i="11"/>
  <c r="AD58" i="11" s="1"/>
  <c r="AC58" i="11" s="1"/>
  <c r="M57" i="11"/>
  <c r="V56" i="11"/>
  <c r="S56" i="11"/>
  <c r="K56" i="11"/>
  <c r="J56" i="11"/>
  <c r="AD55" i="11"/>
  <c r="AC55" i="11" s="1"/>
  <c r="Z55" i="11"/>
  <c r="AB55" i="11" s="1"/>
  <c r="V55" i="11"/>
  <c r="S55" i="11"/>
  <c r="M55" i="11"/>
  <c r="AD54" i="11"/>
  <c r="AC54" i="11" s="1"/>
  <c r="V54" i="11"/>
  <c r="S54" i="11"/>
  <c r="M54" i="11"/>
  <c r="V53" i="11"/>
  <c r="S53" i="11"/>
  <c r="Z54" i="11" s="1"/>
  <c r="M53" i="11"/>
  <c r="V52" i="11"/>
  <c r="S52" i="11"/>
  <c r="M52" i="11"/>
  <c r="V51" i="11"/>
  <c r="S51" i="11"/>
  <c r="M51" i="11"/>
  <c r="V50" i="11"/>
  <c r="S50" i="11"/>
  <c r="O50" i="11"/>
  <c r="K50" i="11"/>
  <c r="J50" i="11"/>
  <c r="V49" i="11"/>
  <c r="S49" i="11"/>
  <c r="M49" i="11"/>
  <c r="V48" i="11"/>
  <c r="S48" i="11"/>
  <c r="Z49" i="11" s="1"/>
  <c r="AB49" i="11" s="1"/>
  <c r="M48" i="11"/>
  <c r="V47" i="11"/>
  <c r="S47" i="11"/>
  <c r="Z48" i="11" s="1"/>
  <c r="AB48" i="11" s="1"/>
  <c r="M47" i="11"/>
  <c r="V46" i="11"/>
  <c r="S46" i="11"/>
  <c r="M46" i="11"/>
  <c r="V45" i="11"/>
  <c r="S45" i="11"/>
  <c r="O45" i="11"/>
  <c r="J45" i="11"/>
  <c r="K45" i="11" s="1"/>
  <c r="Z45" i="11" s="1"/>
  <c r="AD44" i="11"/>
  <c r="AC44" i="11" s="1"/>
  <c r="Z44" i="11"/>
  <c r="AA44" i="11" s="1"/>
  <c r="V44" i="11"/>
  <c r="S44" i="11"/>
  <c r="M44" i="11"/>
  <c r="AD43" i="11"/>
  <c r="AC43" i="11" s="1"/>
  <c r="Z43" i="11"/>
  <c r="AB43" i="11" s="1"/>
  <c r="V43" i="11"/>
  <c r="S43" i="11"/>
  <c r="M43" i="11"/>
  <c r="AD42" i="11"/>
  <c r="AC42" i="11" s="1"/>
  <c r="V42" i="11"/>
  <c r="S42" i="11"/>
  <c r="M42" i="11"/>
  <c r="V41" i="11"/>
  <c r="S41" i="11"/>
  <c r="Z42" i="11" s="1"/>
  <c r="M41" i="11"/>
  <c r="V40" i="11"/>
  <c r="S40" i="11"/>
  <c r="M40" i="11"/>
  <c r="V39" i="11"/>
  <c r="S39" i="11"/>
  <c r="O39" i="11"/>
  <c r="K39" i="11"/>
  <c r="J39" i="11"/>
  <c r="M38" i="11"/>
  <c r="AD37" i="11"/>
  <c r="AC37" i="11" s="1"/>
  <c r="Z37" i="11"/>
  <c r="AB37" i="11" s="1"/>
  <c r="V37" i="11"/>
  <c r="S37" i="11"/>
  <c r="M37" i="11"/>
  <c r="AD36" i="11"/>
  <c r="AC36" i="11" s="1"/>
  <c r="V36" i="11"/>
  <c r="S36" i="11"/>
  <c r="M36" i="11"/>
  <c r="V35" i="11"/>
  <c r="S35" i="11"/>
  <c r="Z36" i="11" s="1"/>
  <c r="M35" i="11"/>
  <c r="V34" i="11"/>
  <c r="S34" i="11"/>
  <c r="O34" i="11"/>
  <c r="AD34" i="11" s="1"/>
  <c r="AC34" i="11" s="1"/>
  <c r="J34" i="11"/>
  <c r="V33" i="11"/>
  <c r="S33" i="11"/>
  <c r="M33" i="11"/>
  <c r="V32" i="11"/>
  <c r="S32" i="11"/>
  <c r="M32" i="11"/>
  <c r="V31" i="11"/>
  <c r="S31" i="11"/>
  <c r="M31" i="11"/>
  <c r="V30" i="11"/>
  <c r="S30" i="11"/>
  <c r="M30" i="11"/>
  <c r="V29" i="11"/>
  <c r="S29" i="11"/>
  <c r="M29" i="11"/>
  <c r="V28" i="11"/>
  <c r="S28" i="11"/>
  <c r="K28" i="11"/>
  <c r="Z28" i="11" s="1"/>
  <c r="J28" i="11"/>
  <c r="V27" i="11"/>
  <c r="S27" i="11"/>
  <c r="M27" i="11"/>
  <c r="AD26" i="11"/>
  <c r="AC26" i="11" s="1"/>
  <c r="Z26" i="11"/>
  <c r="S26" i="11"/>
  <c r="M26" i="11"/>
  <c r="AB25" i="11"/>
  <c r="S25" i="11"/>
  <c r="AD25" i="11" s="1"/>
  <c r="AC25" i="11" s="1"/>
  <c r="M25" i="11"/>
  <c r="V24" i="11"/>
  <c r="S24" i="11"/>
  <c r="Z25" i="11" s="1"/>
  <c r="AA25" i="11" s="1"/>
  <c r="M24" i="11"/>
  <c r="V23" i="11"/>
  <c r="S23" i="11"/>
  <c r="M23" i="11"/>
  <c r="V22" i="11"/>
  <c r="S22" i="11"/>
  <c r="O22" i="11"/>
  <c r="J22" i="11"/>
  <c r="K22" i="11" s="1"/>
  <c r="Z22" i="11" s="1"/>
  <c r="M21" i="11"/>
  <c r="M19" i="11"/>
  <c r="AD16" i="11"/>
  <c r="AC16" i="11" s="1"/>
  <c r="Z16" i="11"/>
  <c r="AB16" i="11" s="1"/>
  <c r="V16" i="11"/>
  <c r="S16" i="11"/>
  <c r="AD15" i="11"/>
  <c r="AC15" i="11" s="1"/>
  <c r="Z15" i="11"/>
  <c r="AB15" i="11" s="1"/>
  <c r="V15" i="11"/>
  <c r="S15" i="11"/>
  <c r="AD14" i="11"/>
  <c r="AC14" i="11" s="1"/>
  <c r="Z14" i="11"/>
  <c r="AB14" i="11" s="1"/>
  <c r="V14" i="11"/>
  <c r="S14" i="11"/>
  <c r="AD13" i="11"/>
  <c r="AC13" i="11" s="1"/>
  <c r="Z13" i="11"/>
  <c r="AB13" i="11" s="1"/>
  <c r="V13" i="11"/>
  <c r="S13" i="11"/>
  <c r="AD12" i="11"/>
  <c r="AC12" i="11" s="1"/>
  <c r="V12" i="11"/>
  <c r="S12" i="11"/>
  <c r="M12" i="11"/>
  <c r="V11" i="11"/>
  <c r="S11" i="11"/>
  <c r="K11" i="11"/>
  <c r="P28" i="11" l="1"/>
  <c r="O28" i="11"/>
  <c r="AD28" i="11" s="1"/>
  <c r="AC28" i="11" s="1"/>
  <c r="P39" i="11"/>
  <c r="AB28" i="11"/>
  <c r="AA28" i="11"/>
  <c r="AB45" i="11"/>
  <c r="Z46" i="11" s="1"/>
  <c r="AA45" i="11"/>
  <c r="AB22" i="11"/>
  <c r="Z23" i="11" s="1"/>
  <c r="AA22" i="11"/>
  <c r="P11" i="11"/>
  <c r="O11" i="11"/>
  <c r="P22" i="11"/>
  <c r="AA26" i="11"/>
  <c r="AE26" i="11" s="1"/>
  <c r="AB26" i="11"/>
  <c r="Z31" i="11"/>
  <c r="AD31" i="11"/>
  <c r="AC31" i="11" s="1"/>
  <c r="O56" i="11"/>
  <c r="P56" i="11"/>
  <c r="AB68" i="11"/>
  <c r="AA68" i="11"/>
  <c r="AE68" i="11" s="1"/>
  <c r="AB57" i="11"/>
  <c r="AA57" i="11"/>
  <c r="AA13" i="11"/>
  <c r="AE13" i="11" s="1"/>
  <c r="AA15" i="11"/>
  <c r="AE15" i="11" s="1"/>
  <c r="AB58" i="11"/>
  <c r="AA58" i="11"/>
  <c r="AE58" i="11" s="1"/>
  <c r="AD63" i="11"/>
  <c r="AC63" i="11" s="1"/>
  <c r="Z63" i="11"/>
  <c r="AD62" i="11"/>
  <c r="AC62" i="11" s="1"/>
  <c r="Z62" i="11"/>
  <c r="AD70" i="11"/>
  <c r="AC70" i="11" s="1"/>
  <c r="Z70" i="11"/>
  <c r="AD69" i="11"/>
  <c r="AC69" i="11" s="1"/>
  <c r="Z69" i="11"/>
  <c r="AD11" i="11"/>
  <c r="AC11" i="11" s="1"/>
  <c r="Z11" i="11"/>
  <c r="Z12" i="11"/>
  <c r="AE25" i="11"/>
  <c r="AD33" i="11"/>
  <c r="AC33" i="11" s="1"/>
  <c r="Z33" i="11"/>
  <c r="Z32" i="11"/>
  <c r="AD32" i="11"/>
  <c r="AC32" i="11" s="1"/>
  <c r="AD35" i="11"/>
  <c r="AC35" i="11" s="1"/>
  <c r="AA48" i="11"/>
  <c r="AA49" i="11"/>
  <c r="P50" i="11"/>
  <c r="AA59" i="11"/>
  <c r="AB59" i="11"/>
  <c r="AB65" i="11"/>
  <c r="AA65" i="11"/>
  <c r="AE65" i="11" s="1"/>
  <c r="AD67" i="11"/>
  <c r="AC67" i="11" s="1"/>
  <c r="Z67" i="11"/>
  <c r="AD66" i="11"/>
  <c r="AC66" i="11" s="1"/>
  <c r="Z66" i="11"/>
  <c r="AB72" i="11"/>
  <c r="AA72" i="11"/>
  <c r="AE72" i="11" s="1"/>
  <c r="AD73" i="11"/>
  <c r="AC73" i="11" s="1"/>
  <c r="Z73" i="11"/>
  <c r="AA14" i="11"/>
  <c r="AE14" i="11" s="1"/>
  <c r="AA16" i="11"/>
  <c r="AE16" i="11" s="1"/>
  <c r="AF11" i="11" s="1"/>
  <c r="AD27" i="11"/>
  <c r="AC27" i="11" s="1"/>
  <c r="Z27" i="11"/>
  <c r="Z30" i="11"/>
  <c r="P34" i="11"/>
  <c r="AB36" i="11"/>
  <c r="AA36" i="11"/>
  <c r="AE36" i="11" s="1"/>
  <c r="Z39" i="11"/>
  <c r="AD39" i="11"/>
  <c r="AC39" i="11" s="1"/>
  <c r="AB42" i="11"/>
  <c r="AA42" i="11"/>
  <c r="AE42" i="11" s="1"/>
  <c r="AD45" i="11"/>
  <c r="AB54" i="11"/>
  <c r="AA54" i="11"/>
  <c r="AE54" i="11" s="1"/>
  <c r="AD41" i="11"/>
  <c r="AC41" i="11" s="1"/>
  <c r="Z41" i="11"/>
  <c r="AE44" i="11"/>
  <c r="P45" i="11"/>
  <c r="AD50" i="11"/>
  <c r="AC50" i="11" s="1"/>
  <c r="Z50" i="11"/>
  <c r="AD53" i="11"/>
  <c r="AC53" i="11" s="1"/>
  <c r="Z53" i="11"/>
  <c r="Z61" i="11"/>
  <c r="P62" i="11"/>
  <c r="Z64" i="11"/>
  <c r="Z71" i="11"/>
  <c r="AD22" i="11"/>
  <c r="AD29" i="11"/>
  <c r="AC29" i="11" s="1"/>
  <c r="AD30" i="11"/>
  <c r="AC30" i="11" s="1"/>
  <c r="AA37" i="11"/>
  <c r="AE37" i="11" s="1"/>
  <c r="AA43" i="11"/>
  <c r="AE43" i="11" s="1"/>
  <c r="AB44" i="11"/>
  <c r="AD48" i="11"/>
  <c r="AC48" i="11" s="1"/>
  <c r="AD49" i="11"/>
  <c r="AC49" i="11" s="1"/>
  <c r="AD51" i="11"/>
  <c r="AC51" i="11" s="1"/>
  <c r="AD52" i="11"/>
  <c r="AC52" i="11" s="1"/>
  <c r="AA55" i="11"/>
  <c r="AE55" i="11" s="1"/>
  <c r="AD60" i="11"/>
  <c r="AC60" i="11" s="1"/>
  <c r="Z60" i="11"/>
  <c r="P68" i="11"/>
  <c r="K68" i="11"/>
  <c r="K34" i="11"/>
  <c r="Z34" i="11" s="1"/>
  <c r="AD47" i="11"/>
  <c r="AC47" i="11" s="1"/>
  <c r="Z47" i="11"/>
  <c r="Z51" i="11"/>
  <c r="Z52" i="11"/>
  <c r="AD56" i="11"/>
  <c r="AC56" i="11" s="1"/>
  <c r="Z56" i="11"/>
  <c r="AD57" i="11"/>
  <c r="AC57" i="11" s="1"/>
  <c r="AD59" i="11"/>
  <c r="AC59" i="11" s="1"/>
  <c r="Z29" i="11"/>
  <c r="K62" i="11"/>
  <c r="AE28" i="11" l="1"/>
  <c r="AA60" i="11"/>
  <c r="AE60" i="11" s="1"/>
  <c r="AB60" i="11"/>
  <c r="AB34" i="11"/>
  <c r="Z35" i="11" s="1"/>
  <c r="AA34" i="11"/>
  <c r="AE34" i="11" s="1"/>
  <c r="AE59" i="11"/>
  <c r="AB64" i="11"/>
  <c r="AA64" i="11"/>
  <c r="AE64" i="11" s="1"/>
  <c r="AA69" i="11"/>
  <c r="AE69" i="11" s="1"/>
  <c r="AB69" i="11"/>
  <c r="AA62" i="11"/>
  <c r="AE62" i="11" s="1"/>
  <c r="AB62" i="11"/>
  <c r="AE57" i="11"/>
  <c r="AA46" i="11"/>
  <c r="AB46" i="11"/>
  <c r="AB29" i="11"/>
  <c r="AA29" i="11"/>
  <c r="AE29" i="11" s="1"/>
  <c r="AF28" i="11" s="1"/>
  <c r="AC22" i="11"/>
  <c r="AD23" i="11"/>
  <c r="AA52" i="11"/>
  <c r="AE52" i="11" s="1"/>
  <c r="AB52" i="11"/>
  <c r="AB71" i="11"/>
  <c r="AA71" i="11"/>
  <c r="AE71" i="11" s="1"/>
  <c r="AB53" i="11"/>
  <c r="AA53" i="11"/>
  <c r="AE53" i="11" s="1"/>
  <c r="AB30" i="11"/>
  <c r="AA30" i="11"/>
  <c r="AE30" i="11" s="1"/>
  <c r="AB31" i="11"/>
  <c r="AA31" i="11"/>
  <c r="AE31" i="11" s="1"/>
  <c r="AB51" i="11"/>
  <c r="AA51" i="11"/>
  <c r="AE51" i="11" s="1"/>
  <c r="AB27" i="11"/>
  <c r="AA27" i="11"/>
  <c r="AE27" i="11" s="1"/>
  <c r="AA73" i="11"/>
  <c r="AE73" i="11" s="1"/>
  <c r="AB73" i="11"/>
  <c r="AA66" i="11"/>
  <c r="AE66" i="11" s="1"/>
  <c r="AB66" i="11"/>
  <c r="AB56" i="11"/>
  <c r="AA56" i="11"/>
  <c r="AE56" i="11" s="1"/>
  <c r="AB47" i="11"/>
  <c r="AA47" i="11"/>
  <c r="AE47" i="11" s="1"/>
  <c r="AA50" i="11"/>
  <c r="AE50" i="11" s="1"/>
  <c r="AF50" i="11" s="1"/>
  <c r="AB50" i="11"/>
  <c r="AB41" i="11"/>
  <c r="AA41" i="11"/>
  <c r="AE41" i="11" s="1"/>
  <c r="AC45" i="11"/>
  <c r="AE45" i="11" s="1"/>
  <c r="AD46" i="11"/>
  <c r="AC46" i="11" s="1"/>
  <c r="AA39" i="11"/>
  <c r="AE39" i="11" s="1"/>
  <c r="AB39" i="11"/>
  <c r="Z40" i="11" s="1"/>
  <c r="AE49" i="11"/>
  <c r="AA32" i="11"/>
  <c r="AE32" i="11" s="1"/>
  <c r="AB32" i="11"/>
  <c r="AB12" i="11"/>
  <c r="AA12" i="11"/>
  <c r="AE12" i="11" s="1"/>
  <c r="AE22" i="11"/>
  <c r="AB61" i="11"/>
  <c r="AA61" i="11"/>
  <c r="AE61" i="11" s="1"/>
  <c r="AD40" i="11"/>
  <c r="AC40" i="11" s="1"/>
  <c r="AA67" i="11"/>
  <c r="AE67" i="11" s="1"/>
  <c r="AB67" i="11"/>
  <c r="AE48" i="11"/>
  <c r="AB33" i="11"/>
  <c r="AA33" i="11"/>
  <c r="AE33" i="11" s="1"/>
  <c r="AA11" i="11"/>
  <c r="AE11" i="11" s="1"/>
  <c r="AB11" i="11"/>
  <c r="AA70" i="11"/>
  <c r="AE70" i="11" s="1"/>
  <c r="AB70" i="11"/>
  <c r="AA63" i="11"/>
  <c r="AE63" i="11" s="1"/>
  <c r="AB63" i="11"/>
  <c r="AB23" i="11"/>
  <c r="Z24" i="11" s="1"/>
  <c r="AA23" i="11"/>
  <c r="AC23" i="11" l="1"/>
  <c r="AE23" i="11" s="1"/>
  <c r="AD24" i="11"/>
  <c r="AC24" i="11" s="1"/>
  <c r="AB35" i="11"/>
  <c r="AA35" i="11"/>
  <c r="AE35" i="11" s="1"/>
  <c r="AF34" i="11" s="1"/>
  <c r="AA24" i="11"/>
  <c r="AB24" i="11"/>
  <c r="AA40" i="11"/>
  <c r="AE40" i="11" s="1"/>
  <c r="AF39" i="11" s="1"/>
  <c r="AB40" i="11"/>
  <c r="AE46" i="11"/>
  <c r="AF45" i="11" s="1"/>
  <c r="AE24" i="11" l="1"/>
  <c r="AF22" i="11" s="1"/>
  <c r="V69" i="10"/>
  <c r="S69" i="10"/>
  <c r="M69" i="10"/>
  <c r="V68" i="10"/>
  <c r="S68" i="10"/>
  <c r="M68" i="10"/>
  <c r="Z67" i="10"/>
  <c r="V67" i="10"/>
  <c r="S67" i="10"/>
  <c r="AD68" i="10" s="1"/>
  <c r="AC68" i="10" s="1"/>
  <c r="M67" i="10"/>
  <c r="V66" i="10"/>
  <c r="S66" i="10"/>
  <c r="AD67" i="10" s="1"/>
  <c r="AC67" i="10" s="1"/>
  <c r="M66" i="10"/>
  <c r="V65" i="10"/>
  <c r="S65" i="10"/>
  <c r="M65" i="10"/>
  <c r="V64" i="10"/>
  <c r="S64" i="10"/>
  <c r="AD64" i="10" s="1"/>
  <c r="AC64" i="10" s="1"/>
  <c r="J64" i="10"/>
  <c r="K64" i="10" s="1"/>
  <c r="V63" i="10"/>
  <c r="S63" i="10"/>
  <c r="M63" i="10"/>
  <c r="V62" i="10"/>
  <c r="S62" i="10"/>
  <c r="M62" i="10"/>
  <c r="V61" i="10"/>
  <c r="S61" i="10"/>
  <c r="M61" i="10"/>
  <c r="V60" i="10"/>
  <c r="S60" i="10"/>
  <c r="AD61" i="10" s="1"/>
  <c r="AC61" i="10" s="1"/>
  <c r="M60" i="10"/>
  <c r="V59" i="10"/>
  <c r="S59" i="10"/>
  <c r="Z60" i="10" s="1"/>
  <c r="M59" i="10"/>
  <c r="V58" i="10"/>
  <c r="S58" i="10"/>
  <c r="O58" i="10"/>
  <c r="J58" i="10"/>
  <c r="V57" i="10"/>
  <c r="S57" i="10"/>
  <c r="M57" i="10"/>
  <c r="V56" i="10"/>
  <c r="S56" i="10"/>
  <c r="AD57" i="10" s="1"/>
  <c r="AC57" i="10" s="1"/>
  <c r="M56" i="10"/>
  <c r="V55" i="10"/>
  <c r="S55" i="10"/>
  <c r="M55" i="10"/>
  <c r="V54" i="10"/>
  <c r="S54" i="10"/>
  <c r="M54" i="10"/>
  <c r="V53" i="10"/>
  <c r="S53" i="10"/>
  <c r="M53" i="10"/>
  <c r="V52" i="10"/>
  <c r="S52" i="10"/>
  <c r="Z52" i="10" s="1"/>
  <c r="O52" i="10"/>
  <c r="J52" i="10"/>
  <c r="K52" i="10" s="1"/>
  <c r="V51" i="10"/>
  <c r="S51" i="10"/>
  <c r="M51" i="10"/>
  <c r="V50" i="10"/>
  <c r="S50" i="10"/>
  <c r="M50" i="10"/>
  <c r="V49" i="10"/>
  <c r="S49" i="10"/>
  <c r="M49" i="10"/>
  <c r="V48" i="10"/>
  <c r="S48" i="10"/>
  <c r="M48" i="10"/>
  <c r="V47" i="10"/>
  <c r="S47" i="10"/>
  <c r="M47" i="10"/>
  <c r="V46" i="10"/>
  <c r="S46" i="10"/>
  <c r="O46" i="10"/>
  <c r="J46" i="10"/>
  <c r="V45" i="10"/>
  <c r="S45" i="10"/>
  <c r="AD45" i="10" s="1"/>
  <c r="AC45" i="10" s="1"/>
  <c r="M45" i="10"/>
  <c r="V44" i="10"/>
  <c r="S44" i="10"/>
  <c r="M44" i="10"/>
  <c r="V43" i="10"/>
  <c r="S43" i="10"/>
  <c r="M43" i="10"/>
  <c r="V42" i="10"/>
  <c r="S42" i="10"/>
  <c r="O42" i="10"/>
  <c r="J42" i="10"/>
  <c r="V41" i="10"/>
  <c r="S41" i="10"/>
  <c r="AD41" i="10" s="1"/>
  <c r="AC41" i="10" s="1"/>
  <c r="M41" i="10"/>
  <c r="V40" i="10"/>
  <c r="S40" i="10"/>
  <c r="Z41" i="10" s="1"/>
  <c r="M40" i="10"/>
  <c r="M39" i="10"/>
  <c r="M38" i="10"/>
  <c r="V37" i="10"/>
  <c r="S37" i="10"/>
  <c r="M37" i="10"/>
  <c r="V36" i="10"/>
  <c r="S36" i="10"/>
  <c r="M36" i="10"/>
  <c r="V35" i="10"/>
  <c r="S35" i="10"/>
  <c r="M35" i="10"/>
  <c r="V34" i="10"/>
  <c r="S34" i="10"/>
  <c r="O34" i="10"/>
  <c r="J34" i="10"/>
  <c r="V33" i="10"/>
  <c r="S33" i="10"/>
  <c r="AD33" i="10" s="1"/>
  <c r="AC33" i="10" s="1"/>
  <c r="M33" i="10"/>
  <c r="V32" i="10"/>
  <c r="S32" i="10"/>
  <c r="Z33" i="10" s="1"/>
  <c r="M32" i="10"/>
  <c r="V31" i="10"/>
  <c r="S31" i="10"/>
  <c r="M31" i="10"/>
  <c r="V30" i="10"/>
  <c r="S30" i="10"/>
  <c r="M30" i="10"/>
  <c r="V29" i="10"/>
  <c r="S29" i="10"/>
  <c r="M29" i="10"/>
  <c r="V28" i="10"/>
  <c r="S28" i="10"/>
  <c r="O28" i="10"/>
  <c r="J28" i="10"/>
  <c r="V27" i="10"/>
  <c r="S27" i="10"/>
  <c r="AD27" i="10" s="1"/>
  <c r="AC27" i="10" s="1"/>
  <c r="M27" i="10"/>
  <c r="V26" i="10"/>
  <c r="S26" i="10"/>
  <c r="Z27" i="10" s="1"/>
  <c r="AA27" i="10" s="1"/>
  <c r="M26" i="10"/>
  <c r="V25" i="10"/>
  <c r="S25" i="10"/>
  <c r="M25" i="10"/>
  <c r="V24" i="10"/>
  <c r="S24" i="10"/>
  <c r="M24" i="10"/>
  <c r="V23" i="10"/>
  <c r="S23" i="10"/>
  <c r="M23" i="10"/>
  <c r="V22" i="10"/>
  <c r="S22" i="10"/>
  <c r="P22" i="10"/>
  <c r="J22" i="10"/>
  <c r="K22" i="10" s="1"/>
  <c r="V21" i="10"/>
  <c r="M21" i="10"/>
  <c r="V20" i="10"/>
  <c r="V19" i="10"/>
  <c r="M19" i="10"/>
  <c r="V18" i="10"/>
  <c r="V17" i="10"/>
  <c r="S17" i="10"/>
  <c r="V16" i="10"/>
  <c r="S16" i="10"/>
  <c r="V15" i="10"/>
  <c r="S15" i="10"/>
  <c r="V14" i="10"/>
  <c r="S14" i="10"/>
  <c r="V13" i="10"/>
  <c r="S13" i="10"/>
  <c r="V12" i="10"/>
  <c r="S12" i="10"/>
  <c r="M12" i="10"/>
  <c r="V11" i="10"/>
  <c r="S11" i="10"/>
  <c r="O11" i="10"/>
  <c r="AD11" i="10" s="1"/>
  <c r="AC11" i="10" s="1"/>
  <c r="K11" i="10"/>
  <c r="Z11" i="10" s="1"/>
  <c r="AB11" i="10" s="1"/>
  <c r="J11" i="10"/>
  <c r="AA41" i="10" l="1"/>
  <c r="AB41" i="10"/>
  <c r="AB52" i="10"/>
  <c r="AA52" i="10"/>
  <c r="P11" i="10"/>
  <c r="AA33" i="10"/>
  <c r="AB33" i="10"/>
  <c r="AD12" i="10"/>
  <c r="AC12" i="10" s="1"/>
  <c r="AD52" i="10"/>
  <c r="AC52" i="10" s="1"/>
  <c r="Z57" i="10"/>
  <c r="AD34" i="10"/>
  <c r="AC34" i="10" s="1"/>
  <c r="AD60" i="10"/>
  <c r="AC60" i="10" s="1"/>
  <c r="Z45" i="10"/>
  <c r="AA45" i="10" s="1"/>
  <c r="AA11" i="10"/>
  <c r="AE11" i="10" s="1"/>
  <c r="AE27" i="10"/>
  <c r="AD35" i="10"/>
  <c r="AC35" i="10" s="1"/>
  <c r="AD47" i="10"/>
  <c r="AC47" i="10" s="1"/>
  <c r="Z47" i="10"/>
  <c r="AD46" i="10"/>
  <c r="AC46" i="10" s="1"/>
  <c r="AD49" i="10"/>
  <c r="AC49" i="10" s="1"/>
  <c r="Z49" i="10"/>
  <c r="AD48" i="10"/>
  <c r="AC48" i="10" s="1"/>
  <c r="AD51" i="10"/>
  <c r="AC51" i="10" s="1"/>
  <c r="Z51" i="10"/>
  <c r="AD50" i="10"/>
  <c r="AC50" i="10" s="1"/>
  <c r="AD54" i="10"/>
  <c r="AC54" i="10" s="1"/>
  <c r="Z54" i="10"/>
  <c r="AD53" i="10"/>
  <c r="AC53" i="10" s="1"/>
  <c r="AD56" i="10"/>
  <c r="AC56" i="10" s="1"/>
  <c r="Z56" i="10"/>
  <c r="AD55" i="10"/>
  <c r="AC55" i="10" s="1"/>
  <c r="AB60" i="10"/>
  <c r="AA60" i="10"/>
  <c r="Z12" i="10"/>
  <c r="O22" i="10"/>
  <c r="AD22" i="10" s="1"/>
  <c r="Z22" i="10"/>
  <c r="AB27" i="10"/>
  <c r="AD32" i="10"/>
  <c r="AC32" i="10" s="1"/>
  <c r="Z32" i="10"/>
  <c r="AD40" i="10"/>
  <c r="AC40" i="10" s="1"/>
  <c r="Z40" i="10"/>
  <c r="AD42" i="10"/>
  <c r="AC42" i="10" s="1"/>
  <c r="P46" i="10"/>
  <c r="K46" i="10"/>
  <c r="AB57" i="10"/>
  <c r="AA57" i="10"/>
  <c r="AE57" i="10" s="1"/>
  <c r="AD59" i="10"/>
  <c r="AC59" i="10" s="1"/>
  <c r="Z59" i="10"/>
  <c r="AD58" i="10"/>
  <c r="AC58" i="10" s="1"/>
  <c r="Z58" i="10"/>
  <c r="AD69" i="10"/>
  <c r="AC69" i="10" s="1"/>
  <c r="Z69" i="10"/>
  <c r="Z46" i="10"/>
  <c r="Z48" i="10"/>
  <c r="Z50" i="10"/>
  <c r="Z53" i="10"/>
  <c r="Z55" i="10"/>
  <c r="P64" i="10"/>
  <c r="O64" i="10"/>
  <c r="AB67" i="10"/>
  <c r="AA67" i="10"/>
  <c r="AE67" i="10" s="1"/>
  <c r="AD28" i="10"/>
  <c r="AC28" i="10" s="1"/>
  <c r="P34" i="10"/>
  <c r="K34" i="10"/>
  <c r="Z34" i="10" s="1"/>
  <c r="P42" i="10"/>
  <c r="K42" i="10"/>
  <c r="Z42" i="10" s="1"/>
  <c r="AE45" i="10"/>
  <c r="P28" i="10"/>
  <c r="K28" i="10"/>
  <c r="Z28" i="10" s="1"/>
  <c r="AE33" i="10"/>
  <c r="AE41" i="10"/>
  <c r="AB45" i="10"/>
  <c r="P52" i="10"/>
  <c r="P58" i="10"/>
  <c r="AD63" i="10"/>
  <c r="AC63" i="10" s="1"/>
  <c r="Z63" i="10"/>
  <c r="AD62" i="10"/>
  <c r="AC62" i="10" s="1"/>
  <c r="Z62" i="10"/>
  <c r="AD66" i="10"/>
  <c r="AC66" i="10" s="1"/>
  <c r="Z66" i="10"/>
  <c r="AD65" i="10"/>
  <c r="AC65" i="10" s="1"/>
  <c r="Z65" i="10"/>
  <c r="Z61" i="10"/>
  <c r="Z64" i="10"/>
  <c r="Z68" i="10"/>
  <c r="K58" i="10"/>
  <c r="AE60" i="10" l="1"/>
  <c r="AD43" i="10"/>
  <c r="AC43" i="10" s="1"/>
  <c r="AD13" i="10"/>
  <c r="AE52" i="10"/>
  <c r="AA42" i="10"/>
  <c r="AE42" i="10" s="1"/>
  <c r="AB42" i="10"/>
  <c r="Z43" i="10" s="1"/>
  <c r="AC22" i="10"/>
  <c r="AD23" i="10"/>
  <c r="AA50" i="10"/>
  <c r="AE50" i="10" s="1"/>
  <c r="AB50" i="10"/>
  <c r="AB66" i="10"/>
  <c r="AA66" i="10"/>
  <c r="AE66" i="10" s="1"/>
  <c r="AB51" i="10"/>
  <c r="AA51" i="10"/>
  <c r="AE51" i="10" s="1"/>
  <c r="AA48" i="10"/>
  <c r="AE48" i="10" s="1"/>
  <c r="AB48" i="10"/>
  <c r="AA58" i="10"/>
  <c r="AE58" i="10" s="1"/>
  <c r="AB58" i="10"/>
  <c r="AB61" i="10"/>
  <c r="AA61" i="10"/>
  <c r="AE61" i="10" s="1"/>
  <c r="AA28" i="10"/>
  <c r="AE28" i="10" s="1"/>
  <c r="AB28" i="10"/>
  <c r="Z29" i="10" s="1"/>
  <c r="AA55" i="10"/>
  <c r="AE55" i="10" s="1"/>
  <c r="AB55" i="10"/>
  <c r="AA46" i="10"/>
  <c r="AE46" i="10" s="1"/>
  <c r="AB46" i="10"/>
  <c r="AB12" i="10"/>
  <c r="Z13" i="10" s="1"/>
  <c r="AA12" i="10"/>
  <c r="AE12" i="10" s="1"/>
  <c r="AB56" i="10"/>
  <c r="AA56" i="10"/>
  <c r="AE56" i="10" s="1"/>
  <c r="AB47" i="10"/>
  <c r="AA47" i="10"/>
  <c r="AE47" i="10" s="1"/>
  <c r="AD44" i="10"/>
  <c r="AC44" i="10" s="1"/>
  <c r="AB68" i="10"/>
  <c r="AA68" i="10"/>
  <c r="AE68" i="10" s="1"/>
  <c r="AB64" i="10"/>
  <c r="AA64" i="10"/>
  <c r="AE64" i="10" s="1"/>
  <c r="AB63" i="10"/>
  <c r="AA63" i="10"/>
  <c r="AE63" i="10" s="1"/>
  <c r="AA34" i="10"/>
  <c r="AE34" i="10" s="1"/>
  <c r="AB34" i="10"/>
  <c r="Z35" i="10" s="1"/>
  <c r="AB32" i="10"/>
  <c r="AA32" i="10"/>
  <c r="AE32" i="10" s="1"/>
  <c r="AB54" i="10"/>
  <c r="AA54" i="10"/>
  <c r="AE54" i="10" s="1"/>
  <c r="AA65" i="10"/>
  <c r="AE65" i="10" s="1"/>
  <c r="AB65" i="10"/>
  <c r="AA62" i="10"/>
  <c r="AE62" i="10" s="1"/>
  <c r="AB62" i="10"/>
  <c r="AA53" i="10"/>
  <c r="AE53" i="10" s="1"/>
  <c r="AB53" i="10"/>
  <c r="AA69" i="10"/>
  <c r="AE69" i="10" s="1"/>
  <c r="AB69" i="10"/>
  <c r="AB59" i="10"/>
  <c r="AA59" i="10"/>
  <c r="AE59" i="10" s="1"/>
  <c r="AB40" i="10"/>
  <c r="AA40" i="10"/>
  <c r="AE40" i="10" s="1"/>
  <c r="AD29" i="10"/>
  <c r="AA22" i="10"/>
  <c r="AE22" i="10" s="1"/>
  <c r="AB22" i="10"/>
  <c r="Z23" i="10" s="1"/>
  <c r="AB49" i="10"/>
  <c r="AA49" i="10"/>
  <c r="AE49" i="10" s="1"/>
  <c r="AD36" i="10"/>
  <c r="AC13" i="10" l="1"/>
  <c r="AD14" i="10"/>
  <c r="AA23" i="10"/>
  <c r="AB23" i="10"/>
  <c r="Z24" i="10" s="1"/>
  <c r="AA29" i="10"/>
  <c r="AB29" i="10"/>
  <c r="Z30" i="10" s="1"/>
  <c r="AA43" i="10"/>
  <c r="AE43" i="10" s="1"/>
  <c r="AB43" i="10"/>
  <c r="Z44" i="10" s="1"/>
  <c r="AC23" i="10"/>
  <c r="AD24" i="10"/>
  <c r="AA35" i="10"/>
  <c r="AE35" i="10" s="1"/>
  <c r="AB35" i="10"/>
  <c r="Z36" i="10" s="1"/>
  <c r="AC36" i="10"/>
  <c r="AD37" i="10"/>
  <c r="AC37" i="10" s="1"/>
  <c r="AC29" i="10"/>
  <c r="AD30" i="10"/>
  <c r="AB13" i="10"/>
  <c r="Z14" i="10" s="1"/>
  <c r="AA13" i="10"/>
  <c r="AE13" i="10" s="1"/>
  <c r="AC14" i="10" l="1"/>
  <c r="AD15" i="10"/>
  <c r="AB44" i="10"/>
  <c r="AA44" i="10"/>
  <c r="AE44" i="10" s="1"/>
  <c r="AF42" i="10" s="1"/>
  <c r="AC30" i="10"/>
  <c r="AD31" i="10"/>
  <c r="AC31" i="10" s="1"/>
  <c r="AB36" i="10"/>
  <c r="Z37" i="10" s="1"/>
  <c r="AA36" i="10"/>
  <c r="AE36" i="10" s="1"/>
  <c r="AC24" i="10"/>
  <c r="AD25" i="10"/>
  <c r="AB30" i="10"/>
  <c r="Z31" i="10" s="1"/>
  <c r="AA30" i="10"/>
  <c r="AE30" i="10" s="1"/>
  <c r="AB24" i="10"/>
  <c r="Z25" i="10" s="1"/>
  <c r="AA24" i="10"/>
  <c r="AE24" i="10" s="1"/>
  <c r="AB14" i="10"/>
  <c r="Z15" i="10" s="1"/>
  <c r="AA14" i="10"/>
  <c r="AE14" i="10" s="1"/>
  <c r="AE29" i="10"/>
  <c r="AE23" i="10"/>
  <c r="AC15" i="10" l="1"/>
  <c r="AD16" i="10"/>
  <c r="AA31" i="10"/>
  <c r="AE31" i="10" s="1"/>
  <c r="AF28" i="10" s="1"/>
  <c r="AB31" i="10"/>
  <c r="AA37" i="10"/>
  <c r="AE37" i="10" s="1"/>
  <c r="AF34" i="10" s="1"/>
  <c r="AB37" i="10"/>
  <c r="AC25" i="10"/>
  <c r="AD26" i="10"/>
  <c r="AC26" i="10" s="1"/>
  <c r="AB15" i="10"/>
  <c r="Z16" i="10" s="1"/>
  <c r="AA15" i="10"/>
  <c r="AA25" i="10"/>
  <c r="AB25" i="10"/>
  <c r="Z26" i="10" s="1"/>
  <c r="AE25" i="10" l="1"/>
  <c r="AE15" i="10"/>
  <c r="AD17" i="10"/>
  <c r="AC17" i="10" s="1"/>
  <c r="AC16" i="10"/>
  <c r="AB16" i="10"/>
  <c r="Z17" i="10" s="1"/>
  <c r="AA16" i="10"/>
  <c r="AB26" i="10"/>
  <c r="AA26" i="10"/>
  <c r="AE26" i="10" s="1"/>
  <c r="AF22" i="10" s="1"/>
  <c r="AE16" i="10" l="1"/>
  <c r="AF11" i="10" s="1"/>
  <c r="AB17" i="10"/>
  <c r="AA17" i="10"/>
  <c r="AE17" i="10" s="1"/>
  <c r="V76" i="8" l="1"/>
  <c r="S76" i="8"/>
  <c r="AD76" i="8" s="1"/>
  <c r="AC76" i="8" s="1"/>
  <c r="M76" i="8"/>
  <c r="Z75" i="8"/>
  <c r="AB75" i="8" s="1"/>
  <c r="V75" i="8"/>
  <c r="S75" i="8"/>
  <c r="M75" i="8"/>
  <c r="Z74" i="8"/>
  <c r="AB74" i="8" s="1"/>
  <c r="V74" i="8"/>
  <c r="S74" i="8"/>
  <c r="AD75" i="8" s="1"/>
  <c r="AC75" i="8" s="1"/>
  <c r="M74" i="8"/>
  <c r="V73" i="8"/>
  <c r="S73" i="8"/>
  <c r="AD74" i="8" s="1"/>
  <c r="AC74" i="8" s="1"/>
  <c r="M73" i="8"/>
  <c r="V72" i="8"/>
  <c r="S72" i="8"/>
  <c r="M72" i="8"/>
  <c r="AD71" i="8"/>
  <c r="AC71" i="8" s="1"/>
  <c r="Z71" i="8"/>
  <c r="AB71" i="8" s="1"/>
  <c r="V71" i="8"/>
  <c r="S71" i="8"/>
  <c r="O71" i="8"/>
  <c r="J71" i="8"/>
  <c r="V70" i="8"/>
  <c r="S70" i="8"/>
  <c r="M70" i="8"/>
  <c r="V69" i="8"/>
  <c r="S69" i="8"/>
  <c r="M69" i="8"/>
  <c r="V68" i="8"/>
  <c r="S68" i="8"/>
  <c r="M68" i="8"/>
  <c r="V67" i="8"/>
  <c r="S67" i="8"/>
  <c r="Z68" i="8" s="1"/>
  <c r="M67" i="8"/>
  <c r="V66" i="8"/>
  <c r="S66" i="8"/>
  <c r="Z67" i="8" s="1"/>
  <c r="M66" i="8"/>
  <c r="AD65" i="8"/>
  <c r="AC65" i="8" s="1"/>
  <c r="Z65" i="8"/>
  <c r="AA65" i="8" s="1"/>
  <c r="V65" i="8"/>
  <c r="S65" i="8"/>
  <c r="O65" i="8"/>
  <c r="J65" i="8"/>
  <c r="V64" i="8"/>
  <c r="S64" i="8"/>
  <c r="M64" i="8"/>
  <c r="V63" i="8"/>
  <c r="S63" i="8"/>
  <c r="Z64" i="8" s="1"/>
  <c r="M63" i="8"/>
  <c r="Z62" i="8"/>
  <c r="AA62" i="8" s="1"/>
  <c r="V62" i="8"/>
  <c r="S62" i="8"/>
  <c r="M62" i="8"/>
  <c r="AB61" i="8"/>
  <c r="AA61" i="8"/>
  <c r="V61" i="8"/>
  <c r="S61" i="8"/>
  <c r="AD62" i="8" s="1"/>
  <c r="AC62" i="8" s="1"/>
  <c r="M61" i="8"/>
  <c r="AB60" i="8"/>
  <c r="AA60" i="8"/>
  <c r="V60" i="8"/>
  <c r="S60" i="8"/>
  <c r="M60" i="8"/>
  <c r="AB59" i="8"/>
  <c r="AA59" i="8"/>
  <c r="V59" i="8"/>
  <c r="S59" i="8"/>
  <c r="O59" i="8"/>
  <c r="AD59" i="8" s="1"/>
  <c r="AC59" i="8" s="1"/>
  <c r="J59" i="8"/>
  <c r="V58" i="8"/>
  <c r="S58" i="8"/>
  <c r="M58" i="8"/>
  <c r="AD57" i="8"/>
  <c r="AC57" i="8" s="1"/>
  <c r="Z57" i="8"/>
  <c r="AA57" i="8" s="1"/>
  <c r="V57" i="8"/>
  <c r="S57" i="8"/>
  <c r="M57" i="8"/>
  <c r="V56" i="8"/>
  <c r="S56" i="8"/>
  <c r="M56" i="8"/>
  <c r="V55" i="8"/>
  <c r="S55" i="8"/>
  <c r="M55" i="8"/>
  <c r="V54" i="8"/>
  <c r="S54" i="8"/>
  <c r="M54" i="8"/>
  <c r="V53" i="8"/>
  <c r="S53" i="8"/>
  <c r="O53" i="8"/>
  <c r="AD53" i="8" s="1"/>
  <c r="AC53" i="8" s="1"/>
  <c r="J53" i="8"/>
  <c r="V52" i="8"/>
  <c r="S52" i="8"/>
  <c r="M52" i="8"/>
  <c r="V51" i="8"/>
  <c r="S51" i="8"/>
  <c r="V50" i="8"/>
  <c r="S50" i="8"/>
  <c r="M50" i="8"/>
  <c r="V49" i="8"/>
  <c r="S49" i="8"/>
  <c r="M49" i="8"/>
  <c r="V48" i="8"/>
  <c r="S48" i="8"/>
  <c r="M48" i="8"/>
  <c r="V47" i="8"/>
  <c r="S47" i="8"/>
  <c r="M47" i="8"/>
  <c r="V46" i="8"/>
  <c r="S46" i="8"/>
  <c r="O46" i="8"/>
  <c r="AD46" i="8" s="1"/>
  <c r="AC46" i="8" s="1"/>
  <c r="J46" i="8"/>
  <c r="V45" i="8"/>
  <c r="S45" i="8"/>
  <c r="M45" i="8"/>
  <c r="V44" i="8"/>
  <c r="S44" i="8"/>
  <c r="M44" i="8"/>
  <c r="V43" i="8"/>
  <c r="S43" i="8"/>
  <c r="M43" i="8"/>
  <c r="V42" i="8"/>
  <c r="S42" i="8"/>
  <c r="Z43" i="8" s="1"/>
  <c r="AB43" i="8" s="1"/>
  <c r="M42" i="8"/>
  <c r="V41" i="8"/>
  <c r="S41" i="8"/>
  <c r="Z42" i="8" s="1"/>
  <c r="AB42" i="8" s="1"/>
  <c r="M41" i="8"/>
  <c r="V40" i="8"/>
  <c r="S40" i="8"/>
  <c r="O40" i="8"/>
  <c r="AD40" i="8" s="1"/>
  <c r="AC40" i="8" s="1"/>
  <c r="J40" i="8"/>
  <c r="M39" i="8"/>
  <c r="M38" i="8"/>
  <c r="S37" i="8"/>
  <c r="AD37" i="8" s="1"/>
  <c r="AC37" i="8" s="1"/>
  <c r="M37" i="8"/>
  <c r="S36" i="8"/>
  <c r="M36" i="8"/>
  <c r="V35" i="8"/>
  <c r="S35" i="8"/>
  <c r="M35" i="8"/>
  <c r="V34" i="8"/>
  <c r="S34" i="8"/>
  <c r="O34" i="8"/>
  <c r="K34" i="8"/>
  <c r="J34" i="8"/>
  <c r="AA33" i="8"/>
  <c r="V33" i="8"/>
  <c r="S33" i="8"/>
  <c r="M33" i="8"/>
  <c r="AA32" i="8"/>
  <c r="V32" i="8"/>
  <c r="S32" i="8"/>
  <c r="Z33" i="8" s="1"/>
  <c r="AB33" i="8" s="1"/>
  <c r="M32" i="8"/>
  <c r="V31" i="8"/>
  <c r="S31" i="8"/>
  <c r="Z32" i="8" s="1"/>
  <c r="AB32" i="8" s="1"/>
  <c r="M31" i="8"/>
  <c r="V30" i="8"/>
  <c r="S30" i="8"/>
  <c r="M30" i="8"/>
  <c r="V29" i="8"/>
  <c r="S29" i="8"/>
  <c r="M29" i="8"/>
  <c r="V28" i="8"/>
  <c r="S28" i="8"/>
  <c r="K28" i="8"/>
  <c r="J28" i="8"/>
  <c r="AD27" i="8"/>
  <c r="AC27" i="8" s="1"/>
  <c r="V27" i="8"/>
  <c r="S27" i="8"/>
  <c r="M27" i="8"/>
  <c r="S26" i="8"/>
  <c r="Z27" i="8" s="1"/>
  <c r="M26" i="8"/>
  <c r="S25" i="8"/>
  <c r="M25" i="8"/>
  <c r="V24" i="8"/>
  <c r="S24" i="8"/>
  <c r="M24" i="8"/>
  <c r="V23" i="8"/>
  <c r="S23" i="8"/>
  <c r="M23" i="8"/>
  <c r="V22" i="8"/>
  <c r="S22" i="8"/>
  <c r="O22" i="8"/>
  <c r="AD22" i="8" s="1"/>
  <c r="AC22" i="8" s="1"/>
  <c r="J22" i="8"/>
  <c r="M21" i="8"/>
  <c r="M19" i="8"/>
  <c r="AD16" i="8"/>
  <c r="AC16" i="8" s="1"/>
  <c r="AA16" i="8"/>
  <c r="Z16" i="8"/>
  <c r="AB16" i="8" s="1"/>
  <c r="V16" i="8"/>
  <c r="S16" i="8"/>
  <c r="AD15" i="8"/>
  <c r="AC15" i="8" s="1"/>
  <c r="Z15" i="8"/>
  <c r="V15" i="8"/>
  <c r="S15" i="8"/>
  <c r="V14" i="8"/>
  <c r="S14" i="8"/>
  <c r="V13" i="8"/>
  <c r="S13" i="8"/>
  <c r="V12" i="8"/>
  <c r="S12" i="8"/>
  <c r="M12" i="8"/>
  <c r="V11" i="8"/>
  <c r="S11" i="8"/>
  <c r="O11" i="8"/>
  <c r="AD11" i="8" s="1"/>
  <c r="AC11" i="8" s="1"/>
  <c r="J11" i="8"/>
  <c r="AE16" i="8" l="1"/>
  <c r="Z76" i="8"/>
  <c r="AA76" i="8" s="1"/>
  <c r="AD23" i="8"/>
  <c r="AC23" i="8" s="1"/>
  <c r="P22" i="8"/>
  <c r="P34" i="8"/>
  <c r="AD47" i="8"/>
  <c r="P46" i="8"/>
  <c r="P71" i="8"/>
  <c r="P53" i="8"/>
  <c r="AD54" i="8"/>
  <c r="AC54" i="8" s="1"/>
  <c r="P59" i="8"/>
  <c r="K59" i="8"/>
  <c r="AA67" i="8"/>
  <c r="AB67" i="8"/>
  <c r="AD12" i="8"/>
  <c r="AC12" i="8" s="1"/>
  <c r="AB15" i="8"/>
  <c r="AA15" i="8"/>
  <c r="AE15" i="8" s="1"/>
  <c r="Z37" i="8"/>
  <c r="P11" i="8"/>
  <c r="K11" i="8"/>
  <c r="Z11" i="8" s="1"/>
  <c r="AD24" i="8"/>
  <c r="AC24" i="8" s="1"/>
  <c r="AF22" i="8" s="1"/>
  <c r="AB27" i="8"/>
  <c r="AA27" i="8"/>
  <c r="AE27" i="8" s="1"/>
  <c r="AE59" i="8"/>
  <c r="P40" i="8"/>
  <c r="K40" i="8"/>
  <c r="Z40" i="8" s="1"/>
  <c r="AA64" i="8"/>
  <c r="AB64" i="8"/>
  <c r="O28" i="8"/>
  <c r="P28" i="8"/>
  <c r="AA42" i="8"/>
  <c r="AA43" i="8"/>
  <c r="AB68" i="8"/>
  <c r="AA68" i="8"/>
  <c r="AE62" i="8"/>
  <c r="AD73" i="8"/>
  <c r="AC73" i="8" s="1"/>
  <c r="Z73" i="8"/>
  <c r="AE76" i="8"/>
  <c r="AD34" i="8"/>
  <c r="AC34" i="8" s="1"/>
  <c r="Z34" i="8"/>
  <c r="AD36" i="8"/>
  <c r="AC36" i="8" s="1"/>
  <c r="AE57" i="8"/>
  <c r="AB62" i="8"/>
  <c r="AE65" i="8"/>
  <c r="AD70" i="8"/>
  <c r="AC70" i="8" s="1"/>
  <c r="Z70" i="8"/>
  <c r="AD32" i="8"/>
  <c r="AC32" i="8" s="1"/>
  <c r="AE32" i="8" s="1"/>
  <c r="AD33" i="8"/>
  <c r="AC33" i="8" s="1"/>
  <c r="AE33" i="8" s="1"/>
  <c r="Z36" i="8"/>
  <c r="AD41" i="8"/>
  <c r="AC41" i="8" s="1"/>
  <c r="AF40" i="8" s="1"/>
  <c r="AD43" i="8"/>
  <c r="AC43" i="8" s="1"/>
  <c r="AD45" i="8"/>
  <c r="AC45" i="8" s="1"/>
  <c r="Z45" i="8"/>
  <c r="AD64" i="8"/>
  <c r="AC64" i="8" s="1"/>
  <c r="AD72" i="8"/>
  <c r="AC72" i="8" s="1"/>
  <c r="AA74" i="8"/>
  <c r="AE74" i="8" s="1"/>
  <c r="AA75" i="8"/>
  <c r="AE75" i="8" s="1"/>
  <c r="AB76" i="8"/>
  <c r="AD35" i="8"/>
  <c r="AC35" i="8" s="1"/>
  <c r="AF34" i="8" s="1"/>
  <c r="AD42" i="8"/>
  <c r="AC42" i="8" s="1"/>
  <c r="AD44" i="8"/>
  <c r="AC44" i="8" s="1"/>
  <c r="AB57" i="8"/>
  <c r="AD63" i="8"/>
  <c r="AC63" i="8" s="1"/>
  <c r="Z63" i="8"/>
  <c r="AB65" i="8"/>
  <c r="AD67" i="8"/>
  <c r="AC67" i="8" s="1"/>
  <c r="AD68" i="8"/>
  <c r="AC68" i="8" s="1"/>
  <c r="AD69" i="8"/>
  <c r="AC69" i="8" s="1"/>
  <c r="Z72" i="8"/>
  <c r="K22" i="8"/>
  <c r="Z22" i="8" s="1"/>
  <c r="AD28" i="8"/>
  <c r="Z28" i="8"/>
  <c r="AD31" i="8"/>
  <c r="AC31" i="8" s="1"/>
  <c r="Z31" i="8"/>
  <c r="Z44" i="8"/>
  <c r="K46" i="8"/>
  <c r="Z46" i="8" s="1"/>
  <c r="K53" i="8"/>
  <c r="Z53" i="8" s="1"/>
  <c r="AD58" i="8"/>
  <c r="AC58" i="8" s="1"/>
  <c r="Z58" i="8"/>
  <c r="AD60" i="8"/>
  <c r="AC60" i="8" s="1"/>
  <c r="AE60" i="8" s="1"/>
  <c r="P65" i="8"/>
  <c r="K65" i="8"/>
  <c r="AD66" i="8"/>
  <c r="AC66" i="8" s="1"/>
  <c r="Z66" i="8"/>
  <c r="Z69" i="8"/>
  <c r="K71" i="8"/>
  <c r="AA71" i="8"/>
  <c r="AE71" i="8" s="1"/>
  <c r="AE64" i="8" l="1"/>
  <c r="AD61" i="8"/>
  <c r="AC61" i="8" s="1"/>
  <c r="AF59" i="8" s="1"/>
  <c r="AD48" i="8"/>
  <c r="AC47" i="8"/>
  <c r="AE42" i="8"/>
  <c r="AD13" i="8"/>
  <c r="AC13" i="8" s="1"/>
  <c r="AE68" i="8"/>
  <c r="AA69" i="8"/>
  <c r="AE69" i="8" s="1"/>
  <c r="AB69" i="8"/>
  <c r="AB53" i="8"/>
  <c r="Z54" i="8" s="1"/>
  <c r="AA53" i="8"/>
  <c r="AE53" i="8" s="1"/>
  <c r="AA72" i="8"/>
  <c r="AE72" i="8" s="1"/>
  <c r="AB72" i="8"/>
  <c r="AA44" i="8"/>
  <c r="AE44" i="8" s="1"/>
  <c r="AB44" i="8"/>
  <c r="AB28" i="8"/>
  <c r="Z29" i="8" s="1"/>
  <c r="AA28" i="8"/>
  <c r="AA63" i="8"/>
  <c r="AE63" i="8" s="1"/>
  <c r="AB63" i="8"/>
  <c r="AB11" i="8"/>
  <c r="Z12" i="8" s="1"/>
  <c r="AA11" i="8"/>
  <c r="AE11" i="8" s="1"/>
  <c r="AB37" i="8"/>
  <c r="AA37" i="8"/>
  <c r="AE37" i="8" s="1"/>
  <c r="AB58" i="8"/>
  <c r="AA58" i="8"/>
  <c r="AE58" i="8" s="1"/>
  <c r="AC28" i="8"/>
  <c r="AD29" i="8"/>
  <c r="AA34" i="8"/>
  <c r="AE34" i="8" s="1"/>
  <c r="AB34" i="8"/>
  <c r="Z35" i="8" s="1"/>
  <c r="AB40" i="8"/>
  <c r="Z41" i="8" s="1"/>
  <c r="AA40" i="8"/>
  <c r="AE40" i="8" s="1"/>
  <c r="AD14" i="8"/>
  <c r="AC14" i="8" s="1"/>
  <c r="AB46" i="8"/>
  <c r="Z47" i="8" s="1"/>
  <c r="AA46" i="8"/>
  <c r="AE46" i="8" s="1"/>
  <c r="AB45" i="8"/>
  <c r="AA45" i="8"/>
  <c r="AE45" i="8" s="1"/>
  <c r="AB36" i="8"/>
  <c r="AA36" i="8"/>
  <c r="AE36" i="8" s="1"/>
  <c r="AB70" i="8"/>
  <c r="AA70" i="8"/>
  <c r="AE70" i="8" s="1"/>
  <c r="AB66" i="8"/>
  <c r="AA66" i="8"/>
  <c r="AE66" i="8" s="1"/>
  <c r="AB73" i="8"/>
  <c r="AA73" i="8"/>
  <c r="AE73" i="8" s="1"/>
  <c r="AB31" i="8"/>
  <c r="AA31" i="8"/>
  <c r="AE31" i="8" s="1"/>
  <c r="AB22" i="8"/>
  <c r="Z23" i="8" s="1"/>
  <c r="AA22" i="8"/>
  <c r="AE22" i="8" s="1"/>
  <c r="AE43" i="8"/>
  <c r="AE61" i="8"/>
  <c r="AE67" i="8"/>
  <c r="AD55" i="8"/>
  <c r="AC48" i="8" l="1"/>
  <c r="AD49" i="8"/>
  <c r="AC29" i="8"/>
  <c r="AD30" i="8"/>
  <c r="AC30" i="8" s="1"/>
  <c r="AF28" i="8" s="1"/>
  <c r="AC55" i="8"/>
  <c r="AD56" i="8"/>
  <c r="AC56" i="8" s="1"/>
  <c r="AF53" i="8" s="1"/>
  <c r="AB41" i="8"/>
  <c r="AA41" i="8"/>
  <c r="AE41" i="8" s="1"/>
  <c r="AB54" i="8"/>
  <c r="Z55" i="8" s="1"/>
  <c r="AA54" i="8"/>
  <c r="AE54" i="8" s="1"/>
  <c r="AB23" i="8"/>
  <c r="Z24" i="8" s="1"/>
  <c r="AA23" i="8"/>
  <c r="AE23" i="8" s="1"/>
  <c r="AB47" i="8"/>
  <c r="Z48" i="8" s="1"/>
  <c r="AA47" i="8"/>
  <c r="AE47" i="8" s="1"/>
  <c r="AB35" i="8"/>
  <c r="AA35" i="8"/>
  <c r="AE35" i="8" s="1"/>
  <c r="AE28" i="8"/>
  <c r="AA12" i="8"/>
  <c r="AE12" i="8" s="1"/>
  <c r="AB12" i="8"/>
  <c r="Z13" i="8" s="1"/>
  <c r="AB29" i="8"/>
  <c r="Z30" i="8" s="1"/>
  <c r="AA29" i="8"/>
  <c r="AE29" i="8" l="1"/>
  <c r="AD50" i="8"/>
  <c r="AC49" i="8"/>
  <c r="AB13" i="8"/>
  <c r="Z14" i="8" s="1"/>
  <c r="AA13" i="8"/>
  <c r="AE13" i="8" s="1"/>
  <c r="AB48" i="8"/>
  <c r="Z49" i="8" s="1"/>
  <c r="AA48" i="8"/>
  <c r="AE48" i="8" s="1"/>
  <c r="AB55" i="8"/>
  <c r="Z56" i="8" s="1"/>
  <c r="AA55" i="8"/>
  <c r="AE55" i="8" s="1"/>
  <c r="AA30" i="8"/>
  <c r="AE30" i="8" s="1"/>
  <c r="AB30" i="8"/>
  <c r="AB24" i="8"/>
  <c r="AA24" i="8"/>
  <c r="AE24" i="8" s="1"/>
  <c r="AD51" i="8" l="1"/>
  <c r="AC51" i="8" s="1"/>
  <c r="AC50" i="8"/>
  <c r="AD52" i="8"/>
  <c r="AC52" i="8" s="1"/>
  <c r="AF46" i="8" s="1"/>
  <c r="AB49" i="8"/>
  <c r="Z50" i="8" s="1"/>
  <c r="AA49" i="8"/>
  <c r="AE49" i="8" s="1"/>
  <c r="AB56" i="8"/>
  <c r="AA56" i="8"/>
  <c r="AE56" i="8" s="1"/>
  <c r="AB14" i="8"/>
  <c r="AA14" i="8"/>
  <c r="AE14" i="8" s="1"/>
  <c r="AF11" i="8" s="1"/>
  <c r="AA50" i="8" l="1"/>
  <c r="AE50" i="8" s="1"/>
  <c r="AB50" i="8"/>
  <c r="Z51" i="8" l="1"/>
  <c r="Z52" i="8"/>
  <c r="AB52" i="8" l="1"/>
  <c r="AA52" i="8"/>
  <c r="AE52" i="8" s="1"/>
  <c r="AA51" i="8"/>
  <c r="AE51" i="8" s="1"/>
  <c r="AB51" i="8"/>
  <c r="V70" i="7" l="1"/>
  <c r="S70" i="7"/>
  <c r="M70" i="7"/>
  <c r="V69" i="7"/>
  <c r="S69" i="7"/>
  <c r="M69" i="7"/>
  <c r="V68" i="7"/>
  <c r="S68" i="7"/>
  <c r="Z69" i="7" s="1"/>
  <c r="M68" i="7"/>
  <c r="V67" i="7"/>
  <c r="S67" i="7"/>
  <c r="M67" i="7"/>
  <c r="V66" i="7"/>
  <c r="S66" i="7"/>
  <c r="M66" i="7"/>
  <c r="AD65" i="7"/>
  <c r="AC65" i="7" s="1"/>
  <c r="V65" i="7"/>
  <c r="S65" i="7"/>
  <c r="Z65" i="7" s="1"/>
  <c r="O65" i="7"/>
  <c r="J65" i="7"/>
  <c r="V64" i="7"/>
  <c r="S64" i="7"/>
  <c r="M64" i="7"/>
  <c r="V63" i="7"/>
  <c r="S63" i="7"/>
  <c r="M63" i="7"/>
  <c r="AD62" i="7"/>
  <c r="AC62" i="7" s="1"/>
  <c r="V62" i="7"/>
  <c r="S62" i="7"/>
  <c r="M62" i="7"/>
  <c r="V61" i="7"/>
  <c r="S61" i="7"/>
  <c r="Z62" i="7" s="1"/>
  <c r="M61" i="7"/>
  <c r="V60" i="7"/>
  <c r="S60" i="7"/>
  <c r="Z61" i="7" s="1"/>
  <c r="M60" i="7"/>
  <c r="V59" i="7"/>
  <c r="S59" i="7"/>
  <c r="J59" i="7"/>
  <c r="K59" i="7" s="1"/>
  <c r="V58" i="7"/>
  <c r="S58" i="7"/>
  <c r="M58" i="7"/>
  <c r="V57" i="7"/>
  <c r="S57" i="7"/>
  <c r="AD58" i="7" s="1"/>
  <c r="AC58" i="7" s="1"/>
  <c r="M57" i="7"/>
  <c r="V56" i="7"/>
  <c r="S56" i="7"/>
  <c r="M56" i="7"/>
  <c r="V55" i="7"/>
  <c r="S55" i="7"/>
  <c r="M55" i="7"/>
  <c r="V54" i="7"/>
  <c r="S54" i="7"/>
  <c r="M54" i="7"/>
  <c r="V53" i="7"/>
  <c r="S53" i="7"/>
  <c r="O53" i="7"/>
  <c r="J53" i="7"/>
  <c r="K53" i="7" s="1"/>
  <c r="AD52" i="7"/>
  <c r="AC52" i="7" s="1"/>
  <c r="Z52" i="7"/>
  <c r="V52" i="7"/>
  <c r="S52" i="7"/>
  <c r="M52" i="7"/>
  <c r="AD51" i="7"/>
  <c r="AC51" i="7" s="1"/>
  <c r="V51" i="7"/>
  <c r="S51" i="7"/>
  <c r="M51" i="7"/>
  <c r="V50" i="7"/>
  <c r="S50" i="7"/>
  <c r="M50" i="7"/>
  <c r="V49" i="7"/>
  <c r="S49" i="7"/>
  <c r="M49" i="7"/>
  <c r="V48" i="7"/>
  <c r="S48" i="7"/>
  <c r="M48" i="7"/>
  <c r="AD47" i="7"/>
  <c r="AC47" i="7" s="1"/>
  <c r="Z47" i="7"/>
  <c r="AB47" i="7" s="1"/>
  <c r="V47" i="7"/>
  <c r="S47" i="7"/>
  <c r="Z48" i="7" s="1"/>
  <c r="O47" i="7"/>
  <c r="J47" i="7"/>
  <c r="V46" i="7"/>
  <c r="S46" i="7"/>
  <c r="M46" i="7"/>
  <c r="V45" i="7"/>
  <c r="S45" i="7"/>
  <c r="AD46" i="7" s="1"/>
  <c r="AC46" i="7" s="1"/>
  <c r="M45" i="7"/>
  <c r="V44" i="7"/>
  <c r="S44" i="7"/>
  <c r="Z45" i="7" s="1"/>
  <c r="M44" i="7"/>
  <c r="V43" i="7"/>
  <c r="S43" i="7"/>
  <c r="M43" i="7"/>
  <c r="V42" i="7"/>
  <c r="S42" i="7"/>
  <c r="M42" i="7"/>
  <c r="AD41" i="7"/>
  <c r="AC41" i="7" s="1"/>
  <c r="V41" i="7"/>
  <c r="S41" i="7"/>
  <c r="Z41" i="7" s="1"/>
  <c r="O41" i="7"/>
  <c r="J41" i="7"/>
  <c r="V40" i="7"/>
  <c r="S40" i="7"/>
  <c r="M40" i="7"/>
  <c r="V39" i="7"/>
  <c r="S39" i="7"/>
  <c r="M39" i="7"/>
  <c r="V38" i="7"/>
  <c r="S38" i="7"/>
  <c r="M38" i="7"/>
  <c r="V37" i="7"/>
  <c r="S37" i="7"/>
  <c r="M37" i="7"/>
  <c r="V36" i="7"/>
  <c r="S36" i="7"/>
  <c r="M36" i="7"/>
  <c r="M35" i="7"/>
  <c r="V34" i="7"/>
  <c r="S34" i="7"/>
  <c r="M34" i="7"/>
  <c r="V33" i="7"/>
  <c r="S33" i="7"/>
  <c r="Z34" i="7" s="1"/>
  <c r="M33" i="7"/>
  <c r="AB32" i="7"/>
  <c r="S32" i="7"/>
  <c r="M32" i="7"/>
  <c r="V31" i="7"/>
  <c r="S31" i="7"/>
  <c r="K31" i="7"/>
  <c r="J31" i="7"/>
  <c r="V30" i="7"/>
  <c r="S30" i="7"/>
  <c r="M30" i="7"/>
  <c r="V29" i="7"/>
  <c r="S29" i="7"/>
  <c r="AD30" i="7" s="1"/>
  <c r="AC30" i="7" s="1"/>
  <c r="M29" i="7"/>
  <c r="V28" i="7"/>
  <c r="S28" i="7"/>
  <c r="O28" i="7"/>
  <c r="J28" i="7"/>
  <c r="V27" i="7"/>
  <c r="S27" i="7"/>
  <c r="M27" i="7"/>
  <c r="AB26" i="7"/>
  <c r="S26" i="7"/>
  <c r="M26" i="7"/>
  <c r="V25" i="7"/>
  <c r="S25" i="7"/>
  <c r="M25" i="7"/>
  <c r="V24" i="7"/>
  <c r="S24" i="7"/>
  <c r="M24" i="7"/>
  <c r="V23" i="7"/>
  <c r="S23" i="7"/>
  <c r="M23" i="7"/>
  <c r="V22" i="7"/>
  <c r="S22" i="7"/>
  <c r="O22" i="7"/>
  <c r="J22" i="7"/>
  <c r="M21" i="7"/>
  <c r="M19" i="7"/>
  <c r="S16" i="7"/>
  <c r="S15" i="7"/>
  <c r="S14" i="7"/>
  <c r="AB13" i="7"/>
  <c r="S13" i="7"/>
  <c r="V12" i="7"/>
  <c r="S12" i="7"/>
  <c r="M12" i="7"/>
  <c r="V11" i="7"/>
  <c r="S11" i="7"/>
  <c r="J11" i="7"/>
  <c r="K11" i="7" s="1"/>
  <c r="AD16" i="7" l="1"/>
  <c r="AC16" i="7" s="1"/>
  <c r="Z30" i="7"/>
  <c r="AD34" i="7"/>
  <c r="AC34" i="7" s="1"/>
  <c r="Z27" i="7"/>
  <c r="AB27" i="7" s="1"/>
  <c r="Z39" i="7"/>
  <c r="AD33" i="7"/>
  <c r="AC33" i="7" s="1"/>
  <c r="AD45" i="7"/>
  <c r="AC45" i="7" s="1"/>
  <c r="AD13" i="7"/>
  <c r="AC13" i="7" s="1"/>
  <c r="AE13" i="7" s="1"/>
  <c r="AD39" i="7"/>
  <c r="AC39" i="7" s="1"/>
  <c r="AD48" i="7"/>
  <c r="AC48" i="7" s="1"/>
  <c r="Z51" i="7"/>
  <c r="AB51" i="7" s="1"/>
  <c r="AD55" i="7"/>
  <c r="AC55" i="7" s="1"/>
  <c r="AD69" i="7"/>
  <c r="AC69" i="7" s="1"/>
  <c r="AD27" i="7"/>
  <c r="AC27" i="7" s="1"/>
  <c r="Z55" i="7"/>
  <c r="AB55" i="7" s="1"/>
  <c r="Z38" i="7"/>
  <c r="AB38" i="7" s="1"/>
  <c r="Z44" i="7"/>
  <c r="AB44" i="7" s="1"/>
  <c r="AD68" i="7"/>
  <c r="AC68" i="7" s="1"/>
  <c r="AD22" i="7"/>
  <c r="AC22" i="7" s="1"/>
  <c r="AD38" i="7"/>
  <c r="AC38" i="7" s="1"/>
  <c r="AD44" i="7"/>
  <c r="AC44" i="7" s="1"/>
  <c r="AD56" i="7"/>
  <c r="AC56" i="7" s="1"/>
  <c r="AD61" i="7"/>
  <c r="AC61" i="7" s="1"/>
  <c r="Z68" i="7"/>
  <c r="AA68" i="7" s="1"/>
  <c r="AE68" i="7" s="1"/>
  <c r="P47" i="7"/>
  <c r="O11" i="7"/>
  <c r="P11" i="7"/>
  <c r="AB34" i="7"/>
  <c r="AA34" i="7"/>
  <c r="AB41" i="7"/>
  <c r="AA41" i="7"/>
  <c r="AE41" i="7" s="1"/>
  <c r="Z16" i="7"/>
  <c r="AD28" i="7"/>
  <c r="AC28" i="7" s="1"/>
  <c r="AB30" i="7"/>
  <c r="AA30" i="7"/>
  <c r="AE30" i="7" s="1"/>
  <c r="AD53" i="7"/>
  <c r="AC53" i="7" s="1"/>
  <c r="Z53" i="7"/>
  <c r="AD54" i="7"/>
  <c r="AC54" i="7" s="1"/>
  <c r="AB61" i="7"/>
  <c r="AA61" i="7"/>
  <c r="AD15" i="7"/>
  <c r="AC15" i="7" s="1"/>
  <c r="Z15" i="7"/>
  <c r="AD14" i="7"/>
  <c r="AC14" i="7" s="1"/>
  <c r="O31" i="7"/>
  <c r="AD31" i="7" s="1"/>
  <c r="AC31" i="7" s="1"/>
  <c r="P31" i="7"/>
  <c r="P41" i="7"/>
  <c r="K41" i="7"/>
  <c r="Z58" i="7"/>
  <c r="P59" i="7"/>
  <c r="O59" i="7"/>
  <c r="AB62" i="7"/>
  <c r="AA62" i="7"/>
  <c r="AE62" i="7" s="1"/>
  <c r="AD64" i="7"/>
  <c r="AC64" i="7" s="1"/>
  <c r="Z64" i="7"/>
  <c r="AB69" i="7"/>
  <c r="AA69" i="7"/>
  <c r="AE69" i="7" s="1"/>
  <c r="AD70" i="7"/>
  <c r="AC70" i="7" s="1"/>
  <c r="Z70" i="7"/>
  <c r="AD11" i="7"/>
  <c r="Z11" i="7"/>
  <c r="Z14" i="7"/>
  <c r="AD37" i="7"/>
  <c r="AC37" i="7" s="1"/>
  <c r="Z37" i="7"/>
  <c r="AB39" i="7"/>
  <c r="AA39" i="7"/>
  <c r="AE39" i="7" s="1"/>
  <c r="AB48" i="7"/>
  <c r="AA48" i="7"/>
  <c r="AE48" i="7" s="1"/>
  <c r="AD50" i="7"/>
  <c r="AC50" i="7" s="1"/>
  <c r="Z50" i="7"/>
  <c r="AB52" i="7"/>
  <c r="AA52" i="7"/>
  <c r="AE52" i="7" s="1"/>
  <c r="Z54" i="7"/>
  <c r="AD60" i="7"/>
  <c r="AC60" i="7" s="1"/>
  <c r="Z60" i="7"/>
  <c r="AD59" i="7"/>
  <c r="AC59" i="7" s="1"/>
  <c r="Z59" i="7"/>
  <c r="AB65" i="7"/>
  <c r="AA65" i="7"/>
  <c r="AE65" i="7" s="1"/>
  <c r="AD67" i="7"/>
  <c r="AC67" i="7" s="1"/>
  <c r="Z67" i="7"/>
  <c r="AD66" i="7"/>
  <c r="AC66" i="7" s="1"/>
  <c r="Z66" i="7"/>
  <c r="AD26" i="7"/>
  <c r="AC26" i="7" s="1"/>
  <c r="AE26" i="7" s="1"/>
  <c r="P28" i="7"/>
  <c r="AD36" i="7"/>
  <c r="AC36" i="7" s="1"/>
  <c r="AD43" i="7"/>
  <c r="AC43" i="7" s="1"/>
  <c r="Z43" i="7"/>
  <c r="AB45" i="7"/>
  <c r="AA45" i="7"/>
  <c r="AD63" i="7"/>
  <c r="AC63" i="7" s="1"/>
  <c r="P65" i="7"/>
  <c r="K65" i="7"/>
  <c r="P22" i="7"/>
  <c r="K22" i="7"/>
  <c r="Z22" i="7" s="1"/>
  <c r="AD23" i="7"/>
  <c r="AC23" i="7" s="1"/>
  <c r="Z31" i="7"/>
  <c r="AD32" i="7"/>
  <c r="AC32" i="7" s="1"/>
  <c r="AE32" i="7" s="1"/>
  <c r="AD40" i="7"/>
  <c r="AC40" i="7" s="1"/>
  <c r="AD42" i="7"/>
  <c r="AC42" i="7" s="1"/>
  <c r="K47" i="7"/>
  <c r="AA47" i="7"/>
  <c r="AE47" i="7" s="1"/>
  <c r="AD49" i="7"/>
  <c r="AC49" i="7" s="1"/>
  <c r="P53" i="7"/>
  <c r="AD57" i="7"/>
  <c r="AC57" i="7" s="1"/>
  <c r="Z57" i="7"/>
  <c r="Z36" i="7"/>
  <c r="Z40" i="7"/>
  <c r="Z42" i="7"/>
  <c r="Z46" i="7"/>
  <c r="Z49" i="7"/>
  <c r="Z56" i="7"/>
  <c r="Z63" i="7"/>
  <c r="K28" i="7"/>
  <c r="Z28" i="7" s="1"/>
  <c r="Z33" i="7"/>
  <c r="AE45" i="7" l="1"/>
  <c r="AA51" i="7"/>
  <c r="AE51" i="7" s="1"/>
  <c r="AA38" i="7"/>
  <c r="AE38" i="7" s="1"/>
  <c r="AA27" i="7"/>
  <c r="AE27" i="7" s="1"/>
  <c r="AB68" i="7"/>
  <c r="AA55" i="7"/>
  <c r="AE55" i="7" s="1"/>
  <c r="AE61" i="7"/>
  <c r="AE34" i="7"/>
  <c r="AA44" i="7"/>
  <c r="AE44" i="7" s="1"/>
  <c r="AF41" i="7" s="1"/>
  <c r="AD29" i="7"/>
  <c r="AC29" i="7" s="1"/>
  <c r="AA46" i="7"/>
  <c r="AE46" i="7" s="1"/>
  <c r="AB46" i="7"/>
  <c r="AB57" i="7"/>
  <c r="AA57" i="7"/>
  <c r="AE57" i="7" s="1"/>
  <c r="AA67" i="7"/>
  <c r="AE67" i="7" s="1"/>
  <c r="AB67" i="7"/>
  <c r="AA59" i="7"/>
  <c r="AE59" i="7" s="1"/>
  <c r="AB59" i="7"/>
  <c r="AB54" i="7"/>
  <c r="AA54" i="7"/>
  <c r="AE54" i="7" s="1"/>
  <c r="AB11" i="7"/>
  <c r="Z12" i="7" s="1"/>
  <c r="AA11" i="7"/>
  <c r="AB58" i="7"/>
  <c r="AA58" i="7"/>
  <c r="AE58" i="7" s="1"/>
  <c r="AA16" i="7"/>
  <c r="AE16" i="7" s="1"/>
  <c r="AB16" i="7"/>
  <c r="AA63" i="7"/>
  <c r="AE63" i="7" s="1"/>
  <c r="AB63" i="7"/>
  <c r="AA42" i="7"/>
  <c r="AE42" i="7" s="1"/>
  <c r="AB42" i="7"/>
  <c r="AB43" i="7"/>
  <c r="AA43" i="7"/>
  <c r="AE43" i="7" s="1"/>
  <c r="AB50" i="7"/>
  <c r="AA50" i="7"/>
  <c r="AE50" i="7" s="1"/>
  <c r="AC11" i="7"/>
  <c r="AD12" i="7"/>
  <c r="AC12" i="7" s="1"/>
  <c r="AB53" i="7"/>
  <c r="AA53" i="7"/>
  <c r="AE53" i="7" s="1"/>
  <c r="AD24" i="7"/>
  <c r="AB33" i="7"/>
  <c r="AA33" i="7"/>
  <c r="AE33" i="7" s="1"/>
  <c r="AA56" i="7"/>
  <c r="AE56" i="7" s="1"/>
  <c r="AB56" i="7"/>
  <c r="AA40" i="7"/>
  <c r="AE40" i="7" s="1"/>
  <c r="AB40" i="7"/>
  <c r="AB22" i="7"/>
  <c r="Z23" i="7" s="1"/>
  <c r="AA22" i="7"/>
  <c r="AE22" i="7" s="1"/>
  <c r="AA66" i="7"/>
  <c r="AE66" i="7" s="1"/>
  <c r="AB66" i="7"/>
  <c r="AA60" i="7"/>
  <c r="AE60" i="7" s="1"/>
  <c r="AB60" i="7"/>
  <c r="AB37" i="7"/>
  <c r="AA37" i="7"/>
  <c r="AE37" i="7" s="1"/>
  <c r="AA70" i="7"/>
  <c r="AE70" i="7" s="1"/>
  <c r="AB70" i="7"/>
  <c r="AA64" i="7"/>
  <c r="AE64" i="7" s="1"/>
  <c r="AB64" i="7"/>
  <c r="AB15" i="7"/>
  <c r="AA15" i="7"/>
  <c r="AE15" i="7" s="1"/>
  <c r="AA28" i="7"/>
  <c r="AE28" i="7" s="1"/>
  <c r="AF28" i="7" s="1"/>
  <c r="AB28" i="7"/>
  <c r="Z29" i="7" s="1"/>
  <c r="AA49" i="7"/>
  <c r="AE49" i="7" s="1"/>
  <c r="AB49" i="7"/>
  <c r="AA36" i="7"/>
  <c r="AE36" i="7" s="1"/>
  <c r="AB36" i="7"/>
  <c r="AB31" i="7"/>
  <c r="AA31" i="7"/>
  <c r="AE31" i="7" s="1"/>
  <c r="AF31" i="7" s="1"/>
  <c r="AB14" i="7"/>
  <c r="AA14" i="7"/>
  <c r="AE14" i="7" s="1"/>
  <c r="AE11" i="7" l="1"/>
  <c r="AA23" i="7"/>
  <c r="AE23" i="7" s="1"/>
  <c r="AB23" i="7"/>
  <c r="Z24" i="7" s="1"/>
  <c r="AB29" i="7"/>
  <c r="AA29" i="7"/>
  <c r="AE29" i="7" s="1"/>
  <c r="AB12" i="7"/>
  <c r="AA12" i="7"/>
  <c r="AE12" i="7" s="1"/>
  <c r="AF11" i="7" s="1"/>
  <c r="AC24" i="7"/>
  <c r="AD25" i="7"/>
  <c r="AC25" i="7" s="1"/>
  <c r="AB24" i="7" l="1"/>
  <c r="Z25" i="7" s="1"/>
  <c r="AA24" i="7"/>
  <c r="AE24" i="7" s="1"/>
  <c r="AB25" i="7" l="1"/>
  <c r="AA25" i="7"/>
  <c r="AE25" i="7" s="1"/>
  <c r="AF22" i="7" s="1"/>
  <c r="Z75" i="5" l="1"/>
  <c r="AA75" i="5" s="1"/>
  <c r="V75" i="5"/>
  <c r="S75" i="5"/>
  <c r="AD75" i="5" s="1"/>
  <c r="AC75" i="5" s="1"/>
  <c r="M75" i="5"/>
  <c r="Z74" i="5"/>
  <c r="V74" i="5"/>
  <c r="S74" i="5"/>
  <c r="M74" i="5"/>
  <c r="Z73" i="5"/>
  <c r="V73" i="5"/>
  <c r="S73" i="5"/>
  <c r="AD74" i="5" s="1"/>
  <c r="AC74" i="5" s="1"/>
  <c r="M73" i="5"/>
  <c r="V72" i="5"/>
  <c r="S72" i="5"/>
  <c r="AD73" i="5" s="1"/>
  <c r="AC73" i="5" s="1"/>
  <c r="M72" i="5"/>
  <c r="V71" i="5"/>
  <c r="S71" i="5"/>
  <c r="M71" i="5"/>
  <c r="AD70" i="5"/>
  <c r="AC70" i="5" s="1"/>
  <c r="Z70" i="5"/>
  <c r="AB70" i="5" s="1"/>
  <c r="V70" i="5"/>
  <c r="S70" i="5"/>
  <c r="O70" i="5"/>
  <c r="J70" i="5"/>
  <c r="V69" i="5"/>
  <c r="S69" i="5"/>
  <c r="M69" i="5"/>
  <c r="V68" i="5"/>
  <c r="S68" i="5"/>
  <c r="M68" i="5"/>
  <c r="AA67" i="5"/>
  <c r="V67" i="5"/>
  <c r="S67" i="5"/>
  <c r="M67" i="5"/>
  <c r="AA66" i="5"/>
  <c r="V66" i="5"/>
  <c r="S66" i="5"/>
  <c r="Z67" i="5" s="1"/>
  <c r="AB67" i="5" s="1"/>
  <c r="M66" i="5"/>
  <c r="V65" i="5"/>
  <c r="S65" i="5"/>
  <c r="Z66" i="5" s="1"/>
  <c r="AB66" i="5" s="1"/>
  <c r="M65" i="5"/>
  <c r="AD64" i="5"/>
  <c r="AC64" i="5" s="1"/>
  <c r="Z64" i="5"/>
  <c r="AA64" i="5" s="1"/>
  <c r="V64" i="5"/>
  <c r="S64" i="5"/>
  <c r="O64" i="5"/>
  <c r="J64" i="5"/>
  <c r="V63" i="5"/>
  <c r="S63" i="5"/>
  <c r="M63" i="5"/>
  <c r="V62" i="5"/>
  <c r="S62" i="5"/>
  <c r="Z63" i="5" s="1"/>
  <c r="AA63" i="5" s="1"/>
  <c r="M62" i="5"/>
  <c r="Z61" i="5"/>
  <c r="V61" i="5"/>
  <c r="S61" i="5"/>
  <c r="M61" i="5"/>
  <c r="Z60" i="5"/>
  <c r="V60" i="5"/>
  <c r="S60" i="5"/>
  <c r="M60" i="5"/>
  <c r="Z59" i="5"/>
  <c r="V59" i="5"/>
  <c r="S59" i="5"/>
  <c r="AD60" i="5" s="1"/>
  <c r="AC60" i="5" s="1"/>
  <c r="M59" i="5"/>
  <c r="V58" i="5"/>
  <c r="S58" i="5"/>
  <c r="K58" i="5"/>
  <c r="J58" i="5"/>
  <c r="AD57" i="5"/>
  <c r="AC57" i="5" s="1"/>
  <c r="Z57" i="5"/>
  <c r="AB57" i="5" s="1"/>
  <c r="V57" i="5"/>
  <c r="S57" i="5"/>
  <c r="M57" i="5"/>
  <c r="V56" i="5"/>
  <c r="S56" i="5"/>
  <c r="M56" i="5"/>
  <c r="V55" i="5"/>
  <c r="S55" i="5"/>
  <c r="Z56" i="5" s="1"/>
  <c r="M55" i="5"/>
  <c r="V54" i="5"/>
  <c r="S54" i="5"/>
  <c r="M54" i="5"/>
  <c r="V53" i="5"/>
  <c r="S53" i="5"/>
  <c r="M53" i="5"/>
  <c r="V52" i="5"/>
  <c r="S52" i="5"/>
  <c r="Z53" i="5" s="1"/>
  <c r="AB53" i="5" s="1"/>
  <c r="O52" i="5"/>
  <c r="J52" i="5"/>
  <c r="K52" i="5" s="1"/>
  <c r="Z51" i="5"/>
  <c r="V51" i="5"/>
  <c r="S51" i="5"/>
  <c r="AD51" i="5" s="1"/>
  <c r="AC51" i="5" s="1"/>
  <c r="M51" i="5"/>
  <c r="Z50" i="5"/>
  <c r="V50" i="5"/>
  <c r="S50" i="5"/>
  <c r="M50" i="5"/>
  <c r="Z49" i="5"/>
  <c r="V49" i="5"/>
  <c r="S49" i="5"/>
  <c r="AD50" i="5" s="1"/>
  <c r="AC50" i="5" s="1"/>
  <c r="M49" i="5"/>
  <c r="V48" i="5"/>
  <c r="S48" i="5"/>
  <c r="AD49" i="5" s="1"/>
  <c r="AC49" i="5" s="1"/>
  <c r="M48" i="5"/>
  <c r="V47" i="5"/>
  <c r="S47" i="5"/>
  <c r="M47" i="5"/>
  <c r="AD46" i="5"/>
  <c r="AC46" i="5" s="1"/>
  <c r="Z46" i="5"/>
  <c r="AB46" i="5" s="1"/>
  <c r="V46" i="5"/>
  <c r="S46" i="5"/>
  <c r="O46" i="5"/>
  <c r="J46" i="5"/>
  <c r="K46" i="5" s="1"/>
  <c r="V45" i="5"/>
  <c r="S45" i="5"/>
  <c r="M45" i="5"/>
  <c r="V44" i="5"/>
  <c r="S44" i="5"/>
  <c r="M44" i="5"/>
  <c r="AB43" i="5"/>
  <c r="V43" i="5"/>
  <c r="S43" i="5"/>
  <c r="M43" i="5"/>
  <c r="V42" i="5"/>
  <c r="S42" i="5"/>
  <c r="Z43" i="5" s="1"/>
  <c r="AA43" i="5" s="1"/>
  <c r="M42" i="5"/>
  <c r="Z41" i="5"/>
  <c r="V41" i="5"/>
  <c r="S41" i="5"/>
  <c r="M41" i="5"/>
  <c r="V40" i="5"/>
  <c r="S40" i="5"/>
  <c r="AD41" i="5" s="1"/>
  <c r="AC41" i="5" s="1"/>
  <c r="O40" i="5"/>
  <c r="J40" i="5"/>
  <c r="K40" i="5" s="1"/>
  <c r="M39" i="5"/>
  <c r="M38" i="5"/>
  <c r="V37" i="5"/>
  <c r="S37" i="5"/>
  <c r="M37" i="5"/>
  <c r="V36" i="5"/>
  <c r="S36" i="5"/>
  <c r="Z37" i="5" s="1"/>
  <c r="M36" i="5"/>
  <c r="V35" i="5"/>
  <c r="S35" i="5"/>
  <c r="M35" i="5"/>
  <c r="V34" i="5"/>
  <c r="S34" i="5"/>
  <c r="O34" i="5"/>
  <c r="K34" i="5"/>
  <c r="J34" i="5"/>
  <c r="AB33" i="5"/>
  <c r="V33" i="5"/>
  <c r="S33" i="5"/>
  <c r="Z33" i="5" s="1"/>
  <c r="AA33" i="5" s="1"/>
  <c r="M33" i="5"/>
  <c r="AA32" i="5"/>
  <c r="V32" i="5"/>
  <c r="S32" i="5"/>
  <c r="M32" i="5"/>
  <c r="AA31" i="5"/>
  <c r="V31" i="5"/>
  <c r="S31" i="5"/>
  <c r="Z32" i="5" s="1"/>
  <c r="AB32" i="5" s="1"/>
  <c r="M31" i="5"/>
  <c r="V30" i="5"/>
  <c r="S30" i="5"/>
  <c r="Z31" i="5" s="1"/>
  <c r="AB31" i="5" s="1"/>
  <c r="M30" i="5"/>
  <c r="V29" i="5"/>
  <c r="S29" i="5"/>
  <c r="M29" i="5"/>
  <c r="Z28" i="5"/>
  <c r="V28" i="5"/>
  <c r="S28" i="5"/>
  <c r="O28" i="5"/>
  <c r="J28" i="5"/>
  <c r="K28" i="5" s="1"/>
  <c r="AD27" i="5"/>
  <c r="AC27" i="5" s="1"/>
  <c r="Z27" i="5"/>
  <c r="AA27" i="5" s="1"/>
  <c r="V27" i="5"/>
  <c r="S27" i="5"/>
  <c r="M27" i="5"/>
  <c r="AD26" i="5"/>
  <c r="AC26" i="5" s="1"/>
  <c r="Z26" i="5"/>
  <c r="AB26" i="5" s="1"/>
  <c r="V26" i="5"/>
  <c r="S26" i="5"/>
  <c r="M26" i="5"/>
  <c r="V25" i="5"/>
  <c r="S25" i="5"/>
  <c r="M25" i="5"/>
  <c r="V24" i="5"/>
  <c r="S24" i="5"/>
  <c r="M24" i="5"/>
  <c r="V23" i="5"/>
  <c r="S23" i="5"/>
  <c r="M23" i="5"/>
  <c r="V22" i="5"/>
  <c r="S22" i="5"/>
  <c r="O22" i="5"/>
  <c r="AD22" i="5" s="1"/>
  <c r="AC22" i="5" s="1"/>
  <c r="J22" i="5"/>
  <c r="M21" i="5"/>
  <c r="M19" i="5"/>
  <c r="AB16" i="5"/>
  <c r="S16" i="5"/>
  <c r="AB15" i="5"/>
  <c r="S15" i="5"/>
  <c r="AD16" i="5" s="1"/>
  <c r="AC16" i="5" s="1"/>
  <c r="AE16" i="5" s="1"/>
  <c r="AB14" i="5"/>
  <c r="S14" i="5"/>
  <c r="AD15" i="5" s="1"/>
  <c r="AC15" i="5" s="1"/>
  <c r="AE15" i="5" s="1"/>
  <c r="AD13" i="5"/>
  <c r="AC13" i="5" s="1"/>
  <c r="AE13" i="5" s="1"/>
  <c r="AB13" i="5"/>
  <c r="S13" i="5"/>
  <c r="AD14" i="5" s="1"/>
  <c r="AC14" i="5" s="1"/>
  <c r="AE14" i="5" s="1"/>
  <c r="V12" i="5"/>
  <c r="S12" i="5"/>
  <c r="M12" i="5"/>
  <c r="V11" i="5"/>
  <c r="S11" i="5"/>
  <c r="O11" i="5"/>
  <c r="K11" i="5"/>
  <c r="J11" i="5"/>
  <c r="AD11" i="5" l="1"/>
  <c r="AC11" i="5" s="1"/>
  <c r="P40" i="5"/>
  <c r="P70" i="5"/>
  <c r="P34" i="5"/>
  <c r="AA51" i="5"/>
  <c r="AE51" i="5" s="1"/>
  <c r="AB51" i="5"/>
  <c r="Z35" i="5"/>
  <c r="AD35" i="5"/>
  <c r="AC35" i="5" s="1"/>
  <c r="Z34" i="5"/>
  <c r="AD34" i="5"/>
  <c r="AC34" i="5" s="1"/>
  <c r="AB59" i="5"/>
  <c r="AA59" i="5"/>
  <c r="AB73" i="5"/>
  <c r="AA73" i="5"/>
  <c r="AE73" i="5" s="1"/>
  <c r="AD28" i="5"/>
  <c r="AD44" i="5"/>
  <c r="AC44" i="5" s="1"/>
  <c r="Z44" i="5"/>
  <c r="Z45" i="5"/>
  <c r="AD45" i="5"/>
  <c r="AC45" i="5" s="1"/>
  <c r="AB49" i="5"/>
  <c r="AA49" i="5"/>
  <c r="AE49" i="5" s="1"/>
  <c r="AF46" i="5" s="1"/>
  <c r="AA53" i="5"/>
  <c r="AD56" i="5"/>
  <c r="AC56" i="5" s="1"/>
  <c r="O58" i="5"/>
  <c r="P58" i="5"/>
  <c r="AB60" i="5"/>
  <c r="AA60" i="5"/>
  <c r="AE60" i="5" s="1"/>
  <c r="AB74" i="5"/>
  <c r="AA74" i="5"/>
  <c r="AE74" i="5" s="1"/>
  <c r="AB28" i="5"/>
  <c r="Z29" i="5" s="1"/>
  <c r="AA28" i="5"/>
  <c r="AA41" i="5"/>
  <c r="AE41" i="5" s="1"/>
  <c r="AB41" i="5"/>
  <c r="AD48" i="5"/>
  <c r="AC48" i="5" s="1"/>
  <c r="Z48" i="5"/>
  <c r="Z47" i="5"/>
  <c r="AD47" i="5"/>
  <c r="AC47" i="5" s="1"/>
  <c r="AB56" i="5"/>
  <c r="AA56" i="5"/>
  <c r="AB37" i="5"/>
  <c r="AA37" i="5"/>
  <c r="P11" i="5"/>
  <c r="P22" i="5"/>
  <c r="AD37" i="5"/>
  <c r="AC37" i="5" s="1"/>
  <c r="AB50" i="5"/>
  <c r="AA50" i="5"/>
  <c r="AE50" i="5" s="1"/>
  <c r="P52" i="5"/>
  <c r="AA61" i="5"/>
  <c r="AB61" i="5"/>
  <c r="AB63" i="5"/>
  <c r="AD72" i="5"/>
  <c r="AC72" i="5" s="1"/>
  <c r="Z72" i="5"/>
  <c r="Z71" i="5"/>
  <c r="AD71" i="5"/>
  <c r="AC71" i="5" s="1"/>
  <c r="P28" i="5"/>
  <c r="AD43" i="5"/>
  <c r="AC43" i="5" s="1"/>
  <c r="AE43" i="5" s="1"/>
  <c r="AD55" i="5"/>
  <c r="AC55" i="5" s="1"/>
  <c r="Z55" i="5"/>
  <c r="AD63" i="5"/>
  <c r="AC63" i="5" s="1"/>
  <c r="AE63" i="5" s="1"/>
  <c r="AB75" i="5"/>
  <c r="K22" i="5"/>
  <c r="Z22" i="5" s="1"/>
  <c r="AD32" i="5"/>
  <c r="AC32" i="5" s="1"/>
  <c r="AE32" i="5" s="1"/>
  <c r="AD33" i="5"/>
  <c r="AC33" i="5" s="1"/>
  <c r="AE33" i="5" s="1"/>
  <c r="AE75" i="5"/>
  <c r="AD12" i="5"/>
  <c r="AC12" i="5" s="1"/>
  <c r="AE27" i="5"/>
  <c r="AD36" i="5"/>
  <c r="AC36" i="5" s="1"/>
  <c r="Z36" i="5"/>
  <c r="AE64" i="5"/>
  <c r="AD69" i="5"/>
  <c r="AC69" i="5" s="1"/>
  <c r="Z69" i="5"/>
  <c r="AD23" i="5"/>
  <c r="AC23" i="5" s="1"/>
  <c r="AA26" i="5"/>
  <c r="AE26" i="5" s="1"/>
  <c r="AB27" i="5"/>
  <c r="AD31" i="5"/>
  <c r="AC31" i="5" s="1"/>
  <c r="AE31" i="5" s="1"/>
  <c r="AD40" i="5"/>
  <c r="AC40" i="5" s="1"/>
  <c r="AD42" i="5"/>
  <c r="AC42" i="5" s="1"/>
  <c r="Z42" i="5"/>
  <c r="P46" i="5"/>
  <c r="AA46" i="5"/>
  <c r="AE46" i="5" s="1"/>
  <c r="AD52" i="5"/>
  <c r="AC52" i="5" s="1"/>
  <c r="AD53" i="5"/>
  <c r="AC53" i="5" s="1"/>
  <c r="AD54" i="5"/>
  <c r="AC54" i="5" s="1"/>
  <c r="AA57" i="5"/>
  <c r="AE57" i="5" s="1"/>
  <c r="AD62" i="5"/>
  <c r="AC62" i="5" s="1"/>
  <c r="Z62" i="5"/>
  <c r="AB64" i="5"/>
  <c r="AD66" i="5"/>
  <c r="AC66" i="5" s="1"/>
  <c r="AE66" i="5" s="1"/>
  <c r="AD67" i="5"/>
  <c r="AC67" i="5" s="1"/>
  <c r="AE67" i="5" s="1"/>
  <c r="AD68" i="5"/>
  <c r="AC68" i="5" s="1"/>
  <c r="Z11" i="5"/>
  <c r="AD30" i="5"/>
  <c r="AC30" i="5" s="1"/>
  <c r="Z30" i="5"/>
  <c r="Z40" i="5"/>
  <c r="Z52" i="5"/>
  <c r="Z54" i="5"/>
  <c r="AD58" i="5"/>
  <c r="AC58" i="5" s="1"/>
  <c r="Z58" i="5"/>
  <c r="AD59" i="5"/>
  <c r="AC59" i="5" s="1"/>
  <c r="AD61" i="5"/>
  <c r="AC61" i="5" s="1"/>
  <c r="P64" i="5"/>
  <c r="K64" i="5"/>
  <c r="AD65" i="5"/>
  <c r="AC65" i="5" s="1"/>
  <c r="Z65" i="5"/>
  <c r="Z68" i="5"/>
  <c r="K70" i="5"/>
  <c r="AA70" i="5"/>
  <c r="AE70" i="5" s="1"/>
  <c r="AE53" i="5" l="1"/>
  <c r="AE56" i="5"/>
  <c r="AE37" i="5"/>
  <c r="AF34" i="5" s="1"/>
  <c r="AB65" i="5"/>
  <c r="AA65" i="5"/>
  <c r="AE65" i="5" s="1"/>
  <c r="AD24" i="5"/>
  <c r="AA35" i="5"/>
  <c r="AE35" i="5" s="1"/>
  <c r="AB35" i="5"/>
  <c r="AB11" i="5"/>
  <c r="Z12" i="5" s="1"/>
  <c r="AA11" i="5"/>
  <c r="AE11" i="5" s="1"/>
  <c r="AB44" i="5"/>
  <c r="AA44" i="5"/>
  <c r="AE44" i="5" s="1"/>
  <c r="AF40" i="5" s="1"/>
  <c r="AB58" i="5"/>
  <c r="AA58" i="5"/>
  <c r="AE58" i="5" s="1"/>
  <c r="AB40" i="5"/>
  <c r="AA40" i="5"/>
  <c r="AE40" i="5" s="1"/>
  <c r="AA62" i="5"/>
  <c r="AE62" i="5" s="1"/>
  <c r="AB62" i="5"/>
  <c r="AA42" i="5"/>
  <c r="AE42" i="5" s="1"/>
  <c r="AB42" i="5"/>
  <c r="AA71" i="5"/>
  <c r="AE71" i="5" s="1"/>
  <c r="AB71" i="5"/>
  <c r="AA47" i="5"/>
  <c r="AE47" i="5" s="1"/>
  <c r="AB47" i="5"/>
  <c r="AA34" i="5"/>
  <c r="AE34" i="5" s="1"/>
  <c r="AB34" i="5"/>
  <c r="AA54" i="5"/>
  <c r="AE54" i="5" s="1"/>
  <c r="AB54" i="5"/>
  <c r="AB36" i="5"/>
  <c r="AA36" i="5"/>
  <c r="AE36" i="5" s="1"/>
  <c r="AB22" i="5"/>
  <c r="Z23" i="5" s="1"/>
  <c r="AA22" i="5"/>
  <c r="AE22" i="5" s="1"/>
  <c r="AA29" i="5"/>
  <c r="AB29" i="5"/>
  <c r="AA45" i="5"/>
  <c r="AE45" i="5" s="1"/>
  <c r="AB45" i="5"/>
  <c r="AC28" i="5"/>
  <c r="AD29" i="5"/>
  <c r="AC29" i="5" s="1"/>
  <c r="AB52" i="5"/>
  <c r="AA52" i="5"/>
  <c r="AE52" i="5" s="1"/>
  <c r="AB69" i="5"/>
  <c r="AA69" i="5"/>
  <c r="AE69" i="5" s="1"/>
  <c r="AA68" i="5"/>
  <c r="AE68" i="5" s="1"/>
  <c r="AB68" i="5"/>
  <c r="AB30" i="5"/>
  <c r="AA30" i="5"/>
  <c r="AE30" i="5" s="1"/>
  <c r="AB55" i="5"/>
  <c r="AA55" i="5"/>
  <c r="AE55" i="5" s="1"/>
  <c r="AB72" i="5"/>
  <c r="AA72" i="5"/>
  <c r="AE72" i="5" s="1"/>
  <c r="AE61" i="5"/>
  <c r="AB48" i="5"/>
  <c r="AA48" i="5"/>
  <c r="AE48" i="5" s="1"/>
  <c r="AE28" i="5"/>
  <c r="AE59" i="5"/>
  <c r="AD25" i="5" l="1"/>
  <c r="AC25" i="5" s="1"/>
  <c r="AC24" i="5"/>
  <c r="AE29" i="5"/>
  <c r="AF28" i="5" s="1"/>
  <c r="AB12" i="5"/>
  <c r="AA12" i="5"/>
  <c r="AE12" i="5" s="1"/>
  <c r="AF11" i="5" s="1"/>
  <c r="AA23" i="5"/>
  <c r="AE23" i="5" s="1"/>
  <c r="AB23" i="5"/>
  <c r="Z24" i="5" s="1"/>
  <c r="AB24" i="5" l="1"/>
  <c r="Z25" i="5" s="1"/>
  <c r="AA24" i="5"/>
  <c r="AE24" i="5" s="1"/>
  <c r="AB25" i="5" l="1"/>
  <c r="AA25" i="5"/>
  <c r="AE25" i="5" s="1"/>
  <c r="AF22" i="5" s="1"/>
  <c r="V75" i="4" l="1"/>
  <c r="S75" i="4"/>
  <c r="M75" i="4"/>
  <c r="AD74" i="4"/>
  <c r="AC74" i="4" s="1"/>
  <c r="Z74" i="4"/>
  <c r="V74" i="4"/>
  <c r="S74" i="4"/>
  <c r="M74" i="4"/>
  <c r="V73" i="4"/>
  <c r="S73" i="4"/>
  <c r="M73" i="4"/>
  <c r="V72" i="4"/>
  <c r="S72" i="4"/>
  <c r="AD73" i="4" s="1"/>
  <c r="AC73" i="4" s="1"/>
  <c r="M72" i="4"/>
  <c r="V71" i="4"/>
  <c r="S71" i="4"/>
  <c r="M71" i="4"/>
  <c r="AD70" i="4"/>
  <c r="AC70" i="4" s="1"/>
  <c r="Z70" i="4"/>
  <c r="V70" i="4"/>
  <c r="S70" i="4"/>
  <c r="O70" i="4"/>
  <c r="J70" i="4"/>
  <c r="V69" i="4"/>
  <c r="S69" i="4"/>
  <c r="M69" i="4"/>
  <c r="V68" i="4"/>
  <c r="S68" i="4"/>
  <c r="M68" i="4"/>
  <c r="AD67" i="4"/>
  <c r="AC67" i="4" s="1"/>
  <c r="Z67" i="4"/>
  <c r="V67" i="4"/>
  <c r="S67" i="4"/>
  <c r="M67" i="4"/>
  <c r="V66" i="4"/>
  <c r="S66" i="4"/>
  <c r="M66" i="4"/>
  <c r="V65" i="4"/>
  <c r="S65" i="4"/>
  <c r="AD66" i="4" s="1"/>
  <c r="AC66" i="4" s="1"/>
  <c r="M65" i="4"/>
  <c r="V64" i="4"/>
  <c r="S64" i="4"/>
  <c r="K64" i="4"/>
  <c r="J64" i="4"/>
  <c r="Z63" i="4"/>
  <c r="V63" i="4"/>
  <c r="S63" i="4"/>
  <c r="M63" i="4"/>
  <c r="V62" i="4"/>
  <c r="S62" i="4"/>
  <c r="AD63" i="4" s="1"/>
  <c r="AC63" i="4" s="1"/>
  <c r="M62" i="4"/>
  <c r="V61" i="4"/>
  <c r="S61" i="4"/>
  <c r="M61" i="4"/>
  <c r="AD60" i="4"/>
  <c r="AC60" i="4"/>
  <c r="Z60" i="4"/>
  <c r="V60" i="4"/>
  <c r="S60" i="4"/>
  <c r="AD61" i="4" s="1"/>
  <c r="AC61" i="4" s="1"/>
  <c r="M60" i="4"/>
  <c r="Z59" i="4"/>
  <c r="V59" i="4"/>
  <c r="S59" i="4"/>
  <c r="M59" i="4"/>
  <c r="V58" i="4"/>
  <c r="S58" i="4"/>
  <c r="O58" i="4"/>
  <c r="K58" i="4"/>
  <c r="J58" i="4"/>
  <c r="AD57" i="4"/>
  <c r="AC57" i="4" s="1"/>
  <c r="Z57" i="4"/>
  <c r="V57" i="4"/>
  <c r="S57" i="4"/>
  <c r="M57" i="4"/>
  <c r="AD56" i="4"/>
  <c r="AC56" i="4" s="1"/>
  <c r="V56" i="4"/>
  <c r="S56" i="4"/>
  <c r="M56" i="4"/>
  <c r="V55" i="4"/>
  <c r="S55" i="4"/>
  <c r="Z56" i="4" s="1"/>
  <c r="M55" i="4"/>
  <c r="V54" i="4"/>
  <c r="S54" i="4"/>
  <c r="M54" i="4"/>
  <c r="AD53" i="4"/>
  <c r="AC53" i="4" s="1"/>
  <c r="Z53" i="4"/>
  <c r="V53" i="4"/>
  <c r="S53" i="4"/>
  <c r="M53" i="4"/>
  <c r="AD52" i="4"/>
  <c r="AC52" i="4" s="1"/>
  <c r="Z52" i="4"/>
  <c r="AB52" i="4" s="1"/>
  <c r="V52" i="4"/>
  <c r="S52" i="4"/>
  <c r="O52" i="4"/>
  <c r="J52" i="4"/>
  <c r="V51" i="4"/>
  <c r="S51" i="4"/>
  <c r="M51" i="4"/>
  <c r="AD50" i="4"/>
  <c r="AC50" i="4" s="1"/>
  <c r="Z50" i="4"/>
  <c r="V50" i="4"/>
  <c r="S50" i="4"/>
  <c r="AD51" i="4" s="1"/>
  <c r="AC51" i="4" s="1"/>
  <c r="M50" i="4"/>
  <c r="AD49" i="4"/>
  <c r="AC49" i="4" s="1"/>
  <c r="AA49" i="4"/>
  <c r="V49" i="4"/>
  <c r="S49" i="4"/>
  <c r="M49" i="4"/>
  <c r="V48" i="4"/>
  <c r="S48" i="4"/>
  <c r="Z49" i="4" s="1"/>
  <c r="AB49" i="4" s="1"/>
  <c r="M48" i="4"/>
  <c r="V47" i="4"/>
  <c r="S47" i="4"/>
  <c r="M47" i="4"/>
  <c r="AD46" i="4"/>
  <c r="AC46" i="4" s="1"/>
  <c r="Z46" i="4"/>
  <c r="AB46" i="4" s="1"/>
  <c r="V46" i="4"/>
  <c r="S46" i="4"/>
  <c r="O46" i="4"/>
  <c r="J46" i="4"/>
  <c r="V45" i="4"/>
  <c r="S45" i="4"/>
  <c r="M45" i="4"/>
  <c r="AD44" i="4"/>
  <c r="AC44" i="4" s="1"/>
  <c r="Z44" i="4"/>
  <c r="V44" i="4"/>
  <c r="S44" i="4"/>
  <c r="M44" i="4"/>
  <c r="AD43" i="4"/>
  <c r="AC43" i="4" s="1"/>
  <c r="V43" i="4"/>
  <c r="S43" i="4"/>
  <c r="M43" i="4"/>
  <c r="V42" i="4"/>
  <c r="S42" i="4"/>
  <c r="Z43" i="4" s="1"/>
  <c r="M42" i="4"/>
  <c r="V41" i="4"/>
  <c r="S41" i="4"/>
  <c r="M41" i="4"/>
  <c r="AD40" i="4"/>
  <c r="AC40" i="4" s="1"/>
  <c r="Z40" i="4"/>
  <c r="V40" i="4"/>
  <c r="S40" i="4"/>
  <c r="O40" i="4"/>
  <c r="J40" i="4"/>
  <c r="M39" i="4"/>
  <c r="M38" i="4"/>
  <c r="AD37" i="4"/>
  <c r="AC37" i="4" s="1"/>
  <c r="V37" i="4"/>
  <c r="S37" i="4"/>
  <c r="M37" i="4"/>
  <c r="V36" i="4"/>
  <c r="S36" i="4"/>
  <c r="Z37" i="4" s="1"/>
  <c r="M36" i="4"/>
  <c r="V35" i="4"/>
  <c r="S35" i="4"/>
  <c r="M35" i="4"/>
  <c r="AD34" i="4"/>
  <c r="AC34" i="4" s="1"/>
  <c r="Z34" i="4"/>
  <c r="V34" i="4"/>
  <c r="S34" i="4"/>
  <c r="O34" i="4"/>
  <c r="J34" i="4"/>
  <c r="V33" i="4"/>
  <c r="S33" i="4"/>
  <c r="M33" i="4"/>
  <c r="AD32" i="4"/>
  <c r="AC32" i="4" s="1"/>
  <c r="Z32" i="4"/>
  <c r="V32" i="4"/>
  <c r="S32" i="4"/>
  <c r="M32" i="4"/>
  <c r="V31" i="4"/>
  <c r="S31" i="4"/>
  <c r="M31" i="4"/>
  <c r="V30" i="4"/>
  <c r="S30" i="4"/>
  <c r="AD31" i="4" s="1"/>
  <c r="AC31" i="4" s="1"/>
  <c r="M30" i="4"/>
  <c r="V29" i="4"/>
  <c r="S29" i="4"/>
  <c r="M29" i="4"/>
  <c r="AD28" i="4"/>
  <c r="AC28" i="4" s="1"/>
  <c r="AA28" i="4"/>
  <c r="Z28" i="4"/>
  <c r="AB28" i="4" s="1"/>
  <c r="V28" i="4"/>
  <c r="S28" i="4"/>
  <c r="O28" i="4"/>
  <c r="K28" i="4"/>
  <c r="J28" i="4"/>
  <c r="V27" i="4"/>
  <c r="S27" i="4"/>
  <c r="M27" i="4"/>
  <c r="Z26" i="4"/>
  <c r="V26" i="4"/>
  <c r="S26" i="4"/>
  <c r="M26" i="4"/>
  <c r="Z25" i="4"/>
  <c r="V25" i="4"/>
  <c r="S25" i="4"/>
  <c r="M25" i="4"/>
  <c r="V24" i="4"/>
  <c r="S24" i="4"/>
  <c r="AD25" i="4" s="1"/>
  <c r="AC25" i="4" s="1"/>
  <c r="M24" i="4"/>
  <c r="V23" i="4"/>
  <c r="S23" i="4"/>
  <c r="M23" i="4"/>
  <c r="V22" i="4"/>
  <c r="S22" i="4"/>
  <c r="O22" i="4"/>
  <c r="AD22" i="4" s="1"/>
  <c r="AC22" i="4" s="1"/>
  <c r="J22" i="4"/>
  <c r="M21" i="4"/>
  <c r="M19" i="4"/>
  <c r="AD16" i="4"/>
  <c r="AC16" i="4" s="1"/>
  <c r="Z16" i="4"/>
  <c r="V16" i="4"/>
  <c r="S16" i="4"/>
  <c r="AD15" i="4"/>
  <c r="AC15" i="4" s="1"/>
  <c r="Z15" i="4"/>
  <c r="V15" i="4"/>
  <c r="S15" i="4"/>
  <c r="V14" i="4"/>
  <c r="S14" i="4"/>
  <c r="V13" i="4"/>
  <c r="S13" i="4"/>
  <c r="V12" i="4"/>
  <c r="S12" i="4"/>
  <c r="M12" i="4"/>
  <c r="V11" i="4"/>
  <c r="S11" i="4"/>
  <c r="O11" i="4"/>
  <c r="J11" i="4"/>
  <c r="AE49" i="4" l="1"/>
  <c r="AF46" i="4" s="1"/>
  <c r="P11" i="4"/>
  <c r="AE28" i="4"/>
  <c r="P46" i="4"/>
  <c r="P28" i="4"/>
  <c r="P52" i="4"/>
  <c r="AB25" i="4"/>
  <c r="AA25" i="4"/>
  <c r="AE25" i="4" s="1"/>
  <c r="P34" i="4"/>
  <c r="K34" i="4"/>
  <c r="AB40" i="4"/>
  <c r="AA40" i="4"/>
  <c r="AE40" i="4" s="1"/>
  <c r="AB63" i="4"/>
  <c r="AA63" i="4"/>
  <c r="AE63" i="4" s="1"/>
  <c r="AD65" i="4"/>
  <c r="AC65" i="4" s="1"/>
  <c r="Z65" i="4"/>
  <c r="AD64" i="4"/>
  <c r="AC64" i="4" s="1"/>
  <c r="Z64" i="4"/>
  <c r="AB15" i="4"/>
  <c r="AA15" i="4"/>
  <c r="AE15" i="4" s="1"/>
  <c r="AB16" i="4"/>
  <c r="AA16" i="4"/>
  <c r="AE16" i="4" s="1"/>
  <c r="K22" i="4"/>
  <c r="Z22" i="4" s="1"/>
  <c r="P22" i="4"/>
  <c r="AA26" i="4"/>
  <c r="AB26" i="4"/>
  <c r="AD30" i="4"/>
  <c r="AC30" i="4" s="1"/>
  <c r="Z30" i="4"/>
  <c r="AB37" i="4"/>
  <c r="AA37" i="4"/>
  <c r="AE37" i="4" s="1"/>
  <c r="AF34" i="4" s="1"/>
  <c r="AB56" i="4"/>
  <c r="AA56" i="4"/>
  <c r="AE56" i="4" s="1"/>
  <c r="AD58" i="4"/>
  <c r="AC58" i="4" s="1"/>
  <c r="Z58" i="4"/>
  <c r="AD59" i="4"/>
  <c r="AC59" i="4" s="1"/>
  <c r="AB43" i="4"/>
  <c r="AA43" i="4"/>
  <c r="AE43" i="4" s="1"/>
  <c r="AB59" i="4"/>
  <c r="AA59" i="4"/>
  <c r="AE59" i="4" s="1"/>
  <c r="P64" i="4"/>
  <c r="O64" i="4"/>
  <c r="AD11" i="4"/>
  <c r="AC11" i="4" s="1"/>
  <c r="AB32" i="4"/>
  <c r="AA32" i="4"/>
  <c r="AE32" i="4" s="1"/>
  <c r="AB34" i="4"/>
  <c r="AA34" i="4"/>
  <c r="AE34" i="4" s="1"/>
  <c r="K40" i="4"/>
  <c r="P40" i="4"/>
  <c r="AB74" i="4"/>
  <c r="AA74" i="4"/>
  <c r="AE74" i="4" s="1"/>
  <c r="Z31" i="4"/>
  <c r="AD36" i="4"/>
  <c r="AC36" i="4" s="1"/>
  <c r="Z36" i="4"/>
  <c r="AD42" i="4"/>
  <c r="AC42" i="4" s="1"/>
  <c r="Z42" i="4"/>
  <c r="AB44" i="4"/>
  <c r="AA44" i="4"/>
  <c r="AE44" i="4" s="1"/>
  <c r="AF40" i="4" s="1"/>
  <c r="AD55" i="4"/>
  <c r="AC55" i="4" s="1"/>
  <c r="Z55" i="4"/>
  <c r="AB57" i="4"/>
  <c r="AA57" i="4"/>
  <c r="AE57" i="4" s="1"/>
  <c r="Z66" i="4"/>
  <c r="Z73" i="4"/>
  <c r="AD23" i="4"/>
  <c r="AC23" i="4" s="1"/>
  <c r="AD27" i="4"/>
  <c r="AC27" i="4" s="1"/>
  <c r="Z27" i="4"/>
  <c r="AD33" i="4"/>
  <c r="AC33" i="4" s="1"/>
  <c r="AD35" i="4"/>
  <c r="AC35" i="4" s="1"/>
  <c r="AD41" i="4"/>
  <c r="AC41" i="4" s="1"/>
  <c r="K46" i="4"/>
  <c r="AA46" i="4"/>
  <c r="AE46" i="4" s="1"/>
  <c r="AD48" i="4"/>
  <c r="AC48" i="4" s="1"/>
  <c r="Z48" i="4"/>
  <c r="AB50" i="4"/>
  <c r="AA50" i="4"/>
  <c r="AE50" i="4" s="1"/>
  <c r="AD68" i="4"/>
  <c r="AC68" i="4" s="1"/>
  <c r="P70" i="4"/>
  <c r="K70" i="4"/>
  <c r="AD71" i="4"/>
  <c r="AC71" i="4" s="1"/>
  <c r="AD75" i="4"/>
  <c r="AC75" i="4" s="1"/>
  <c r="AB67" i="4"/>
  <c r="AA67" i="4"/>
  <c r="AE67" i="4" s="1"/>
  <c r="AD69" i="4"/>
  <c r="AC69" i="4" s="1"/>
  <c r="Z69" i="4"/>
  <c r="AB70" i="4"/>
  <c r="AA70" i="4"/>
  <c r="AE70" i="4" s="1"/>
  <c r="AD72" i="4"/>
  <c r="AC72" i="4" s="1"/>
  <c r="Z72" i="4"/>
  <c r="AD29" i="4"/>
  <c r="AC29" i="4" s="1"/>
  <c r="AB53" i="4"/>
  <c r="AA53" i="4"/>
  <c r="AE53" i="4" s="1"/>
  <c r="K11" i="4"/>
  <c r="Z11" i="4" s="1"/>
  <c r="AD26" i="4"/>
  <c r="AC26" i="4" s="1"/>
  <c r="AD45" i="4"/>
  <c r="AC45" i="4" s="1"/>
  <c r="AD47" i="4"/>
  <c r="AC47" i="4" s="1"/>
  <c r="K52" i="4"/>
  <c r="AA52" i="4"/>
  <c r="AE52" i="4" s="1"/>
  <c r="AD54" i="4"/>
  <c r="AC54" i="4" s="1"/>
  <c r="P58" i="4"/>
  <c r="AB60" i="4"/>
  <c r="AA60" i="4"/>
  <c r="AE60" i="4" s="1"/>
  <c r="AD62" i="4"/>
  <c r="AC62" i="4" s="1"/>
  <c r="Z62" i="4"/>
  <c r="Z29" i="4"/>
  <c r="Z33" i="4"/>
  <c r="Z35" i="4"/>
  <c r="Z41" i="4"/>
  <c r="Z45" i="4"/>
  <c r="Z47" i="4"/>
  <c r="Z51" i="4"/>
  <c r="Z54" i="4"/>
  <c r="Z61" i="4"/>
  <c r="Z68" i="4"/>
  <c r="Z71" i="4"/>
  <c r="Z75" i="4"/>
  <c r="AD24" i="4" l="1"/>
  <c r="AC24" i="4" s="1"/>
  <c r="AF22" i="4" s="1"/>
  <c r="AD12" i="4"/>
  <c r="AC12" i="4" s="1"/>
  <c r="AA11" i="4"/>
  <c r="AE11" i="4" s="1"/>
  <c r="AB11" i="4"/>
  <c r="Z12" i="4" s="1"/>
  <c r="AB66" i="4"/>
  <c r="AA66" i="4"/>
  <c r="AE66" i="4" s="1"/>
  <c r="AA30" i="4"/>
  <c r="AE30" i="4" s="1"/>
  <c r="AB30" i="4"/>
  <c r="AA61" i="4"/>
  <c r="AE61" i="4" s="1"/>
  <c r="AB61" i="4"/>
  <c r="AA45" i="4"/>
  <c r="AE45" i="4" s="1"/>
  <c r="AB45" i="4"/>
  <c r="AA72" i="4"/>
  <c r="AE72" i="4" s="1"/>
  <c r="AB72" i="4"/>
  <c r="AB36" i="4"/>
  <c r="AA36" i="4"/>
  <c r="AE36" i="4" s="1"/>
  <c r="AA65" i="4"/>
  <c r="AE65" i="4" s="1"/>
  <c r="AB65" i="4"/>
  <c r="AA54" i="4"/>
  <c r="AE54" i="4" s="1"/>
  <c r="AB54" i="4"/>
  <c r="AB58" i="4"/>
  <c r="AA58" i="4"/>
  <c r="AE58" i="4" s="1"/>
  <c r="AA22" i="4"/>
  <c r="AE22" i="4" s="1"/>
  <c r="AB22" i="4"/>
  <c r="Z23" i="4" s="1"/>
  <c r="AA68" i="4"/>
  <c r="AE68" i="4" s="1"/>
  <c r="AB68" i="4"/>
  <c r="AA47" i="4"/>
  <c r="AE47" i="4" s="1"/>
  <c r="AB47" i="4"/>
  <c r="AA33" i="4"/>
  <c r="AE33" i="4" s="1"/>
  <c r="AB33" i="4"/>
  <c r="AB48" i="4"/>
  <c r="AA48" i="4"/>
  <c r="AE48" i="4" s="1"/>
  <c r="AD13" i="4"/>
  <c r="AA29" i="4"/>
  <c r="AE29" i="4" s="1"/>
  <c r="AB29" i="4"/>
  <c r="AA69" i="4"/>
  <c r="AE69" i="4" s="1"/>
  <c r="AB69" i="4"/>
  <c r="AA75" i="4"/>
  <c r="AE75" i="4" s="1"/>
  <c r="AB75" i="4"/>
  <c r="AA41" i="4"/>
  <c r="AE41" i="4" s="1"/>
  <c r="AB41" i="4"/>
  <c r="AB62" i="4"/>
  <c r="AA62" i="4"/>
  <c r="AE62" i="4" s="1"/>
  <c r="AA71" i="4"/>
  <c r="AE71" i="4" s="1"/>
  <c r="AB71" i="4"/>
  <c r="AA51" i="4"/>
  <c r="AE51" i="4" s="1"/>
  <c r="AB51" i="4"/>
  <c r="AA35" i="4"/>
  <c r="AE35" i="4" s="1"/>
  <c r="AB35" i="4"/>
  <c r="AA27" i="4"/>
  <c r="AE27" i="4" s="1"/>
  <c r="AB27" i="4"/>
  <c r="AB73" i="4"/>
  <c r="AA73" i="4"/>
  <c r="AE73" i="4" s="1"/>
  <c r="AB55" i="4"/>
  <c r="AA55" i="4"/>
  <c r="AE55" i="4" s="1"/>
  <c r="AB42" i="4"/>
  <c r="AA42" i="4"/>
  <c r="AE42" i="4" s="1"/>
  <c r="AB31" i="4"/>
  <c r="AA31" i="4"/>
  <c r="AE31" i="4" s="1"/>
  <c r="AF28" i="4" s="1"/>
  <c r="AE26" i="4"/>
  <c r="AA64" i="4"/>
  <c r="AE64" i="4" s="1"/>
  <c r="AB64" i="4"/>
  <c r="AA23" i="4" l="1"/>
  <c r="AE23" i="4" s="1"/>
  <c r="AB23" i="4"/>
  <c r="Z24" i="4" s="1"/>
  <c r="AB12" i="4"/>
  <c r="Z13" i="4" s="1"/>
  <c r="AA12" i="4"/>
  <c r="AE12" i="4" s="1"/>
  <c r="AC13" i="4"/>
  <c r="AD14" i="4"/>
  <c r="AC14" i="4" s="1"/>
  <c r="AB13" i="4" l="1"/>
  <c r="Z14" i="4" s="1"/>
  <c r="AA13" i="4"/>
  <c r="AE13" i="4" s="1"/>
  <c r="AB24" i="4"/>
  <c r="AA24" i="4"/>
  <c r="AE24" i="4" s="1"/>
  <c r="AB14" i="4" l="1"/>
  <c r="AA14" i="4"/>
  <c r="AE14" i="4" s="1"/>
  <c r="AF11" i="4" s="1"/>
  <c r="Z70" i="3" l="1"/>
  <c r="AA70" i="3" s="1"/>
  <c r="V70" i="3"/>
  <c r="S70" i="3"/>
  <c r="AD70" i="3" s="1"/>
  <c r="AC70" i="3" s="1"/>
  <c r="M70" i="3"/>
  <c r="Z69" i="3"/>
  <c r="AB69" i="3" s="1"/>
  <c r="V69" i="3"/>
  <c r="S69" i="3"/>
  <c r="M69" i="3"/>
  <c r="Z68" i="3"/>
  <c r="AB68" i="3" s="1"/>
  <c r="V68" i="3"/>
  <c r="S68" i="3"/>
  <c r="AD69" i="3" s="1"/>
  <c r="AC69" i="3" s="1"/>
  <c r="M68" i="3"/>
  <c r="V67" i="3"/>
  <c r="S67" i="3"/>
  <c r="AD68" i="3" s="1"/>
  <c r="AC68" i="3" s="1"/>
  <c r="M67" i="3"/>
  <c r="V66" i="3"/>
  <c r="S66" i="3"/>
  <c r="M66" i="3"/>
  <c r="AD65" i="3"/>
  <c r="AC65" i="3" s="1"/>
  <c r="Z65" i="3"/>
  <c r="AB65" i="3" s="1"/>
  <c r="V65" i="3"/>
  <c r="S65" i="3"/>
  <c r="O65" i="3"/>
  <c r="J65" i="3"/>
  <c r="V64" i="3"/>
  <c r="S64" i="3"/>
  <c r="M64" i="3"/>
  <c r="V63" i="3"/>
  <c r="S63" i="3"/>
  <c r="M63" i="3"/>
  <c r="V62" i="3"/>
  <c r="S62" i="3"/>
  <c r="M62" i="3"/>
  <c r="V61" i="3"/>
  <c r="S61" i="3"/>
  <c r="Z62" i="3" s="1"/>
  <c r="AB62" i="3" s="1"/>
  <c r="M61" i="3"/>
  <c r="V60" i="3"/>
  <c r="S60" i="3"/>
  <c r="Z61" i="3" s="1"/>
  <c r="AB61" i="3" s="1"/>
  <c r="M60" i="3"/>
  <c r="AD59" i="3"/>
  <c r="AC59" i="3" s="1"/>
  <c r="Z59" i="3"/>
  <c r="AA59" i="3" s="1"/>
  <c r="V59" i="3"/>
  <c r="S59" i="3"/>
  <c r="O59" i="3"/>
  <c r="J59" i="3"/>
  <c r="V58" i="3"/>
  <c r="S58" i="3"/>
  <c r="M58" i="3"/>
  <c r="V57" i="3"/>
  <c r="S57" i="3"/>
  <c r="AD58" i="3" s="1"/>
  <c r="AC58" i="3" s="1"/>
  <c r="M57" i="3"/>
  <c r="Z56" i="3"/>
  <c r="V56" i="3"/>
  <c r="S56" i="3"/>
  <c r="M56" i="3"/>
  <c r="Z55" i="3"/>
  <c r="V55" i="3"/>
  <c r="S55" i="3"/>
  <c r="M55" i="3"/>
  <c r="Z54" i="3"/>
  <c r="V54" i="3"/>
  <c r="S54" i="3"/>
  <c r="AD55" i="3" s="1"/>
  <c r="AC55" i="3" s="1"/>
  <c r="M54" i="3"/>
  <c r="V53" i="3"/>
  <c r="S53" i="3"/>
  <c r="K53" i="3"/>
  <c r="J53" i="3"/>
  <c r="AD52" i="3"/>
  <c r="AC52" i="3" s="1"/>
  <c r="Z52" i="3"/>
  <c r="AB52" i="3" s="1"/>
  <c r="V52" i="3"/>
  <c r="S52" i="3"/>
  <c r="M52" i="3"/>
  <c r="V51" i="3"/>
  <c r="S51" i="3"/>
  <c r="M51" i="3"/>
  <c r="V50" i="3"/>
  <c r="S50" i="3"/>
  <c r="Z51" i="3" s="1"/>
  <c r="M50" i="3"/>
  <c r="V49" i="3"/>
  <c r="S49" i="3"/>
  <c r="M49" i="3"/>
  <c r="V48" i="3"/>
  <c r="S48" i="3"/>
  <c r="M48" i="3"/>
  <c r="V47" i="3"/>
  <c r="S47" i="3"/>
  <c r="Z48" i="3" s="1"/>
  <c r="AB48" i="3" s="1"/>
  <c r="O47" i="3"/>
  <c r="J47" i="3"/>
  <c r="K47" i="3" s="1"/>
  <c r="Z46" i="3"/>
  <c r="V46" i="3"/>
  <c r="S46" i="3"/>
  <c r="AD46" i="3" s="1"/>
  <c r="AC46" i="3" s="1"/>
  <c r="M46" i="3"/>
  <c r="Z45" i="3"/>
  <c r="V45" i="3"/>
  <c r="S45" i="3"/>
  <c r="M45" i="3"/>
  <c r="Z44" i="3"/>
  <c r="V44" i="3"/>
  <c r="S44" i="3"/>
  <c r="AD45" i="3" s="1"/>
  <c r="AC45" i="3" s="1"/>
  <c r="M44" i="3"/>
  <c r="V43" i="3"/>
  <c r="S43" i="3"/>
  <c r="AD44" i="3" s="1"/>
  <c r="AC44" i="3" s="1"/>
  <c r="M43" i="3"/>
  <c r="V42" i="3"/>
  <c r="S42" i="3"/>
  <c r="M42" i="3"/>
  <c r="AD41" i="3"/>
  <c r="AC41" i="3" s="1"/>
  <c r="Z41" i="3"/>
  <c r="AB41" i="3" s="1"/>
  <c r="V41" i="3"/>
  <c r="S41" i="3"/>
  <c r="O41" i="3"/>
  <c r="J41" i="3"/>
  <c r="K41" i="3" s="1"/>
  <c r="V40" i="3"/>
  <c r="S40" i="3"/>
  <c r="M40" i="3"/>
  <c r="V39" i="3"/>
  <c r="S39" i="3"/>
  <c r="M39" i="3"/>
  <c r="AB38" i="3"/>
  <c r="V38" i="3"/>
  <c r="S38" i="3"/>
  <c r="M38" i="3"/>
  <c r="V37" i="3"/>
  <c r="S37" i="3"/>
  <c r="Z38" i="3" s="1"/>
  <c r="AA38" i="3" s="1"/>
  <c r="M37" i="3"/>
  <c r="Z36" i="3"/>
  <c r="V36" i="3"/>
  <c r="S36" i="3"/>
  <c r="M36" i="3"/>
  <c r="V35" i="3"/>
  <c r="S35" i="3"/>
  <c r="AD36" i="3" s="1"/>
  <c r="AC36" i="3" s="1"/>
  <c r="O35" i="3"/>
  <c r="J35" i="3"/>
  <c r="K35" i="3" s="1"/>
  <c r="M34" i="3"/>
  <c r="M33" i="3"/>
  <c r="AD32" i="3"/>
  <c r="AC32" i="3" s="1"/>
  <c r="V32" i="3"/>
  <c r="S32" i="3"/>
  <c r="M32" i="3"/>
  <c r="V31" i="3"/>
  <c r="S31" i="3"/>
  <c r="Z32" i="3" s="1"/>
  <c r="M31" i="3"/>
  <c r="V30" i="3"/>
  <c r="S30" i="3"/>
  <c r="M30" i="3"/>
  <c r="V29" i="3"/>
  <c r="S29" i="3"/>
  <c r="O29" i="3"/>
  <c r="K29" i="3"/>
  <c r="J29" i="3"/>
  <c r="V28" i="3"/>
  <c r="S28" i="3"/>
  <c r="Z28" i="3" s="1"/>
  <c r="AA28" i="3" s="1"/>
  <c r="M28" i="3"/>
  <c r="V27" i="3"/>
  <c r="S27" i="3"/>
  <c r="M27" i="3"/>
  <c r="V26" i="3"/>
  <c r="S26" i="3"/>
  <c r="Z27" i="3" s="1"/>
  <c r="AB27" i="3" s="1"/>
  <c r="M26" i="3"/>
  <c r="V25" i="3"/>
  <c r="S25" i="3"/>
  <c r="Z26" i="3" s="1"/>
  <c r="AB26" i="3" s="1"/>
  <c r="M25" i="3"/>
  <c r="V24" i="3"/>
  <c r="S24" i="3"/>
  <c r="M24" i="3"/>
  <c r="V23" i="3"/>
  <c r="S23" i="3"/>
  <c r="O23" i="3"/>
  <c r="J23" i="3"/>
  <c r="AD22" i="3"/>
  <c r="AC22" i="3" s="1"/>
  <c r="Z22" i="3"/>
  <c r="AA22" i="3" s="1"/>
  <c r="V22" i="3"/>
  <c r="S22" i="3"/>
  <c r="M22" i="3"/>
  <c r="V21" i="3"/>
  <c r="S21" i="3"/>
  <c r="M21" i="3"/>
  <c r="V20" i="3"/>
  <c r="S20" i="3"/>
  <c r="M20" i="3"/>
  <c r="V19" i="3"/>
  <c r="S19" i="3"/>
  <c r="M19" i="3"/>
  <c r="V18" i="3"/>
  <c r="S18" i="3"/>
  <c r="M18" i="3"/>
  <c r="V17" i="3"/>
  <c r="S17" i="3"/>
  <c r="O17" i="3"/>
  <c r="AD17" i="3" s="1"/>
  <c r="AC17" i="3" s="1"/>
  <c r="J17" i="3"/>
  <c r="M16" i="3"/>
  <c r="M14" i="3"/>
  <c r="S11" i="3"/>
  <c r="P29" i="3" l="1"/>
  <c r="P23" i="3"/>
  <c r="P47" i="3"/>
  <c r="P65" i="3"/>
  <c r="P17" i="3"/>
  <c r="P35" i="3"/>
  <c r="AB45" i="3"/>
  <c r="AA45" i="3"/>
  <c r="AE45" i="3" s="1"/>
  <c r="AA56" i="3"/>
  <c r="AB56" i="3"/>
  <c r="AD67" i="3"/>
  <c r="AC67" i="3" s="1"/>
  <c r="Z67" i="3"/>
  <c r="Z66" i="3"/>
  <c r="AD66" i="3"/>
  <c r="AC66" i="3" s="1"/>
  <c r="AD11" i="3"/>
  <c r="AC11" i="3" s="1"/>
  <c r="Z11" i="3"/>
  <c r="AA36" i="3"/>
  <c r="AE36" i="3" s="1"/>
  <c r="AB36" i="3"/>
  <c r="AD43" i="3"/>
  <c r="AC43" i="3" s="1"/>
  <c r="Z43" i="3"/>
  <c r="Z42" i="3"/>
  <c r="AD42" i="3"/>
  <c r="AC42" i="3" s="1"/>
  <c r="AA46" i="3"/>
  <c r="AE46" i="3" s="1"/>
  <c r="AB46" i="3"/>
  <c r="AB51" i="3"/>
  <c r="AA51" i="3"/>
  <c r="AA26" i="3"/>
  <c r="AA27" i="3"/>
  <c r="AB28" i="3"/>
  <c r="Z29" i="3"/>
  <c r="AD29" i="3"/>
  <c r="AC29" i="3" s="1"/>
  <c r="AB32" i="3"/>
  <c r="AA32" i="3"/>
  <c r="AE32" i="3" s="1"/>
  <c r="AB54" i="3"/>
  <c r="AA54" i="3"/>
  <c r="AA61" i="3"/>
  <c r="AA62" i="3"/>
  <c r="AD23" i="3"/>
  <c r="AD39" i="3"/>
  <c r="AC39" i="3" s="1"/>
  <c r="Z39" i="3"/>
  <c r="Z40" i="3"/>
  <c r="AD40" i="3"/>
  <c r="AC40" i="3" s="1"/>
  <c r="AA44" i="3"/>
  <c r="AE44" i="3" s="1"/>
  <c r="AF41" i="3" s="1"/>
  <c r="AB44" i="3"/>
  <c r="AA48" i="3"/>
  <c r="AD51" i="3"/>
  <c r="AC51" i="3" s="1"/>
  <c r="O53" i="3"/>
  <c r="P53" i="3"/>
  <c r="AB55" i="3"/>
  <c r="AA55" i="3"/>
  <c r="AE55" i="3" s="1"/>
  <c r="AE70" i="3"/>
  <c r="AE22" i="3"/>
  <c r="AD38" i="3"/>
  <c r="AC38" i="3" s="1"/>
  <c r="AE38" i="3" s="1"/>
  <c r="AD50" i="3"/>
  <c r="AC50" i="3" s="1"/>
  <c r="Z50" i="3"/>
  <c r="AE59" i="3"/>
  <c r="AD64" i="3"/>
  <c r="AC64" i="3" s="1"/>
  <c r="Z64" i="3"/>
  <c r="AA69" i="3"/>
  <c r="AE69" i="3" s="1"/>
  <c r="AB70" i="3"/>
  <c r="K17" i="3"/>
  <c r="Z17" i="3" s="1"/>
  <c r="AD18" i="3"/>
  <c r="AC18" i="3" s="1"/>
  <c r="AB22" i="3"/>
  <c r="K23" i="3"/>
  <c r="Z23" i="3" s="1"/>
  <c r="AD26" i="3"/>
  <c r="AC26" i="3" s="1"/>
  <c r="AD27" i="3"/>
  <c r="AC27" i="3" s="1"/>
  <c r="AD28" i="3"/>
  <c r="AC28" i="3" s="1"/>
  <c r="AE28" i="3" s="1"/>
  <c r="AD35" i="3"/>
  <c r="AC35" i="3" s="1"/>
  <c r="AD37" i="3"/>
  <c r="AC37" i="3" s="1"/>
  <c r="Z37" i="3"/>
  <c r="P41" i="3"/>
  <c r="AA41" i="3"/>
  <c r="AE41" i="3" s="1"/>
  <c r="AD47" i="3"/>
  <c r="AC47" i="3" s="1"/>
  <c r="AD48" i="3"/>
  <c r="AC48" i="3" s="1"/>
  <c r="AD49" i="3"/>
  <c r="AC49" i="3" s="1"/>
  <c r="AA52" i="3"/>
  <c r="AE52" i="3" s="1"/>
  <c r="AD57" i="3"/>
  <c r="AC57" i="3" s="1"/>
  <c r="Z57" i="3"/>
  <c r="Z58" i="3"/>
  <c r="AB59" i="3"/>
  <c r="AD61" i="3"/>
  <c r="AC61" i="3" s="1"/>
  <c r="AA68" i="3"/>
  <c r="AE68" i="3" s="1"/>
  <c r="AD62" i="3"/>
  <c r="AC62" i="3" s="1"/>
  <c r="AD63" i="3"/>
  <c r="AC63" i="3" s="1"/>
  <c r="AD25" i="3"/>
  <c r="AC25" i="3" s="1"/>
  <c r="Z35" i="3"/>
  <c r="Z47" i="3"/>
  <c r="Z49" i="3"/>
  <c r="AD53" i="3"/>
  <c r="AC53" i="3" s="1"/>
  <c r="Z53" i="3"/>
  <c r="AD54" i="3"/>
  <c r="AC54" i="3" s="1"/>
  <c r="AD56" i="3"/>
  <c r="AC56" i="3" s="1"/>
  <c r="P59" i="3"/>
  <c r="K59" i="3"/>
  <c r="AD60" i="3"/>
  <c r="AC60" i="3" s="1"/>
  <c r="Z60" i="3"/>
  <c r="Z63" i="3"/>
  <c r="K65" i="3"/>
  <c r="AA65" i="3"/>
  <c r="AE65" i="3" s="1"/>
  <c r="AE61" i="3" l="1"/>
  <c r="AA53" i="3"/>
  <c r="AE53" i="3" s="1"/>
  <c r="AB53" i="3"/>
  <c r="AB35" i="3"/>
  <c r="AA35" i="3"/>
  <c r="AE35" i="3" s="1"/>
  <c r="AB50" i="3"/>
  <c r="AA50" i="3"/>
  <c r="AE50" i="3" s="1"/>
  <c r="AA63" i="3"/>
  <c r="AE63" i="3" s="1"/>
  <c r="AB63" i="3"/>
  <c r="AA37" i="3"/>
  <c r="AE37" i="3" s="1"/>
  <c r="AB37" i="3"/>
  <c r="AE54" i="3"/>
  <c r="AE51" i="3"/>
  <c r="AB60" i="3"/>
  <c r="AA60" i="3"/>
  <c r="AE60" i="3" s="1"/>
  <c r="AA49" i="3"/>
  <c r="AE49" i="3" s="1"/>
  <c r="AB49" i="3"/>
  <c r="AB17" i="3"/>
  <c r="Z18" i="3" s="1"/>
  <c r="AA17" i="3"/>
  <c r="AE17" i="3" s="1"/>
  <c r="AE48" i="3"/>
  <c r="AA40" i="3"/>
  <c r="AE40" i="3" s="1"/>
  <c r="AB40" i="3"/>
  <c r="AC23" i="3"/>
  <c r="AD24" i="3"/>
  <c r="AC24" i="3" s="1"/>
  <c r="AA29" i="3"/>
  <c r="AE29" i="3" s="1"/>
  <c r="AB29" i="3"/>
  <c r="Z30" i="3" s="1"/>
  <c r="AE27" i="3"/>
  <c r="AA42" i="3"/>
  <c r="AE42" i="3" s="1"/>
  <c r="AB42" i="3"/>
  <c r="AA66" i="3"/>
  <c r="AE66" i="3" s="1"/>
  <c r="AB66" i="3"/>
  <c r="AE56" i="3"/>
  <c r="AA58" i="3"/>
  <c r="AE58" i="3" s="1"/>
  <c r="AB58" i="3"/>
  <c r="AA57" i="3"/>
  <c r="AE57" i="3" s="1"/>
  <c r="AB57" i="3"/>
  <c r="AB64" i="3"/>
  <c r="AA64" i="3"/>
  <c r="AE64" i="3" s="1"/>
  <c r="AB47" i="3"/>
  <c r="AA47" i="3"/>
  <c r="AE47" i="3" s="1"/>
  <c r="AA23" i="3"/>
  <c r="AE23" i="3" s="1"/>
  <c r="AB23" i="3"/>
  <c r="Z24" i="3" s="1"/>
  <c r="AD19" i="3"/>
  <c r="AB39" i="3"/>
  <c r="AA39" i="3"/>
  <c r="AE39" i="3" s="1"/>
  <c r="AF35" i="3" s="1"/>
  <c r="AE62" i="3"/>
  <c r="AD30" i="3"/>
  <c r="AE26" i="3"/>
  <c r="AB43" i="3"/>
  <c r="AA43" i="3"/>
  <c r="AE43" i="3" s="1"/>
  <c r="AB11" i="3"/>
  <c r="AA11" i="3"/>
  <c r="AE11" i="3" s="1"/>
  <c r="AB67" i="3"/>
  <c r="AA67" i="3"/>
  <c r="AE67" i="3" s="1"/>
  <c r="AC30" i="3" l="1"/>
  <c r="AD31" i="3"/>
  <c r="AC31" i="3" s="1"/>
  <c r="AD21" i="3"/>
  <c r="AC21" i="3" s="1"/>
  <c r="AC19" i="3"/>
  <c r="AD20" i="3"/>
  <c r="AC20" i="3" s="1"/>
  <c r="AA24" i="3"/>
  <c r="AE24" i="3" s="1"/>
  <c r="AB24" i="3"/>
  <c r="Z25" i="3" s="1"/>
  <c r="AA30" i="3"/>
  <c r="AE30" i="3" s="1"/>
  <c r="AB30" i="3"/>
  <c r="Z31" i="3" s="1"/>
  <c r="AA18" i="3"/>
  <c r="AE18" i="3" s="1"/>
  <c r="AB18" i="3"/>
  <c r="Z19" i="3" s="1"/>
  <c r="AB19" i="3" l="1"/>
  <c r="Z20" i="3" s="1"/>
  <c r="AA19" i="3"/>
  <c r="AE19" i="3" s="1"/>
  <c r="AB25" i="3"/>
  <c r="AA25" i="3"/>
  <c r="AE25" i="3" s="1"/>
  <c r="AF23" i="3" s="1"/>
  <c r="AB31" i="3"/>
  <c r="AA31" i="3"/>
  <c r="AE31" i="3" s="1"/>
  <c r="AF29" i="3" s="1"/>
  <c r="AB20" i="3" l="1"/>
  <c r="Z21" i="3" s="1"/>
  <c r="AA20" i="3"/>
  <c r="AE20" i="3" s="1"/>
  <c r="AB21" i="3" l="1"/>
  <c r="AA21" i="3"/>
  <c r="AE21" i="3" s="1"/>
  <c r="AF17" i="3" s="1"/>
  <c r="V33" i="2" l="1"/>
  <c r="S33" i="2"/>
  <c r="M33" i="2"/>
  <c r="V32" i="2"/>
  <c r="S32" i="2"/>
  <c r="M32" i="2"/>
  <c r="V31" i="2"/>
  <c r="S31" i="2"/>
  <c r="M31" i="2"/>
  <c r="V30" i="2"/>
  <c r="S30" i="2"/>
  <c r="M30" i="2"/>
  <c r="V29" i="2"/>
  <c r="S29" i="2"/>
  <c r="M29" i="2"/>
  <c r="V28" i="2"/>
  <c r="S28" i="2"/>
  <c r="O28" i="2"/>
  <c r="AD28" i="2" s="1"/>
  <c r="AC28" i="2" s="1"/>
  <c r="J28" i="2"/>
  <c r="V27" i="2"/>
  <c r="S27" i="2"/>
  <c r="M27" i="2"/>
  <c r="AD26" i="2"/>
  <c r="AC26" i="2"/>
  <c r="Z26" i="2"/>
  <c r="AB26" i="2" s="1"/>
  <c r="V26" i="2"/>
  <c r="S26" i="2"/>
  <c r="M26" i="2"/>
  <c r="V25" i="2"/>
  <c r="S25" i="2"/>
  <c r="M25" i="2"/>
  <c r="V24" i="2"/>
  <c r="S24" i="2"/>
  <c r="M24" i="2"/>
  <c r="V23" i="2"/>
  <c r="S23" i="2"/>
  <c r="M23" i="2"/>
  <c r="V22" i="2"/>
  <c r="S22" i="2"/>
  <c r="O22" i="2"/>
  <c r="AD22" i="2" s="1"/>
  <c r="AC22" i="2" s="1"/>
  <c r="J22" i="2"/>
  <c r="M21" i="2"/>
  <c r="M19" i="2"/>
  <c r="V16" i="2"/>
  <c r="S16" i="2"/>
  <c r="V15" i="2"/>
  <c r="S15" i="2"/>
  <c r="V14" i="2"/>
  <c r="S14" i="2"/>
  <c r="V13" i="2"/>
  <c r="S13" i="2"/>
  <c r="V12" i="2"/>
  <c r="S12" i="2"/>
  <c r="M12" i="2"/>
  <c r="V11" i="2"/>
  <c r="S11" i="2"/>
  <c r="O11" i="2"/>
  <c r="J11" i="2"/>
  <c r="P22" i="2" l="1"/>
  <c r="K22" i="2"/>
  <c r="Z22" i="2" s="1"/>
  <c r="AD27" i="2"/>
  <c r="AC27" i="2" s="1"/>
  <c r="Z27" i="2"/>
  <c r="AD11" i="2"/>
  <c r="AD29" i="2"/>
  <c r="AC29" i="2" s="1"/>
  <c r="P11" i="2"/>
  <c r="AD23" i="2"/>
  <c r="AC23" i="2" s="1"/>
  <c r="P28" i="2"/>
  <c r="K28" i="2"/>
  <c r="Z28" i="2" s="1"/>
  <c r="AA26" i="2"/>
  <c r="AE26" i="2" s="1"/>
  <c r="K11" i="2"/>
  <c r="Z11" i="2" s="1"/>
  <c r="AD24" i="2" l="1"/>
  <c r="AC24" i="2" s="1"/>
  <c r="AA11" i="2"/>
  <c r="AB11" i="2"/>
  <c r="Z12" i="2" s="1"/>
  <c r="AB28" i="2"/>
  <c r="Z29" i="2" s="1"/>
  <c r="AA28" i="2"/>
  <c r="AE28" i="2" s="1"/>
  <c r="AA27" i="2"/>
  <c r="AE27" i="2" s="1"/>
  <c r="AB27" i="2"/>
  <c r="AB22" i="2"/>
  <c r="Z23" i="2" s="1"/>
  <c r="AA22" i="2"/>
  <c r="AE22" i="2" s="1"/>
  <c r="AD30" i="2"/>
  <c r="AC11" i="2"/>
  <c r="AD12" i="2"/>
  <c r="AD25" i="2" l="1"/>
  <c r="AC25" i="2" s="1"/>
  <c r="AC30" i="2"/>
  <c r="AD31" i="2"/>
  <c r="AA29" i="2"/>
  <c r="AE29" i="2" s="1"/>
  <c r="AB29" i="2"/>
  <c r="Z30" i="2" s="1"/>
  <c r="AB12" i="2"/>
  <c r="Z13" i="2" s="1"/>
  <c r="AA12" i="2"/>
  <c r="AC12" i="2"/>
  <c r="AD13" i="2"/>
  <c r="AA23" i="2"/>
  <c r="AE23" i="2" s="1"/>
  <c r="AB23" i="2"/>
  <c r="Z24" i="2" s="1"/>
  <c r="AE11" i="2"/>
  <c r="AC13" i="2" l="1"/>
  <c r="AD14" i="2"/>
  <c r="AB30" i="2"/>
  <c r="Z31" i="2" s="1"/>
  <c r="AA30" i="2"/>
  <c r="AE30" i="2" s="1"/>
  <c r="AB24" i="2"/>
  <c r="Z25" i="2" s="1"/>
  <c r="AA24" i="2"/>
  <c r="AE24" i="2" s="1"/>
  <c r="AE12" i="2"/>
  <c r="AC31" i="2"/>
  <c r="AD32" i="2"/>
  <c r="AB13" i="2"/>
  <c r="Z14" i="2" s="1"/>
  <c r="AA13" i="2"/>
  <c r="AE13" i="2" s="1"/>
  <c r="AB31" i="2" l="1"/>
  <c r="Z32" i="2" s="1"/>
  <c r="AA31" i="2"/>
  <c r="AE31" i="2" s="1"/>
  <c r="AF28" i="2" s="1"/>
  <c r="AB14" i="2"/>
  <c r="Z15" i="2" s="1"/>
  <c r="AA14" i="2"/>
  <c r="AC14" i="2"/>
  <c r="AD15" i="2"/>
  <c r="AC32" i="2"/>
  <c r="AD33" i="2"/>
  <c r="AC33" i="2" s="1"/>
  <c r="AB25" i="2"/>
  <c r="AA25" i="2"/>
  <c r="AE25" i="2" s="1"/>
  <c r="AF22" i="2" s="1"/>
  <c r="AE14" i="2" l="1"/>
  <c r="AB15" i="2"/>
  <c r="Z16" i="2" s="1"/>
  <c r="AA15" i="2"/>
  <c r="AC15" i="2"/>
  <c r="AD16" i="2"/>
  <c r="AC16" i="2" s="1"/>
  <c r="AB32" i="2"/>
  <c r="Z33" i="2" s="1"/>
  <c r="AA32" i="2"/>
  <c r="AE32" i="2" s="1"/>
  <c r="AE15" i="2" l="1"/>
  <c r="AA33" i="2"/>
  <c r="AE33" i="2" s="1"/>
  <c r="AB33" i="2"/>
  <c r="AB16" i="2"/>
  <c r="AA16" i="2"/>
  <c r="AE16" i="2" s="1"/>
  <c r="AF11" i="2" s="1"/>
  <c r="V41" i="1" l="1"/>
  <c r="S41" i="1"/>
  <c r="V40" i="1"/>
  <c r="S40" i="1"/>
  <c r="V39" i="1"/>
  <c r="S39" i="1"/>
  <c r="V38" i="1"/>
  <c r="S38" i="1"/>
  <c r="O38" i="1"/>
  <c r="AD38" i="1" s="1"/>
  <c r="J38" i="1"/>
  <c r="V37" i="1"/>
  <c r="S37" i="1"/>
  <c r="V36" i="1"/>
  <c r="S36" i="1"/>
  <c r="V35" i="1"/>
  <c r="S35" i="1"/>
  <c r="V34" i="1"/>
  <c r="S34" i="1"/>
  <c r="V33" i="1"/>
  <c r="S33" i="1"/>
  <c r="V32" i="1"/>
  <c r="S32" i="1"/>
  <c r="V31" i="1"/>
  <c r="S31" i="1"/>
  <c r="V30" i="1"/>
  <c r="S30" i="1"/>
  <c r="V29" i="1"/>
  <c r="S29" i="1"/>
  <c r="V28" i="1"/>
  <c r="S28" i="1"/>
  <c r="V27" i="1"/>
  <c r="S27" i="1"/>
  <c r="J27" i="1"/>
  <c r="K27" i="1" s="1"/>
  <c r="V26" i="1"/>
  <c r="S26" i="1"/>
  <c r="V25" i="1"/>
  <c r="S25" i="1"/>
  <c r="V24" i="1"/>
  <c r="S24" i="1"/>
  <c r="V23" i="1"/>
  <c r="S23" i="1"/>
  <c r="V22" i="1"/>
  <c r="S22" i="1"/>
  <c r="V21" i="1"/>
  <c r="S21" i="1"/>
  <c r="V20" i="1"/>
  <c r="S20" i="1"/>
  <c r="V19" i="1"/>
  <c r="S19" i="1"/>
  <c r="O19" i="1"/>
  <c r="J19" i="1"/>
  <c r="K19" i="1" s="1"/>
  <c r="V18" i="1"/>
  <c r="S18" i="1"/>
  <c r="V17" i="1"/>
  <c r="S17" i="1"/>
  <c r="V16" i="1"/>
  <c r="S16" i="1"/>
  <c r="V15" i="1"/>
  <c r="S15" i="1"/>
  <c r="V14" i="1"/>
  <c r="S14" i="1"/>
  <c r="V13" i="1"/>
  <c r="S13" i="1"/>
  <c r="V12" i="1"/>
  <c r="S12" i="1"/>
  <c r="V11" i="1"/>
  <c r="S11" i="1"/>
  <c r="O11" i="1"/>
  <c r="J11" i="1"/>
  <c r="K11" i="1" s="1"/>
  <c r="AD19" i="1" l="1"/>
  <c r="AD20" i="1" s="1"/>
  <c r="AD21" i="1" s="1"/>
  <c r="P38" i="1"/>
  <c r="P27" i="1"/>
  <c r="O27" i="1"/>
  <c r="AD27" i="1" s="1"/>
  <c r="AD39" i="1"/>
  <c r="AC38" i="1"/>
  <c r="P11" i="1"/>
  <c r="AD22" i="1"/>
  <c r="AC21" i="1"/>
  <c r="P19" i="1"/>
  <c r="AC19" i="1"/>
  <c r="Z19" i="1"/>
  <c r="AC20" i="1"/>
  <c r="Z11" i="1"/>
  <c r="AD11" i="1"/>
  <c r="AC11" i="1" s="1"/>
  <c r="Z27" i="1"/>
  <c r="K38" i="1"/>
  <c r="Z38" i="1" s="1"/>
  <c r="AC27" i="1" l="1"/>
  <c r="AD28" i="1"/>
  <c r="AB38" i="1"/>
  <c r="Z39" i="1" s="1"/>
  <c r="AA38" i="1"/>
  <c r="AE38" i="1" s="1"/>
  <c r="AB27" i="1"/>
  <c r="Z28" i="1" s="1"/>
  <c r="AA27" i="1"/>
  <c r="AE27" i="1" s="1"/>
  <c r="AB19" i="1"/>
  <c r="Z20" i="1" s="1"/>
  <c r="AA19" i="1"/>
  <c r="AE19" i="1" s="1"/>
  <c r="AD40" i="1"/>
  <c r="AC39" i="1"/>
  <c r="AB11" i="1"/>
  <c r="Z12" i="1" s="1"/>
  <c r="AA11" i="1"/>
  <c r="AE11" i="1" s="1"/>
  <c r="AD23" i="1"/>
  <c r="AC22" i="1"/>
  <c r="AD12" i="1"/>
  <c r="AC28" i="1" l="1"/>
  <c r="AD29" i="1"/>
  <c r="AD24" i="1"/>
  <c r="AC23" i="1"/>
  <c r="AD41" i="1"/>
  <c r="AC41" i="1" s="1"/>
  <c r="AC40" i="1"/>
  <c r="AB28" i="1"/>
  <c r="Z29" i="1" s="1"/>
  <c r="AA28" i="1"/>
  <c r="AE28" i="1" s="1"/>
  <c r="AB39" i="1"/>
  <c r="Z40" i="1" s="1"/>
  <c r="AA39" i="1"/>
  <c r="AE39" i="1" s="1"/>
  <c r="AC12" i="1"/>
  <c r="AD13" i="1"/>
  <c r="AB12" i="1"/>
  <c r="Z13" i="1" s="1"/>
  <c r="AA12" i="1"/>
  <c r="AB20" i="1"/>
  <c r="Z21" i="1" s="1"/>
  <c r="AA20" i="1"/>
  <c r="AE20" i="1" s="1"/>
  <c r="AC13" i="1" l="1"/>
  <c r="AD14" i="1"/>
  <c r="AB21" i="1"/>
  <c r="Z22" i="1" s="1"/>
  <c r="AA21" i="1"/>
  <c r="AE21" i="1" s="1"/>
  <c r="AD25" i="1"/>
  <c r="AC24" i="1"/>
  <c r="AC29" i="1"/>
  <c r="AD30" i="1"/>
  <c r="AB29" i="1"/>
  <c r="Z30" i="1" s="1"/>
  <c r="AA29" i="1"/>
  <c r="AE12" i="1"/>
  <c r="AB13" i="1"/>
  <c r="Z14" i="1" s="1"/>
  <c r="AA13" i="1"/>
  <c r="AE13" i="1" s="1"/>
  <c r="AB40" i="1"/>
  <c r="Z41" i="1" s="1"/>
  <c r="AA40" i="1"/>
  <c r="AE40" i="1" s="1"/>
  <c r="AE29" i="1" l="1"/>
  <c r="AC14" i="1"/>
  <c r="AD15" i="1"/>
  <c r="AB14" i="1"/>
  <c r="Z15" i="1" s="1"/>
  <c r="AA14" i="1"/>
  <c r="AE14" i="1" s="1"/>
  <c r="AC30" i="1"/>
  <c r="AD31" i="1"/>
  <c r="AB22" i="1"/>
  <c r="Z23" i="1" s="1"/>
  <c r="AA22" i="1"/>
  <c r="AE22" i="1" s="1"/>
  <c r="AB41" i="1"/>
  <c r="AA41" i="1"/>
  <c r="AE41" i="1" s="1"/>
  <c r="AB30" i="1"/>
  <c r="Z31" i="1" s="1"/>
  <c r="AA30" i="1"/>
  <c r="AE30" i="1" s="1"/>
  <c r="AD26" i="1"/>
  <c r="AC26" i="1" s="1"/>
  <c r="AC25" i="1"/>
  <c r="AB23" i="1" l="1"/>
  <c r="Z24" i="1" s="1"/>
  <c r="AA23" i="1"/>
  <c r="AE23" i="1" s="1"/>
  <c r="AB15" i="1"/>
  <c r="Z16" i="1" s="1"/>
  <c r="AA15" i="1"/>
  <c r="AE15" i="1" s="1"/>
  <c r="AC31" i="1"/>
  <c r="AD32" i="1"/>
  <c r="AC15" i="1"/>
  <c r="AD16" i="1"/>
  <c r="AB31" i="1"/>
  <c r="Z32" i="1" s="1"/>
  <c r="AA31" i="1"/>
  <c r="AE31" i="1" s="1"/>
  <c r="AC16" i="1" l="1"/>
  <c r="AD17" i="1"/>
  <c r="AB16" i="1"/>
  <c r="Z17" i="1" s="1"/>
  <c r="AA16" i="1"/>
  <c r="AE16" i="1" s="1"/>
  <c r="AC32" i="1"/>
  <c r="AD33" i="1"/>
  <c r="AB32" i="1"/>
  <c r="Z33" i="1" s="1"/>
  <c r="AA32" i="1"/>
  <c r="AE32" i="1" s="1"/>
  <c r="AB24" i="1"/>
  <c r="Z25" i="1" s="1"/>
  <c r="AA24" i="1"/>
  <c r="AE24" i="1" s="1"/>
  <c r="AB33" i="1" l="1"/>
  <c r="Z34" i="1" s="1"/>
  <c r="AA33" i="1"/>
  <c r="AB17" i="1"/>
  <c r="Z18" i="1" s="1"/>
  <c r="AA17" i="1"/>
  <c r="AE17" i="1" s="1"/>
  <c r="AC33" i="1"/>
  <c r="AD34" i="1"/>
  <c r="AC17" i="1"/>
  <c r="AD18" i="1"/>
  <c r="AC18" i="1" s="1"/>
  <c r="AB25" i="1"/>
  <c r="Z26" i="1" s="1"/>
  <c r="AA25" i="1"/>
  <c r="AE25" i="1" s="1"/>
  <c r="AB18" i="1" l="1"/>
  <c r="AA18" i="1"/>
  <c r="AE18" i="1" s="1"/>
  <c r="AC34" i="1"/>
  <c r="AD35" i="1"/>
  <c r="AE33" i="1"/>
  <c r="AB26" i="1"/>
  <c r="AA26" i="1"/>
  <c r="AE26" i="1" s="1"/>
  <c r="AB34" i="1"/>
  <c r="Z35" i="1" s="1"/>
  <c r="AA34" i="1"/>
  <c r="AB35" i="1" l="1"/>
  <c r="Z36" i="1" s="1"/>
  <c r="AA35" i="1"/>
  <c r="AC35" i="1"/>
  <c r="AD37" i="1"/>
  <c r="AC37" i="1" s="1"/>
  <c r="AD36" i="1"/>
  <c r="AC36" i="1" s="1"/>
  <c r="AE34" i="1"/>
  <c r="AE35" i="1" l="1"/>
  <c r="AB36" i="1"/>
  <c r="Z37" i="1" s="1"/>
  <c r="AA36" i="1"/>
  <c r="AE36" i="1" s="1"/>
  <c r="AB37" i="1" l="1"/>
  <c r="AA37" i="1"/>
  <c r="AE37" i="1" s="1"/>
</calcChain>
</file>

<file path=xl/sharedStrings.xml><?xml version="1.0" encoding="utf-8"?>
<sst xmlns="http://schemas.openxmlformats.org/spreadsheetml/2006/main" count="4469" uniqueCount="843">
  <si>
    <t>Mapa Riesgos por Proceso</t>
  </si>
  <si>
    <t>Proceso:</t>
  </si>
  <si>
    <t>Gestión de la Política Regulatoria</t>
  </si>
  <si>
    <t>Objetivo:</t>
  </si>
  <si>
    <t>Gestionar iniciativas regulatorias mediante la aplicación de la metodología de análisis de impacto normativo y análisis de mercados relevantes en cumplimiento del Título III de la Resolución CRC 5050 de 2016, para promover la protección de los derechos de los usuarios, la competencia en el mercado, la inversión en infraestructura y la calidad de los servicios, de acuerdo con la Agenda Regulatoria aprobada para cada vigencia.</t>
  </si>
  <si>
    <t>Alcance:</t>
  </si>
  <si>
    <t>El proceso inicia con la definición del problema, objetivos y el plan de gestión del proyecto, según corresponda, asociado a la temática de la Agenda Regulatoria y continua con la definición y evaluación de las alternativas regulatorias o la definición del mercado relevante y el correspondiente análisis de competencia, y cuando aplique la elaboración de la propuesta regulatoria, el documento de respuestas a comentarios, la Resolución definitiva, y finaliza con la elaboración del documento de cierre del proyecto y la aplicación de los controles y validaciones a los proyectos por Comité de Comisionados de Comunicaciones y Sesión de Comisión de Comunicaciones en los casos que aplique.</t>
  </si>
  <si>
    <t xml:space="preserve">Vigencia a partir de: </t>
  </si>
  <si>
    <t>Enero de 2024</t>
  </si>
  <si>
    <t>Identificación del riesgo</t>
  </si>
  <si>
    <t>Análisis del riesgo inherente</t>
  </si>
  <si>
    <t>Evaluación del riesgo - Valoración de los controles</t>
  </si>
  <si>
    <t>Evaluación del riesgo - Nivel del riesgo residual</t>
  </si>
  <si>
    <t>Plan de Acción</t>
  </si>
  <si>
    <t xml:space="preserve">Referencia </t>
  </si>
  <si>
    <t>Impacto</t>
  </si>
  <si>
    <t>Causa Inmediata</t>
  </si>
  <si>
    <t>Causa Raíz</t>
  </si>
  <si>
    <t>Subcausas</t>
  </si>
  <si>
    <t>Descripción del Riesgo</t>
  </si>
  <si>
    <t>Clase</t>
  </si>
  <si>
    <t>Clasificación del Riesgo</t>
  </si>
  <si>
    <t>Frecuencia con la cual se realiza la actividad</t>
  </si>
  <si>
    <t>Probabilidad Inherente</t>
  </si>
  <si>
    <t>%</t>
  </si>
  <si>
    <t>Criterios de impacto</t>
  </si>
  <si>
    <t>Observación de criterio</t>
  </si>
  <si>
    <t>Impacto 
Inherente</t>
  </si>
  <si>
    <t>Zona de Riesgo Inherente</t>
  </si>
  <si>
    <t>No. Control</t>
  </si>
  <si>
    <t>Descripción del Control</t>
  </si>
  <si>
    <t>Afectación</t>
  </si>
  <si>
    <t>Atributos</t>
  </si>
  <si>
    <t>Probabilidad Residual</t>
  </si>
  <si>
    <t>Probabilidad Residual Final</t>
  </si>
  <si>
    <t>Impacto Residual Final</t>
  </si>
  <si>
    <t>Zona de Riesgo Final</t>
  </si>
  <si>
    <t>Tratamiento</t>
  </si>
  <si>
    <t>Responsable</t>
  </si>
  <si>
    <t>Fecha Implementación</t>
  </si>
  <si>
    <t>Fecha Seguimiento</t>
  </si>
  <si>
    <t>Seguimiento</t>
  </si>
  <si>
    <t>Estado</t>
  </si>
  <si>
    <t>Tipo</t>
  </si>
  <si>
    <t>Implementación</t>
  </si>
  <si>
    <t>Calificación</t>
  </si>
  <si>
    <t>Documentación</t>
  </si>
  <si>
    <t>Frecuencia</t>
  </si>
  <si>
    <t>Evidencia</t>
  </si>
  <si>
    <t>Reputacional</t>
  </si>
  <si>
    <t>Modificación sustancial del árbol del problema, alcance y objetivos del proyecto con ocasión de los comentarios del sector al documento de formulación del problema</t>
  </si>
  <si>
    <t>Inadecuada formulación del problema y de la planeación del proyecto regulatorio</t>
  </si>
  <si>
    <t>Insuficiencia de recurso humano o de disponibilidad de horas semanales para la identificación y documentación del problema y la planeación del proyecto,  o subdimensionamiento o modificaciones de los recursos de personal y tiempo para la ejecución de la etapa de formulación del proyecto.</t>
  </si>
  <si>
    <t>Posibilidad de afectación reputacional por formulación o planeación inadecuada de los proyectos regulatorios para cumplir con los objetivos estratégicos de la CRC, debido a información incompleta sobre la problemática, las causas, los objetivos o los agentes afectados, o subdimensionamiento o modificaciones de los recursos de personal y tiempo para la ejecución de cada una de las etapas de los proyectos regulatorios.</t>
  </si>
  <si>
    <t>Gestión</t>
  </si>
  <si>
    <t>Ejecución y Administración de procesos</t>
  </si>
  <si>
    <t xml:space="preserve">     El riesgo afecta la imagen de la entidad con algunos usuarios de relevancia frente al logro de los objetivos</t>
  </si>
  <si>
    <t>El coordinador de Política Regulatoria y Competencia junto con el Coordinador de Planeación Estratégica verifica la disponibilidad de personal para conformar el equipo que desarrollará la formulación del proyecto regulatorio para cada uno de los proyectos previstos en la Agenda Regulatorio y en el Plan de Acción Anual de la CRC.
En caso de no contar con el personal necesario debe gestionar y articular con el coordinador de Planeación Estratégica los recursos de personal y tiempo.
El coordinador de Planeación debe informar de los cambios de equipo al coordinador de Política Regulatoria y Competencia y al líder del equipo de trabajo.</t>
  </si>
  <si>
    <t>Preventivo</t>
  </si>
  <si>
    <t>Manual</t>
  </si>
  <si>
    <t>Documentado</t>
  </si>
  <si>
    <t>Continua</t>
  </si>
  <si>
    <t>Con Registro</t>
  </si>
  <si>
    <t>Aceptar</t>
  </si>
  <si>
    <t>Información incompleta sobre la problemática, las causas, los objetivos, los agentes afectados o el uso de la calculadora de impacto normativo.</t>
  </si>
  <si>
    <t>El equipo realiza un mapeo exhaustivo de la información disponible dentro del cual se encuentra la consulta a fuentes de información interna de reportes de información y externa como Cullen o Statista y determina la información requerida para las alternativas regulatorias. 
En caso de identificar la necesidad de requerir información adicional, el equipo de trabajo realizará la correspondiente solicitud a través del Coordinador de Inteligencia y Analítica de Datos.</t>
  </si>
  <si>
    <t>Los plazos para el desarrollo de las actividades previstas en el cronograma, la identificación de grupos de valor y la identificación de riesgos  resultan incompletos o insuficientes para la ejecución del proyecto regulatorio.</t>
  </si>
  <si>
    <t xml:space="preserve">El líder del proyecto verifica (i) El tiempo de cada una de las actividades del  proyecto establecido a través de la utilización de la herramienta de Asistente de Estructuración de Proyectos EDT (Estructura Detallada de Trabajo). (ii)  Los riesgos definidos durante la elaboración de la formulación del problema, de acuerdo con el formato de matriz de riesgos del proyecto que se encuentra en la Intranet, teniendo en cuenta las lecciones aprendidas y la matriz de riesgos de la coordinación. (iii) Los grupos de valor del proyecto, teniendo en cuenta interés y posible influencia en el proyecto y tomando como referencia los definidos por el Grupo Interno de Trabajo de Relacionamiento con Agentes para la CRC.
</t>
  </si>
  <si>
    <t>Desconocimiento del impacto real de la problemática identificada, por falta de información o análisis del entorno en general.</t>
  </si>
  <si>
    <t xml:space="preserve">El equipo de trabajo verifica el posible impacto (directo e indirecto) del problema identificado, en el sector de comunicaciones y otros sectores de la  economía, mediante la aplicación de la calculadora de criticidad. </t>
  </si>
  <si>
    <t>Insuficiente o errada identificación del problema que conlleva a decisiones regulatorias inadecuadas para el mercado.</t>
  </si>
  <si>
    <t xml:space="preserve">El Coordinador de Política Regulatoria y Competencia revisa y valida que el problema identificado esté debidamente fundamentado y que, en consecuencia, la planeación del proyecto corresponda a la necesidad de una posible intervención regulatoria en el documento de formulación del problema y sus respectivos anexos. </t>
  </si>
  <si>
    <t>Detectivo</t>
  </si>
  <si>
    <t>El Coordinador de Políca Regulatoria y Competencia presenta al Comité de Comisionados de Comunicaciones el documento de formulación de problema.</t>
  </si>
  <si>
    <t>El líder del equipo verifica la publicación del documento de formulación del problema y los comentarios que se reciban, en la página web de la CRC y demás medios de comunicación con los que cuenta la Entidad, con el fin de garantizar la participación de los grupos de valor.</t>
  </si>
  <si>
    <t>El Coordinador de Política Regulatoria y Competencia y el equipo de trabajo revisan y analizan los comentarios, observaciones y sugerencias recibidas con respecto de la formulación del problema y determina los posibles cambios o ajustes que se deben realizar previo a identificar las alternativas de solución.</t>
  </si>
  <si>
    <t>Elaboración y publicación de una nueva propuesta regulatoria con ocasión de los comentarios del sector.</t>
  </si>
  <si>
    <t>Elección inadecuada de la alternativa regulatoria para abordar el problema identificado, lo cual no permite cumplir con los objetivos propuestos en el proyecto regulatorio.</t>
  </si>
  <si>
    <t>Insuficiencia de recurso humano o de disponibilidad de horas semanales para la ejecución del proyecto regulatorio, en particular en las etapas de identificación y evaluación de alternativas y de elaboración de la propuesta regulatoria.</t>
  </si>
  <si>
    <t>Posibilidad de afectación reputacional por elección inadecuada de la alternativa regulatoria para abordar el problema identificado, debido a (i) información insuficiente o incompleta para la definición de alternativas, (ii) omisión de alternativas existentes en la evaluación, (iii) carencia de objetividad en la evaluación de las alternativas escogidas, (iv) ausencia de socialización con agentes que permiten contribuir en la identificación del impacto, en términos de costos y beneficios, de cada una de las alternativas propuestas, (v) modificaciones de los recursos de personal y tiempo.</t>
  </si>
  <si>
    <t>El Coordinador de Política Regulatoria y Competencia verifica la disponibilidad del personal asignado para conformar el equipo que desarrollará el documento de alternativas y propuesta regulatoria para cada uno de los proyectos en ejecución.
En caso de no contar con el personal necesario debe gestionar y articular con el coordinador de Planeación Estratégica los recursos de personal y tiempo.
El Coordinador de Planeación debe informar de los cambios de equipo al coordinador de Política Regulatoria y Competencia y al líder del equipo de trabajo.</t>
  </si>
  <si>
    <t>Incompleta o insuficiente información para la definición de alternativas regulatorias</t>
  </si>
  <si>
    <t>Inadecuada identificación de alternativas regulatorias o carencia de objetividad en la evaluación de alternativas de solución al problema.</t>
  </si>
  <si>
    <t>El líder del equipo verifica la publicación del documento de las alternativas regulatorias y los comentarios que se reciban, en la página web de la CRC y demás medios de comunicación con los que cuenta la Entidad.</t>
  </si>
  <si>
    <t>El Coordinador de Política Regulatoria y Competencia y el equipo de trabajo revisan y analizan los comentarios, observaciones y sugerencias recibidas con respecto a las alternativas de solución y determina los posibles cambios o ajustes que se deben realizar para elaborar la propuesta regulatoria.</t>
  </si>
  <si>
    <t>El Coordinador de Política Regulatoria y Competencia verifica que la aplicación de la metodología de evaluación de impacto normativo se haya desarrollado con rigurosidad y objetividad, y de acuerdo con la información con la que se cuente en el proyecto.</t>
  </si>
  <si>
    <t>El Comité de Comisionados de Comunicaciones revisa y valida las alternativas de solución y su evaluación.</t>
  </si>
  <si>
    <t>La propuesta regulatoria no refleja la(s) alternativa(s) regulatoria(s) seleccionada(s) o incluye medidas respecto de las cuales no se ha evaluado su impacto.</t>
  </si>
  <si>
    <t>El Coordinador de Política Regulatoria y Competencia revisa y valida el proyecto de resolución y el documento soporte elaborado por el equipo de trabajo.</t>
  </si>
  <si>
    <t>El Comité de Comisionados de Comunicaciones revisa y valida el proyecto de resolución y el documento soporte.</t>
  </si>
  <si>
    <t>Económico y Reputacional</t>
  </si>
  <si>
    <t>Medidas cautelares como suspensión temporal o revocatoria de la medida o modificaciones o ajustes a las resoluciones por necesidad de precisión o claridad.</t>
  </si>
  <si>
    <t>Adopción de una decisión regulatoria inadecuada para cumplir con los objetivos propuestos en el proyecto regulatorio o de una decisión que contenga imprecisiones o errores que lleven a la modificación de la decisión regulatoria o la expedición de un acto de fe de erratas.</t>
  </si>
  <si>
    <t>Insuficiencia de recurso humano o de disponibilidad de horas semanales para la ejecución del proyecto regulatorio, en particular en las etapas de análisis de comentarios a la propuesta regulatoria y elaboración del proyecto de resolución definitivo.</t>
  </si>
  <si>
    <r>
      <rPr>
        <sz val="11"/>
        <color rgb="FF000000"/>
        <rFont val="Arial Narrow"/>
        <family val="2"/>
      </rPr>
      <t>Posibilidad de afectación económica y reputacional por medidas cautelares como suspensión temporal o revocatoria de la medida o modificaciones o ajustes a las resoluciones por necesidad de precisión o claridad, debido a la adopción de una decisión regulatoria inadecuada para cumplir con los objetivos propuestos en el proyecto regulatorio</t>
    </r>
    <r>
      <rPr>
        <sz val="11"/>
        <color rgb="FF008000"/>
        <rFont val="Arial Narrow"/>
        <family val="2"/>
      </rPr>
      <t>.</t>
    </r>
  </si>
  <si>
    <t>Usuarios, productos y practicas , organizacionales</t>
  </si>
  <si>
    <t>El Coordinador de Política Regulatoria y Competencia verifica la disponibilidad del personal asignado para definir el equipo que proyectará la decisión regulatoria, esto es, documento de conclusiones o proyecto de resolución y el documento de respuestas a comentarios.
En caso de no contar con el personal necesario debe gestionar y articular con el coordinador de Planeación Estratégica los recursos de personal y tiempo.
El Coordinador de Planeación Estratégica debe informar de los cambios de equipo al Coordinador de Política Regulatoria y Competencia y al líder del equipo de trabajo.</t>
  </si>
  <si>
    <t>Baja o nula participación de los grupos de valor del proyecto en la discusión de la propuesta regulatoria.</t>
  </si>
  <si>
    <t xml:space="preserve">El Comité de Comisionados de Comunicaciones se asegura de otorgar suficiente plazo para que los diferentes agentes puedan presentar comentarios a la propuesta regulatoria.
</t>
  </si>
  <si>
    <t>El líder del equipo verifica la publicación del documento de publicación de los documentos de la propuesta regulatoria, proyecto de resolución y documento soporte, así como los comentarios que se reciban, en la página web de la CRC y demás medios de comunicación con los que cuenta la Entidad.</t>
  </si>
  <si>
    <t>Incorrecto diligenciamiento del cuestionario de abogacía de la competencia de la SIC, que induzca a la omisión de la consulta a la Autoridad de Competencia.</t>
  </si>
  <si>
    <t>El Coordinador de Política Regulatoria y Competencia revisa y valida las respuestas y argumentos incluidos por el equipo de trabajo en el cuestionario de abogacía de la competencia de la SIC y determina si es o no necesario la consulta del proyecto a la SIC.</t>
  </si>
  <si>
    <t>Documento de respuestas a comentarios incompleto frente a las observaciones y sugerencias recibidas de los diferentes agentes interesados.</t>
  </si>
  <si>
    <t>El Coordinador de Política Regulatoria y Competencia y el equipo de trabajo revisan y analizan los comentarios, observaciones y sugerencias recibidas con respecto a la propuesta regulatoria y determinan los posibles cambios o ajustes que se deben realizar, así como la verificación de que se hayan resuelto todos los comentarios recibidos.</t>
  </si>
  <si>
    <t>El Coordinador de Políca Regulatoria y Competencia presenta el documento de respuesta a comentarios al Comité de Comisionados de Comunicaciones para revisión y validación.</t>
  </si>
  <si>
    <t>La Sesión de Comisión de Comunicaciones revisa y aprueba el documento de respuesta a comentarios.</t>
  </si>
  <si>
    <t>Medidas regulatorias inconsistentes ya sea por redacción confusa, referencias erradas a otras normas, omisión de palabras, derogatorias erradas o vigencias improcedentes, o cualquier otro error de forma. Así como por falta de justificación de las razones por las que la CRC acoge o no las recomendaciones realizadas por la SIC en su concepto de abogacía de la competencia.</t>
  </si>
  <si>
    <t>El equipo de trabajo revisa y verifica que las medidas contenidas en el Acto Administrativo no permitan doble interpretación o adolezcan de errores de forma, así como que cada medida regulatoria incluida en el acto definitivo se encuentre debidamente sustentada en su parte considerativa, previo a su publicación el Diario Oficial.</t>
  </si>
  <si>
    <t>El Coordinador de Política Regulatoria y Competencia presenta el Acto Administrativo al Comité de Comisionados de Comunicaciones para revisión y validación.</t>
  </si>
  <si>
    <t>La Sesión de Comisión de Comunicaciones revisa y aprueba el Acto Administrativo.</t>
  </si>
  <si>
    <t>Elaboración de un acto administrativo de carácter general de fe de erratas, con el que se corrigen los errores meramente formales que se hayan cometido en la Resolución publicada.</t>
  </si>
  <si>
    <t>Correctivo</t>
  </si>
  <si>
    <t>Información insuficiente para adelantar la evaluación o no contar con los recursos humanos o económicos suficientes para adelantar la evaluación</t>
  </si>
  <si>
    <t>Diseño inadecuado de la guía expost como instrumento para hacer seguimiento a las decisiones regulatorias tomadas por la CRC.</t>
  </si>
  <si>
    <t>Insuficiencia de recurso humano o de disponibilidad de horas semanales para la elaboración de la guía de evaluación ex post de la decisión regulatoria,  o subdimensionamiento o modificaciones de los recursos de personal y tiempo para la ejecución de la etapa correspondiente al documento verde.</t>
  </si>
  <si>
    <t>Posibilidad de afectación reputacional por no contar con la información indicada en la guía expost para adelantar la evaluación de la(s) medida(s) regulatoria(s)  o no contar con los recursos suficientes para adelantar la evaluación, debido a un diseño inadecuado de los instrumentos para hacer seguimiento a las decisiones regulatorias tomadas por la CRC.</t>
  </si>
  <si>
    <t xml:space="preserve">     El riesgo afecta la imagen de alguna área de la organización</t>
  </si>
  <si>
    <t>El Coordinador de Política Regulatoria y Competencia verifica la disponibilidad de personal asignado para conformar el equipo que desarrollará la etapa correspondiente al documento verde para cada uno de los proyectos en los que se ha tomado una decisión regulatoria.
En caso de no contar con el personal necesario debe gestionar y articular con el Coordinador de Planeación Estratégica los recursos de personal y tiempo.
El Coordinador de Planeación debe informar de los cambios de equipo al Coordinador de Política Regulatoria y Competencia y al líder del equipo de trabajo.</t>
  </si>
  <si>
    <t>Falta de entendimiento de la motivación, objetivo y alcance de la medida regulatoria expedida o errada definición del objetivo de evaluación o falta de claridad sobre la medida a evaluar en lo que respecta a (i) las actividades requeridas para su implementación, (ii) su ámbito de aplicación y (iii) el impacto esperado.</t>
  </si>
  <si>
    <t>El equipo de Evaluación Ex post de la Coordinación de Inteligencia y Analítica de Datos verifican que en el documento de la guía ex post se explique claramente la motivación, objetivo y alcance de la normatividad expedida, el objetivo general de la evaluación, las medidas a evaluar, su implementación, ámbito de aplicación e impactos esperados.</t>
  </si>
  <si>
    <t>Inadecuada identificación de la hipótesis, de la variable objetivo, del escenario contraste,  las metodologías propuestas y las variables de estudio o errada planeación del cronograma para llevar a cabo la evaluación ex post; o desconocimiento de las fuentes de información</t>
  </si>
  <si>
    <t>El Coordinador de Inteligencia y Analítica de Datos y el Coordinador de Política Regulatoria y Competencia revisan y verifican que en el documento de la guía ex post se desarrollé con claridad y suficiente sustento técnico.</t>
  </si>
  <si>
    <t>El Coordinador de Política Regulatoria y Competencia presenta el documento de la Guía de evaluación Ex post al Comité de Comisionados de Comunicaciones para revisión y validación.</t>
  </si>
  <si>
    <t>Fuente:  Adaptado de Curso Riesgo Operativo Universidad del Rosario por Dirección de Gestión y Desempeño Institucional de Función Pública,  2020.</t>
  </si>
  <si>
    <t>Gestión del Conocimiento y la Innovación</t>
  </si>
  <si>
    <t>Gestionar el conocimiento y la innovación a través de la realización continua de estudios y la investigación de tendencias tecnológicas y regulatorias, para el logro de los objetivos estratégicos de la CRC, de acuerdo con los indicadores establecidos para el proceso.</t>
  </si>
  <si>
    <t>El proceso inicia con la identificación de las temáticas claves para desarrollo de estudios según Agenda Regulatoria aprobada y los temas que requieran para su desarrollo la formulación de estudios o proyectos no regulatorios, continua con el análisis de tendencias, desarrollo de estudios, investigaciones, implementaciones de proyecto, la promoción del uso de buenas prácticas de gestión del conocimiento e innovación, y finaliza con el seguimiento a las actividades y entregables correspondientes.</t>
  </si>
  <si>
    <t>Zona de Riesgo Residual</t>
  </si>
  <si>
    <t xml:space="preserve">Zona de Riesgo </t>
  </si>
  <si>
    <t>Expedición de estudios que no agregan valor para la toma de decisiones</t>
  </si>
  <si>
    <t>Planteamiento inadecuado de la problemática, objetivos y alcance de los mismos y/o a la desarticulación con los objetivos estratégicos</t>
  </si>
  <si>
    <t>Falta de recurso Humano</t>
  </si>
  <si>
    <t>Posibilidad de afectación reputacional por la expedición de estudios que no agregan valor para la toma de decisiones, debido al planteamiento inadecuado de la problemática, objetivos y alcance de los mismos y/o a la desarticulación con los objetivos estratégicos</t>
  </si>
  <si>
    <t>La Coordinación de Innovación y Prospectiva Regulatoria realiza  la validación del objeto y alcance del estudio o proyecto no regulatorio. La evidencia es la definición de objetivos en el plan de trabajo presentado para aprobación en Comité y citaciones de seguimiento líder/ equipo</t>
  </si>
  <si>
    <t xml:space="preserve">El asesor líder del estudio y su equipo de trabajo realizan mapeo de grupos de valor a los que interesa el estudio y consulta fuentes relevantes tales como  caracterización de grupos de valor, lecciones aprendidas, entrevistas,  etc., cuando así se requiera. El soporte de este control es una lista de chequeo de los mecanismos utilizados y  el reconocimiento de las necesidades con los grupos de valor reflejados en el mapa de actores en el documento de formulación del estudio.
 </t>
  </si>
  <si>
    <t xml:space="preserve">La Coordinación  de Innovación y Prospectiva Regulatoria,  valida que los documentos desarrollados se ajusten a las disposiciones del procedimiento de estudios y al plan de trabajo aprobado.  La evidencia de ejecución del control son las revisiones  de documentos, correos con el líder del equipo y validaciones en Comité de Comisionados o Sesión. </t>
  </si>
  <si>
    <t xml:space="preserve">El Coordinador valida que en el comparativo internacional  de la temática analizada, se hayan utilizado datos de las suscripciones de información vigentes (por ej.:  Cullen, BB) en las que fueron  capacitados por parte de la  Coordinación de Inteligencia y Analítica de Datos. La evidencia de cumplimiento de este control es la revisión del Coordinador de IPR de los documentos, además del control de asistencia a la capacitación de IAD. </t>
  </si>
  <si>
    <t>Expedición no oportuna de estudios sectoriales</t>
  </si>
  <si>
    <t>Inadecuada planeación de recursos y actividades</t>
  </si>
  <si>
    <t>Rotación de personal</t>
  </si>
  <si>
    <t>Posibilidad de afectación reputacional por la expedición no oportuna de estudios sectoriales, debido a la inadecuada planeación de recursos y actividades</t>
  </si>
  <si>
    <t>Coordinación de Innovación y Prospectiva Regulatoria y Planeación Estratégica adelantan la gestión de recursos humanos y presupuestales para desarrollo oportuno de actividades. La evidencia es el seguimiento de gestión mediante correos de solicitud/asignación de equipos de trabajo y priorización de actividades</t>
  </si>
  <si>
    <t xml:space="preserve">Coordinación de Innovación y Prospectiva Regulatoria realiza el seguimiento a la gestión de actividades de cada proyecto, a través de la reunión periódica con líderes y el avance reportado en la herramienta de proyectos definida por Planeación Estratégica. La evidencia corresponde a las citaciones de líderes, ayuda de memoria de las reuniones de seguimiento y avance registrado en project </t>
  </si>
  <si>
    <t>Coordinación de Innovación y Prospectiva Regulatoria, realiza la adecuación del cronograma y actividades acorde a la priorización que se defina según directrices de Comité de Comisionados, de manera que se reflejen y socialicen los cambios  aprobados. La evidencia es el ajuste de los planes de trabajo de las actividades y/o equipos de trabajo asociados</t>
  </si>
  <si>
    <t>El Equipo de trabajo presenta  ante Comité de Comisionados el plan de trabajo para la verificación y validación de la pertinencia y oportunidad del estudio o proyecto no regulatorio La evidencia del cumplimiento se encuentra en el acta de Comité del día de presentación.</t>
  </si>
  <si>
    <t>Implementación inadecuada de medidas regulatorias</t>
  </si>
  <si>
    <t>Falta de acompañamiento y asesoría a los agentes por parte de la CRC</t>
  </si>
  <si>
    <t>Posibilidad de afectación reputacional por la implementación inadecuada de medidas regulatorias, debido a la falta de acompañamiento y asesoría a los agentes por parte de la CRC</t>
  </si>
  <si>
    <t>El equipo de trabajo realiza la identificación de los agentes que pueden ser afectados o estar interesados en la implementación de medidas regulatorias de acuerdo con los grupos de valor de la CRC, definidos por la coordinación de PRC. En la identificación de los distintos grupos de valor se diligencia un formato  en el que se contempla el grupo identificado, su descripción, su interés y posible influencia en la temática bajo análisis. El soporte que confirma el cumplimento del control es el mapeo de grupos de valor en la formulación del plan de trabajo</t>
  </si>
  <si>
    <t>Coordinación de Innovación y Prospectiva Regulatoria, realiza la Incorporación en el anteproyecto de presupuesto, recursos para el desarrollo de las actividades de implementación, cuando se identifique su necesidad y con el apoyo de la coordinación de Planeación Estratégica se adelanta la gestión de recursos presupuestales para el desarrollo de actividades. Los soportes del control son los correos electrónicos, el anteproyecto de presupuesto y el seguimiento a reunión de coordinadores.</t>
  </si>
  <si>
    <t>Coordinación de Innovación y Prospectiva Regulatoria realiza reuniones de seguimiento del proceso para validar el avance de los planes de implementación y el cumplimiento del mismo. La evidencia de ejecución del control es el documento actualizado en el SIG y la citación a capacitaciones o registro de asistencia.</t>
  </si>
  <si>
    <t xml:space="preserve">Coordinación de Innovación y Prospectiva Regulatoria informa a las Coordinaciones de PRC y PE sobre eventuales necesidades de ajustes a medidas regulatorias ya adoptadas, cuando identifique barreras en la implementación. Los soportes del control son los correos electrónicos y documento de cierre del plan de e implementación. </t>
  </si>
  <si>
    <t>El equipo de trabajo presenta ante el Comité de Comisionado el estudio o proyecto no regulatorio para verificación y validación de la pertinencia y oportunidad del mismo. 
La evidencia del cumplimiento se encuentra en el acta de Comité del día de presentación.</t>
  </si>
  <si>
    <t>Gestión de Datos de Sectores Regulados</t>
  </si>
  <si>
    <t>Gestionar la disponibilidad, calidad, accesibilidad y difusión de los datos e información de los sectores regulados por la CRC, para fortalecer la toma de decisiones y consecución de los objetivos estratégicos, a través de la continua aplicación de procesos de adquisición, recolección, almacenamiento, procesamiento y síntesis.</t>
  </si>
  <si>
    <t>El proceso inicia con la validación de la creación, modificación o eliminación de los formatos para la recolección de información periódica requerida por la CRC, la identificación de la necesidad de adquisición de la información de interés para la CRC y la definición del calendario de publicaciones de contenidos y de evaluaciones expost; continua con la solicitud de la implementación de los formatos para la recolección de información periódica requerida por la CRC, la gestión de los requerimientos particulares de información a los agentes regulados y demás agentes externos, la gestión de la adquisición de la información de interés para la CRC y la entrega de la información adquirida a los procesos misionales, la gestión y mejora de la calidad de los datos recolectados periódicamente por la CRC, la puesta a disposición de los Grupos Internos de Trabajo y los grupos de valor de la Entidad, los datos e información generada, recolectada, validada y procesada por la CRC y el desarrollo de la evaluación expost de las medidas expedidas por la CRC; y finaliza con la realización de las pruebas de los instrumentos y mecanismos para la recolección de información periódica requerida por la CRC, la revisión de la información reportada por los agentes regulados y demás agentes externos y la revisión de la respuesta a requerimientos de los datos recolectados periódicamente por la CRC.</t>
  </si>
  <si>
    <t>publicación de datos de los servicios de telecomunicaciones, postales y de contenidos audiovisuales con baja calidad</t>
  </si>
  <si>
    <t>falta de gestión de la CRC de la calidad de los datos reportados por parte de algunos agentes regulados</t>
  </si>
  <si>
    <t>Posibilidad de afectación reputacional por publicación de datos de los servicios de telecomunicaciones, postales y de contenidos audiovisuales con baja calidad debido a falta de gestión de la CRC de la calidad de los datos reportados por parte de algunos agentes regulados</t>
  </si>
  <si>
    <t>Mediante el Sistema de Reporte HECAA se realiza la aplicación de reglas de primer nivel para los reportes de información. Cada vez que el regulador reporta  y es aprobado si se cumplen la totalidad de las reglas, el registro de determina por el reporte histórico</t>
  </si>
  <si>
    <t>Automático</t>
  </si>
  <si>
    <t>El equipo de trabajo de Monitoreos de reportes de información Realiza revisión de la calidad de los datos reportados por los agentes regulados a la CRC, mediante los códigos desarrollados en la herramienta de analítica de datos Se realiza de manera trimestral y se evidencia mediante el reporte</t>
  </si>
  <si>
    <t>El equipo de trabajo de Monitoreos de reportes de información Realiza requerimientos particulares a los agentes regulados, a partir de la revisión de datos. de manera trimestral y se evidencia mediante el reporte</t>
  </si>
  <si>
    <t>El equipo de trabajo de Monitoreos de reportes de información Socializa las obligaciones de reporte de información a los agentes regulados en los eventos realizados por los gremios u otras entidades de Políticas Públicas Se realiza cuando se programan eventos con gremios</t>
  </si>
  <si>
    <t xml:space="preserve">El equipo de trabajo de Monitoreos de reportes de información Reemplazar los datos publicados con los ajustes identificados Se realiza cuando se materializa el riesgo </t>
  </si>
  <si>
    <t>información desactualizada en la plataforma de datos de la CRC “Postdata”</t>
  </si>
  <si>
    <t>incumplimiento de la meta del indicador de calidad de datos</t>
  </si>
  <si>
    <t>Rotación de persona</t>
  </si>
  <si>
    <t>Posibilidad de afectación por información desactualizada en la plataforma de datos de la CRC “Postdata” debido a incumplimiento de la meta del indicador de calidad de datos</t>
  </si>
  <si>
    <t>El Coordinador del proceso Elabora y actualiza el cronograma de publicación de contenidos en la plataforma de datos "Postdata".Se realiza cuando se crea un nuevo conjunto de datos y se evidencia en el archivo de publicación</t>
  </si>
  <si>
    <t>El Coordinador del proceso realiza seguimiento periódico al cumplimiento del calendario de publicación de datos. Se realiza de manera trimestral y se evidencia mediante las actas de reuniones semanales</t>
  </si>
  <si>
    <t>El equipo de trabajo de Monitoreos de reportes de información Solicitar la actualización de los datos en la plataforma de datos de la CRC "Postdata" Se realiza cuando se materializa el riesgo</t>
  </si>
  <si>
    <t>reprocesos y ampliación de los tiempos y recursos para la obtención de datos e información por parte de los equipos de trabajo misionales de la CRC</t>
  </si>
  <si>
    <t>falta de divulgación de las fuentes externas de información o imposibilidad de contar con ellas</t>
  </si>
  <si>
    <t>Posibilidad de afectación reputacional por reprocesos y ampliación de los tiempos y recursos para la obtención de datos e información por parte de los equipos de trabajo misionales de la CRC debido a falta de divulgación de las fuentes externas de información o imposibilidad de contar con ellas</t>
  </si>
  <si>
    <t xml:space="preserve">El Coordinador del proceso Incluye las necesidades de adquisición de información en el anteproyecto de presupuesto de la CRC, a partir del reporte de los Grupos Internos de Trabajo Se realiza de manera anual </t>
  </si>
  <si>
    <t>El Coordinador del proceso Fortalece al interior de la Entidad la apropiación de las plataformas de información contratadas mediante la socialización en la inducción de los funcionarios</t>
  </si>
  <si>
    <t>El Coordinador del proceso Capacita a funcionarios de la Entidad en el uso de las plataformas de información contratadas Se realiza la capacitación a los funcionarios misionales</t>
  </si>
  <si>
    <r>
      <rPr>
        <b/>
        <sz val="14"/>
        <color theme="9" tint="-0.249977111117893"/>
        <rFont val="Arial"/>
        <family val="2"/>
      </rPr>
      <t xml:space="preserve">*Nota: </t>
    </r>
    <r>
      <rPr>
        <sz val="14"/>
        <color theme="1"/>
        <rFont val="Arial"/>
        <family val="2"/>
      </rPr>
      <t>La columna referencia se sugiere para mantener el consecutivo de riesgos, así el riesgo salga del mapa no existirá otro riesgo con el mismo número. Una entidad puede ir en el riesgo 150 pero tener 70 riesgos, lo que permite llevar una traza de los riesgos. Esta información la debe administrar la Oficina Asesora de Planeación o Gerencia de Riesgos.</t>
    </r>
  </si>
  <si>
    <t>Pluralismo Informativo</t>
  </si>
  <si>
    <t>Garantizar de manera continua el pluralismo e imparcialidad informativa, mediante la planeación, diseño y ejecución de estrategias y acciones preventivas, pedagógicas y sancionatorias, que permitan la comprensión, promoción y defensa del pluralismo informativo, la participación ciudadana y la imparcialidad informativa por parte de los grupos de valor, para maximizar el bienestar social y la protección de los derechos de los usuarios y las audiencias.</t>
  </si>
  <si>
    <t xml:space="preserve"> la formulación y ejecución de propuestas pedagógicas que resulten insuficientes o equivocadas para promover el pluralismo y la participación ciudadana, </t>
  </si>
  <si>
    <t>el desconocimiento de las dinámicas sectoriales y ciudadanas que determinan el diseño e implementación de las estrategias pedagógicas</t>
  </si>
  <si>
    <t>Insuficientes recursos;
bases de datos desactualizadas</t>
  </si>
  <si>
    <t>Posibilidad de afectación reputacional por  la formulación y ejecución de propuestas pedagógicas que resulten insuficientes o equivocadas para promover el pluralismo y la participación ciudadana, debido a el desconocimiento de las dinámicas sectoriales y ciudadanas que determinan el diseño e implementación de las estrategias pedagógicas</t>
  </si>
  <si>
    <t>El Coordinador de Contenidos Audiovisuales incluye en el proyecto de Agenda Regulatoria de la próxima vigencia la estrategia de pedagogía del ecosistema audiovisual y la participación ciudadana para validación de la Coordinación de Planeación Estratégica y aprobación de la Sesión de Comunicaciones</t>
  </si>
  <si>
    <r>
      <t xml:space="preserve">El Coordinador de Contenidos Audiovisuales presenta anualmente el documento de formulación de la estrategia </t>
    </r>
    <r>
      <rPr>
        <sz val="14"/>
        <color rgb="FFFF0000"/>
        <rFont val="Arial"/>
        <family val="2"/>
      </rPr>
      <t>de</t>
    </r>
    <r>
      <rPr>
        <sz val="14"/>
        <color theme="1"/>
        <rFont val="Arial"/>
        <family val="2"/>
      </rPr>
      <t xml:space="preserve"> pedagogía del ecosistema audiovisual y la participación ciudadana  para aprobación de la Sesión de Comisionados de Contenidos Audiovisuales, según criterios preestablecidos de contenido y alcance de dicha formulación</t>
    </r>
  </si>
  <si>
    <t>El Coordinador de Contenidos Audiovisuales y el líder de la estrategia  socializan, según el cronograma de la formulación de la estrategia, los componentes pedagógicos: guiones, bocetos y textos generador por el equipo de trabajo de la Coordinación de Contenidos Audiovisuales, para que el o los comisionados voceros  los revisen y complementen, luego de lo cual se realizan los ajustes que sean solicitados</t>
  </si>
  <si>
    <t>El equipo de la Coordinación de Contenidos Audiovisuales realiza análisis de las evaluaciones de satisfacción de las actividades realizadas en ejecución de la estrategia pedagógica para consolidar un documento de evaluación que permita identificar posibles acciones de mejora en la estrategia</t>
  </si>
  <si>
    <t>la caducidad de la facultad sancionaría en desarrollo de actuaciones administrativas en materia de contenidos audiovisuales</t>
  </si>
  <si>
    <t>el vencimiento del término de caducidad establecido en el Código de Procedimiento Administrativo y de lo Contencioso Administrativo, como plazo para proferir decisión (3 años)</t>
  </si>
  <si>
    <t>Rotación de personal;
Atrasos en los tiempos estimados de las etapas del proceso</t>
  </si>
  <si>
    <t xml:space="preserve">Posibilidad de afectación reputacional por la caducidad de la facultad sancionatoria en desarrollo de actuaciones administrativas en materia de contenidos audiovisuales debido al vencimiento del término de caducidad establecido en el Código de Procedimiento Administrativo y de lo Contencioso Administrativo, como plazo para proferir decisión (3 años) </t>
  </si>
  <si>
    <t>El abogado líder de la actuación administrativa sancionatoria registra en el aplicativo o herramienta de procesos sancionatorios el Auto respectivo y realiza las actualizaciones del caso en el sistema, para permitir el seguimiento permanente al proceso  y contar con la generación automática de alertas sobre el cumplimiento de los términos del mismo</t>
  </si>
  <si>
    <t>El Coordinador de Contenidos Audiovisuales, con apoyo del Coordinador Jurídico y de Solución de Controversias revisa y valida los actos administrativos proyectados y puestos a su consideración por el abogado líder de la actuación administrativa sancionatoria, durante los diferentes momentos o fases del proceso, y determina el sentido de la decisión a presentar en la Sesión de Comisionados de Contenidos Audiovisuales</t>
  </si>
  <si>
    <t>Los Comisionados de Contenidos Audiovisuales  revisan los proyectos de actos administrativos puestos a su consideración por el Coordinador de Contenidos Audiovisuales y su equipo de trabajo, durante los diferentes momentos o fases del proceso, y aprueban o deciden sobre el sentido de la decisión en cada caso</t>
  </si>
  <si>
    <t>Actuaciones particulares de acceso-interconexión y despliegue</t>
  </si>
  <si>
    <t>Gestionar actuaciones particulares de acceso-interconexión y despliegue, de manera continua, mediante la solución de controversias, fijación de condiciones de acceso, uso e interconexión; de imposición de servidumbres de acceso, uso e interconexión, resolución de recursos de apelación contra actos que se refieran a la construcción, instalación u operación de redes de telecomunicaciones, de televisión abierta radiodifundida y de radiodifusión sonora, así como la revisión y validación del contenido de las Ofertas Básicas definidas por la regulación general, de acuerdo con los términos y requisitos legales vigentes, para contribuir con la promoción de la competencia y el bienestar de los usuarios.</t>
  </si>
  <si>
    <t>El proceso inicia con la validación de los requisitos establecidos en la Ley 1341 de 2009, para dar inicio al trámite administrativo, la recepción del recurso de apelación y/o queja y la solicitud OBI y finaliza con la elaboración y aprobación de la resolución decisoria y notificación.</t>
  </si>
  <si>
    <t xml:space="preserve">demandas y reclamaciones de los PRST y usuarios </t>
  </si>
  <si>
    <t>desconocimiento del alcance de las competencias de la CRC, de sus decisiones previas  y/o de la normatividad aplicable debido a la falta de diligencia y responsabilidad de la persona que hace el análisis jurídico</t>
  </si>
  <si>
    <t>Rotación de Personal
Desarrollo de múltiples actividades</t>
  </si>
  <si>
    <t>Posibilidad de afectación reputacional y Económica por demandas y reclamaciones de los PRST y usuarios debido al desconocimiento del alcance de las competencias de la CRC, de sus decisiones previas y/o de la normatividad aplicable debido a la falta de diligencia y responsabilidad de la persona que hace el análisis jurídico correspondiente.</t>
  </si>
  <si>
    <t xml:space="preserve">El Coordinador de Asesoría Jurídica y Solución de Controversias aplica la cadena de ejecución Definida en el procedimiento de actuaciones administrativas. </t>
  </si>
  <si>
    <t xml:space="preserve">El Coordinador de Asesoría Jurídica y Solución de Controversias realiza sesiones de fortalecimiento y competencias a partir de lecciones aprendidas, así como de actualizaciones siempre que se requiera en el marco de las competencias de la CRC, líneas decisionales, cambios regulatorios y de procedimiento través del acta de seguimiento de la reunión y/o compromisos de la RAE según corresponda. </t>
  </si>
  <si>
    <t xml:space="preserve">reclamaciones, demandas y condenas en contra de la CRC  </t>
  </si>
  <si>
    <t>por omisión en la revisión de la información contenida en el expediente por falta de diligencia y responsabilidad del funcionario a cargo</t>
  </si>
  <si>
    <t>Posibilidad de afectación reputacional y económica por reclamaciones, demandas y condenas en contra de la CRC  por omisión en la revisión de la información contenida en el expediente por falta de diligencia y responsabilidad del funcionario a cargo</t>
  </si>
  <si>
    <t xml:space="preserve">El Coordinador de Asesoría Jurídica y Solución de Controversias aplica la cadena de ejecución, revisión y aprobación definida en los procedimientos de solución de controversias, antenas y sancionatorios Definida en el proceso de actuaciones administrativas </t>
  </si>
  <si>
    <t>El Coordinador de Asesoría Jurídica y Solución de Controversias solicita la asignación del equipo a la Coordinación de Planeación Estratégica según la dificultad del caso a través de la planeación correspondiente</t>
  </si>
  <si>
    <t xml:space="preserve">El Coordinador de Asesoría Jurídica y Solución de Controversias solicita al grupo de trabajo la actualización de la herramienta de la coordinación para que se generen las alertas automáticas del caso según la periodicidad definida. </t>
  </si>
  <si>
    <t>La herramienta de la Coordinación de Asesoría Jurídica genera de manera automática alertar de los vencimientos de las actuaciones administrativas por correo electrónico al Coordinador y al grupo de trabajo involucrado</t>
  </si>
  <si>
    <t xml:space="preserve">  insatisfacción y reclamaciones  de los grupos de valor</t>
  </si>
  <si>
    <t xml:space="preserve">Omisión en los lineamientos dados por el Coordinador para la proyección de documentos dentro del trámite por falta de diligencia y responsabilidad del funcionario a cargo que genera reprocesos internos </t>
  </si>
  <si>
    <t xml:space="preserve">Posibilidad de afectación reputacional y Económica por   insatisfacción y reclamaciones  de los grupos de valor debido a  omisión en los lineamientos dados por el Coordinador para la proyección de documentos dentro del trámite por falta de diligencia y responsabilidad del funcionario a cargo que genera reprocesos internos </t>
  </si>
  <si>
    <t>El Coordinador de Asesoría Jurídica y Solución de Controversias realiza sesiones de fortalecimiento y actualizaciones de las actuaciones administrativas cursadas a través de reuniones de seguimiento y compromisos de RAE</t>
  </si>
  <si>
    <t>Fiscal</t>
  </si>
  <si>
    <r>
      <rPr>
        <b/>
        <sz val="12"/>
        <color theme="9" tint="-0.249977111117893"/>
        <rFont val="Arial"/>
        <family val="2"/>
      </rPr>
      <t xml:space="preserve">*Nota: </t>
    </r>
    <r>
      <rPr>
        <sz val="12"/>
        <color theme="1"/>
        <rFont val="Arial"/>
        <family val="2"/>
      </rPr>
      <t>La columna referencia se sugiere para mantener el consecutivo de riesgos, así el riesgo salga del mapa no existirá otro riesgo con el mismo número. Una entidad puede ir en el riesgo 150 pero tener 70 riesgos, lo que permite llevar una traza de los riesgos. Esta información la debe administrar la Oficina Asesora de Planeación o Gerencia de Riesgos.</t>
    </r>
  </si>
  <si>
    <t>Gestión de Tecnología y Sistemas de Información</t>
  </si>
  <si>
    <t>Gestionar continuamente, de manera eficaz, segura y eficiente los servicios tecnológicos de la CRC, desarrollando proyectos tecnológicos, brindando soporte y mantenimiento a los diferentes servicios, apoyado en las capacidades tecnológicas y en los lineamientos de gobierno digital, con el fin de apalancar los objetivos estratégicos de la entidad y entregar valor a los grupos de interés.</t>
  </si>
  <si>
    <t xml:space="preserve">Pérdida de información requerida para el cumplimiento misional de la CRC, </t>
  </si>
  <si>
    <t>la explotación de una vulnerabilidad de seguridad en un servicio tecnológico.</t>
  </si>
  <si>
    <t xml:space="preserve">Falta de gestión de las capacidades tecnológicas y/o de los accesos de  los usuarios con privilegios  a la información de la Entidad.
Vulneración de la seguridad de un servicio tecnológico a través de un ataque cibernético.
Recorte presupuestal que afecte  la implementación de los controles de seguridad.
No contar con un plan de backup con cobertura integral y no realizar pruebas de recuperación de gran tamaño de acuerdo con la crtiticidad.
Obsolescencia tecnológica o desgaste de componentes críticos para la operación
</t>
  </si>
  <si>
    <t>Posibilidad de afectación reputacional y economica  por pérdida de información requerida para el cumplimiento misional de la CRC, debido a la explotación de una vulnerabilidad de seguridad en un servicio tecnológico.</t>
  </si>
  <si>
    <t>Líder de infraestructura gestiona los controles de acceso a los servicios tecnológicos (roles y privilegios).
Descripción: Gestión del Directorio activo, doble factor de autenticación, gestión de privilegios en el servidor de archivos, políticas de las contraseñas.
Ejecución: Periódico
Evidencia: Políticas del directorio Activo y en Office 365.</t>
  </si>
  <si>
    <t>Líder de infraestructura realiza gestión de mecanismos de seguridad informática para fortalecer el acceso a los servicios tecnológicos de la CRC.
Descripción: Gestión parches de seguridad, Firewall, WAF, antivirus y de seguridad en Office 365.
Ejecución: Periódico
Evidencia: Políticas de las herramientas de seguridad informática.</t>
  </si>
  <si>
    <t>El Comisario Jefe de Seguridad de la Información, realiza la  Contratación de pruebas de vulnerabilidades o ethical hacking que permitan identificar y gestionar nuevas vulnerabilidades en los servicios tecnológicos.
Descripción: Ejecución de las pruebas de vulnerabilidades o Ethical Hacking, cierre de brechas y seguimiento a la remediación.
Ejecución: Anual
Evidencia: Informe de pruebas vulnerabilidades.</t>
  </si>
  <si>
    <t>El Coordinador TSI, realiza priorización de los proyectos registrados en el Plan Anual de Compras y se actualiza como cumplimiento al recorte presupuestal solicitado. 
Descripción: Actualización del Plan Anual de Compras por demanda.
Ejecución: Por demanda.
Evidencia: Plan Anual de Compras.</t>
  </si>
  <si>
    <t>Líder de infraestructura realiza implementación de la Política de Backup de la entidad y las pruebas de restauración de los backups.
Descripción: Ejecución de las copias de respaldo de la información y realizar las pruebas de restauración de la información y de los servicios.
Ejecución: Permanente.
Evidencia: Plan de Backup, informes del proveedor.</t>
  </si>
  <si>
    <t>Los lideres de servicios tecnológicos realizan revisión y actualización de la plataforma tecnológica de la CRC y los diferentes Sistemas de Información de acuerdo a las necesidades de la entidad y el ciclo de vida de los mismos.
Descripción: Gestión de actualizaciones de los sistemas de información, firmware, hardware y software de la entidad.
Ejecución: Por demanda.
Evidencia: Contratos de renovación, comités de gestión de cambios.</t>
  </si>
  <si>
    <t>El Comisario Jefe de Seguridad de la Información, realiza sensibilizaciones de seguridad de la información al interior de la CRC.
Descripción: Ejecución de las sensibilizaciones de seguridad, Curso Aula virtual, inducción y reinducción.
Ejecución: Por demanda.
Evidencia: Piezas de sensibilización, AulaCRC, formato de inducción.</t>
  </si>
  <si>
    <t>El líder de infraestructura Restauración de las copias de seguridad de la información y de los servicios afectados.
Descripción: Restauración de la información y de los servicios.
Ejecución: Por demanda.
Evidencia: Pruebas de funcionamiento del servicio restaurado</t>
  </si>
  <si>
    <t>Indisponibilidad de los servicios de tecnología tercerizados</t>
  </si>
  <si>
    <t>Deficiencias en la cadena de gestión de proveedores de los servicios de TIC.</t>
  </si>
  <si>
    <t xml:space="preserve">Retrasos en las etapas precontractuales que afectan la continuidad de los contratos de servicios tecnológicos tercerizados.
Incumplimiento de las obligaciones contractuales por parte de los Proveedores.
Inadecuada especificación de los requisitos técnicos mínimos para la contratación de servicios tercerizados
Deficiencias en la gestión de supervisión de los contratos.
</t>
  </si>
  <si>
    <t xml:space="preserve">Posibilidad de afectación reputacional por Indisponibilidad de los servicios de tecnología tercerizados debido a deficiencias en la cadena de gestión de proveedores de los servicios de TIC. </t>
  </si>
  <si>
    <t>El Coordinador de Tecnologías y Sistemas de Información realiza la planeación de las fechas máximas para envío de estudios previos y publicación del proceso contractual.
Descripción: Plan Anual de Adquisiciones.
Ejecución: Anual
Evidencia: Plan Anual de Adquisiciones.</t>
  </si>
  <si>
    <t>El responsable del contrato realiza la definición y gestión de acuerdos de niveles de servicio (ANS) en los contratos.
Descripción: Incluir en los contratos los ANS.
Ejecución: Por contrato.
Evidencia: Minutas de los contratos.</t>
  </si>
  <si>
    <t>El responsable del contrato realiza la definición y validación de los requisitos técnicos para la solución tecnológica a contratar teniendo en cuenta el estudio de mercado.
Descripción: Realizar un estudio de mercado por contrato teniendo en cuenta los factores actuales.
Ejecución: Por contrato.
Evidencia: Minutas de los contratos.</t>
  </si>
  <si>
    <t>El Supervisor o apoyo a la supervisión realiza actas e informes que evidencian el seguimiento al cumplimiento de las obligaciones contractuales por parte de los proveedores.
Descripción: Seguimiento del contrato.
Ejecución:  Por contrato.
Evidencia: Informe de seguimiento al proveedor en las carpetas correspondientes.</t>
  </si>
  <si>
    <t xml:space="preserve">indisponibilidad de los servicios tecnológicos críticos de la Entidad (Sistemas de Información e Infraestructura), </t>
  </si>
  <si>
    <t>un evento o incidente en los componentes Tecnológicos</t>
  </si>
  <si>
    <t>Retrasos en las etapas precontractuales que afecte  la realización de proyectos de Inversión (compra, 
mantenimiento, soporte, renovaciones etc.) que impacten directamente sobre los servicios tecnológicos críticos de la Entidad.
Generación de un incidente físico o lógico en los Servicios Tecnológicos
Vulneración de la seguridad de un servicio tecnológico a través de un ataque cibernético.
Obsolescencia tecnológica o desgaste de componentes críticos para la operación.</t>
  </si>
  <si>
    <t>Posibilidad de afectación ecnomica y reputacional por indisponibilidad de los servicios tecnológicos críticos de la Entidad (Sistemas de Información e Infraestructura) debido a un evento o incidente en los componentes Tecnológicos.</t>
  </si>
  <si>
    <t xml:space="preserve">     Mayor a 500 SMLMV </t>
  </si>
  <si>
    <t>El Coordinador de Tecnologías y Sistemas de Información, realiza la planeación de las fechas máximas para envío de estudios previos y publicación del proceso contractual.
Descripción: Plan Anual de Adquisiciones.
Ejecución: Anual
Evidencia: Plan Anual de Adquisiciones.</t>
  </si>
  <si>
    <t>Reducir (mitigar)</t>
  </si>
  <si>
    <t>Definir, entregar y hacer seguimiento el calendario anual de entrega de Estudios Previos de TI a Contratación.</t>
  </si>
  <si>
    <t>Coodinador de TSI</t>
  </si>
  <si>
    <t>Mensual</t>
  </si>
  <si>
    <t>En curso</t>
  </si>
  <si>
    <t>El líder de infraestructura implementa y gestiona las plataformas o sistemas de monitoreo y de gestión de alertas tempranas, que le permiten al equipo de TSI anticipar proactivamente posibles indisponibilidades de los servicios tecnológicos críticos de la Entidad.
Descripción: Contratación de un servicio de monitoreo de red y alertas de seguridad.
Ejecución: Anual
Evidencia: Informe del proveedor.</t>
  </si>
  <si>
    <t>Contratación del servicio de monitoreo SOC Y NOC</t>
  </si>
  <si>
    <t>Líder de Infraestructura y Ofcial de Seguridad</t>
  </si>
  <si>
    <t>Anual</t>
  </si>
  <si>
    <t>Finalizado</t>
  </si>
  <si>
    <t>El Oficial de Seguridad de la Información realiza la contratación de pruebas de vulnerabilidades o ethical hacking que permitan identificar y gestionar nuevas vulnerabilidades en los servicios tecnológicos.
Descripción: Ejecución de las pruebas de vulnerabilidades o Ethical Hacking, cierre de brechas y seguimiento a la remediación.
Ejecución: Anual
Evidencia: Informe de pruebas vulnerabilidades.</t>
  </si>
  <si>
    <t>Implementar las Pruebas de Ethical Hacking de manera anual y remediar las vulnerabilidades de alto impacto</t>
  </si>
  <si>
    <t>Oficial de Seguridad de la Información</t>
  </si>
  <si>
    <t>El Líder de infraestructura realiza la gestión de mecanismos de seguridad informática para mitigar los ataques cibernéticos a los servicios tecnológicos de la CRC.
Descripción: Gestión parches de seguridad, Firewall, WAF, antivirus y de seguridad en Office 365.
Ejecución: Periódico
Evidencia: Políticas de las herramientas de seguridad infromática.</t>
  </si>
  <si>
    <t>Revisión periódica de las Políticas de Seguridad Informática</t>
  </si>
  <si>
    <t>Líder de Infraestructura</t>
  </si>
  <si>
    <t>Trimestral</t>
  </si>
  <si>
    <t>Los lideres de servicios tecnológicos realizan la revisión y actualización de la plataforma tecnológica de la CRC y los diferentes Sistemas de Información de acuerdo a las necesidades de la entidad y el ciclo de vida de los mismos.
Descripción: Gestión de actualizaciones de los sistemas de información, firmware, hardware y software de la entidad.
Ejecución: Por demanda.
Evidencia: Contratos de renovación, comités de gestión de cambios.</t>
  </si>
  <si>
    <t>Contratación anual de la renovación de los Sistemas de Información con Terceros y Actualización de los Sistemas de Información por demanda.</t>
  </si>
  <si>
    <t>Líderes de Servicios Tecnológicos</t>
  </si>
  <si>
    <t>Por Demanda</t>
  </si>
  <si>
    <t>El líder de infraestructura realiza el aprovisionamiento de infraestructura en Cloud con altos Acuerdos de Niveles de Servicios (ANS) para la disponibilidad de los servicios tecnológicos.
Descripción: Realizar la contratación de la nube para la disponibilidad de los servicios tecnológicos.
Ejecución: Anual.
Evidencia: Herramienta de gestión de nube Azure, informes y contrato.</t>
  </si>
  <si>
    <t>Contratación anual de los Servicios de Nube para la CRC</t>
  </si>
  <si>
    <t>El líder de infraestructura realiza la implementación de la Política de Backup de la entidad y las pruebas de restauración de los backups.
Descripción: Ejecución de las copias de respaldo de la información y realizar las pruebas de restauración de la información y de los servicios.
Ejecución: Permanente.
Evidencia: Plan de Backup, informes del proveedor.</t>
  </si>
  <si>
    <t>Actualizar periódicamente la política de Backup de la CRC y realizar semestralmente pruebas de restauración.</t>
  </si>
  <si>
    <t>Líder de Infraestructura y Líder de Servicios Tecnológicos</t>
  </si>
  <si>
    <t>Semestral</t>
  </si>
  <si>
    <t>El líder de infraestructura realiza la gestión diaria a los servicios cloud donde se encuentran alojados los servicios críticos de la CRC 
Descripción: Gestionar los servicios de la nube para la disponibilidad de los servicios tecnológicos.
Ejecución: Diario.
Evidencia: Herramienta de gestión de nube Azure e informes.</t>
  </si>
  <si>
    <t>Implementación y monitoreo de  del Servicios de SOC Y NOC</t>
  </si>
  <si>
    <t>Diario</t>
  </si>
  <si>
    <t>El Gestor de Cambios realiza la gestión de cambios cuando se requieran hacer modificaciones, actualizaciones, elimininaciones o mejoras en los sistemas de información críticos de la CRC.
Descripción: Gestión de actualizaciones de los sistemas de información, firmware, hardware y software de la entidad.
Ejecución: Por demanda.
Evidencia: Comités de gestión de cambios.</t>
  </si>
  <si>
    <t>Presentar y registrar todos los Controles de Cambios que se realicen sobre los Servicios Tecnológicos en la herramienta dispuesta para ello.</t>
  </si>
  <si>
    <t>Gestor de Cambios</t>
  </si>
  <si>
    <t>Los lideres de servicios tecnológicos / Líder de infraestructura,  restaurara la operación del servicio afectado.
Descripción: Restaurar la operación del servicio afectado.
Ejecución: Por demanda.
Evidencia: Servicio tecnológico restaurado.</t>
  </si>
  <si>
    <t>incumplimiento en la ejecución de los proyectos establecidos en el Plan Estratégico de Tecnologías de Información - PETI</t>
  </si>
  <si>
    <t>debilidades en la gestión oportuna y seguimiento de los proyectos planteados.</t>
  </si>
  <si>
    <t xml:space="preserve">Falta de capacidad técnica requerida para la implementación de los proyectos estratégicos de Tecnología.
Falta de asignación de recursos económicos requeridos para la implementación de los proyectos tecnológicos.
Deficiencias en la Planeación y Comunicación de los proyectos tecnológicos.
Recorte de proyectos tecnológicos por lineamientos legales o políticos.
</t>
  </si>
  <si>
    <t>Posibilidad de afectación reputacional por incumplimiento en la ejecución de los proyectos establecidos en el Plan Estratégico de Tecnologías de Información - PETI debido a debilidades en la gestión oportuna y seguimiento de los proyectos planteados.</t>
  </si>
  <si>
    <t>Ejecucion y Administracion de procesos</t>
  </si>
  <si>
    <t xml:space="preserve">     El riesgo afecta la imagen de de la entidad con efecto publicitario sostenido a nivel de sector administrativo, nivel departamental o municipal</t>
  </si>
  <si>
    <t>El Coordinador de Tecnologías y Sistemas de Información realiza la contratación con proveedores o profesionales expertos en los servicios tecnológicos requeridos para la implementación de los proyectos estratégicos de Tecnología.
Descripción: Realizar la contratación oportuna de los proveedores o contratistas.
Ejecución: Anual.
Evidencia: Contratos</t>
  </si>
  <si>
    <t>Contratación anual de la renovación de los servicios tecnológicos</t>
  </si>
  <si>
    <t>El Coordinador de Tecnologías y Sistemas de Información realiza la asignación de presupuesto para las contrataciones requeridas para la ejecución de los proyectos del PETI, establecido en el plan anual de compras.
Descripción: Planear la asignación presupuestal para los proyectos de la siguiente vigencia.
Ejecución: Anual.
Evidencia: Plan anual de adquisiciones.</t>
  </si>
  <si>
    <t>Definición  y aprobación del Plan Anual de Presupuesto de Inversión para Tecnologías y Sistemas de Información</t>
  </si>
  <si>
    <t>El Coordinador de Tecnologías y Sistemas de Información realiza gestión y seguimiento de los cronogramas de los proyectos del Plan Estratégico de Tecnología los cuales incluyen actividades de comunicación a las instancias de decisión.
Descripción: Seguimiento del cumplimiento a los proyectos del PETI.
Ejecución: Quincenal.
Evidencia: Reuniones de seguimiento TSI.</t>
  </si>
  <si>
    <t>Definciión y seguimiento de los cronogramas de cada uno de los proyectos que hacen parte del PETI en la vigencia actual</t>
  </si>
  <si>
    <t>Quincenal</t>
  </si>
  <si>
    <t>El Coordinador de Tecnologías y Sistemas de Información, realiza priorización de proyectos aplicando la metodología de interna de TI.
Descripción: Priorización de proyectos tecnológicos teniendo en cuenta el impacto en valor público, complejidad, duración y costos.
Ejecución: Cuando se requiera.
Evidencia: PR Gestión de iniciativas tecnológicas.</t>
  </si>
  <si>
    <t>Implementar la metodología de priorización de Iniciativas Tecnológicas y actualizar el PETI cuando se requiera.</t>
  </si>
  <si>
    <t>desarrollo o implementación de Servicios Tecnológicos no alineados a las necesidades del negocio</t>
  </si>
  <si>
    <t>Debilidades en el entendimiento y prioridades de los proyectos que apoyan el cumplimiento de los objetivos estratégicos.</t>
  </si>
  <si>
    <t>No contar con las competencias técnicas, el recurso humano necesario  y/o conocimiento del negocio.</t>
  </si>
  <si>
    <t>Posibilidad de afectación reputacional por desarrollo o implementación de Servicios Tecnológicos no alineados a las necesidades del negocio debido a debilidades en el entendimiento y prioridades de los proyectos que apoyan el cumplimiento de los objetivos estratégicos.</t>
  </si>
  <si>
    <t>El Coordinador de Tecnologías y Sistemas de Información realiza la contratación con proveedores o profesionales expertos en los servicios tecnológicos requeridos para la implementación de los proyectos estratégicos de Tecnología.
Descripción: Realizar la contratación oportuna de los proveedores o contratistas.
Ejecución: Anual.
Evidencia: Contratos.</t>
  </si>
  <si>
    <t>Obsolescencia tecnológica, falta de mantenimiento y actualización de la infraestructura.</t>
  </si>
  <si>
    <t>Los lideres de servicios tecnológicos, realizan revisión y actualización de la plataforma tecnológica de la CRC y los diferentes Sistemas de Información de acuerdo a las necesidades de la entidad y el ciclo de vida de los mismos.
Descripción: Gestión de actualizaciones de los sistemas de información, firmware, hardware y software de la entidad.
Ejecución: Por demanda.
Evidencia: Contratos de renovación, comités de gestión de cambios.</t>
  </si>
  <si>
    <t>Incumplimiento de las obligaciones contractuales de los proveedores.</t>
  </si>
  <si>
    <t>El responsable del contrato, realiza la definición y gestión de acuerdos de niveles de servicio (ANS) en los contratos.
Descripción: Incluir en los contratos los ANS.
Ejecución: Por contrato.
Evidencia: Minutas de los contratos</t>
  </si>
  <si>
    <t>Inclusión de Acuerdos de Niveles de Servicios (ANS) en los Estudios Previos de los contratos con terceros para la contratación de Servicios Tecnológicos</t>
  </si>
  <si>
    <t>Fallas en la planeación y diseño de la necesidad a implementar.</t>
  </si>
  <si>
    <t>Los líderes de servicios tecnológicos usan la Herramienta para el levantamiento de la necesidad tecnológica revisada y firmada por el usuario funcional que la requiere.
Descripción: Diligencimiento y aceptación de los requerimientos por parte del usuario funcional.
Ejecución: Por demanda.
Evidencia: Solicitud de ajustes de aplicativo y las historias de usuari</t>
  </si>
  <si>
    <t xml:space="preserve">Documentar y formalizar los requerimientos de ajustes en los sistemas de información en la herramienta dispuesta para ello. </t>
  </si>
  <si>
    <t>Los lideres de servicios tecnológicos realizan la definición de la arquitectura del requerimiento formalizada con el usuario funcional.
Descripción: Socialización de la arquitectura propuesta al usuario funcional.
Ejecución: Por demanda.
Evidencia: Documento de arquitectura</t>
  </si>
  <si>
    <t>Documentar y formalizar la arquitectura definida para los Sistemas de Información a contratar o desarrollar</t>
  </si>
  <si>
    <t>Lídel del Proyecto</t>
  </si>
  <si>
    <t>Gestión Documental</t>
  </si>
  <si>
    <t>Garantizar la preservación y disponibilidad de los documentos a través del tiempo, de manera continua, mediante la elaboración e implementación de los diferentes instrumentos archivistas y en cumplimiento de las disposiciones establecidas por el archivo general de la nación, para fomentar la eficiencia y agilidad en los procesos de la Entidad.</t>
  </si>
  <si>
    <t>El proceso de Gestión Documental Comprende las actividades relacionadas con la planificación, manejo, organización, custodia y recuperación de la documentación producida y recibida por las entidad, desde su origen hasta su destino final con el objeto de facilitar su utilización, conservación y gestión.</t>
  </si>
  <si>
    <t xml:space="preserve">Por incumplimiento en la organización de documentos físicos y electrónicos  </t>
  </si>
  <si>
    <t>Debido a desconocimiento y apropiación de los procedimientos oficiales para la organización de archivos de gestión y transferencias documentales</t>
  </si>
  <si>
    <t>Posibilidad de afectación reputacional y económica por incumplimiento en la organización de documentos físicos y electrónicos debido al desconocimiento y apropiación de los procedimientos oficiales para la organización de archivos de gestión  y transferencias documentales</t>
  </si>
  <si>
    <t>El responsable de Gestión documental elabora y/o actualiza los instrumentos de gestión documental, los presenta para validación del coordinador de GAF y luego los presenta para  aprobación por parte del Comité Institucional de Gestión y Desempeño.</t>
  </si>
  <si>
    <t>El responsable de Gestión Documental, socializa ante su grupo de trabajo los lineamientos  existentes para la entidad</t>
  </si>
  <si>
    <t xml:space="preserve">por quejas, demandas o sanciones </t>
  </si>
  <si>
    <t>debido al inadecuado manejo del sistema de gestión documental y desconocimiento de los lineamientos en la radicación</t>
  </si>
  <si>
    <t>Posibilidad de afectación reputacional por quejas, demandas o sanciones debido al inadecuado manejo del sistema de gestión documental y desconocimiento de los lineamientos en la radicación.</t>
  </si>
  <si>
    <t>El sistema de gestión documental cada vez que se radica una petición, informa al remitente el numero de radicado para la solicitud con el propósito de realizar seguimiento y control a la solicitud por parte del peticionaria.</t>
  </si>
  <si>
    <t>El funcionario encargado de la radicación de documentos (ya sea física o por medios electrónicos) verifica los datos de la petición, con el objetivo de identificar duplicidades y asociar a radicados antecedentes de la petición.</t>
  </si>
  <si>
    <t>El funcionario de Gestión Documental, compara los datos de la comunicación y los registrados para el envío, con el propósito de solicitar la modificación en los datos que presentan inconsistencias.</t>
  </si>
  <si>
    <t>El encargado de la dependencia debe verificar los tipos de solicitud requerida  con el propósito de solicitar modificación en el tipo de petición.</t>
  </si>
  <si>
    <t xml:space="preserve">por sobre costos por alto volumen de información almacenada en el archivo central </t>
  </si>
  <si>
    <t>debido a la falta o inoportuna eliminación de expedientes de acuerdo a las TRD</t>
  </si>
  <si>
    <t>Posibilidad de afectación reputacional por sobre costos por alto volumen de información almacenada en el archivo central debido a la falta o inoportuna eliminación de expedientes de acuerdo a las TRD</t>
  </si>
  <si>
    <t>El responsable de gestión documental debe realizar el trámite correspondiente para la eliminación de archivo antiguo de acuerdo con las tablas de retención documental y previa validación por parte del líder del proceso.</t>
  </si>
  <si>
    <t>Por inoportunidad en la atención de solicitudes de usuarios internos y externos</t>
  </si>
  <si>
    <t xml:space="preserve">debido a desconocimiento del procedimiento e incumplimiento de las instrucciones dadas para la radicación </t>
  </si>
  <si>
    <t xml:space="preserve">Posibilidad de afectación reputacional por inoportunidad en la atención de solicitudes  de usuarios internos y externos debido a desconocimiento del procedimiento e incumplimiento de las instrucciones dadas para la radicación </t>
  </si>
  <si>
    <t>El funcionario encargado de radicación (va sea física o a través de medios electrónicos) verificará diariamente que todas las comunicaciones de entrada sean radicadas y que las comunicaciones de salida enviadas por correo hayan sido notificadas.</t>
  </si>
  <si>
    <t>Gestión Financiera</t>
  </si>
  <si>
    <t>Gestionar los recursos financieros a través de las actividades de recaudo, administración y ejecución de éstos, con sujeción a lo dispuesto por la ley, para la operación de la Entidad en cada vigencia.</t>
  </si>
  <si>
    <t>El proceso inicia con la elaboración del análisis estadístico para determinar la tarifa de contribución de acuerdo con los recursos solicitados en el anteproyecto de presupuesto de cada vigencia, la ejecución de las actividades para el recaudo de la contribución, el soporte a los operadores para asegurar la oportuna presentación y pago de contribución, continua con la expedición de CDP y RP que se requieran, contabilidad de la Entidad y presentación de informes contables y financieros, y finaliza con la generación y autorización las órdenes de pago de las obligaciones.
En este proceso también se desarrollan las actividades relacionadas con la administración de la caja menor de la Entidad.</t>
  </si>
  <si>
    <t>debido al incumplimiento de objetivos estratégicos y metas institucionales</t>
  </si>
  <si>
    <t xml:space="preserve"> por determinar de manera inadecuada la tarifa anual de contribución, y no realizar oportuna y asertivamente acompañamiento y asesoría a los contribuyentes para el pago de contribución</t>
  </si>
  <si>
    <t>Posibilidad de pérdida reputacional y económica debido al incumplimiento de objetivos estratégicos y metas institucionales por determinar de manera inadecuada la tarifa anual de contribución, y no realizar oportuna y asertivamente acompañamiento y asesoría a los contribuyentes para el pago de contribución</t>
  </si>
  <si>
    <t>El grupo interno de contribuciones analiza los estados financieros a corte de 30 de junio del año en curso, de los operadores más representativos, con la finalidad de verificar el comportamiento de los ingresos de la vigencia anterior.</t>
  </si>
  <si>
    <t>El grupo interno de contribuciones establece diversos escenarios del comportamiento de ingresos de los operadores, a partir de datos históricos y proyecciones para realizar propuesta de tarifa de contribución de la vigencia siguiente, y presentar ante el Comité de Comisionados para su aprobación.</t>
  </si>
  <si>
    <t>El grupo interno de contribuciones presenta ante el Comité de Comisionados la propuesta de tarifa de contribución, a partir del análisis de diferentes escenarios para establecer la tarifa a presentar a la Sesión de Comisión de Comunicaciones.</t>
  </si>
  <si>
    <t>El grupo interno de contribuciones presenta ante la Sesión de Comisión de Comunicaciones, la propuesta de tarifa de contribución para su aprobación.</t>
  </si>
  <si>
    <t>por insatisfacción del grupo de valor</t>
  </si>
  <si>
    <t xml:space="preserve"> debido a la demora y/o inadecuado pago a proveedores y contratistas a partir del cumplimiento de los requisitos para el pago. </t>
  </si>
  <si>
    <t xml:space="preserve">Posibilidad de pérdida reputacional por insatisfacción del grupo de valor debido a la demora y/o inadecuado pago a proveedores y contratistas a partir del cumplimiento de los requisitos para el pago. </t>
  </si>
  <si>
    <t>Los responsables de contabilidad realizan la verificación de los documentos establecidos que hacen parte de las cuentas de cobro y/o facturas y su gestión en el sistema SIIF y remite correo electrónico a tesorería.</t>
  </si>
  <si>
    <t xml:space="preserve">El Coordinador de Gestión Administrativa y Financiera registra las cuentas de cobro y facturas radicadas a través del correo electrónico de Atención Cliente en el archivo One Drive. </t>
  </si>
  <si>
    <t>El responsable de tesorería, a partir de correo electrónico enviado por el contador, realiza la validación correspondiente y genera la orden de pago en el aplicativo SIIF, previa aprobación de la Coordinadora de Gestión Financiera.</t>
  </si>
  <si>
    <t xml:space="preserve">Por hallazgos de entes de control </t>
  </si>
  <si>
    <t>debido a inconsistencias y/o incumplimiento del marco normativo contable, tributario y presupuestal en el registro de información financiera</t>
  </si>
  <si>
    <t>Posibilidad de afectación reputacional por hallazgos de entes de control debido a inconsistencias y/o incumplimiento del marco normativo contable, tributario y presupuestal en el registro de información financiera</t>
  </si>
  <si>
    <t>El grupo interno de trabajo de Gestión Financiera establece cronograma  anual de presentación de informes financieros, donde se contemple: nombre del informe, fechas de presentación y responsable (s)  de cada informe, a presentar  en la vigencia.</t>
  </si>
  <si>
    <t>El Coordinador de Gestión Financiera, realiza reunión de seguimiento de la gestión al grupo interno de trabajo y registra los compromisos en el documento de seguimiento establecido.</t>
  </si>
  <si>
    <t>El grupo interno de trabajo de Gestión Financiera partiendo del documento de seguimiento, realiza la revisión, actualización y verificación del cumplimiento de los compromisos financieros, conforme a los lineamientos de los marcos normativos.</t>
  </si>
  <si>
    <t xml:space="preserve">por inconsistencias en la generación de información financiera </t>
  </si>
  <si>
    <t>debido a una inadecuada definición del rubro presupuestal</t>
  </si>
  <si>
    <t>Posibilidad de perdida reputacional por inconsistencias en la generación de información financiera debido a una inadecuada definición del rubro presupuestal</t>
  </si>
  <si>
    <t xml:space="preserve">Gestión </t>
  </si>
  <si>
    <t xml:space="preserve">Los responsables de Contabilidad y Presupuesto definen los rubros presupuestales aplicables a la contratación de la Entidad, de acuerdo con el catálogo presupuestal de gastos establecido por Ministerio de Hacienda y Crédito Público con periodicidad anual o cuando se requiera, evidenciándose en el cuadro de "Seguimiento Presupuestal" </t>
  </si>
  <si>
    <t>El responsable de Presupuesto verifica mediante el cuadro de "Seguimiento Presupuestal", el rubro aplicable al contrato, previa expedición de CDP</t>
  </si>
  <si>
    <t>por incumplimiento de metas presupuestales y reprocesos institucionales</t>
  </si>
  <si>
    <t>debido a demoras o inconsistencias en la expedición de certificados de disponibilidad presupuestal (CDP) y de registro presupuestal (RP)  una vez se realiza la solicitud formal por Gestión Contractual.</t>
  </si>
  <si>
    <t>Posibilidad de pérdida reputacional y económica por incumplimiento de metas presupuestales y reprocesos institucionales debido a demoras o inconsistencias en la expedición de certificados de disponibilidad presupuestal (CDP) y de registro presupuestal (RP) una vez se realiza la solicitud formal por Gestión Contractual.</t>
  </si>
  <si>
    <t>El responsable de presupuesto valida la aprobación y el valor de la contratación por parte del Comité de Compras, a partir de la información registrada en el estudio previo enviado por el proceso de gestión contractual.</t>
  </si>
  <si>
    <t>El responsable de presupuesto, a partir de la solicitud realizada por gestión contractual mediante correo electrónico, expide el CDP o RP en un plazo de dos días hábiles.</t>
  </si>
  <si>
    <t>Efecto dañoso sobre recursos públicos</t>
  </si>
  <si>
    <t>por falta de apertura o cierre de procesos de fiscalización de contribución,</t>
  </si>
  <si>
    <t xml:space="preserve">Evidenciándose falta o inoportuna gestión del grupo interno de contribuciones de la CRC </t>
  </si>
  <si>
    <t>Posibilidad de efecto dañoso sobre recursos públicos, por falta de apertura o cierre de procesos de fiscalización de contribución, evidenciándose falta o inoportuna gestión del grupo interno de contribuciones de la CRC</t>
  </si>
  <si>
    <t xml:space="preserve">     Entre 50 y 100 SMLMV </t>
  </si>
  <si>
    <t>El Coordinador de Gestión Financiera o el líder de contribución, programan auditorías de los operadores que han presentado las declaraciones de contribución, y distribuye en el grupo de fiscalización aquellas auditarlas que se llevaran a cabo por cada vigencia, informando su programación mediante correo electrónico.</t>
  </si>
  <si>
    <t>El grupo interno de contribuciones realiza auditorias en las fechas programadas, a partir de la información financiera suministrada por los operadores en el sistema de Contribuciones, evidenciándose los resultados en el formato de auditoría y quedando contenida dentro de los expedientes de los operadores.</t>
  </si>
  <si>
    <t>El grupo interno de Contribuciones realiza seguimiento a los vencimientos de fiscalización y los actualiza en el cuadro denominado "Seguimiento y Control de Vencimientos de Fiscalización Base Gravable"</t>
  </si>
  <si>
    <t>El grupo interno de contribuciones solicita al Ministerio TIC, la base de datos de operadores con registro TIC, Postal y Televisión vigentes o cancelados al 31 diciembre del año inmediatamente anterior, para cruzar con la información de la CRC, identificando los operadores omisos.</t>
  </si>
  <si>
    <t>El grupo interno de contribuciones profiere oficio persuasivo a los operadores identificados en el cruce de la base MInTic, para que presenten la declaración de la contribución o para que envíen a la CRC información financiera, y los envía a través de correo electrónica</t>
  </si>
  <si>
    <t>El grupo interno de contribuciones realiza auditorias a partir de información financiera enviada por los operadores, para determinar si son sujetos pasivos de la contribución a favor de la CRC, evidenciándose los resultados en el formato de auditoría quedando contenida en el expediente de cada operador</t>
  </si>
  <si>
    <t>El grupo interno de contribuciones actualiza y realiza seguimiento permanente a los actos administrativos de fiscalización de omisos, a través del cuadro denominado "Seguimiento y Control Fiscalización Omisos"</t>
  </si>
  <si>
    <t>Efecto dañoso sobre recursos de la entidad</t>
  </si>
  <si>
    <t>por falta de pago de la cartera de contribución por parte de los regulados</t>
  </si>
  <si>
    <t>a causa de la omisión y falta de gestión  por parte del grupo de Contribuciones</t>
  </si>
  <si>
    <t>Posibilidad de efecto dañoso sobre recursos de la entidad, por falta de pago de la cartera de contribución por parte de los regulados a causa de la omisión y falta de gestión por parte del grupo interno de Contribuciones</t>
  </si>
  <si>
    <t>El grupo interno de contribuciones genera del sistema de contribuciones, el reporte de cartera para identificar aquellos operadores que tienen deuda con la CRC, así como los operadores susceptibles de iniciar proceso de cobro persuasivo por medio de oficios, llamadas y/o correo electrónico de recordatorio de pago, realizando control a través del cuadro denominado "Seguimiento de Cartera".</t>
  </si>
  <si>
    <t>El grupo interno de contribuciones valida con el reporte de pagos del sistema de contribuciones, que los operadores que se encuentran en la etapa persuasiva hayan realizado el pago de la deuda evidenciándose en el cuadro denominado "Seguimiento de Cartera".</t>
  </si>
  <si>
    <t>El grupo interno de contribuciones realiza reunión de seguimiento de cartera con la finalidad de determinar aquellos operadores susceptibles de cobro coactivo, actualizando el cuadro denominado "Seguimiento de Cartera" y se reporta al abogado de contribuciones los operadores susceptibles de inicio de cobro coactivo o castigo de cartera, a través de correo electrónico.</t>
  </si>
  <si>
    <t>El abogado de Contribuciones realiza periódicamente seguimiento a los procesos de cobro coactivo, y actualiza el cuadro denominado "Control Actos Administrativos de Cobro Coactivo".</t>
  </si>
  <si>
    <t xml:space="preserve">Efecto dañoso sobre recursos Públicos </t>
  </si>
  <si>
    <t>por sanciones por parte de la administración de impuestos (Nacionales y Distritales)</t>
  </si>
  <si>
    <t>debido a inexactitud o extemporaneidad en la presentación  y/o pago de declaraciones tributarias e impuestos</t>
  </si>
  <si>
    <t>Posibilidad de efecto dañoso sobre recursos públicos por sanciones por parte de la administración de impuestos (Nacionales y Distritales), debido a inexactitud o extemporaneidad en la presentación  y/o pago de declaraciones tributarias e impuestos.</t>
  </si>
  <si>
    <t xml:space="preserve">     Entre 10 y 50 SMLMV </t>
  </si>
  <si>
    <t>El grupo interno de trabajo de Gestión Financiera, establece cronograma anual de vencimiento de obligaciones tributarias que le aplican a la Entidad.</t>
  </si>
  <si>
    <t>El Coordinador de Gestión Financiera realiza reunión de seguimiento de la gestión al grupo interno de trabajo y genera registro de compromisos.</t>
  </si>
  <si>
    <t>Los responsables de contabilidad y tesorería realizan conciliación de saldos de deducciones de Tesorería versus saldos de deducciones contables a través de cuadro de conciliación.</t>
  </si>
  <si>
    <t xml:space="preserve"> </t>
  </si>
  <si>
    <t>Relacionamiento con Grupos de Valor</t>
  </si>
  <si>
    <t>Gestionar la relación con los grupos de valor, de manera continua, mediante la divulgación y socialización del quehacer de la CRC, la participación activa en los escenarios nacionales e internacionales y la respuesta oportuna y con calidad a sus requerimientos, logrando la satisfacción de sus necesidades y expectativas, para fortalecer el posicionamiento de la Entidad como regulador único y convergente de los servicios de telecomunicaciones, postales y de contenidos audiovisuales.</t>
  </si>
  <si>
    <t>El proceso inicia con el diseño de la estrategia de comunicación de la CRC para cada vigencia; la planificación, elaboración y aprobación de la agenda de participación nacional e internaciona y la recepción de las peticiones, quejas, reclamos, consultas o conceptos y trámites (Homologación, Recursos de Identificación, Espacios Institucionales y Mensajes Cívicos) por parte de todos los grupos de valor de la entidad.
El proceso culmina con comunicados de prensa, notas web, piezas gráficas y audiovisuales, eventos, presentaciones, parrilla de redes sociales, a nivel interno y externo; la ejecución de la agenda de participación nacional e internacional, mediante  la preparación del material y la solicitud de las comisiones de servicio al exterior; la respuesta a las peticiones, quejas, reclamos, consultas o conceptos, trámites y la administración del uso de los recursos de identificación.</t>
  </si>
  <si>
    <t>quejas de los grupos de valor</t>
  </si>
  <si>
    <t>la extemporánea, imprecisa y/o baja calidad de respuesta a las PQRSD, Derechos de petición, conceptos y trámites".</t>
  </si>
  <si>
    <t>Falta de recurso humano 
Rotación de personal
Falta de sentido por el servicio Público</t>
  </si>
  <si>
    <t>Posibilidad de afectación reputacional por quejas de los grupos de valor, debido a la extemporánea, imprecisa y/o baja calidad de respuesta a las PQRSD, Derechos de petición, conceptos y trámites".</t>
  </si>
  <si>
    <t>El Coordinador de Relacionamiento con Grupos de Valor, verifica los radicados que se encuentran en trámite, a través del envío tres veces a la semana de radicados pendientes por ejecutar.</t>
  </si>
  <si>
    <t>El Coordinador de Relacionamiento con Grupos de Valor, verifica los radicados se que se encuentran en trámite, a través en las reuniones de seguimiento realizados al interior del proceso.</t>
  </si>
  <si>
    <t>El Coordinador de Relacionamiento con Grupos de Valor  y el profesional de consultas y trámites verifican permanentemente la disponibilidad del Sistema de Gestión Documental.</t>
  </si>
  <si>
    <t>El Coordinador de Relacionamiento con Grupos de Valor y el profesional de consultas y trámites revisan la herramienta automática de respuestas para su correspondiente actualización, si es pertinente.</t>
  </si>
  <si>
    <t>El Coordinador de Relacionamiento con Grupos de Valor, verifica la calidad de las respuestas, a través de las reuniones de seguimiento del proceso.</t>
  </si>
  <si>
    <t>El Coordinador del Grupo Interno de Trabajo correspondiente realiza una revisión previa del concepto, a través del Sistema de Gestión Documental.</t>
  </si>
  <si>
    <t>El Coordinador de Relacionamiento con Grupos de Valor, realiza una realimentación a los colaboradores que proyectan las respuestas,  a través del Sistema de Gestión Documental.</t>
  </si>
  <si>
    <t>El Coordinador de Relacionamiento con Grupos de Valor, programa fecha limite en las solicitudes recibidas, la cual permite generar alarmas se seguimiento y garantizar la oportunidad en tiempos de respuesta institucionales.</t>
  </si>
  <si>
    <t>El Coordinador de Relacionamiento con Grupos de Valor, realiza asignación en el sistema de Gestión documental de las PQRSD, derechos de petición, consultas y trámites diariamente, según radicación al funcionario responsable de emitir la respuesta.</t>
  </si>
  <si>
    <t>El Coordinador de Relacionamiento con Grupos de Valor, verifica las respuestas y a los comentarios realizados, a través del Sistema de Gestión Documental.</t>
  </si>
  <si>
    <t>El Coordinador de Relacionamiento con Grupos de Valor, realiza reporte de respuesta extemporáneamente y en caso de insatisfacción por Calidad de la respuesta se analiza  la respuesta dada y si se requiere se realiza el ajuste.</t>
  </si>
  <si>
    <t xml:space="preserve">recursos de reposición por parte de los grupos de valor </t>
  </si>
  <si>
    <t>la Administración de los Recursos de Identificación fuera de los requerimientos normativos.</t>
  </si>
  <si>
    <t xml:space="preserve">Falta de recurso humano </t>
  </si>
  <si>
    <t xml:space="preserve">Posibilidad de afectación reputacional por  recursos de reposición por parte de los grupos de valor, debido a la administración de los recursos de Identificación fuera de los requerimientos normativos. </t>
  </si>
  <si>
    <t>El líder técnico y jurídico de la administración de los recursos de identificación realizan una verificación cruzada de la respuesta o resolución.</t>
  </si>
  <si>
    <t>El líder técnico y jurídico de la administración de los recursos de identificación realizan capacitación a los colaboradores sobre la gestión de trámites, así como sobre el manejo y administración de la herramienta SIGRI.</t>
  </si>
  <si>
    <t>El Coordinador de Relacionamiento de Grupos de Valor verifica el uso de los criterios de eficiencia en la Administración de los Recursos de Identificación, a través de las reuniones de seguimiento de recursos de identificación y la RAE trimestrales.</t>
  </si>
  <si>
    <t>El Coordinador de Relacionamiento de Grupos de Valor, verifica la calidad de las respuestas, a través de las reuniones de seguimiento del proceso realizadas.</t>
  </si>
  <si>
    <t>El Coordinador de Relacionamiento con Grupos de Valor, en el momento que se identifica por parte del grupo de valor el incumplimiento en los requerimientos normativos se realiza ajuste a la resolución emitida de acuerdo a las inconsistencias identificadas.</t>
  </si>
  <si>
    <t>desconocimiento de las medidas que toma el Legislativo en temas relacionados con el sector de TIC,</t>
  </si>
  <si>
    <t>no identificar las iniciativas, debates y audiencias del sector TIC que se desarrollan en el Congreso de la República</t>
  </si>
  <si>
    <t>Posibilidad de afectación reputacional por   desconocimiento de las medidas que toma el Legislativo en temas relacionados con el sector de TIC, debido a no identificar las iniciativas, debates y audiencias del sector TIC que se desarrollan en el Congreso de la República</t>
  </si>
  <si>
    <t>El colaborador enlace con el Congreso verifica las iniciativas, a través del cuadro de la agenda legislativa semanal.</t>
  </si>
  <si>
    <t>El colaborador enlace con el Congreso Revisa proyectos de Ley que se radican en el Congreso que relacionen a la CRC.</t>
  </si>
  <si>
    <t>El Coordinador de Relacionamiento con grupos de valor, realiza reuniones de análisis en marco de todo el seguimiento legislativo.</t>
  </si>
  <si>
    <t>El Coordinador de Relacionamiento con grupos de valor al no remitir comentarios oportunamente o en caso que no se acojan por parte del ponente, se desarrolla estrategia de relacionamiento con otros congresistas para radicar proposiciones.</t>
  </si>
  <si>
    <t>Económico y Reputaciones</t>
  </si>
  <si>
    <t xml:space="preserve">la pérdida de espacios de participación en escenarios nacionales e internacionales, </t>
  </si>
  <si>
    <t>inadecuado monitoreo de los eventos y de los documentos publicados por los diferentes grupos de valor Nacionales e Internacionales</t>
  </si>
  <si>
    <t>Posibilidad de afectación reputacional por la pérdida de espacios de participación en escenarios nacionales e internacionales,  debido a inadecuado monitoreo de los eventos y de los documentos publicados por los diferentes grupos de valor Nacionales e Internacionales</t>
  </si>
  <si>
    <t>El Coordinador de Relacionamiento con grupos de valor  verifica, a través de la reunión semanal, la planeación y seguimiento de la participación nacional e internacional.</t>
  </si>
  <si>
    <t>El líder de gestión nacional e internacional verifica, a través del cuadro de agenda de participación, la identificación de todos los espacios Nacionales e Internacionales y el material para los voceros.</t>
  </si>
  <si>
    <t xml:space="preserve">El Coordinador de Relacionamiento con grupos de valor  remite correo a los organizadores del evento, manifestando el interés en los próximos eventos  a realizar </t>
  </si>
  <si>
    <t>El Coordinador de Relacionamiento con grupos de valor  solicita prorroga de tiempo para envio de documentos en los que se requiere comentarios</t>
  </si>
  <si>
    <t>por la divulgación de información errónea por parte del equipo de comunicaciones</t>
  </si>
  <si>
    <t xml:space="preserve">a la publicación de comunicados y mensajes, a través de redes sociales, sin revisión ni aprobación  </t>
  </si>
  <si>
    <t xml:space="preserve">Posibilidad de afectación reputacional  por  la divulgación de información errónea por parte del equipo de comunicaciones, debido a  la publicación de comunicados y mensajes, a través de redes sociales, sin revisión ni aprobación  </t>
  </si>
  <si>
    <t xml:space="preserve">     El riesgo afecta la imagen de la entidad a nivel nacional, con efecto publicitarios sostenible a nivel país</t>
  </si>
  <si>
    <t>El Coordinador del Grupo Interno de Trabajo o Líder, remite la información suficiente de la medida, proyecto o estudio, a través del brief de comunicaciones, para la elaboración del comunicado de prensa y los contenidos de Redes Sociales.</t>
  </si>
  <si>
    <t>Realizar el seguimiento para que el brief sea remitido con 3 días de anticipación a la publicación.</t>
  </si>
  <si>
    <t>Rocio Quinche</t>
  </si>
  <si>
    <t>El jefe o asesor de prensa  verifica la información referida en el brief, previo elaboración de comunicado de prensa y/o  mensajes de redes sociales</t>
  </si>
  <si>
    <t xml:space="preserve">Revisar el brief y si la información no es comprenidida, se debe realizar una reunión. </t>
  </si>
  <si>
    <t xml:space="preserve">El Coordinador del Grupo Interno de Trabajo o Líder verifica la información del comunicado de prensa y/o nota web </t>
  </si>
  <si>
    <t>Realizar el siguimiento para que el Coordinador o Lider realicen la revisión correspondiente.</t>
  </si>
  <si>
    <t>Director Ejecutivo o Coordinadora Ejecutiva, Valida la propuesta de Comunicados de prensa para ajustes o aprobación.</t>
  </si>
  <si>
    <t xml:space="preserve">Realizar el seguimiento para que la información sea validada por el Director Ejecutivo o Coordinadora Ejecutiva </t>
  </si>
  <si>
    <t xml:space="preserve">Jefe o asesor de prensa realiza nuevo comunicado de prensa con las precisiones que se requieran </t>
  </si>
  <si>
    <t>Validar que la información tenga los ajustes finales.</t>
  </si>
  <si>
    <t xml:space="preserve">la divulgación de contenido gráfico y audiovisual que no sean de libre uso o sin derecho de autor, </t>
  </si>
  <si>
    <t>incumplimiento de la utilización del banco de imágenes y audios permitidos en la elaboración de las piezas y audiovisuales</t>
  </si>
  <si>
    <t>Posibilidad de afectación reputaciones y económica por la divulgación de contenido gráfico debido al incumplimiento de la utilización del banco de imágenes y audios permitidos en la elaboración de las piezas y audiovisuales</t>
  </si>
  <si>
    <t>El diseñador gráfico y el productor audiovisual deben hacer uso del banco de imágenes de la CRC y descargar la música a utilizar en los videos de las páginas autorizadas</t>
  </si>
  <si>
    <t>El community manager debe cargar el contenido en YouTube con la descripción y la referencia de los derechos.</t>
  </si>
  <si>
    <t xml:space="preserve">El diseñador gráfico y el productor audiovisual deben revisar, antes de divulgar, que la imágenes utilizadas correspondan con las establecidas en el banco de imágenes. </t>
  </si>
  <si>
    <t>El community manager elimina la publicación realizada con contenidos sujetos a derechos de autor y realizar rectificación, en el momento de materializarse el riesgo.</t>
  </si>
  <si>
    <t>Gestión de Talento Humano</t>
  </si>
  <si>
    <t xml:space="preserve">Gestionar el talento humano de la entidad, de manera continua, por medio de la vinculación, permanencia, retiro y los trámites administrativos correspondientes, en cumplimiento de las normatividad vigente, para propiciar un ambiente de bienestar integral, que contribuya al logro de los objetivos institucionales. </t>
  </si>
  <si>
    <t>El proceso inicia con la planeación de la gestión del talento humano de la CRC, continua con el desarrollo de actividades correspondientes a la selección, vinculación e ingreso de los servidores y que evidencian la permanencia de los servidores en la entidad, el desarrollo de procesos acompañamiento para el retiro de los servidores, la ejecución del Plan de Trabajo de Seguridad y Salud en el Trabajo, el desarrollo de programas de promoción y prevención en Seguridad y Salud en el Trabajo, y finaliza con el trámite de la nómina de los funcionarios de la entidad.</t>
  </si>
  <si>
    <t xml:space="preserve">queja, reclamo o demanda de grupo de valor </t>
  </si>
  <si>
    <t xml:space="preserve"> la inoportunidad en el proceso de afiliaciones  y novedades que se generen en marco de la seguridad social</t>
  </si>
  <si>
    <t>Posibilidad de afectación económica y reputacional por queja, reclamo o demanda de grupo de valor debido a  la inoportunidad en el proceso de afiliaciones y novedades que se generen en marco de la seguridad social</t>
  </si>
  <si>
    <t>El grupo de gestión de Talento Humano, realiza la solicitud de documentación para ingreso a los funcionarios de planta mediante comunicación de nombramiento, remitida por el canal institucional establecido, antes de la posesión.</t>
  </si>
  <si>
    <t>El Coordinador del  grupo de gestión de Talento Humano, remite correo electrónico a todos lo funcionarios donde se informa la fecha limite para la entrega de novedades de nómina  mensualmente.</t>
  </si>
  <si>
    <t>El grupo de gestión de Talento Humano realiza por medio de canales de comunicación interna, divulgación sobre información relacionada con procedimiento para la notificación de novedades relacionadas con el Sistema de Seguridad Social</t>
  </si>
  <si>
    <t>El grupo de gestión de Talento Humano realiza el trámite de afiliaciones el mismo día  que se posesiona el funcionario de acuerdo a la información recepcionada.</t>
  </si>
  <si>
    <t>El grupo de gestión de Talento Humano y el Grupo de Gestión Financiera, realizan revisión cruzada en el proceso de liquidación de la nómina con Presupuesto y Tesorería por el funcionario asignado de Talento Humano</t>
  </si>
  <si>
    <t xml:space="preserve">El grupo de gestión de Talento Humano realiza seguimiento a los traslados de fondos de pensión y de EPS por parte de los funcionarios. </t>
  </si>
  <si>
    <t>El grupo de gestión de Talento Humano realiza la verificación de la causación y el derecho de disfrute de vacaciones así como los  casos de interrupción de las mismas</t>
  </si>
  <si>
    <t>sanciones de entes reguladores, demandas y/o quejas de grupos de valor</t>
  </si>
  <si>
    <t>la falta o inoportunidad de seguimiento realizado a la ejecución y cumplimiento  de las actividades del Plan de Seguridad y Salud en el Trabajo Institucional, que permita tomar acciones oportunas en pro del bienestar físico y mental de los funcionarios.</t>
  </si>
  <si>
    <t>Baja participación de funcionarios en actividades de Bienestar</t>
  </si>
  <si>
    <t>Posibilidad de afectación Económico y Reputacional por sanciones de entes reguladores, demandas y/o quejas de grupos de valor debido a la falta o inoportunidad de seguimiento realizado a la ejecución y cumplimiento  de las actividades del Plan de Seguridad y Salud en el Trabajo Institucional, que permita tomar acciones oportunas en pro del bienestar físico y mental de los funcionarios</t>
  </si>
  <si>
    <t>El Coordinador de Talento Humano y responsable del Sistema de Seguridad y Salud en el Trabajo,  realizan anualmente la formulación  del plan  de Seguridad y Salud en el Trabajo teniendo encuentra los resultados del seguimiento realizado al Plan de la vigencia anterior y se presenta al Comité Institucional de Gestión y Desempeño para su aprobación, evidencia acta de comité</t>
  </si>
  <si>
    <t>El Coordinador de Talento Humano y responsable del Sistema de Seguridad y Salud en el Trabajo, realizan socialización del Plan de Seguridad y Salud en el Trabajo, mediante de charlas a los funcionarios y se publica para conocimiento de grupos de valor en intranet y pagina web, la periodicidad  de las charlas es en los meses de febrero y marzo y en las actividades de inducción</t>
  </si>
  <si>
    <t>El Coordinador de Talento Humano y responsable del Sistema de Seguridad y Salud en el Trabajo, realizan mensualmente verificación de cumplimiento de actividades contempladas en el Plan de trabajo del Sistema  y de acuerdo a los resultados se realiza la medición de indicadores del Sistema de Seguridad y Salud en el Trabajo</t>
  </si>
  <si>
    <t>El Coordinador de Talento Humano y responsable del Sistema de Seguridad y Salud en el Trabajo, realizan el respectivo seguimiento del plan de acción realizado a partir de los resultados de la investigación  de un accidente de trabajo.</t>
  </si>
  <si>
    <t>El Coordinador de Talento Humano y responsable del Sistema de Seguridad y Salud en el Trabajo, realizan reportes trimestrales en las RAES del nivel de cumplimiento en la ejecución del Plan de Seguridad y Salud en el trabajo y en el Comité Institucional de Gestión y Desempeño de acuerdo a solicitudes de Planeación Estratégica</t>
  </si>
  <si>
    <t xml:space="preserve">por sanción de los organismos de control y/o insatisfacción de grupos de valor </t>
  </si>
  <si>
    <t xml:space="preserve">la indebida e inoportuna liquidación de la nómina, prestaciones y parafiscales  
</t>
  </si>
  <si>
    <t>Insuficiencia de herramientas Tecnológicas para la gestión del procesos</t>
  </si>
  <si>
    <t xml:space="preserve">Posibilidad de afectación económica y reputacional por sanción de los organismos de control y/o insatisfacción de grupos de valor debido a la indebida e inoportuna liquidación de la nómina, prestaciones y parafiscales  
</t>
  </si>
  <si>
    <t>El funcionario responsable de nómina realiza seguimiento en la actualización y parametrización del sistema usado para la liquidación de la nómina, en caso de requerir ajustes se solicita ante el proveedor.</t>
  </si>
  <si>
    <t>El funcionario responsable de nómina realiza revisión cruzada en el proceso de liquidación de la nómina con Presupuesto y Tesorería por el funcionario asignado de Talento Humano.</t>
  </si>
  <si>
    <t>El funcionario responsable de nómina genera  los reportes para firmar (nómina resumen, memorando y sabana) y se presenta ante la Coordinación para revisión y firma y posteriormente se remite a la dirección para revisión y firma. Los reportes se generan dos días hábiles  antes del pago.</t>
  </si>
  <si>
    <t>El funcionario responsable de nómina remite a Gestión Financiera por medio de correo electrónico la nómina provisional para validación y ajustes en caso que aplique.</t>
  </si>
  <si>
    <t>por incumplimiento de objetivos institucionales y/o insatisfacción de grupos de valor interno</t>
  </si>
  <si>
    <t xml:space="preserve">debido a la inoportunidad o falta de seguimiento al Plan Estratégico  de Talento Humano que permita determinar el cumplimiento de las acciones a desarrollar en Planes y programas institucionales en pro de la calidad de vida de los servidores y tomar acciones oportunas </t>
  </si>
  <si>
    <t xml:space="preserve">Posibilidad de afectación reputacional por incumplimiento de objetivos institucionales y/o insatisfacción de grupos de valor interno debido a la inoportunidad o falta de seguimiento al Plan Estratégico  de Talento Humano que permita determinar el cumplimiento de las acciones a desarrollar en Planes y programas institucionales en pro de la calidad de vida de los servidores y tomar acciones oportunas </t>
  </si>
  <si>
    <t>El Coordinador y grupo de trabajo de Gestión de Talento Humano realizan anualmente la formulación  del Plan Estratégico de Talento Humano teniendo en cuenta resultados de la vigencia anterior, diagnóstico de necesidades en marco del Talento Humano.</t>
  </si>
  <si>
    <t>El Coordinador y grupo de trabajo de Gestión de Talento Humano, realizan socialización del Plan Estratégico de Talento Humano mediante de charlas a los funcionarios y se publica para conocimiento de grupos de valor en intranet y página web, la periodicidad  de las charlas es en los meses de febrero y marzo y en las actividades de inducción.</t>
  </si>
  <si>
    <t>El Coordinador y grupo de trabajo de Gestión de Talento Humano, realizan trimestralmente verificación de cumplimiento de actividades contempladas en el Plan Estratégico de Talento Humano y de acuerdo a los resultados se realiza la medición del indicador.</t>
  </si>
  <si>
    <t>El Coordinador y grupo de trabajo de Gestión de Talento Humano, realizan reportes trimestrales en las RAES del nivel de cumplimiento en la ejecución del Plan Estratégico de Talento Humano.</t>
  </si>
  <si>
    <t>Sobrecarga laboral a partir de concurso de vinculación por méritos</t>
  </si>
  <si>
    <t>por recursos no cobrados a entidad correspondiente</t>
  </si>
  <si>
    <t>Debido a omisión en la radicación oportuna de incapacidades presentadas por los funcionarios de la CRC</t>
  </si>
  <si>
    <t>Posibilidad de  Efecto dañoso sobre recursos públicos por recursos no cobrados a entidad correspondiente, debido a omisión en la radicación oportuna de incapacidades presentadas por los funcionarios de la CRC</t>
  </si>
  <si>
    <t>En los casos en los que corresponda, el funcionario responsable realiza recepción de las incapacidades presentadas por los funcionarios y  reporta ante la entidad competente para su pago.</t>
  </si>
  <si>
    <t>El funcionario responsable verifica mensualmente que todas las incapacidades estén radicadas ante la entidad competente del pago.</t>
  </si>
  <si>
    <t>El funcionario encargado mensualmente concilia los pagos efectuados por concepto de incapacidades remitidas por los funcionarios</t>
  </si>
  <si>
    <t>Gestión Jurídica</t>
  </si>
  <si>
    <t>Liderar oportunamente la estrategia jurídica de la Entidad, de manera continua, mediante acciones para asesorar y proteger jurídicamente el desarrollo de las funciones a cargo de la CRC, de acuerdo con los términos y requisitos legales vigentes, para el adecuado funcionamiento y fortalecimiento institucional.</t>
  </si>
  <si>
    <t xml:space="preserve">El proceso inicia con la asesoría jurídica transversal provista a los Grupos Internos de Trabajo de la Comisión en el desarrollo de sus funciones dando aplicación a los lineamientos asociados  la prevención del daño antijurídico. Así mismo, abarca la defensa judicial de la Entidad, y el desarrollo de los procesos sancionatorios por el presunto incumplimiento de la obligación de remisión de información. </t>
  </si>
  <si>
    <t>debido a falta de seguimiento a los requerimientos presentados por los proveedores de redes y servicios de telecomunicaciones (PRST) y usuarios, asi como aquellos realizados por las autoridades judiciales por falta de  diligencia y responsabilidad del funcionario a cargo que genera vencimiento de términos legales y judiciales.</t>
  </si>
  <si>
    <t xml:space="preserve">Carga Laboral
Rotación de personal
Desarrollo de múltiples actividades
</t>
  </si>
  <si>
    <t>Posibilidad de Afectación reputacional por reclamaciones, demandas y condenas en contra de la CRC  debido a falta de seguimiento a los requerimientos presentados por los proveedores de redes y servicios de telecomunicaciones (PRST) y usuarios, asi como aquellos realizados por las autoridades judiciales por falta de  diligencia y responsabilidad del funcionario a cargo que genera vencimiento de términos legales y judiciales.</t>
  </si>
  <si>
    <t>El Coordinador de Asesoría Jurídica y Solución de Controversias, y el funcionario a cargo genera alertas de los tiempos en los que debe adelantarse cada solicitud o trámite a través de la herramienta del proceso o el calendario de correo.</t>
  </si>
  <si>
    <t xml:space="preserve">El Coordinador de Asesoría Jurídica y Solución de Controversias, y el funcionario a cargo analiza la solicitud o trámite para determinar los términos legales y judiciales establecidos para el efecto a través de la solicitud previo cargue en la herramienta </t>
  </si>
  <si>
    <t>El Coordinador de Asesoría Jurídica y Solución de Controversias, y el funcionario a cargo realiza seguimiento de las alertas establecidas o programadas a través de reuniones periodicas.</t>
  </si>
  <si>
    <t xml:space="preserve">demandas por parte de los PRST o usuarios </t>
  </si>
  <si>
    <t>desconocimiento del alcance de las competencias de la CRC, de sus decisiones previas y/o de la normatividad aplicable, así como del procedimiento establecido para el efecto, debido a la falta de diligencia y responsabilidad de la persona que hace el análisis jurídico.</t>
  </si>
  <si>
    <t>Carga Laboral
Rotación de personal
Desarrollo de múltiples actividades</t>
  </si>
  <si>
    <t>Posibilidad de afectación reputacional por demandas por parte de los PRST o usuarios debido al desconocimiento del alcance de las competencias de la CRC, de sus decisiones previas y/o de la normatividad aplicable, así como del procedimiento establecido para el efecto, debido a la falta de diligencia y responsabilidad de la persona que hace el análisis jurídico.</t>
  </si>
  <si>
    <t>El Coordinador de Asesoría Jurídica y Solución de Controversias aplica la cadena de ejecución, revisión y aprobación a través de la herramienta del proceso.</t>
  </si>
  <si>
    <t xml:space="preserve">El Coordinador de Asesoría Jurídica y Solución de Controversias realiza sesiones de fortalecimiento y competencias a partir de lecciones aprendidas, así como de actualizaciones siempre que se requiera en el marco de las competencias de la CRC, líneas decisionales, cambios regulatorios y de procedimiento. </t>
  </si>
  <si>
    <t>Posibilidad de afectación reputacional por demandas por parte de los PRST o usuarios  debido a la omisión en la revisión de la información contenida en el expediente por falta de diligencia y responsabilidad del funcionario a cargo</t>
  </si>
  <si>
    <t>El Coordinador de Asesoría Jurídica y Solución de Controversias aplica la cadena de ejecución, revisión y aprobación definida en el procedimiento judicial (ajustes y aprobación correspondiente)</t>
  </si>
  <si>
    <t>El Coordinador de Asesoría Jurídica y Solución de Controversias realiza la asignación de cada tramite según su dificultad del caso a través de la planeación que se realiza para el efecto</t>
  </si>
  <si>
    <t xml:space="preserve">aumento de demandas y condenas </t>
  </si>
  <si>
    <t>debido a la omisión en la implementación y seguimiento a la Política de Prevención de Daño Antijurídico por falta de diligencia y responsabilidad del funcionario a cargo.</t>
  </si>
  <si>
    <t>Posibilidad de afectación reputacional por aumento de demandas y condenas debido a la omisión en la implementación y seguimiento a la Política de Prevención de Daño Antijurídico por falta de diligencia y responsabilidad del funcionario a cargo.</t>
  </si>
  <si>
    <t>El Coordinador de Asesoría Jurídica y Solución de Controversias realiza el seguimiento a través de la herramienta de inteligencia artificial "Analisa" para analizar contenidos y encontrar relaciones entre documentos.</t>
  </si>
  <si>
    <t xml:space="preserve">El Coordinador de Asesoría Jurídica y Solución de Controversias o el funcionario a cargo realiza la actualización de la Política de Prevención de Daño Antijurídico, así como sensibilizaciones para su entendimiento a través de las reuniones de seguimiento. </t>
  </si>
  <si>
    <t xml:space="preserve">vencimiento de términos judiciales y condenas en contra de la CRC  </t>
  </si>
  <si>
    <t>debido a los incumplimientos de  la empresa que se contrata para la vigilancia y seguimiento de los procesos judiciales.</t>
  </si>
  <si>
    <t xml:space="preserve">Posibilidad de Afectación Reputacional por vencimiento de términos judiciales y condenas en contra de la CRC debido a los incumplimientos de  la empresa que se contrata para la vigilancia y seguimiento de los procesos judiciales.  </t>
  </si>
  <si>
    <t xml:space="preserve">El supervisor del contrato realiza el seguimiento diario de los reportes enviados por el contratista. </t>
  </si>
  <si>
    <t>Aleatoria</t>
  </si>
  <si>
    <t>El Coordinador de Asesoría Jurídica y Solución de controversias asigna un responsable al interior de la entidad para que realice una segunda vigilancia judicial a través de la página web de la rama de la judicial</t>
  </si>
  <si>
    <t>Efecto Dañoso sobre intereses patrimoniales de naturaleza pública</t>
  </si>
  <si>
    <t>Saldos o recursos a favor no cobrados por la entidad estatal</t>
  </si>
  <si>
    <t>por una omisión de seguimiento y gestión oportuna de cobro persuasivo, coactivo o judicial, para lograr el pago de saldos a favor.</t>
  </si>
  <si>
    <t>Posibilidad de Efecto Dañoso sobre intereses patrimoniales de naturaleza pública por Saldos o recursos a favor no cobrados por la entidad estatal por una omisión de seguimiento y gestión oportuna de cobro persuasivo, coactivo o judicial, para lograr el pago de saldos a favor.</t>
  </si>
  <si>
    <t>Sin Documentar</t>
  </si>
  <si>
    <t>Sin Registro</t>
  </si>
  <si>
    <t>Gestión Contractual</t>
  </si>
  <si>
    <t>Adquirir con oportunidad y calidad bienes y servicios, de manera continua, a través del desarrollo de procesos de contratación, conforme a la normatividad vigente, para el adecuado funcionamiento de la entidad.</t>
  </si>
  <si>
    <t>El proceso inicia con la elaboración del Plan Anual de Adquisiciones, el cual identifica, programa y divulga las necesidades de bienes, obras y servicios de la entidad, continua con el proceso de selección y contratación, y finaliza con la ejecución y la suscripción del acta de liquidación y el acta de cierre del expediente.</t>
  </si>
  <si>
    <t xml:space="preserve">sanciones, demandas e insatisfacción de grupos de Valor </t>
  </si>
  <si>
    <t>contratación  de bienes, servicios u obras fuera de los requerimientos técnicos, financieros y legales conforme a la modalidad de selección</t>
  </si>
  <si>
    <t>Mayor carga laboral por ausencia de personal.
Alta rotación de personal.
Entrega de requerimientos contractuales por los grupos internos de trabajo incumpliendo los requisitos de idoneidad y oportunidad</t>
  </si>
  <si>
    <t>Posibilidad de afectación reputacional y económica por sanciones, demandas e insatisfacción de grupos de Valor, debido a la contratación  de bienes, servicios u obras fuera de los requerimientos técnicos, financieros y legales conforme a la modalidad de selección.</t>
  </si>
  <si>
    <t>El equipo de Gestión Contractual realiza la revisión jurídica de los estudios y documentos previos, a partir de la revisión y aprobación por parte de las áreas Técnica y/o financiera.</t>
  </si>
  <si>
    <t>El equipo de Gestión Contractual realiza la verificación del cumplimiento de los requisitos a partir del diligenciamiento de la lista de chequeo establecida.</t>
  </si>
  <si>
    <t>El equipo de Gestión Contractual presenta para aprobación del  Comité de Compras, Licitaciones y Contratos los procesos de selección.</t>
  </si>
  <si>
    <t>El líder de Gestión Contractual realiza una segunda verificación jurídica de los requisitos legales de los contratos.</t>
  </si>
  <si>
    <t xml:space="preserve">Reprocesos a partir del inadecuado desempeño del rol supervisores e interventores de los contratos de la CRC </t>
  </si>
  <si>
    <t>falta de socialización,  inducción y directrices de contratación Institucionales actualizadas.</t>
  </si>
  <si>
    <t>Mayor carga laboral por ausencia de personal.
Alta rotación de personal.</t>
  </si>
  <si>
    <t>Posibilidad de afectación económica y reputacional por reprocesos a partir del inadecuado desempeño del rol supervisores e interventores de los contratos de la CRC, debido a falta de socialización,  inducción y directrices de contratación Institucionales actualizadas.</t>
  </si>
  <si>
    <t>El equipo de Gestión Contractual realiza entrega por medio de correo electrónico de Manual de Contratación y manual de supervisión e interventoría a los Supervisores una vez cumplidos los requisitos de perfeccionamiento del contrato.</t>
  </si>
  <si>
    <t>El equipo de Gestión Contractual realiza jornadas de capacitación  a los supervisores de acuerdo a programación establecida  y/o necesidad identificada.</t>
  </si>
  <si>
    <t xml:space="preserve">El equipo de Gestión Contractual realiza acompañamiento de acuerdo a necesidades manifestadas por parte de los supervisores. </t>
  </si>
  <si>
    <t>El equipo de Gestión Contractual  aplica la directriz enmarcada en la revisión y cargue de documentos del contrato en la plataforma SECOP II, contemplada en el memorando remitido por la Coordinación Ejecutiva.</t>
  </si>
  <si>
    <t>incumplimiento en metas y objetivos institucionales</t>
  </si>
  <si>
    <t xml:space="preserve">inoportunidad en la elaboración de procesos contractuales de acuerdo términos establecidos, a partir de la entrega de información completa y actualizada por parte de los grupos internos de trabajo.
</t>
  </si>
  <si>
    <t xml:space="preserve">Posibilidad ce afectación económica y reputacional por incumplimiento en metas y objetivos institucionales debido a la inoportunidad en la elaboración de procesos contractuales de acuerdo términos establecidos, a partir de la entrega de información completa por parte de los grupos internos de trabajo.
</t>
  </si>
  <si>
    <t>El equipo de Gestión Contractual realiza diligenciamiento del cuadro de control, donde se encuentra la información de procesos contractuales y se asigna al profesional que lo debe adelantar .</t>
  </si>
  <si>
    <t>El líder de Gestión Contractual realiza permanentemente el seguimiento al estado de los procesos contractuales y las alertas generadas para toma de acciones oportunas.</t>
  </si>
  <si>
    <t>El equipo de Gestión Contractual presenta ante Comité de Compras, Licitaciones y Contratos los procesos contractuales adelantados para su respectiva aprobación.</t>
  </si>
  <si>
    <t xml:space="preserve">por configuración de daño antijurídico, </t>
  </si>
  <si>
    <t>por una acción u omisión en ejecución de actividades e incumplimiento de deberes funcionales.</t>
  </si>
  <si>
    <t xml:space="preserve">Posibilidad de efecto dañoso sobre los recursos públicos, por configuración de daño antijurídico, por una acción u omisión en ejecución de actividades e incumplimiento de deberes funcionales de gestión contractual de la CRC
</t>
  </si>
  <si>
    <t xml:space="preserve">El grupo de Gestión Contractual realiza diligenciamiento y validación de las listas de chequeo para cada modalidad de selección. </t>
  </si>
  <si>
    <t>El equipo de Gestión Contractual presenta ante Comité de Compras, Licitaciones y Contratos los procesos contractuales adelantados para su respectiva aprobación</t>
  </si>
  <si>
    <t xml:space="preserve">El líder de Gestión Contractual realiza la revisión de los procesos contractuales. </t>
  </si>
  <si>
    <t>Gestión Ambiental, Bienes y Servicios</t>
  </si>
  <si>
    <t>Promover el desarrollo sostenible, mediante la elaboración, ejecución y seguimiento del Plan de Gestión de Ambiental y administrar bienes y servicios, por medio de la gestión de la adquisición y control de bienes muebles e inmuebles y/o servicios administrativos, de manera continua, en cumplimiento de las normas ambientales aplicables a la Entidad, para el adecuado funcionamiento y fortalecimiento institucional.</t>
  </si>
  <si>
    <t>El proceso inicia con el Diagnóstico Ambiental Inicial - DAI de las condiciones ambientales de la CRC, la solicitud de adquisición de bienes y/o servicios administrativos, la verificación de que esté incluido en el plan anual de adquisiciones - PAA, continua con la ejecución del Plan de Gestión Ambiental - PGA y sus programas, la administración, custodia, aseguramiento y mantenimiento de los bienes, y finaliza con el seguimiento a los indicadores de gestión, el cumplimiento de la política ambiental y la evaluación de la prestación del servicio y/o bien.</t>
  </si>
  <si>
    <t xml:space="preserve">por incumplimiento a los objetivos  del Sistema de Gestión Ambiental </t>
  </si>
  <si>
    <t>Falta de apropiación de los servidores en marco del Plan de Gestión ambiental
Limitaciones en la gestión por recortes presupuestales</t>
  </si>
  <si>
    <t xml:space="preserve">Posibilidad de afectación reputacional por incumplimiento a los objetivos  del Sistema de Gestión Ambiental debido a la falta de seguimiento a la implementación del Plan de Gestión ambiental y cumplimiento del marco Normativo relacionado.  </t>
  </si>
  <si>
    <t>Líder del Sistema de Gestión ambiental y el equipo de trabajo, realiza revisión y actualización de la matriz de requisitos legales ambientales y otros requisitos con una periodicidad semestral. Evidencia matriz de requisitos legales actualizada</t>
  </si>
  <si>
    <t xml:space="preserve">Líder del Sistema de Gestión ambiental y el equipo de trabajo, realiza seguimiento al cumplimiento de la matriz de requisitos legales ambientales y otros requisitos mediante el mecanismo establecido con una periodicidad semestral. Evidencia matriz de requisitos legales </t>
  </si>
  <si>
    <t>Líder del Sistema de Gestión Ambiental y equipo de trabajo, realiza revisión y actualización del Plan de Gestión Ambiental y programas de Gestión Ambiental con una periodicidad anual. Evidencia registro de evidencia</t>
  </si>
  <si>
    <t>Líder del Sistema de Gestión Ambiental y equipo de trabajo, realizan seguimiento al cumplimiento del Plan de Gestión Ambiental, mediante la medición de indicadores de acuerdo a la periodicidad establecida.</t>
  </si>
  <si>
    <t>Líder del Sistema de Gestión de Ambiental y equipo de trabajo, realizan revisión y socialización de criterios legales contemplados en las fichas de contratación sostenibles. La actualización se realiza anualmente y la socialización se realiza de manera trimestral</t>
  </si>
  <si>
    <t>Líder del Sistema de Gestión Ambiental y equipo de trabajo, realizan Plan de mejoramiento  ante incumplimientos en los seguimientos  establecidos en marco del Sistema de Gestión ambiental.</t>
  </si>
  <si>
    <t xml:space="preserve">por multa y/o sanción de organismos de control e insatisfacción de grupos de valor, </t>
  </si>
  <si>
    <t>por incumpliendo en la adquisición de bienes y servicios requeridos para el normal funcionamiento de la Entidad</t>
  </si>
  <si>
    <t>Rotación de Personal</t>
  </si>
  <si>
    <t>Posibilidad de afectación reputacional y económica por multa y/o sanción de organismos de control e insatisfacción de grupos de valor, por incumpliendo en la adquisición de bienes y servicios requeridos para el normal funcionamiento de la Entidad.</t>
  </si>
  <si>
    <t>El líder del proceso de Gestión Ambiental, Bienes y Servicios, realiza identificación de las necesidades de bienes y servicios administrativos para la vigencia a partir de la proyección realizada por la información histórica y con la realización del Estudio de Mercado; el control opera anualmente</t>
  </si>
  <si>
    <t>Líder del Proceso gestiona cumplimiento de garantía ante incumplimiento de los contratos</t>
  </si>
  <si>
    <t>por inexactitud en la información reportada en el Sistema de Inventario,</t>
  </si>
  <si>
    <t>debido a la inadecuada e inoportuna actualización de los registros de inventarios en la herramienta dispuesta para este fin</t>
  </si>
  <si>
    <t>Posibilidad de afectación reputacional y económica por inexactitud en la información reportada en el Sistema de Inventario, debido a la inadecuada e inoportuna actualización de los registros de inventarios en la herramienta dispuesta para este fin</t>
  </si>
  <si>
    <t>El líder de proceso de Gestión Ambiental, Bienes y servicios y el equipo de trabajo, realiza el diligenciamiento del formato de ingreso de bienes o elementos al almacén cada vez que se adquiere un bien o elemento de almacén.</t>
  </si>
  <si>
    <t>El líder de proceso de Gestión Ambiental, Bienes y servicios y el equipo de trabajo realiza la verificación del diligenciamiento del formato de ingreso de bienes o elementos al almacén  por las grupos internos de trabajo cada vez que se adquiere un bien o elemento de almacén y es reportada la compra desde  contabilidad.</t>
  </si>
  <si>
    <t>El líder de proceso de Gestión Ambiental, Bienes y servicios y el equipo de trabajo, realiza anualmente el inventario de activos fijos o bienes devolutivos, la actividad se realiza a partir de una toma física en contraste con la información que arroja la herramienta, verificando la información de las placas y responsables, evidencia registro de inventario</t>
  </si>
  <si>
    <t xml:space="preserve">El líder de proceso de Gestión Ambiental, Bienes y servicios y el equipo de trabajo, ante la inconsistencia en los inventarios realiza el reporte a la Coordinadora Administrativa, analizan las causas, donde se debe realizar  denuncia o reposición  en caso de perdida </t>
  </si>
  <si>
    <t xml:space="preserve">efecto dañoso sobre bienes públicos, recursos públicos o intereses patrimoniales de naturaleza pública </t>
  </si>
  <si>
    <t xml:space="preserve"> por perdida, extravío o hurto de bienes muebles de la entidad</t>
  </si>
  <si>
    <t>a causa de la omisión en aplicación del procedimiento para el ingreso y salida de bienes del almacén.</t>
  </si>
  <si>
    <t>Posibilidad de efecto dañoso sobre bienes públicos, recursos públicos o intereses patrimoniales de naturaleza pública por perdida, extravío o hurto de bienes muebles de la entidad a causa de la omisión en aplicación del procedimiento para el ingreso y salida de bienes del almacén.</t>
  </si>
  <si>
    <t xml:space="preserve">El líder de proceso y equipo de trabajo, realizan el proceso pre contractual para la adquisición de las pólizas de seguros </t>
  </si>
  <si>
    <t>El líder de proceso y equipo de trabajo,  realizan seguimiento a los vencimientos establecidos en las pólizas mediante mecanismo de alertas e información reportada por el intermediario</t>
  </si>
  <si>
    <t>Gestión Estratégica</t>
  </si>
  <si>
    <t>Coordinar el diseño e implementación de estrategias, políticas, programas y proyectos, por medio de la definición, ejecución y seguimiento de instrumentos de planeación de mediano y largo plazo, así como la asignación de recursos, de acuerdo con los requisitos establecidos en la normatividad asociada a la Entidad, con el fin de cumplir con el propósito superior, la misión, visión y objetivos institucionales de la CRC.</t>
  </si>
  <si>
    <t>El proceso inicia con la definición o actualización del Plan Estratégico Institucional, la definición de la Agenda Regulatoria y el portafolio de proyectos y actividades anuales, las necesidades de recursos de la entidad, y el presupuesto de la Entidad; continua con la asignación y seguimiento al recurso humano requerido por los grupos internos de trabajo para desarrollar la Agenda Regulatoria vigente y los proyectos y actividades de la CRC, el seguimiento a la ejecución del presupuesto, el seguimiento al Plan Estratégico Institucional y finaliza con la modificación a la Agenda Regulatoria vigente y el portafolio de proyectos y actividades de la CRC, y la redefinición de los equipos de trabajo y el Plan Estratégico Institucional.</t>
  </si>
  <si>
    <t>Incumplimiento de metas y objetivos estratégicos institucionales</t>
  </si>
  <si>
    <t>Inadecuado análisis de contexto organizacional, ausencia de lineamientos para su adecuada formulación y falta de pertinencia y/o oportunidad en el seguimiento del Plan Estratégico de la CRC.</t>
  </si>
  <si>
    <t>Falta de pertinencia de las necesidades identificadas a partir de las dependencias para el desarrollo de las actividades contempladas en planes y proyectos
Ausencia de Personal</t>
  </si>
  <si>
    <t>Posibilidad de afectación reputacional por incumplimiento de metas y objetivos estratégicos institucionales debido al inadecuado análisis de contexto organizacional, ausencia de lineamientos para su adecuada formulación y falta de pertinencia y/o oportunidad en el seguimiento del Plan Estratégico de la CRC.</t>
  </si>
  <si>
    <t>El Coordinador de Planeación Estratégica realiza y comunica a nivel institucional, la directriz que enmarca la formulación y/o actualización del Plan Estratégico Institucional y la información que se debe tener como entrada, atendiendo las actividades contempladas en el procedimiento de Planeación estratégica, así mismo se imparte información por medio de sensibilizaciones y comunicaciones realizadas por correos electrónicos y reuniones periódicas</t>
  </si>
  <si>
    <t>El Coordinador de Planeación Estratégica y/o su equipo de trabajo orientan y asesoran la formulación, así mismo, los reportes de seguimiento del Plan Estratégico Institucional  de acuerdo a lo contemplado en el procedimiento de Planeación Estratégica mediante acompañamientos realizados por los profesionales, de acuerdo a las necesidades de las dependencias</t>
  </si>
  <si>
    <t>El Coordinador de Planeación Estratégica y/o su equipo de trabajo realizan seguimiento a las metas  contempladas en los indicadores del Plan estratégico Institucional, de acuerdo a periodicidad establecida y se presenta información para análisis y toma de acciones ante la instancia RAE (Reunión de Análisis Estratégico) de los diferentes grupos internos de trabajo y en el informe de Revisión por la Dirección.</t>
  </si>
  <si>
    <t>El Coordinador de Planeación Estratégica y/o su equipo de trabajo  realiza reporte extemporáneo del cumplimiento de metas y objetivos estratégicos institucionales a las instancias pertinentes, para análisis y toma de acciones por ausencia de seguimientos al PEI por parte de la Coordinación de Planeación Estratégica</t>
  </si>
  <si>
    <t>Incumplimiento de metas de los objetivos estratégicos institucionales e insatisfacción de grupos de valor</t>
  </si>
  <si>
    <t>Inexactitud y/o inoportunidad en la formulación y seguimiento de Proyectos Internos y actividades de la agenda regulatoria asociados a la planeación estratégica de la CRC</t>
  </si>
  <si>
    <t xml:space="preserve">Falta de pertinencia de las necesidades identificadas a partir de las dependencias para el desarrollo de las actividades contempladas en planes y proyectos
</t>
  </si>
  <si>
    <t>Posibilidad de afectación reputacional debido al Incumplimiento de metas de los objetivos estratégicos institucionales e insatisfacción de grupos de valor, por inexactitud y/o inoportunidad en la formulación y seguimiento de Proyectos Internos y actividades de la agenda regulatoria asociados a la planeación estratégica de la CRC</t>
  </si>
  <si>
    <t>La Coordinación de Planeación Estratégica y el equipo de agenda regulatoria diseñan y establecen lineamientos para la  adecuada formulación de  iniciativas  y proyectos a incorporar en Agenda Regulatoria asegurando la alineación con el plan Estratégico Institucional, utilizando medios electrónicos y presenciales según sea necesario</t>
  </si>
  <si>
    <t>El coordinador de planeación estratégica valida que dentro de la elaboración de la Agenda Regulatoria de cada vigencia, se realice el análisis de capacidad que permita identificar el recurso humano necesario por parte de la CRC para atender sus actividades y proyectos.</t>
  </si>
  <si>
    <t>El Coordinador de Planeación Estratégica y/o  el equipo de agenda regulatoria presentan ante el comité de comisionados de comunicaciones, la sesión de comisión de contenidos audiovisuales y la sesión de comisión de comunicaciones, la propuesta de Agenda Regulatoria para aprobación y publicación (previa aplicación de ajustes en caso que se requieran)</t>
  </si>
  <si>
    <t>El Coordinador de Planeación Estratégica y/o  su equipo de trabajo realiza seguimiento al cumplimiento de proyectos internos y actividades de la Agenda Regulatoria  a través de informes periódicos.</t>
  </si>
  <si>
    <t>El Coordinador de Planeación Estratégica y su equipo de trabajo  realiza actividades de seguimiento extemporáneo y lo presenta ante las instancias pertinentes con la finalidad de tomar acciones correspondientes por falta de seguimiento oportuno</t>
  </si>
  <si>
    <t xml:space="preserve">Incumplimiento de la Ejecución presupuestal y reducción de los recursos por recorte o bajo recaudo de la contribución, </t>
  </si>
  <si>
    <t>seguimiento inadecuado y/o inoportuno a los recursos financieros de los proyectos de inversión de la CRC.</t>
  </si>
  <si>
    <t>Falta de pertinencia de las necesidades identificadas a partir de las dependencias para el desarrollo de las actividades contempladas en planes y proyectos</t>
  </si>
  <si>
    <t>Posibilidad de afectación reputacional por incumplimiento de la ejecución presupuestal y reducción de los recursos por recorte o bajo recaudo de la contribución, debido al seguimiento inadecuado y/o inoportuno a los recursos financieros de los proyectos de inversión de la CRC.</t>
  </si>
  <si>
    <t>La Coordinación de Planeación Estratégica, remite solicitud a los grupos internos de trabajo de las necesidades de recursos para la siguiente vigencia y las consolida a través del anteproyecto de presupuesto</t>
  </si>
  <si>
    <t>La Coordinación de Planeación Estratégica gestiona la revisión y aprobación  del anteproyecto de presupuesto, para registrar ante Ministerio de Hacienda y Departamento Nacional de Planeación.</t>
  </si>
  <si>
    <t xml:space="preserve">La Coordinación de Planeación Estratégica y/o equipo de trabajo realiza reuniones periódicas con la Coordinación de Gestión Administrativa y Financiera y la Coordinación Ejecutiva (gestión contractual) con el fin de revisar el estado de cumplimiento del plan anual de adquisiciones, el envío de estudios previos de los diferentes procesos a contratación, los pagos realizados y las necesidades que se presenten para hacer el seguimiento correspondiente a la ejecución presupuestal de cada vigencia. </t>
  </si>
  <si>
    <t>La coordinación de planeación estratégica y/o equipo de trabajo actualiza periódicamente el instrumento de seguimiento a la ejecución presupuestal,  con los datos compartidos por la Coordinación de Gestión Administrativa y Financiera relativa a pagos, expedición de CDPs, RPs, formalización de contratos, entre otros.</t>
  </si>
  <si>
    <t xml:space="preserve">La Coordinación de Planeación estratégica y/o equipo de trabajo emite alertas  a los grupos internos de trabajo  (en caso que se requiera) en pro del cumplimiento del Plan Anual de Adquisiciones </t>
  </si>
  <si>
    <t>La Coordinación de Planeación Estratégica y/o equipo de trabajo realiza seguimiento extemporáneo a la ejecución presupuestal y lo presenta ante las instancias  establecidas para análisis, toma de acciones y ajuste presupuestal si se requiere</t>
  </si>
  <si>
    <t>Muy baja</t>
  </si>
  <si>
    <t>Gestión Organizacional</t>
  </si>
  <si>
    <t>Gestionar oportunamente las actividades para mantener la operación eficaz, eficiente y efectiva de la Entidad, por medio de la planificación y desarrollo de las directrices organizacionales y del Sistema Integrado de Gestión, la revisión por la Alta Dirección, y la definición e implementación de acciones correctivas y de mejora, de acuerdo con los requisitos normativos vigentes y del Sistema Integrado de Gestión, con el fin de fomentar la mejora continua en la CRC y apoyar la consecución de los objetivos estratégicos.</t>
  </si>
  <si>
    <t>El proceso inicia con la definición y/o actualización de las directrices organizacionales y del Sistema Integrado de Gestión - SIG, los planes, las políticas, los objetivos, las metas, los indicadores y los documentos generales del SIG, así como la planificación y desarrollo de los Comités y Sesiones de Comisión, la Revisión por la Dirección y de la rendición de cuentas de la CRC; continúa con la definición de los requisitos para la documentación de las acciones correctivas, de mejora y de la gestión de  oportunidades que se presentan en el Sistema Integrado de Gestión - SIG, laprogramación y acompañamiento de las Reuniones de Análisis Estratégico - RAE de los procesos y, la elaboración de los informes de entrada y salida, y finaliza con el seguimiento al cumplimiento de las acciones correctivas, de mejora y de la gestión de oportunidades que se presentan en el Sistema Integrado de Gestión - SIG, el seguimiento a los objetivos del SIG, análisis de indicadores, de estructura, de proceso y de resultados, el seguimiento al cumplimiento de los planes de acción establecidos, la evaluación a la gestión, el estado y cumplimiento al Plan de Seguridad y Salud en el Trabajo SST, y el seguimiento a la gestión de (eficacia, eficiencia, efectividad) las acciones correctivas, de mejora, indicadores, la gestión de oportunidades, gestión de procesos.</t>
  </si>
  <si>
    <t>por perdida en la eficiencia y productividad de la gestión institucional evitando alcanzar los resultados esperados</t>
  </si>
  <si>
    <t>falta de seguimiento al Sistema Integrado de Gestión, que permita su correcta implmentacón y toma de acciones asertivas y oportunas</t>
  </si>
  <si>
    <t>Falta de personal</t>
  </si>
  <si>
    <t>Posibilidad de afectación reputacional por perdida en la eficiencia y productividad de la gestión institucional evitando alcanzar los resultados esperados debido a la falta de seguimiento al Sistema Integrado de Gestión, que permitan su correcta implementación y toma de acciones asertivas y oportunas</t>
  </si>
  <si>
    <t>El equipo de Planeación Estratégica realiza la gestión a la programación y acompañamiento para  realización de reuniones de análisis estratégico (RAES)</t>
  </si>
  <si>
    <t>El equipo de Planeación Estratégica realiza la revisión  de los informes de desempeño de los procesos y envío de observaciones que apliquen de acuerdo al análisis.</t>
  </si>
  <si>
    <t>por tutelas, quejas, reclamos e insatisfacción de grupos de valor</t>
  </si>
  <si>
    <t>por la indebida notificación de los actos administrativos de la CRC, a cargo de la Coordinación Ejecutiva</t>
  </si>
  <si>
    <t>Posibilidad de afectación reputacional,  por tutelas, quejas, reclamos e insatisfacción de grupos de valor,  por la indebida notificación de los actos administrativos de la CRC a cargo de la Coordinación Ejecutiva.</t>
  </si>
  <si>
    <t>El Profesional especializado de la Coordinación Ejecutiva, encargado de las notificaciones realiza el registro de los actos administrativos recibidos a través de correo electrónico en el cuadro de Excel para notificaciones.</t>
  </si>
  <si>
    <t>El Profesional especializado de la Coordinación Ejecutiva encargado  realiza las notificaciones en atención a la directriz enmarcada en el "procedimiento de notificaciones y publicación de actos administrativos"</t>
  </si>
  <si>
    <t>El Profesional especializado de la Coordinación Ejecutiva encargado  realiza la notificación de manera adecuada, en caso de quejas o reclamos por incumplimiento del procedimiento</t>
  </si>
  <si>
    <t xml:space="preserve"> por falta de acciones asertivas en pro de la mejora continua del Sistema integrado de gestión,</t>
  </si>
  <si>
    <t>debido al inadecuado análisis y consolidación en la información de entrada contemplada en el informe de revisión por la dirección.</t>
  </si>
  <si>
    <t>Posibilidad de afectación reputacional por falta de acciones asertivas en pro de la mejora continua del Sistema integrado de gestión, debido al inadecuado análisis y consolidación en la información de entrada contemplada en el informe de revisión por la dirección.</t>
  </si>
  <si>
    <t>El equipo de Planeación Estratégica realiza consolidación  de información  de acuerdo a requisitos de entrada y elaboración del informe de revisión por la dirección.</t>
  </si>
  <si>
    <t>El equipo de Planeación Estratégica realiza presentación ante  la Dirección, de la información de entrada de revisión por la Dirección, para análisis y toma de acciones en pro de fortalecimiento del SIG</t>
  </si>
  <si>
    <t>por quejas e insatisfacción de los grupos de valor ante los espacios de rendición de cuentas institucionales</t>
  </si>
  <si>
    <t xml:space="preserve">debido a la inadecuada planeación de las actividades de la estrategia de rendición de cuentas institucional </t>
  </si>
  <si>
    <t xml:space="preserve">Posibilidad de afectación reputacional por quejas e insatisfacción de los grupos de valor ante los espacios de rendición de cuentas y audiencias públicas institucionales  debido a la inadecuada planeación de las actividades de la estrategia de rendición de cuentas institucional </t>
  </si>
  <si>
    <t>El asesor o profesional de Planeación Estratégica, realiza la formulación de la estrategia de rendición de cuentas institucional de acuerdo a lineamientos aplicables</t>
  </si>
  <si>
    <t>El asesor o profesional de Planeación estratégica,  realiza seguimiento a las actividades contempladas en la estrategia de rendición de cuentas de acuerdo a periodicidad establecida</t>
  </si>
  <si>
    <t>Seguimiento y Evaluación</t>
  </si>
  <si>
    <t>Realizar el seguimiento y evaluación de manera continua a la gestión institucional, a través de la recopilación y el análisis de los resultados, de acuerdo con los requisitos de las normas asociados al Sistema Integrado de Gestión, con el fin de apoyar la toma de decisiones por parte de la Alta Dirección y la consecución de los objetivos estratégicos.</t>
  </si>
  <si>
    <t>El proceso inicia con la planificación e implementación de las auditorías internas y externas al Sistema Integrado de Gestión - SIG,  la adecuada gestión y documentación de las Salidas No Conformes -SNC identificadas; continúa con el establecimiento y la revisión de las correcciones y acciones correctivas a las no conformidades del Sistema Integrado de Gestión - SIG y finaliza con el seguimiento y la medición de procesos a través del monitoreo y análisis de los indicadores de los procesos y el seguimiento de los controles de los riesgos de gestión y de corrupción identificados en la Entidad.</t>
  </si>
  <si>
    <t xml:space="preserve">falta acciones oportunas y asertivas que permitan fortalecer el nivel de satisfacción de los grupos de valor </t>
  </si>
  <si>
    <t>debido a la falta de pertinencia en mecanismo utilizado para medir la percepción en el grado que se cumplen sus necesidades y expectativas y la desactualización en las bases de datos utilizadas</t>
  </si>
  <si>
    <t>Posibilidad de afectación reputacional por falta acciones oportunas y asertivas que permitan fortalecer el nivel de satisfacción de los grupos de valor debido a la falta de pertinencia en mecanismo utilizado para medir la percepción en el grado que se cumplen sus necesidades y expectativas y la desactualización en las bases de datos utilizadas</t>
  </si>
  <si>
    <t>El Coordinador del grupo de Planeación Estratégica y/o profesional designado verifica y actualiza las bases de datos de los diferentes segmentos definidos  (grupos de valor) para la aplicación de la encuesta.</t>
  </si>
  <si>
    <t>El Coordinador del grupo de Planeación estratégica y/o profesional designado, remite a los coordinadores de los grupos internos de trabajo por medio de correo electrónico, los cuestionarios a aplicar en el nivel de Satisfacción de los usuarios, con la finalidad de revisar, avalar y realizar observaciones o ajustes y remitir a la firma contratada</t>
  </si>
  <si>
    <t>El Coordinador del grupo de Planeación estratégica y/o profesional designado complementa las bases de datos con los registros actualizados a la firma contratada por medio de correo electrónico, antes de la aplicación de la encuesta</t>
  </si>
  <si>
    <t>Insatisfacción y reclamos de grupos de valor ante la inconformidad en el producto/servicio recibido de la CRC</t>
  </si>
  <si>
    <t>debido a la falta de control por parte de los grupos de trabajo  de las posibles salidas no conformes al no contar con lineamientos metodológicos institucionales asesorías y acompañamientos desde el Sistema Integrado de Gestión</t>
  </si>
  <si>
    <t>Posibilidad de afectación reputacional por Insatisfacción y reclamos de grupos de valor ante la inconformidad en el producto/servicio recibido de la CRC debido a la falta de control por parte de los grupos de trabajo  de las posibles salidas  de  no conformes al no contar con lineamientos metodológicos institucionales, asesorías y acompañamientos desde el Sistema Integrado de Gestión</t>
  </si>
  <si>
    <t>El profesional de Planeación estratégica realiza acompañamientos metodológicos a los procesos misionales y transversales  en el marco de la identificación y control  de las posibles salidas de Productos/servicios no conformes y gestión de las salidas no conformes, en atención a los lineamientos establecidos institucionalmente, debidamente socializados de acuerdo  a programación y necesidad manifestada por líderes de procesos.</t>
  </si>
  <si>
    <t>El profesional de Planeación estratégica Realiza seguimiento a partir de las reuniones de análisis estratégico trimestrales, al control de las salidas de producto/servicios entregados en conformidad de acuerdo a criterios de calidad, oportunidad y legales establecidos, así mismo a las entregas no conformes  identificadas</t>
  </si>
  <si>
    <t xml:space="preserve"> El Profesional de Planeación estratégica realiza seguimiento a las posibles salidas productos/servicios no conformes a partir del reporte de seguimiento de los controles que mitigan los riesgos de cada proceso, de forma trimestral mediante el mecanismo establecido para este fin </t>
  </si>
  <si>
    <t>inadecuado análisis de causas que permitan formular acciones correctivas que eliminen las no conformidades identificadas</t>
  </si>
  <si>
    <t>debido a la  falta de  lineamientos metodológicos institucionales, asesorías acompañamientos orientadores  en la formulación de planes de mejora  del Sistema Integrado de Gestión</t>
  </si>
  <si>
    <t>Posibilidad de afectación reputacional por inadecuado análisis de causas que permitan formular acciones correctivas que eliminen las no conformidades identificadas debido a la  falta de  lineamientos metodológicos institucionales, asesorías y acompañamientos orientadores  en la formulación de planes  mejora del Sistema Integrado de Gestión</t>
  </si>
  <si>
    <t>El profesional de Planeación estratégica  realiza acompañamientos metodológicos en el marco del análisis de causas y formulación de  las acciones correctivas, en atención a los lineamientos establecidos institucionalmente y debidamente socializados  para la formulación de acciones en la herramienta de gestión estratégica de acuerdo a la necesidad presentada en cada proceso.</t>
  </si>
  <si>
    <t>El profesional de Planeación estratégica realiza seguimiento a la pertinencia del análisis de causas y las acciones correctivas documentadas para eliminar la no conformidad en la herramienta dispuesta para tal fin.</t>
  </si>
  <si>
    <t>El profesional de Planeación estratégica realiza seguimiento a la ejecución de las acciones y las evidencias generadas a partir del reporte realizado por los procesos en la herramienta dispuesta para este fin</t>
  </si>
  <si>
    <t>por toma de acciones inoportunas y no asertivas en pro del mejoramiento continuo del Sistema Integrado de Gestión</t>
  </si>
  <si>
    <t>debido a inadecuado desarrollo de las auditorías internas por falta de pertinencia en la elaboración del plan de auditoría del Sistema Integrado de Gestión, la elaboración y actualización de lineamientos metodológicos institucionales y en la verificación de requisitos del grupo auditor</t>
  </si>
  <si>
    <t>Posibilidad de afectación reputacional por toma de acciones inoportunas y no asertivas en pro del mejoramiento continuo del Sistema Integrado de Gestión debido a inadecuado desarrollo de las auditorías internas  por falta de pertinencia en la elaboración del plan de auditoría del Sistema Integrado de Gestión, la elaboración y actualización de lineamientos metodológicos institucionales y en la verificación de requisitos del grupo auditor</t>
  </si>
  <si>
    <t>El profesional de Planeación estratégica elabora el plan de auditoria interna del Sistema Integrado de Gestión y lo envía a la Coordinación de Control Interno, Copasst y posteriormente lo presenta para aprobación al Comité Institucional de Gestión y  Desempeño. El Plan se elabora con una periodicidad anual, generando como evidencia el Plan de auditoría y el acta de aprobación por parte del Comité</t>
  </si>
  <si>
    <t>El profesional de Planeación estratégica realiza la validación de requisitos de los auditores internos, en atención a criterios establecidos en la guía metodológica institucional y posteriormente se hace la designación de los procesos y sistemas a auditar</t>
  </si>
  <si>
    <t>El profesional de Planeación estratégica realiza socialización de lineamientos metodológicos institucionales en el marco de Auditoría interna al grupo auditor asignado mediante mecanismo establecido</t>
  </si>
  <si>
    <t>falta de pertinencia en las acciones tomadas en pro del mejoramiento continuo</t>
  </si>
  <si>
    <t xml:space="preserve">debido a la inadecuada y/o inoportuna consolidación y análisis de los resultados de indicadores en marco del Sistema Integrado de Gestión </t>
  </si>
  <si>
    <t>Posibilidad de Afectación reputacional por falta de pertinencia en las acciones tomadas en pro del mejoramiento continuo debido a  la inadecuada y/o inoportuna consolidación y análisis de los resultados de indicadores en marco del Sistema Integrado de Gestión</t>
  </si>
  <si>
    <t>El profesional de Planeación estratégica  solicita reporte a las dependencias trimestralmente del resultado de gestión de indicadores, para consolidar en mecanismo establecido para este fin</t>
  </si>
  <si>
    <t xml:space="preserve">El Asesor de Planeación Estratégica realiza análisis de los resultados de los indicadores trimestralmente para presentar en la revisión por la dirección para toma de acciones </t>
  </si>
  <si>
    <t>El Asesor de Planeación Estratégica realiza  consolidación trimestral de la información relevante en el marco del cumplimiento de la gestión del Sistema Integrado de Gestión para ser presentado ante la Dirección Ejecutiva  y la Coordinación Ejecutiva, generando como evidencia la presentación de la información  y la citación.</t>
  </si>
  <si>
    <t>El Asesor de Planeación Estratégica realiza acompañamiento y asesoría en la revisión de los indicadores de gestión anualmente, teniendo en cuenta el comportamiento del indicador en la vigencia, observaciones recibidas a partir de revisiones internas y cambios de acuerdo a necesidad de los procesos. Esta actividad se lleva a cabo durante el primer trimestre de cada vigencia, obteniendo  batería de indicadores actualizada</t>
  </si>
  <si>
    <t>La coordinación de Innovación y Prospectiva Regulatoria presenta ante el Comité de Comisionados para verificación y validación el contenido y aporte del estudio o proyecto no regulatorio a la entidad y al sector. Verifica y valida el contenido y aporte del estudio o proyecto no regulatorio a la entidad y al sector</t>
  </si>
  <si>
    <t xml:space="preserve">Coordinación de Innovación y Prospectiva Regulatoria revisa y mantiene actualizado el procedimiento para la elaboración de los planes de implementación que se desarrollan en la CRC y en colaboración con Gestión Administrativa y Financiera, gestiona las capacitaciones cuando se presenten actualizaciones. </t>
  </si>
  <si>
    <t>debido a la falta de seguimiento a la implementación del Plan de Gestión ambiental y cumplimiento de marco Normativo relacionado</t>
  </si>
  <si>
    <t>Líder del Proceso realiza la estructuración de estudios previos para llevar a cabo el proceso de contratación; estos estudios son presentados ante el comité compras</t>
  </si>
  <si>
    <t>Líder del Proceso de Gestión Ambiental, Bienes y Servicios realiza supervisión periódica al cumplimiento de la ejecución de los contratos de bienes y servicios administrativos</t>
  </si>
  <si>
    <t>Líder del Proceso de Gestión Ambiental, Bienes y Servicios, a partir del seguimiento realizado, detecta la necesidad de adiciones o prorrogas de los contratos; se lleva a cabo el proceso de otro si y se presenta ante el comité de compras.</t>
  </si>
  <si>
    <t>El líder de proceso de Gestión Ambiental, Bienes y servicios y el equipo de trabajo, realiza ingreso en la herramienta establecida de los bienes y elementos adquiridos, de acuerdo al registro de ingreso. La actualización se debe realizar durante el mes  de la compra, a los activos fijos se les asigna una placa para su identificación.</t>
  </si>
  <si>
    <t>El líder de proceso de Gestión Ambiental, Bienes y servicios y el equipo de trabajo, realizan de manera semestral arqueos de bienes de consumo; la actividad se realiza a partir de una toma física en contraste con la información que  arroja la herramienta, verificando cantidades de cada bien de consumo</t>
  </si>
  <si>
    <t xml:space="preserve">El líder de proceso y equipo de trabajo identifica la necesidad presupuestal para la adquisición de las pólizas, conforme a los plazos de vencimiento de las mismas </t>
  </si>
  <si>
    <t>El líder de proceso y equipo de trabajo, realizan reporte de bienes que han ingresado al inventario y/o se han dado de baja  de la entidad al intermediario de seguros cada vez que se realiza adquisición o baja; se realiza por medio de correo electrónico</t>
  </si>
  <si>
    <r>
      <rPr>
        <b/>
        <sz val="14"/>
        <color theme="1"/>
        <rFont val="Arial"/>
        <family val="2"/>
      </rPr>
      <t xml:space="preserve">*Nota: </t>
    </r>
    <r>
      <rPr>
        <sz val="14"/>
        <color theme="1"/>
        <rFont val="Arial"/>
        <family val="2"/>
      </rPr>
      <t>La columna referencia se sugiere para mantener el consecutivo de riesgos, así el riesgo salga del mapa no existirá otro riesgo con el mismo número. Una entidad puede ir en el riesgo 150 pero tener 70 riesgos, lo que permite llevar una traza de los riesgos. Esta información la debe administrar la Oficina Asesora de Planeación o Gerencia de Riesgos.</t>
    </r>
  </si>
  <si>
    <t>Moderado</t>
  </si>
  <si>
    <t/>
  </si>
  <si>
    <t>Leve</t>
  </si>
  <si>
    <t>Catastrófico</t>
  </si>
  <si>
    <t>Mayor</t>
  </si>
  <si>
    <t>Menor</t>
  </si>
  <si>
    <t>MAPA DE RIESGOS DE CORRUPCIÓN 2024</t>
  </si>
  <si>
    <t>REF</t>
  </si>
  <si>
    <t>PROCESO</t>
  </si>
  <si>
    <t>OBJETIVO DEL PROCESO</t>
  </si>
  <si>
    <t xml:space="preserve">IDENTIFICACIÓN DEL RIESGO </t>
  </si>
  <si>
    <t>NOMBRE DEL RIESGO</t>
  </si>
  <si>
    <t>CAUSAS</t>
  </si>
  <si>
    <t>CONSECUENCIAS</t>
  </si>
  <si>
    <t>TIPOLOGÍA DEL RIESGO</t>
  </si>
  <si>
    <t>PROBABILIDAD</t>
  </si>
  <si>
    <t>IMPACTO</t>
  </si>
  <si>
    <t>VALORACIÓN INHERENTE</t>
  </si>
  <si>
    <t>CONTROLES</t>
  </si>
  <si>
    <t>TIPOLOGÍA DEL CONTROL</t>
  </si>
  <si>
    <t>VALORACIÓN RESIDUAL</t>
  </si>
  <si>
    <t>TRATAMIENTO</t>
  </si>
  <si>
    <t>CATEGORÍA</t>
  </si>
  <si>
    <t>EVENTO</t>
  </si>
  <si>
    <t>INTERNAS</t>
  </si>
  <si>
    <t>Política Regulatoria y Competencia (Diseño Regulatorio)</t>
  </si>
  <si>
    <t xml:space="preserve">Posibilidad de ajustar a favor  intereses propios o particulares, tráfico de influencias, amiguismo, clientelismo </t>
  </si>
  <si>
    <t>al  documento de formulación, alternativas, propuesta regulatoria y documento de respuestas y proyecto de resolución final</t>
  </si>
  <si>
    <t>Posibilidad de ajustar a favor  intereses propios o particulares, tráfico de influencias, amiguismo, clientelismo el documento de formulación, alternativas, propuesta regulatoria y documento de respuestas y proyecto de resolución final</t>
  </si>
  <si>
    <t>Rotación de personal
Falta de apropiación de valores  eticos institucionales</t>
  </si>
  <si>
    <t>Perdida de imagen institucional
Disciplinarios,  procesos legales</t>
  </si>
  <si>
    <t>Corrupción</t>
  </si>
  <si>
    <t xml:space="preserve">Posible </t>
  </si>
  <si>
    <t xml:space="preserve">Mayor </t>
  </si>
  <si>
    <t>Extrema</t>
  </si>
  <si>
    <t>El líder del proyecto verifica (i) El tiempo de cada una de las actividades del  proyecto establecido a través de la utilización de la herramienta de Asistente de Estructuración de Proyectos EDT (Estructura Detallada de Trabajo). (ii)  Los riesgos definidos durante la elaboración de la formulación del problema, de acuerdo con el formato de matriz de riesgos del proyecto que se encuentra en la Intranet, teniendo en cuenta las lecciones aprendidas y la matriz de riesgos de la coordinación. (iii) Los grupos de valor del proyecto, teniendo en cuenta interés y posible influencia en el proyecto y tomando como referencia los definidos por el Grupo Interno de Trabajo de Relacionamiento con Agentes para la CRC.</t>
  </si>
  <si>
    <t>Alta</t>
  </si>
  <si>
    <t>Reducir</t>
  </si>
  <si>
    <t xml:space="preserve">El Coordinador de Política Regulatoria y Competencia, presentan ante el Comité de Comisionados de Comunicaciones para revisión y validación el documento de formulación del problema y la planeación del proyecto.
</t>
  </si>
  <si>
    <t>Decisiones ajustadas a intereses propios o de terceros</t>
  </si>
  <si>
    <t>al poner a disposición información incompleta u omitir su disposición para beneficiar a un operador con la ausencia de la misma</t>
  </si>
  <si>
    <t>Decisiones ajustadas a intereses propios o de terceros al poner a disposición información incompleta u omitir su disposición para beneficiar a un operador con la ausencia de la misma</t>
  </si>
  <si>
    <t>Ausencia de seguimiento en la publicación de monitoreos de información
Rotación de personal</t>
  </si>
  <si>
    <t xml:space="preserve">Demandas
Disciplinarios
Perdida  de imagen y confianza institucional
</t>
  </si>
  <si>
    <t>Rara Vez</t>
  </si>
  <si>
    <t xml:space="preserve"> Disponer en Postdata el calendario de publicaciones como mecanismo de rendición de cuenta de la ciudadanía</t>
  </si>
  <si>
    <t>Realizar seguimiento a las publicaciones en las reuniones de la coordinación IAD y el archivo control</t>
  </si>
  <si>
    <t>al recibir o solicitar cualquier dádiva o beneficio a nombre propio o de terceros con el objetivo de direccionar la toma de decisiones en relación con los procesos administrativos sancionatorios por la concentración de información por parte de una sola persona</t>
  </si>
  <si>
    <t>Decisiones ajustadas a intereses propios o de terceros al recibir o solicitar cualquier dádiva o beneficio a nombre propio o de terceros con el objetivo de direccionar la toma de decisiones en relación con los procesos administrativos sancionatorios por la concentración de información por parte de una sola persona</t>
  </si>
  <si>
    <t>Rotación de personal
Falta de apropiación de los funcionarios de valores eticos institucionales
Desconocimiento de consecuencias  disciplinarias</t>
  </si>
  <si>
    <t>Perdida reputacional
Demandas, disciplinarios</t>
  </si>
  <si>
    <t>Extremo</t>
  </si>
  <si>
    <t>El abogado líder de la actuación administrativa sancionatoria  registra en el aplicativo o herramienta de procesos sancionatorios el Auto respectivo y realiza las actualizaciones del caso en el sistema, para permitir el seguimiento permanente al proceso y la consulta de los actos administrativos generados para su análisis de fondo cuando así se requiera</t>
  </si>
  <si>
    <t>El Coordinador de Contenidos Audiovisuales, con apoyo del Coordinador Jurídico y de Solución de Controversias  revisa y valida los actos administrativos proyectados y puestos a su consideración por el abogado líder de la actuación administrativa sancionatoria, durante los diferentes momentos o fases del proceso, y determina el sentido de la decisión, ajustada a derecho, a presentar en la Sesión de Comisionados de Contenidos Audiovisuales</t>
  </si>
  <si>
    <t>Los Comisionados de Contenidos Audiovisuales revisan los proyectos de actos administrativos puestos a su consideración por el Coordinador de Contenidos Audiovisuales y su equipo de trabajo, durante los diferentes momentos o fases del proceso, y aprueban o deciden sobre el sentido de la decisión, ajustada a derecho, en cada caso</t>
  </si>
  <si>
    <t>Liderar continua y oportunamente la estrategia jurídica de la Entidad, a través de acciones que permitan asesorar y cumplir con el propósito superior, la misión, visión y objetivos institucionales de la CRC, de acuerdo con las normas aplicables, buscando en todo momento el adecuado funcionamiento y fortalecimiento institucional.</t>
  </si>
  <si>
    <t>al al recibir o solicitar cualquier dádiva, por generar un concepto jurídico y/o acto administrativo a favor de un PRST.</t>
  </si>
  <si>
    <t>Decisiones ajustadas a intereses propios o de terceros al recibir o solicitar cualquier dádiva, por generar un concepto jurídico y/o acto administrativo a favor de un PRST</t>
  </si>
  <si>
    <t>Rotación de Personal
Falta de apropiación de valores eticos institucionales
Desconocimiento de consecuencias disciplinarias</t>
  </si>
  <si>
    <t>Denuncias, disciplinarios</t>
  </si>
  <si>
    <t>Posible</t>
  </si>
  <si>
    <t xml:space="preserve">El Coordinador de Asesoría Jurídica y Solución de Controversias realiza análisis multidisciplinario de la información en sus distintas etapas.
</t>
  </si>
  <si>
    <t>El Coordinador de Asesoría Jurídica y Solución de Controversias realiza Control a partir de  filtros de revisión y decisión de la Alta Dirección en sus distintas etapas</t>
  </si>
  <si>
    <t>recibir y solicitar cualquier dádiva o beneficio a nombre propio a terceros , por Pérdida o alteración de documentos relevantes dentro de los procesos en donde se encuentren comprometidos intereses de la entidad, en favor de un PRST.</t>
  </si>
  <si>
    <t>Decisiones ajustadas a intereses propios o de terceros al recibir o solicitar cualquier dádiva o beneficio a nombre propio a terceros, por pérdida o alteración de documentos relevantes dentro de los procesos en donde se encuentren comprometidos intereses de la entidad, en favor de un PRST.</t>
  </si>
  <si>
    <t>El Coordinador de Asesoría Jurídica y Solución de Controversias Toma de decisiones soportadas en evidencia</t>
  </si>
  <si>
    <t xml:space="preserve">El Coordinador de Asesoría Jurídica y Solución de Controversias realiza Revisión cruzada </t>
  </si>
  <si>
    <t>Realización de cobros indebidos</t>
  </si>
  <si>
    <t>en  la realización de trámites de recursos de identificación y Homologación, para beneficio propio o de un tercero</t>
  </si>
  <si>
    <t>Cobros indebidos en la realización de trámites de recursos de identificación y homologación, para beneficio propio o de un tercero</t>
  </si>
  <si>
    <t>Falencias en la política de reclutamiento de personal, rotación de personal
Falta de alineación  y apropiación del funcionario con la cultura organizacional y el código de integridad de la entidad</t>
  </si>
  <si>
    <t>Perjuicio de la imagen institucional.
Afectación a la credibilidad de la Entidad.
Disciplinarios</t>
  </si>
  <si>
    <t>Los Funcionarios del grupo interno de trabajo  Relacionamiento con Agentes realizan el proceso de inducción al ingresar a la CRC, donde conocen el Plan de transparencia y ética Pública institucional y las consecuencias en caso de materialización del riesgo de corrupción.</t>
  </si>
  <si>
    <t>Los Funcionarios participan en Socializaciones del código disciplinario la inducción y reinducción</t>
  </si>
  <si>
    <t xml:space="preserve">El Coordinador informa inmediatamente a la Dirección y Oficina de Control Interno, ante la identificación de cualquier comportamiento indebido por parte de los funcionarios que conlleve a la materialización del riesgo </t>
  </si>
  <si>
    <t>en la manipulación u omisión de publicación de información considerada pública, a los grupos de interés en beneficio propio o de un particular.</t>
  </si>
  <si>
    <t>Decisiones ajustadas a intereses propios o de terceros  en  la manipulación u omisión de publicación de información considerada pública, a los grupos de interés en beneficio propio o de un particular.</t>
  </si>
  <si>
    <t xml:space="preserve">El grupo de Relación con  Agentes, conocen e implementan la estrategia de comunicaciones externa, interna y digital y se realiza seguimiento en las reuniones quincenales del proceso e Informes de RAE trimestrales </t>
  </si>
  <si>
    <t>El grupo de Relacionamiento con Agentes conoce e implementa la Política de transparencia, participación y de atención a la ciudadanía y se realiza el seguimiento en las reuniones quincenales y en las RAE trimestrales.</t>
  </si>
  <si>
    <t>Uso indebido de información privilegiada</t>
  </si>
  <si>
    <t>al acceder, alterar o divulgar información de la CRC violando los controles establecidos a cambio de cualquier dadiva o beneficio propio o de un tercero</t>
  </si>
  <si>
    <t>Uso indebido de información privilegiada al Acceder, alterar o divulgar información de la CRC violando los controles establecidos a cambio de cualquier dadiva o beneficio propio o de un tercero</t>
  </si>
  <si>
    <t>Falta conocimiento y de apropiación de valores eticos por parte de los funcionarios
Rotación de Personal
Desconocimeinto de causas disciplinarias y legales</t>
  </si>
  <si>
    <t>Perdida de imagen institucional
Limitaciones en la gestión institucional
Denuncias, disciplinarios</t>
  </si>
  <si>
    <t xml:space="preserve">Firma de acuerdos de confidencialidad por parte de todos los funcionarios de la entidad.
</t>
  </si>
  <si>
    <t>Token de acceso a sitio seguro en los sitios web de la CRC</t>
  </si>
  <si>
    <t>en la omisión de verificación de requisitos para el pago a proveedores y contratistas destinando recursos públicos de forma indebida</t>
  </si>
  <si>
    <t>Decisiones ajustadas a intereses propios o de terceros en la omisión de verificación de requisitos para el pago a proveedores y contratistas, destinando recursos públicos de forma indebida</t>
  </si>
  <si>
    <t>Falta de apropiación de los funcionarios y contratistas de estrategia de integridad y valores institucionales
Rotación de personal
Falta de conocimiento  por parte de funcionarios de procesos disciplinarios</t>
  </si>
  <si>
    <t>Rara vez</t>
  </si>
  <si>
    <t>Los responsables de Contabilidad, verifican los documentos establecidos que hacen parte de las cuentas de cobro y/o facturas, realizan su registró en el aplicativo SIIF Nación, y remiten correo electrónico a Tesorería.</t>
  </si>
  <si>
    <t xml:space="preserve">Los funcionarios de Gestión Financiera, al ingresar a la CRC reciben el proceso de inducción donde conocen el Plan de Transparencia y Ética Pública Institucional y las consecuencias, en caso de materialización del riesgo de corrupción.
</t>
  </si>
  <si>
    <t>El coordinador de Gestión Financiera debe reportar oportunamente ante la instancia correspondiente, en caso de evidenciar algún comportamiento de uso indebido de información por parte de algunos de los funcionarios o contratistas.</t>
  </si>
  <si>
    <t>en el favorecimiento  en la utilización de los perfiles en el aplicativo SIIF nación</t>
  </si>
  <si>
    <t>Decisiones ajustadas a intereses propios o de terceros por favorecimiento en la utilización del aplicativo SIIF Nación</t>
  </si>
  <si>
    <t xml:space="preserve">Los funcionarios y/o contratistas que acceden al aplicativo SIIF, lo deben realizar mediante el TOKEN asignado para tal fin, de manera personal e intransferible, lo cual genera trazabilidad en las operaciones
</t>
  </si>
  <si>
    <t>El coordinador de Gestión Administrativa y Financiera realiza la designación de perfiles SIIF Nación, en atención a los lineamientos dados por el administrador del SIIF Nación.</t>
  </si>
  <si>
    <t>Los funcionarios de Gestión Financiera reciben el proceso de inducción al ingresar a la CRC, donde conocen el Plan de transparencia y ética Pública institucional y las consecuencias en caso de materialización del riesgo de corrupción.</t>
  </si>
  <si>
    <t>El coordinador de Gestión Financiera debe reportar oportunamente  ante la instancia correspondiente, en caso de evidenciar algún comportamiento de uso indebido de información por parte de algunos de los funcionarios o contratistas.</t>
  </si>
  <si>
    <t>en omisión en la apertura o cierre de procesos de fiscalización en la contribución</t>
  </si>
  <si>
    <t>Decisiones ajustadas a intereses propios o de terceros por omisión en la apertura o cierre de procesos de fiscalización en la contribución</t>
  </si>
  <si>
    <t xml:space="preserve">Grupo interno de Contribuciones valida con el reporte de pagos del sistema de contribuciones, que los operadores que se encuentran en la etapa persuasiva, hayan realizado el pago de la deuda evidenciándose en el cuadro denominado "Seguimiento de Cartera". </t>
  </si>
  <si>
    <t>Grupo interno de Contribuciones realiza reunión de seguimiento de cartera con la finalidad de determinar aquellos operadores susceptibles de cobro coactivo, actualizando el cuadro denominado "Control Actos Administrativos de Cobro Coactivo"  y se reporta al abogado de contribuciones aquellos operadores susceptibles de inicio de cobro coactivo o castigo de cartera, a través de correo electrónico.</t>
  </si>
  <si>
    <t>El abogado de Contribuciones realiza periódicamente seguimiento a los procesos de cobro coactivo y actualiza el cuadro denominado "Control Actos Administrativos de Cobro Coactivo".</t>
  </si>
  <si>
    <t>El coordinador de Gestión Administrativa y Financiera debe reportar oportunamente  ante la instancia correspondiente, en caso de evidenciar algún comportamiento de uso indebido de información por parte de algunos de los funcionarios o contratistas.</t>
  </si>
  <si>
    <t>en la perdida o desvió de recursos de caja menor</t>
  </si>
  <si>
    <t>Decisiones ajustadas a intereses propios o de terceros en la perdida o desvío de recursos de caja menor</t>
  </si>
  <si>
    <t>El responsable de Tesorería realiza los pagos por caja menor, previa autorización del Coordinador de Gestión Financiera, en atención a lineamientos institucionales.</t>
  </si>
  <si>
    <t>El coordinador de Gestión Administrativa y Financiera realiza arqueos de caja menor sin previo aviso.</t>
  </si>
  <si>
    <t>El Jefe de la oficina de Control Interno realiza arqueos sorpresivos de caja menor sin previo aviso.</t>
  </si>
  <si>
    <t>ante la posibilidad de recibir o solicitar dádiva o beneficio por direccionamiento en la validación de requisitos de vinculación de funcionarios.</t>
  </si>
  <si>
    <t>Decisiones ajustadas a intereses propios o de terceros ante la posibilidad de recibir o solicitar dádiva o beneficio por direccionamiento en la validación de requisitos de vinculación de funcionarios.</t>
  </si>
  <si>
    <t>Alto</t>
  </si>
  <si>
    <t xml:space="preserve">
El Coordinador y Grupo de trabajo de Gestión de Talento Humano, realizan revisión preliminar de requisitos de hojas de vida de aspirantes, mediante mecanismo establecidos por el proceso; en los casos de funcionarios de vinculación de provisionalidad y  de libre nombramiento y remoción cuando se requiere</t>
  </si>
  <si>
    <t>El Coordinador y grupo de trabajo de Gestión de Talento Humano, realizan el análisis de cumplimiento de requisitos mínimos del aspirante al cargo, mediante memorando suscrito por jefe de personal y se  archiva en la hoja de vida</t>
  </si>
  <si>
    <t>El Coordinador y grupo de trabajo de Gestión de Talento Humano, realizan propuesta de resolución de nombramiento y se remite para revisión y aprobación  a GAF, Coordinación ejecutiva y Dirección  y posterior posesión del funcionario</t>
  </si>
  <si>
    <t xml:space="preserve">El Coordinador y grupo de trabajo de Gestión de Talento Humano, realizan verificación de documentos  requeridos para la vinculación  mediante mecanismo establecido por el proceso a nivel institucional
</t>
  </si>
  <si>
    <t xml:space="preserve">
El Coordinador  de Gestión de Talento Humano, reporta ante la instancia pertinente, en caso de identificar algún escenario de conflicto de intereses por parte de algún funcionario que pueda llevar a la materialización del riesgo
</t>
  </si>
  <si>
    <t>al  recibir o solicitar cualquier dádiva, por generar documentos a favor de la contra parte</t>
  </si>
  <si>
    <t>Decisiones ajustadas a intereses propios o de terceros al recibir o solicitar cualquier dádiva, por generar documentos a favor de la contra parte</t>
  </si>
  <si>
    <t xml:space="preserve">recibir y solicitar cualquier dádiva o beneficio a nombre propio a terceros, ante  la Pérdida o alteración de documentos relevantes dentro de los procesos en donde se encuentren comprometidos intereses de la entidad, en favor de la Contra parte </t>
  </si>
  <si>
    <t xml:space="preserve">Decisiones ajustadas a intereses propios o de terceros al recibir y solicitar cualquier dádiva o beneficio a nombre propio a terceros, ante la Pérdida o alteración de documentos relevantes dentro de los procesos en donde se encuentren comprometidos intereses de la entidad, en favor de la Contra parte </t>
  </si>
  <si>
    <t xml:space="preserve">Adquirir con oportunidad y calidad bienes y servicios, de manera continua, a través del desarrollo de procesos de contratación, conforme a la normatividad vigente, para el adecuado funcionamiento de la entidad.
</t>
  </si>
  <si>
    <t>durante la etapa precontractual y contractual de los procesos adelantados para beneficio propio o de un tercero por parte de funcionario(s) del equipo trabajo de gestión contractual</t>
  </si>
  <si>
    <t>Uso indebido  de información privilegiada durante la etapa precontractual y contractual de los procesos adelantados para beneficio propio o de un tercero por parte de funcionarios(s) del equipo de trabajo de gestión contractual</t>
  </si>
  <si>
    <t>Rotación de personal
Falta de apropiación de valores eticos</t>
  </si>
  <si>
    <t>Afectación de las partes.
Perjuicio de la imagen institucional.
Afectación a la credibilidad de la Entidad.</t>
  </si>
  <si>
    <t xml:space="preserve">Corrupción </t>
  </si>
  <si>
    <t>Los funcionarios del equipo de gestión contractual realizan el proceso de inducción al ingresar a la CRC donde conocen el plan de transparencia y ética pública institucional y las consecuencias en caso de materializarse el riesgo de corrupción.  Este plan también es dado a conocer a los colaboradores que prestan sus servicios a través de un contrato.</t>
  </si>
  <si>
    <t>El líder del proceso de Gestión Contractual debe reportar ante la instancia correspondiente, en caso de evidenciar algún comportamiento de uso indebido de información por parte de funcionarios y contratistas del equipo de gestión contractual.</t>
  </si>
  <si>
    <t xml:space="preserve">Posibilidad de recibir o solicitar cualquier dadiva o beneficio a nombre propio o tercero </t>
  </si>
  <si>
    <t>en la omisión de registro de salida de bienes o manipulación indebida de registros de inventario</t>
  </si>
  <si>
    <t>Posibilidad de recibir o solicitar cualquier dadiva o beneficio a nombre propio o tercero por la omisión de registro de salida de bienes o manipulación indebida de registros de inventario</t>
  </si>
  <si>
    <t>Rotación de Personal
Falta de conocimiento y apropiación de valores éticos institucionales</t>
  </si>
  <si>
    <t>Perdida de imagen institucional
Perdida de recursos
Demandas, Disciplinarios</t>
  </si>
  <si>
    <t>Externo</t>
  </si>
  <si>
    <t xml:space="preserve">El líder de proceso de Gestión Ambiental, Bienes y servicios y el equipo de trabajo, realiza el diligenciamiento del formato de ingreso de bienes o elementos al almacén cada vez que se adquiere un bien o elemento de almacén.
</t>
  </si>
  <si>
    <t xml:space="preserve">El líder de proceso de Gestión Ambiental, Bienes y servicios y el equipo de trabajo realiza la verificación del diligenciamiento del formato de ingreso de bienes o elementos al almacén  por las grupos internos de trabajo cada vez que se adquiere un bien o elemento de almacén y es reportada la compra desde  contabilidad.
</t>
  </si>
  <si>
    <t xml:space="preserve">El líder de proceso de Gestión Ambiental, Bienes y servicios y el equipo de trabajo, realiza ingreso en la herramienta establecida de los bienes y elementos adquiridos, de acuerdo al registro de ingreso; la actualización se debe realizar durante el mes  de la compra, a los activos fijos se les asigna una placa para su identificación.
</t>
  </si>
  <si>
    <t xml:space="preserve">El líder de proceso de Gestión Ambiental, Bienes y servicios y el equipo de trabajo, realiza anualmente el inventario de activos fijos o bienes devolutivos; la actividad se realiza a partir de una toma física en contraste con la información que arroja la herramienta, verificando la información de las placas y responsables, evidencia registro de inventario
</t>
  </si>
  <si>
    <t xml:space="preserve">El líder de proceso de Gestión Ambiental, Bienes y servicios y el equipo de trabajo, ante la inconsistencia en los inventarios realiza el reporte a la Coordinadora Administrativa y analiza causas, donde se debe realizar  denuncia o reposición  en caso de perdida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</si>
</sst>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5" x14ac:knownFonts="1">
    <font>
      <sz val="11"/>
      <color theme="1"/>
      <name val="Aptos Narrow"/>
      <family val="2"/>
      <scheme val="minor"/>
    </font>
    <font>
      <sz val="11"/>
      <color theme="1"/>
      <name val="Aptos Narrow"/>
      <family val="2"/>
      <scheme val="minor"/>
    </font>
    <font>
      <b/>
      <sz val="22"/>
      <color theme="1"/>
      <name val="Arial Narrow"/>
      <family val="2"/>
    </font>
    <font>
      <sz val="11"/>
      <color theme="1"/>
      <name val="Arial Narrow"/>
      <family val="2"/>
    </font>
    <font>
      <b/>
      <sz val="18"/>
      <color theme="1"/>
      <name val="Arial Narrow"/>
      <family val="2"/>
    </font>
    <font>
      <sz val="14"/>
      <color theme="1"/>
      <name val="Arial"/>
      <family val="2"/>
    </font>
    <font>
      <b/>
      <sz val="11"/>
      <color theme="1"/>
      <name val="Arial Narrow"/>
      <family val="2"/>
    </font>
    <font>
      <b/>
      <sz val="14"/>
      <color theme="1"/>
      <name val="Arial Narrow"/>
      <family val="2"/>
    </font>
    <font>
      <sz val="11"/>
      <color rgb="FF000000"/>
      <name val="Arial Narrow"/>
      <family val="2"/>
    </font>
    <font>
      <sz val="12"/>
      <color rgb="FF000000"/>
      <name val="Arial Narrow"/>
      <family val="2"/>
    </font>
    <font>
      <sz val="10"/>
      <color theme="1"/>
      <name val="Arial Narrow"/>
      <family val="2"/>
    </font>
    <font>
      <sz val="11"/>
      <name val="Arial Narrow"/>
      <family val="2"/>
    </font>
    <font>
      <sz val="10"/>
      <color rgb="FF000000"/>
      <name val="Arial Narrow"/>
      <family val="2"/>
    </font>
    <font>
      <sz val="10"/>
      <name val="Arial Narrow"/>
      <family val="2"/>
    </font>
    <font>
      <sz val="11"/>
      <color rgb="FF008000"/>
      <name val="Arial Narrow"/>
      <family val="2"/>
    </font>
    <font>
      <sz val="14"/>
      <color theme="1"/>
      <name val="Arial Narrow"/>
      <family val="2"/>
    </font>
    <font>
      <sz val="14"/>
      <name val="Arial"/>
      <family val="2"/>
    </font>
    <font>
      <b/>
      <sz val="14"/>
      <color theme="1"/>
      <name val="Arial"/>
      <family val="2"/>
    </font>
    <font>
      <sz val="14"/>
      <color rgb="FFFF0000"/>
      <name val="Arial"/>
      <family val="2"/>
    </font>
    <font>
      <sz val="14"/>
      <name val="Arial Narrow"/>
      <family val="2"/>
    </font>
    <font>
      <b/>
      <sz val="16"/>
      <color theme="1"/>
      <name val="Arial Narrow"/>
      <family val="2"/>
    </font>
    <font>
      <sz val="14"/>
      <color rgb="FF000000"/>
      <name val="Arial Narrow"/>
      <family val="2"/>
    </font>
    <font>
      <b/>
      <sz val="14"/>
      <color theme="9" tint="-0.249977111117893"/>
      <name val="Arial"/>
      <family val="2"/>
    </font>
    <font>
      <b/>
      <sz val="14"/>
      <name val="Arial"/>
      <family val="2"/>
    </font>
    <font>
      <sz val="12"/>
      <color theme="1"/>
      <name val="Arial Narrow"/>
      <family val="2"/>
    </font>
    <font>
      <sz val="12"/>
      <color theme="1"/>
      <name val="Arial"/>
      <family val="2"/>
    </font>
    <font>
      <sz val="12"/>
      <name val="Arial"/>
      <family val="2"/>
    </font>
    <font>
      <b/>
      <sz val="12"/>
      <color theme="1"/>
      <name val="Arial"/>
      <family val="2"/>
    </font>
    <font>
      <b/>
      <sz val="12"/>
      <color theme="9" tint="-0.249977111117893"/>
      <name val="Arial"/>
      <family val="2"/>
    </font>
    <font>
      <sz val="14"/>
      <name val="Arial"/>
      <family val="2"/>
    </font>
    <font>
      <sz val="14"/>
      <color theme="1"/>
      <name val="Arial"/>
      <family val="2"/>
    </font>
    <font>
      <sz val="11"/>
      <color rgb="FF000000"/>
      <name val="Arial"/>
      <family val="2"/>
    </font>
    <font>
      <sz val="10"/>
      <color rgb="FF000000"/>
      <name val="Arial"/>
      <family val="2"/>
    </font>
    <font>
      <b/>
      <sz val="10"/>
      <color theme="1"/>
      <name val="Arial"/>
      <family val="2"/>
    </font>
    <font>
      <sz val="10"/>
      <color theme="1"/>
      <name val="Arial"/>
      <family val="2"/>
    </font>
    <font>
      <sz val="14"/>
      <color rgb="FF000000"/>
      <name val="Arial"/>
      <family val="2"/>
    </font>
    <font>
      <sz val="11"/>
      <color theme="1"/>
      <name val="Arial"/>
      <family val="2"/>
    </font>
    <font>
      <b/>
      <sz val="12"/>
      <color theme="1"/>
      <name val="Arial Narrow"/>
      <family val="2"/>
    </font>
    <font>
      <sz val="13"/>
      <color theme="1"/>
      <name val="Arial"/>
      <family val="2"/>
    </font>
    <font>
      <sz val="13"/>
      <color rgb="FF000000"/>
      <name val="Arial"/>
      <family val="2"/>
    </font>
    <font>
      <sz val="13"/>
      <color rgb="FF000000"/>
      <name val="Arial"/>
      <family val="2"/>
    </font>
    <font>
      <b/>
      <sz val="26"/>
      <color theme="1"/>
      <name val="Arial"/>
      <family val="2"/>
    </font>
    <font>
      <b/>
      <sz val="11"/>
      <color theme="1"/>
      <name val="Arial"/>
      <family val="2"/>
    </font>
    <font>
      <sz val="11"/>
      <color theme="1"/>
      <name val="Arial"/>
      <family val="2"/>
    </font>
    <font>
      <sz val="11"/>
      <color rgb="FF000000"/>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C000"/>
        <bgColor indexed="64"/>
      </patternFill>
    </fill>
  </fills>
  <borders count="68">
    <border>
      <left/>
      <right/>
      <top/>
      <bottom/>
      <diagonal/>
    </border>
    <border>
      <left style="dotted">
        <color rgb="FFC00000"/>
      </left>
      <right/>
      <top style="dotted">
        <color rgb="FFC00000"/>
      </top>
      <bottom/>
      <diagonal/>
    </border>
    <border>
      <left/>
      <right/>
      <top style="dotted">
        <color rgb="FFC00000"/>
      </top>
      <bottom/>
      <diagonal/>
    </border>
    <border>
      <left/>
      <right style="dotted">
        <color rgb="FFC00000"/>
      </right>
      <top style="dotted">
        <color rgb="FFC00000"/>
      </top>
      <bottom/>
      <diagonal/>
    </border>
    <border>
      <left style="dotted">
        <color rgb="FFC00000"/>
      </left>
      <right/>
      <top/>
      <bottom style="dotted">
        <color rgb="FFC00000"/>
      </bottom>
      <diagonal/>
    </border>
    <border>
      <left/>
      <right/>
      <top/>
      <bottom style="dotted">
        <color rgb="FFC00000"/>
      </bottom>
      <diagonal/>
    </border>
    <border>
      <left/>
      <right style="dotted">
        <color rgb="FFC00000"/>
      </right>
      <top/>
      <bottom style="dotted">
        <color rgb="FFC00000"/>
      </bottom>
      <diagonal/>
    </border>
    <border>
      <left style="dotted">
        <color rgb="FFC00000"/>
      </left>
      <right style="dotted">
        <color rgb="FFC00000"/>
      </right>
      <top style="dotted">
        <color rgb="FFC00000"/>
      </top>
      <bottom style="dotted">
        <color rgb="FFC00000"/>
      </bottom>
      <diagonal/>
    </border>
    <border>
      <left style="dotted">
        <color rgb="FFC00000"/>
      </left>
      <right/>
      <top style="dotted">
        <color rgb="FFC00000"/>
      </top>
      <bottom style="dotted">
        <color rgb="FFC00000"/>
      </bottom>
      <diagonal/>
    </border>
    <border>
      <left/>
      <right/>
      <top style="dotted">
        <color rgb="FFC00000"/>
      </top>
      <bottom style="dotted">
        <color rgb="FFC00000"/>
      </bottom>
      <diagonal/>
    </border>
    <border>
      <left/>
      <right style="dotted">
        <color rgb="FFC00000"/>
      </right>
      <top style="dotted">
        <color rgb="FFC00000"/>
      </top>
      <bottom style="dotted">
        <color rgb="FFC00000"/>
      </bottom>
      <diagonal/>
    </border>
    <border>
      <left style="dotted">
        <color rgb="FFC00000"/>
      </left>
      <right style="dotted">
        <color rgb="FFC00000"/>
      </right>
      <top style="dotted">
        <color rgb="FFC00000"/>
      </top>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style="hair">
        <color rgb="FFC00000"/>
      </top>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dashed">
        <color theme="9" tint="-0.24994659260841701"/>
      </left>
      <right style="dashed">
        <color theme="9" tint="-0.24994659260841701"/>
      </right>
      <top style="dashed">
        <color theme="9" tint="-0.24994659260841701"/>
      </top>
      <bottom style="dashed">
        <color theme="9" tint="-0.24994659260841701"/>
      </bottom>
      <diagonal/>
    </border>
    <border>
      <left style="dashed">
        <color theme="0" tint="-0.24994659260841701"/>
      </left>
      <right/>
      <top style="dashed">
        <color theme="0" tint="-0.24994659260841701"/>
      </top>
      <bottom/>
      <diagonal/>
    </border>
    <border>
      <left/>
      <right/>
      <top style="dashed">
        <color theme="0" tint="-0.24994659260841701"/>
      </top>
      <bottom/>
      <diagonal/>
    </border>
    <border>
      <left style="dashed">
        <color theme="0" tint="-0.24994659260841701"/>
      </left>
      <right/>
      <top/>
      <bottom style="dashed">
        <color theme="0" tint="-0.24994659260841701"/>
      </bottom>
      <diagonal/>
    </border>
    <border>
      <left/>
      <right/>
      <top/>
      <bottom style="dashed">
        <color theme="0" tint="-0.24994659260841701"/>
      </bottom>
      <diagonal/>
    </border>
    <border>
      <left style="dashed">
        <color theme="9" tint="-0.24994659260841701"/>
      </left>
      <right/>
      <top style="dashed">
        <color theme="9" tint="-0.24994659260841701"/>
      </top>
      <bottom style="dashed">
        <color theme="9" tint="-0.24994659260841701"/>
      </bottom>
      <diagonal/>
    </border>
    <border>
      <left/>
      <right style="dashed">
        <color theme="9" tint="-0.24994659260841701"/>
      </right>
      <top style="dashed">
        <color theme="9" tint="-0.24994659260841701"/>
      </top>
      <bottom style="dashed">
        <color theme="9" tint="-0.24994659260841701"/>
      </bottom>
      <diagonal/>
    </border>
    <border>
      <left/>
      <right/>
      <top style="dashed">
        <color theme="9" tint="-0.24994659260841701"/>
      </top>
      <bottom style="dashed">
        <color theme="9" tint="-0.24994659260841701"/>
      </bottom>
      <diagonal/>
    </border>
    <border>
      <left style="dashed">
        <color theme="9" tint="-0.24994659260841701"/>
      </left>
      <right/>
      <top style="dashed">
        <color theme="9" tint="-0.24994659260841701"/>
      </top>
      <bottom style="dashed">
        <color rgb="FFC00000"/>
      </bottom>
      <diagonal/>
    </border>
    <border>
      <left/>
      <right style="dashed">
        <color theme="9" tint="-0.24994659260841701"/>
      </right>
      <top style="dashed">
        <color theme="9" tint="-0.24994659260841701"/>
      </top>
      <bottom style="dashed">
        <color rgb="FFC00000"/>
      </bottom>
      <diagonal/>
    </border>
    <border>
      <left style="dashed">
        <color theme="9" tint="-0.24994659260841701"/>
      </left>
      <right/>
      <top style="dashed">
        <color theme="9" tint="-0.24994659260841701"/>
      </top>
      <bottom/>
      <diagonal/>
    </border>
    <border>
      <left/>
      <right/>
      <top style="dashed">
        <color theme="9" tint="-0.24994659260841701"/>
      </top>
      <bottom/>
      <diagonal/>
    </border>
    <border>
      <left/>
      <right style="dashed">
        <color theme="9" tint="-0.24994659260841701"/>
      </right>
      <top style="dashed">
        <color theme="9" tint="-0.24994659260841701"/>
      </top>
      <bottom/>
      <diagonal/>
    </border>
    <border>
      <left style="dashed">
        <color rgb="FFC00000"/>
      </left>
      <right style="dashed">
        <color rgb="FFC00000"/>
      </right>
      <top style="dashed">
        <color rgb="FFC00000"/>
      </top>
      <bottom/>
      <diagonal/>
    </border>
    <border>
      <left style="dashed">
        <color rgb="FFC00000"/>
      </left>
      <right style="dashed">
        <color theme="9" tint="-0.24994659260841701"/>
      </right>
      <top style="dashed">
        <color rgb="FFC00000"/>
      </top>
      <bottom/>
      <diagonal/>
    </border>
    <border>
      <left style="thin">
        <color rgb="FFC00000"/>
      </left>
      <right style="thin">
        <color rgb="FFC00000"/>
      </right>
      <top style="thin">
        <color rgb="FFC00000"/>
      </top>
      <bottom style="thin">
        <color rgb="FFC00000"/>
      </bottom>
      <diagonal/>
    </border>
    <border>
      <left style="dashed">
        <color rgb="FFC00000"/>
      </left>
      <right style="dashed">
        <color rgb="FFC00000"/>
      </right>
      <top/>
      <bottom style="dashed">
        <color rgb="FFC00000"/>
      </bottom>
      <diagonal/>
    </border>
    <border>
      <left style="dashed">
        <color rgb="FFC00000"/>
      </left>
      <right style="dashed">
        <color theme="9" tint="-0.24994659260841701"/>
      </right>
      <top/>
      <bottom style="dashed">
        <color rgb="FFC00000"/>
      </bottom>
      <diagonal/>
    </border>
    <border>
      <left style="dashed">
        <color rgb="FFC00000"/>
      </left>
      <right style="dashed">
        <color rgb="FFC00000"/>
      </right>
      <top/>
      <bottom/>
      <diagonal/>
    </border>
    <border>
      <left style="dashed">
        <color rgb="FFC00000"/>
      </left>
      <right style="dashed">
        <color rgb="FFC00000"/>
      </right>
      <top style="dashed">
        <color rgb="FFC00000"/>
      </top>
      <bottom style="dashed">
        <color rgb="FFC00000"/>
      </bottom>
      <diagonal/>
    </border>
    <border>
      <left style="dashed">
        <color rgb="FFC00000"/>
      </left>
      <right style="dashed">
        <color theme="9" tint="-0.24994659260841701"/>
      </right>
      <top style="dashed">
        <color rgb="FFC00000"/>
      </top>
      <bottom style="dashed">
        <color rgb="FFC00000"/>
      </bottom>
      <diagonal/>
    </border>
    <border>
      <left style="dashed">
        <color rgb="FFC00000"/>
      </left>
      <right style="dashed">
        <color rgb="FFC00000"/>
      </right>
      <top style="dashed">
        <color rgb="FFC00000"/>
      </top>
      <bottom style="dashed">
        <color theme="9" tint="-0.24994659260841701"/>
      </bottom>
      <diagonal/>
    </border>
    <border>
      <left/>
      <right style="dashed">
        <color theme="0" tint="-0.24994659260841701"/>
      </right>
      <top style="dashed">
        <color theme="0" tint="-0.24994659260841701"/>
      </top>
      <bottom/>
      <diagonal/>
    </border>
    <border>
      <left/>
      <right style="dashed">
        <color theme="0" tint="-0.24994659260841701"/>
      </right>
      <top/>
      <bottom style="dashed">
        <color theme="0" tint="-0.24994659260841701"/>
      </bottom>
      <diagonal/>
    </border>
    <border>
      <left style="thin">
        <color rgb="FFC00000"/>
      </left>
      <right style="thin">
        <color rgb="FFC00000"/>
      </right>
      <top style="thin">
        <color rgb="FFC00000"/>
      </top>
      <bottom/>
      <diagonal/>
    </border>
    <border>
      <left style="thin">
        <color rgb="FFC00000"/>
      </left>
      <right style="thin">
        <color rgb="FFC00000"/>
      </right>
      <top/>
      <bottom/>
      <diagonal/>
    </border>
    <border>
      <left style="thin">
        <color rgb="FFC00000"/>
      </left>
      <right style="thin">
        <color rgb="FFC00000"/>
      </right>
      <top/>
      <bottom style="thin">
        <color rgb="FFC00000"/>
      </bottom>
      <diagonal/>
    </border>
    <border>
      <left style="dashed">
        <color rgb="FFC00000"/>
      </left>
      <right style="dashed">
        <color theme="9" tint="-0.24994659260841701"/>
      </right>
      <top style="dashed">
        <color rgb="FFC00000"/>
      </top>
      <bottom style="dashed">
        <color theme="9" tint="-0.24994659260841701"/>
      </bottom>
      <diagonal/>
    </border>
    <border>
      <left style="thin">
        <color rgb="FFC00000"/>
      </left>
      <right style="thin">
        <color rgb="FFC00000"/>
      </right>
      <top style="thin">
        <color rgb="FFC00000"/>
      </top>
      <bottom style="thin">
        <color indexed="64"/>
      </bottom>
      <diagonal/>
    </border>
    <border>
      <left style="thin">
        <color rgb="FFFF0000"/>
      </left>
      <right style="thin">
        <color rgb="FFFF0000"/>
      </right>
      <top style="thin">
        <color rgb="FFFF0000"/>
      </top>
      <bottom style="dashed">
        <color theme="9" tint="-0.24994659260841701"/>
      </bottom>
      <diagonal/>
    </border>
    <border>
      <left style="thin">
        <color rgb="FFFF0000"/>
      </left>
      <right style="thin">
        <color rgb="FFFF0000"/>
      </right>
      <top style="thin">
        <color rgb="FFFF0000"/>
      </top>
      <bottom/>
      <diagonal/>
    </border>
    <border>
      <left style="thin">
        <color rgb="FFFF0000"/>
      </left>
      <right style="thin">
        <color rgb="FFFF0000"/>
      </right>
      <top style="dashed">
        <color theme="9" tint="-0.24994659260841701"/>
      </top>
      <bottom style="dashed">
        <color theme="9" tint="-0.24994659260841701"/>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dashed">
        <color theme="9" tint="-0.24994659260841701"/>
      </bottom>
      <diagonal/>
    </border>
    <border>
      <left/>
      <right/>
      <top style="thin">
        <color rgb="FFFF0000"/>
      </top>
      <bottom style="dashed">
        <color theme="9" tint="-0.24994659260841701"/>
      </bottom>
      <diagonal/>
    </border>
    <border>
      <left/>
      <right style="thin">
        <color rgb="FFFF0000"/>
      </right>
      <top style="thin">
        <color rgb="FFFF0000"/>
      </top>
      <bottom style="dashed">
        <color theme="9" tint="-0.24994659260841701"/>
      </bottom>
      <diagonal/>
    </border>
    <border>
      <left style="thin">
        <color rgb="FFFF0000"/>
      </left>
      <right style="thin">
        <color rgb="FFFF0000"/>
      </right>
      <top style="dashed">
        <color theme="9" tint="-0.24994659260841701"/>
      </top>
      <bottom style="thin">
        <color rgb="FFFF0000"/>
      </bottom>
      <diagonal/>
    </border>
    <border>
      <left style="dashed">
        <color rgb="FFC00000"/>
      </left>
      <right style="dashed">
        <color rgb="FFC00000"/>
      </right>
      <top/>
      <bottom style="dashed">
        <color theme="9" tint="-0.24994659260841701"/>
      </bottom>
      <diagonal/>
    </border>
    <border>
      <left style="dashed">
        <color rgb="FFC00000"/>
      </left>
      <right style="dashed">
        <color theme="9" tint="-0.24994659260841701"/>
      </right>
      <top/>
      <bottom style="dashed">
        <color theme="9" tint="-0.24994659260841701"/>
      </bottom>
      <diagonal/>
    </border>
    <border>
      <left style="dashed">
        <color rgb="FFC00000"/>
      </left>
      <right style="dashed">
        <color rgb="FFC00000"/>
      </right>
      <top style="thin">
        <color rgb="FFC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5"/>
      </left>
      <right style="thin">
        <color theme="5"/>
      </right>
      <top style="thin">
        <color theme="5"/>
      </top>
      <bottom style="thin">
        <color theme="5"/>
      </bottom>
      <diagonal/>
    </border>
    <border diagonalDown="1">
      <left/>
      <right style="thin">
        <color theme="0"/>
      </right>
      <top style="thin">
        <color theme="0"/>
      </top>
      <bottom style="thin">
        <color theme="0"/>
      </bottom>
      <diagonal style="thin">
        <color theme="0"/>
      </diagonal>
    </border>
    <border diagonalDown="1">
      <left style="thin">
        <color theme="0"/>
      </left>
      <right style="thin">
        <color theme="0"/>
      </right>
      <top style="thin">
        <color theme="0"/>
      </top>
      <bottom style="thin">
        <color theme="0"/>
      </bottom>
      <diagonal style="thin">
        <color theme="0"/>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diagonalDown="1">
      <left/>
      <right style="thin">
        <color theme="0"/>
      </right>
      <top style="thin">
        <color theme="0"/>
      </top>
      <bottom/>
      <diagonal style="thin">
        <color theme="0"/>
      </diagonal>
    </border>
    <border diagonalDown="1">
      <left style="thin">
        <color theme="0"/>
      </left>
      <right style="thin">
        <color theme="0"/>
      </right>
      <top style="thin">
        <color theme="0"/>
      </top>
      <bottom/>
      <diagonal style="thin">
        <color theme="0"/>
      </diagonal>
    </border>
    <border>
      <left style="thin">
        <color theme="0"/>
      </left>
      <right style="thin">
        <color theme="0"/>
      </right>
      <top style="thin">
        <color theme="0"/>
      </top>
      <bottom/>
      <diagonal/>
    </border>
    <border>
      <left style="thin">
        <color indexed="64"/>
      </left>
      <right style="thin">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740">
    <xf numFmtId="0" fontId="0" fillId="0" borderId="0" xfId="0"/>
    <xf numFmtId="0" fontId="3" fillId="3" borderId="0" xfId="0" applyFont="1" applyFill="1"/>
    <xf numFmtId="0" fontId="3" fillId="3" borderId="0" xfId="0" applyFont="1" applyFill="1" applyAlignment="1">
      <alignment horizontal="center" vertical="center"/>
    </xf>
    <xf numFmtId="0" fontId="3" fillId="3" borderId="0" xfId="0" applyFont="1" applyFill="1" applyAlignment="1">
      <alignment horizontal="left" vertical="center"/>
    </xf>
    <xf numFmtId="0" fontId="3" fillId="3" borderId="0" xfId="0" applyFont="1" applyFill="1" applyAlignment="1">
      <alignment horizontal="center"/>
    </xf>
    <xf numFmtId="0" fontId="3" fillId="0" borderId="0" xfId="0" applyFont="1"/>
    <xf numFmtId="0" fontId="6" fillId="2" borderId="12" xfId="0" applyFont="1" applyFill="1" applyBorder="1" applyAlignment="1">
      <alignment horizontal="center" vertical="center" textRotation="90"/>
    </xf>
    <xf numFmtId="0" fontId="6" fillId="3" borderId="0" xfId="0" applyFont="1" applyFill="1" applyAlignment="1">
      <alignment horizontal="center" vertical="center"/>
    </xf>
    <xf numFmtId="0" fontId="6" fillId="4" borderId="0" xfId="0" applyFont="1" applyFill="1" applyAlignment="1">
      <alignment horizontal="center" vertical="center"/>
    </xf>
    <xf numFmtId="0" fontId="8" fillId="0" borderId="12" xfId="0" applyFont="1" applyBorder="1" applyAlignment="1">
      <alignment horizontal="center" vertical="top"/>
    </xf>
    <xf numFmtId="0" fontId="3" fillId="0" borderId="12" xfId="0" applyFont="1" applyBorder="1" applyAlignment="1" applyProtection="1">
      <alignment horizontal="left" vertical="top" wrapText="1"/>
      <protection locked="0"/>
    </xf>
    <xf numFmtId="0" fontId="3" fillId="0" borderId="12" xfId="0" applyFont="1" applyBorder="1" applyAlignment="1">
      <alignment horizontal="center" vertical="top"/>
    </xf>
    <xf numFmtId="0" fontId="10" fillId="0" borderId="12" xfId="0" applyFont="1" applyBorder="1" applyAlignment="1" applyProtection="1">
      <alignment horizontal="justify" vertical="top" wrapText="1"/>
      <protection locked="0"/>
    </xf>
    <xf numFmtId="0" fontId="3" fillId="0" borderId="12" xfId="0" applyFont="1" applyBorder="1" applyAlignment="1" applyProtection="1">
      <alignment horizontal="center" vertical="top"/>
      <protection hidden="1"/>
    </xf>
    <xf numFmtId="0" fontId="11" fillId="0" borderId="12" xfId="0" applyFont="1" applyBorder="1" applyAlignment="1" applyProtection="1">
      <alignment horizontal="center" vertical="top" textRotation="90"/>
      <protection locked="0"/>
    </xf>
    <xf numFmtId="0" fontId="3" fillId="0" borderId="12" xfId="0" applyFont="1" applyBorder="1" applyAlignment="1" applyProtection="1">
      <alignment horizontal="center" vertical="top" textRotation="90"/>
      <protection locked="0"/>
    </xf>
    <xf numFmtId="9" fontId="3" fillId="0" borderId="12" xfId="0" applyNumberFormat="1" applyFont="1" applyBorder="1" applyAlignment="1" applyProtection="1">
      <alignment horizontal="center" vertical="top"/>
      <protection hidden="1"/>
    </xf>
    <xf numFmtId="164" fontId="3" fillId="0" borderId="12" xfId="1" applyNumberFormat="1" applyFont="1" applyBorder="1" applyAlignment="1">
      <alignment horizontal="center" vertical="top"/>
    </xf>
    <xf numFmtId="0" fontId="6" fillId="0" borderId="12" xfId="0" applyFont="1" applyBorder="1" applyAlignment="1" applyProtection="1">
      <alignment horizontal="center" vertical="top" textRotation="90" wrapText="1"/>
      <protection hidden="1"/>
    </xf>
    <xf numFmtId="0" fontId="6" fillId="0" borderId="12" xfId="0" applyFont="1" applyBorder="1" applyAlignment="1" applyProtection="1">
      <alignment horizontal="center" vertical="top" textRotation="90"/>
      <protection hidden="1"/>
    </xf>
    <xf numFmtId="0" fontId="5" fillId="0" borderId="12" xfId="0" applyFont="1" applyBorder="1" applyAlignment="1" applyProtection="1">
      <alignment horizontal="center" vertical="top" wrapText="1"/>
      <protection locked="0"/>
    </xf>
    <xf numFmtId="0" fontId="5" fillId="0" borderId="12" xfId="0" applyFont="1" applyBorder="1" applyAlignment="1" applyProtection="1">
      <alignment horizontal="center" vertical="top"/>
      <protection locked="0"/>
    </xf>
    <xf numFmtId="14" fontId="5" fillId="0" borderId="12" xfId="0" applyNumberFormat="1" applyFont="1" applyBorder="1" applyAlignment="1" applyProtection="1">
      <alignment horizontal="center" vertical="top"/>
      <protection locked="0"/>
    </xf>
    <xf numFmtId="0" fontId="3" fillId="3" borderId="0" xfId="0" applyFont="1" applyFill="1" applyAlignment="1">
      <alignment vertical="center"/>
    </xf>
    <xf numFmtId="0" fontId="3" fillId="0" borderId="0" xfId="0" applyFont="1" applyAlignment="1">
      <alignment vertical="center"/>
    </xf>
    <xf numFmtId="0" fontId="10" fillId="0" borderId="16" xfId="0" applyFont="1" applyBorder="1" applyAlignment="1" applyProtection="1">
      <alignment horizontal="justify" vertical="top" wrapText="1"/>
      <protection locked="0"/>
    </xf>
    <xf numFmtId="0" fontId="8" fillId="0" borderId="12" xfId="0" applyFont="1" applyBorder="1" applyAlignment="1">
      <alignment horizontal="left" vertical="top" wrapText="1"/>
    </xf>
    <xf numFmtId="0" fontId="12" fillId="0" borderId="12" xfId="0" applyFont="1" applyBorder="1" applyAlignment="1" applyProtection="1">
      <alignment horizontal="justify" vertical="top" wrapText="1"/>
      <protection locked="0"/>
    </xf>
    <xf numFmtId="0" fontId="13" fillId="0" borderId="12" xfId="0" applyFont="1" applyBorder="1" applyAlignment="1" applyProtection="1">
      <alignment horizontal="justify" vertical="top" wrapText="1"/>
      <protection locked="0"/>
    </xf>
    <xf numFmtId="0" fontId="12" fillId="0" borderId="12" xfId="0" applyFont="1" applyBorder="1" applyAlignment="1">
      <alignment horizontal="left" vertical="top" wrapText="1"/>
    </xf>
    <xf numFmtId="0" fontId="10" fillId="0" borderId="12" xfId="0" applyFont="1" applyBorder="1" applyAlignment="1">
      <alignment horizontal="justify" vertical="top" wrapText="1"/>
    </xf>
    <xf numFmtId="164" fontId="3" fillId="0" borderId="12" xfId="1" applyNumberFormat="1" applyFont="1" applyFill="1" applyBorder="1" applyAlignment="1">
      <alignment horizontal="center" vertical="top"/>
    </xf>
    <xf numFmtId="0" fontId="12" fillId="0" borderId="12" xfId="0" applyFont="1" applyBorder="1" applyAlignment="1">
      <alignment horizontal="justify" vertical="top" wrapText="1"/>
    </xf>
    <xf numFmtId="0" fontId="13" fillId="0" borderId="12" xfId="0" applyFont="1" applyBorder="1" applyAlignment="1">
      <alignment horizontal="justify" vertical="top" wrapText="1"/>
    </xf>
    <xf numFmtId="0" fontId="5" fillId="0" borderId="12" xfId="0" applyFont="1" applyBorder="1"/>
    <xf numFmtId="0" fontId="3" fillId="0" borderId="12"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xf>
    <xf numFmtId="0" fontId="5" fillId="0" borderId="0" xfId="0" applyFont="1"/>
    <xf numFmtId="0" fontId="6" fillId="0" borderId="0" xfId="0" applyFont="1" applyAlignment="1">
      <alignment horizontal="left" vertical="center"/>
    </xf>
    <xf numFmtId="0" fontId="3" fillId="0" borderId="0" xfId="0" applyFont="1" applyAlignment="1">
      <alignment horizontal="left"/>
    </xf>
    <xf numFmtId="0" fontId="15" fillId="3" borderId="21" xfId="0" applyFont="1" applyFill="1" applyBorder="1" applyAlignment="1" applyProtection="1">
      <alignment horizontal="left" vertical="center" wrapText="1"/>
      <protection locked="0"/>
    </xf>
    <xf numFmtId="0" fontId="15" fillId="3" borderId="23" xfId="0" applyFont="1" applyFill="1" applyBorder="1" applyAlignment="1" applyProtection="1">
      <alignment horizontal="left" vertical="center" wrapText="1"/>
      <protection locked="0"/>
    </xf>
    <xf numFmtId="0" fontId="15" fillId="3" borderId="22" xfId="0" applyFont="1" applyFill="1" applyBorder="1" applyAlignment="1" applyProtection="1">
      <alignment horizontal="left" vertical="center" wrapText="1"/>
      <protection locked="0"/>
    </xf>
    <xf numFmtId="0" fontId="6" fillId="2" borderId="31" xfId="0" applyFont="1" applyFill="1" applyBorder="1" applyAlignment="1">
      <alignment horizontal="center" vertical="center" textRotation="90"/>
    </xf>
    <xf numFmtId="0" fontId="5" fillId="0" borderId="3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5" fillId="0" borderId="31" xfId="0" applyFont="1" applyBorder="1" applyAlignment="1">
      <alignment horizontal="center" vertical="top"/>
    </xf>
    <xf numFmtId="0" fontId="5" fillId="0" borderId="31" xfId="0" applyFont="1" applyBorder="1" applyAlignment="1" applyProtection="1">
      <alignment horizontal="center" vertical="top"/>
      <protection hidden="1"/>
    </xf>
    <xf numFmtId="0" fontId="5" fillId="0" borderId="31" xfId="0" applyFont="1" applyBorder="1" applyAlignment="1" applyProtection="1">
      <alignment horizontal="center" vertical="top" textRotation="90"/>
      <protection locked="0"/>
    </xf>
    <xf numFmtId="9" fontId="5" fillId="0" borderId="31" xfId="0" applyNumberFormat="1" applyFont="1" applyBorder="1" applyAlignment="1" applyProtection="1">
      <alignment horizontal="center" vertical="top"/>
      <protection hidden="1"/>
    </xf>
    <xf numFmtId="164" fontId="5" fillId="0" borderId="31" xfId="1" applyNumberFormat="1" applyFont="1" applyBorder="1" applyAlignment="1">
      <alignment horizontal="center" vertical="top"/>
    </xf>
    <xf numFmtId="0" fontId="17" fillId="0" borderId="31" xfId="0" applyFont="1" applyBorder="1" applyAlignment="1" applyProtection="1">
      <alignment horizontal="center" vertical="top" textRotation="90" wrapText="1"/>
      <protection hidden="1"/>
    </xf>
    <xf numFmtId="0" fontId="17" fillId="0" borderId="31" xfId="0" applyFont="1" applyBorder="1" applyAlignment="1" applyProtection="1">
      <alignment horizontal="center" vertical="top" textRotation="90"/>
      <protection hidden="1"/>
    </xf>
    <xf numFmtId="0" fontId="17" fillId="0" borderId="31" xfId="0" applyFont="1" applyBorder="1" applyAlignment="1" applyProtection="1">
      <alignment horizontal="center" vertical="center" textRotation="90"/>
      <protection hidden="1"/>
    </xf>
    <xf numFmtId="0" fontId="5" fillId="0" borderId="31" xfId="0" applyFont="1" applyBorder="1" applyAlignment="1" applyProtection="1">
      <alignment horizontal="center" vertical="top" wrapText="1"/>
      <protection locked="0"/>
    </xf>
    <xf numFmtId="0" fontId="5" fillId="0" borderId="31" xfId="0" applyFont="1" applyBorder="1" applyAlignment="1" applyProtection="1">
      <alignment horizontal="center" vertical="top"/>
      <protection locked="0"/>
    </xf>
    <xf numFmtId="14" fontId="5" fillId="0" borderId="31" xfId="0" applyNumberFormat="1" applyFont="1" applyBorder="1" applyAlignment="1" applyProtection="1">
      <alignment horizontal="center" vertical="top"/>
      <protection locked="0"/>
    </xf>
    <xf numFmtId="164" fontId="5" fillId="8" borderId="31" xfId="1" applyNumberFormat="1" applyFont="1" applyFill="1" applyBorder="1" applyAlignment="1">
      <alignment horizontal="center" vertical="top"/>
    </xf>
    <xf numFmtId="0" fontId="5" fillId="0" borderId="31" xfId="0" applyFont="1" applyBorder="1" applyAlignment="1" applyProtection="1">
      <alignment horizontal="justify" vertical="top" wrapText="1"/>
      <protection locked="0"/>
    </xf>
    <xf numFmtId="0" fontId="5" fillId="0" borderId="32" xfId="0" applyFont="1" applyBorder="1" applyAlignment="1" applyProtection="1">
      <alignment horizontal="center" vertical="top" wrapText="1"/>
      <protection locked="0"/>
    </xf>
    <xf numFmtId="0" fontId="5" fillId="0" borderId="32" xfId="0" applyFont="1" applyBorder="1" applyAlignment="1" applyProtection="1">
      <alignment horizontal="center" vertical="top"/>
      <protection locked="0"/>
    </xf>
    <xf numFmtId="14" fontId="5" fillId="0" borderId="32" xfId="0" applyNumberFormat="1" applyFont="1" applyBorder="1" applyAlignment="1" applyProtection="1">
      <alignment horizontal="center" vertical="top"/>
      <protection locked="0"/>
    </xf>
    <xf numFmtId="0" fontId="5" fillId="0" borderId="33" xfId="0" applyFont="1" applyBorder="1" applyAlignment="1" applyProtection="1">
      <alignment horizontal="center" vertical="top"/>
      <protection locked="0"/>
    </xf>
    <xf numFmtId="0" fontId="16" fillId="0" borderId="32" xfId="0" applyFont="1" applyBorder="1" applyAlignment="1" applyProtection="1">
      <alignment horizontal="center" vertical="top" wrapText="1"/>
      <protection locked="0"/>
    </xf>
    <xf numFmtId="0" fontId="5" fillId="0" borderId="32" xfId="0" applyFont="1" applyBorder="1" applyAlignment="1">
      <alignment horizontal="center" vertical="top"/>
    </xf>
    <xf numFmtId="0" fontId="5" fillId="0" borderId="32" xfId="0" applyFont="1" applyBorder="1" applyAlignment="1" applyProtection="1">
      <alignment horizontal="justify" vertical="top" wrapText="1"/>
      <protection locked="0"/>
    </xf>
    <xf numFmtId="0" fontId="5" fillId="0" borderId="32" xfId="0" applyFont="1" applyBorder="1" applyAlignment="1" applyProtection="1">
      <alignment horizontal="center" vertical="top"/>
      <protection hidden="1"/>
    </xf>
    <xf numFmtId="0" fontId="5" fillId="0" borderId="32" xfId="0" applyFont="1" applyBorder="1" applyAlignment="1" applyProtection="1">
      <alignment horizontal="center" vertical="top" textRotation="90"/>
      <protection locked="0"/>
    </xf>
    <xf numFmtId="9" fontId="5" fillId="0" borderId="32" xfId="0" applyNumberFormat="1" applyFont="1" applyBorder="1" applyAlignment="1" applyProtection="1">
      <alignment horizontal="center" vertical="top"/>
      <protection hidden="1"/>
    </xf>
    <xf numFmtId="164" fontId="5" fillId="0" borderId="32" xfId="1" applyNumberFormat="1" applyFont="1" applyBorder="1" applyAlignment="1">
      <alignment horizontal="center" vertical="top"/>
    </xf>
    <xf numFmtId="0" fontId="17" fillId="0" borderId="32" xfId="0" applyFont="1" applyBorder="1" applyAlignment="1" applyProtection="1">
      <alignment horizontal="center" vertical="top" textRotation="90" wrapText="1"/>
      <protection hidden="1"/>
    </xf>
    <xf numFmtId="0" fontId="17" fillId="0" borderId="32" xfId="0" applyFont="1" applyBorder="1" applyAlignment="1" applyProtection="1">
      <alignment horizontal="center" vertical="top" textRotation="90"/>
      <protection hidden="1"/>
    </xf>
    <xf numFmtId="0" fontId="5" fillId="0" borderId="35" xfId="0" applyFont="1" applyBorder="1" applyAlignment="1" applyProtection="1">
      <alignment horizontal="center" vertical="top" wrapText="1"/>
      <protection locked="0"/>
    </xf>
    <xf numFmtId="0" fontId="5" fillId="0" borderId="35" xfId="0" applyFont="1" applyBorder="1" applyAlignment="1" applyProtection="1">
      <alignment horizontal="center" vertical="top"/>
      <protection locked="0"/>
    </xf>
    <xf numFmtId="14" fontId="5" fillId="0" borderId="35" xfId="0" applyNumberFormat="1" applyFont="1" applyBorder="1" applyAlignment="1" applyProtection="1">
      <alignment horizontal="center" vertical="top"/>
      <protection locked="0"/>
    </xf>
    <xf numFmtId="0" fontId="5" fillId="0" borderId="36" xfId="0" applyFont="1" applyBorder="1" applyAlignment="1" applyProtection="1">
      <alignment horizontal="center" vertical="top"/>
      <protection locked="0"/>
    </xf>
    <xf numFmtId="0" fontId="16" fillId="0" borderId="35" xfId="0" applyFont="1" applyBorder="1" applyAlignment="1" applyProtection="1">
      <alignment horizontal="center" vertical="top" wrapText="1"/>
      <protection locked="0"/>
    </xf>
    <xf numFmtId="0" fontId="5" fillId="0" borderId="35" xfId="0" applyFont="1" applyBorder="1" applyAlignment="1">
      <alignment horizontal="center" vertical="top"/>
    </xf>
    <xf numFmtId="0" fontId="5" fillId="0" borderId="35" xfId="0" applyFont="1" applyBorder="1" applyAlignment="1" applyProtection="1">
      <alignment horizontal="justify" vertical="top" wrapText="1"/>
      <protection locked="0"/>
    </xf>
    <xf numFmtId="0" fontId="5" fillId="0" borderId="35" xfId="0" applyFont="1" applyBorder="1" applyAlignment="1" applyProtection="1">
      <alignment horizontal="center" vertical="top"/>
      <protection hidden="1"/>
    </xf>
    <xf numFmtId="0" fontId="5" fillId="0" borderId="35" xfId="0" applyFont="1" applyBorder="1" applyAlignment="1" applyProtection="1">
      <alignment horizontal="center" vertical="top" textRotation="90"/>
      <protection locked="0"/>
    </xf>
    <xf numFmtId="9" fontId="5" fillId="0" borderId="35" xfId="0" applyNumberFormat="1" applyFont="1" applyBorder="1" applyAlignment="1" applyProtection="1">
      <alignment horizontal="center" vertical="top"/>
      <protection hidden="1"/>
    </xf>
    <xf numFmtId="164" fontId="5" fillId="0" borderId="35" xfId="1" applyNumberFormat="1" applyFont="1" applyBorder="1" applyAlignment="1">
      <alignment horizontal="center" vertical="top"/>
    </xf>
    <xf numFmtId="0" fontId="17" fillId="0" borderId="35" xfId="0" applyFont="1" applyBorder="1" applyAlignment="1" applyProtection="1">
      <alignment horizontal="center" vertical="top" textRotation="90" wrapText="1"/>
      <protection hidden="1"/>
    </xf>
    <xf numFmtId="0" fontId="17" fillId="0" borderId="35" xfId="0" applyFont="1" applyBorder="1" applyAlignment="1" applyProtection="1">
      <alignment horizontal="center" vertical="top" textRotation="90"/>
      <protection hidden="1"/>
    </xf>
    <xf numFmtId="0" fontId="5" fillId="0" borderId="35" xfId="0" applyFont="1" applyBorder="1" applyAlignment="1" applyProtection="1">
      <alignment horizontal="justify" vertical="top"/>
      <protection locked="0"/>
    </xf>
    <xf numFmtId="0" fontId="17" fillId="0" borderId="29" xfId="0" applyFont="1" applyBorder="1" applyAlignment="1" applyProtection="1">
      <alignment horizontal="center" vertical="top" textRotation="90"/>
      <protection hidden="1"/>
    </xf>
    <xf numFmtId="0" fontId="3" fillId="0" borderId="37"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17" fillId="0" borderId="0" xfId="0" applyFont="1" applyAlignment="1">
      <alignment horizontal="left" vertical="center"/>
    </xf>
    <xf numFmtId="0" fontId="5" fillId="3" borderId="0" xfId="0" applyFont="1" applyFill="1"/>
    <xf numFmtId="0" fontId="3" fillId="0" borderId="31" xfId="0" applyFont="1" applyBorder="1" applyAlignment="1">
      <alignment horizontal="center" vertical="center"/>
    </xf>
    <xf numFmtId="0" fontId="5" fillId="0" borderId="31" xfId="0" applyFont="1" applyBorder="1" applyAlignment="1" applyProtection="1">
      <alignment horizontal="justify" vertical="top"/>
      <protection locked="0"/>
    </xf>
    <xf numFmtId="0" fontId="15" fillId="0" borderId="31" xfId="0" applyFont="1" applyBorder="1" applyAlignment="1" applyProtection="1">
      <alignment horizontal="justify" vertical="top" wrapText="1"/>
      <protection locked="0"/>
    </xf>
    <xf numFmtId="0" fontId="15" fillId="0" borderId="31" xfId="0" applyFont="1" applyBorder="1" applyAlignment="1" applyProtection="1">
      <alignment horizontal="justify" vertical="center" wrapText="1"/>
      <protection locked="0"/>
    </xf>
    <xf numFmtId="0" fontId="21" fillId="0" borderId="31" xfId="0" applyFont="1" applyBorder="1" applyAlignment="1">
      <alignment horizontal="justify" vertical="center" wrapText="1"/>
    </xf>
    <xf numFmtId="0" fontId="5" fillId="0" borderId="31" xfId="0" applyFont="1" applyBorder="1" applyAlignment="1">
      <alignment horizontal="center" vertical="center"/>
    </xf>
    <xf numFmtId="0" fontId="5" fillId="0" borderId="31" xfId="0" applyFont="1" applyBorder="1" applyAlignment="1" applyProtection="1">
      <alignment horizontal="justify" vertical="center" wrapText="1"/>
      <protection locked="0"/>
    </xf>
    <xf numFmtId="0" fontId="5" fillId="0" borderId="31" xfId="0" applyFont="1" applyBorder="1" applyAlignment="1" applyProtection="1">
      <alignment horizontal="center" vertical="center"/>
      <protection hidden="1"/>
    </xf>
    <xf numFmtId="0" fontId="5" fillId="0" borderId="31" xfId="0" applyFont="1" applyBorder="1" applyAlignment="1" applyProtection="1">
      <alignment horizontal="center" vertical="center" textRotation="90"/>
      <protection locked="0"/>
    </xf>
    <xf numFmtId="9" fontId="5" fillId="0" borderId="31" xfId="0" applyNumberFormat="1" applyFont="1" applyBorder="1" applyAlignment="1" applyProtection="1">
      <alignment horizontal="center" vertical="center"/>
      <protection hidden="1"/>
    </xf>
    <xf numFmtId="164" fontId="5" fillId="0" borderId="31" xfId="1" applyNumberFormat="1" applyFont="1" applyBorder="1" applyAlignment="1">
      <alignment horizontal="center" vertical="center"/>
    </xf>
    <xf numFmtId="0" fontId="17" fillId="0" borderId="31" xfId="0" applyFont="1" applyBorder="1" applyAlignment="1" applyProtection="1">
      <alignment horizontal="center" vertical="center" textRotation="90" wrapText="1"/>
      <protection hidden="1"/>
    </xf>
    <xf numFmtId="0" fontId="5" fillId="3" borderId="0" xfId="0" applyFont="1" applyFill="1" applyAlignment="1">
      <alignment vertical="center"/>
    </xf>
    <xf numFmtId="0" fontId="5" fillId="0" borderId="31" xfId="0" applyFont="1" applyBorder="1" applyAlignment="1" applyProtection="1">
      <alignment horizontal="justify" vertical="center"/>
      <protection locked="0"/>
    </xf>
    <xf numFmtId="9" fontId="5" fillId="0" borderId="32" xfId="0" applyNumberFormat="1" applyFont="1" applyBorder="1" applyAlignment="1" applyProtection="1">
      <alignment horizontal="center" vertical="center"/>
      <protection hidden="1"/>
    </xf>
    <xf numFmtId="9" fontId="5" fillId="0" borderId="35" xfId="0" applyNumberFormat="1" applyFont="1" applyBorder="1" applyAlignment="1" applyProtection="1">
      <alignment horizontal="center" vertical="center"/>
      <protection hidden="1"/>
    </xf>
    <xf numFmtId="0" fontId="5" fillId="0" borderId="0" xfId="0" applyFont="1" applyAlignment="1">
      <alignment vertical="center"/>
    </xf>
    <xf numFmtId="0" fontId="25" fillId="0" borderId="31" xfId="0" applyFont="1" applyBorder="1" applyAlignment="1" applyProtection="1">
      <alignment horizontal="center" vertical="center" wrapText="1"/>
      <protection locked="0"/>
    </xf>
    <xf numFmtId="0" fontId="26" fillId="0" borderId="31" xfId="0" applyFont="1" applyBorder="1" applyAlignment="1" applyProtection="1">
      <alignment horizontal="center" vertical="center" wrapText="1"/>
      <protection locked="0"/>
    </xf>
    <xf numFmtId="0" fontId="25" fillId="0" borderId="31" xfId="0" applyFont="1" applyBorder="1" applyAlignment="1">
      <alignment horizontal="center" vertical="top"/>
    </xf>
    <xf numFmtId="0" fontId="25" fillId="0" borderId="31" xfId="0" applyFont="1" applyBorder="1" applyAlignment="1" applyProtection="1">
      <alignment horizontal="justify" vertical="center" wrapText="1"/>
      <protection locked="0"/>
    </xf>
    <xf numFmtId="0" fontId="25" fillId="0" borderId="31" xfId="0" applyFont="1" applyBorder="1" applyAlignment="1" applyProtection="1">
      <alignment horizontal="center" vertical="top"/>
      <protection hidden="1"/>
    </xf>
    <xf numFmtId="0" fontId="25" fillId="0" borderId="31" xfId="0" applyFont="1" applyBorder="1" applyAlignment="1" applyProtection="1">
      <alignment horizontal="center" vertical="top" textRotation="90"/>
      <protection locked="0"/>
    </xf>
    <xf numFmtId="9" fontId="25" fillId="0" borderId="31" xfId="0" applyNumberFormat="1" applyFont="1" applyBorder="1" applyAlignment="1" applyProtection="1">
      <alignment horizontal="center" vertical="top"/>
      <protection hidden="1"/>
    </xf>
    <xf numFmtId="164" fontId="25" fillId="0" borderId="31" xfId="1" applyNumberFormat="1" applyFont="1" applyBorder="1" applyAlignment="1">
      <alignment horizontal="center" vertical="top"/>
    </xf>
    <xf numFmtId="0" fontId="27" fillId="0" borderId="31" xfId="0" applyFont="1" applyBorder="1" applyAlignment="1" applyProtection="1">
      <alignment horizontal="center" vertical="top" textRotation="90" wrapText="1"/>
      <protection hidden="1"/>
    </xf>
    <xf numFmtId="0" fontId="27" fillId="0" borderId="31" xfId="0" applyFont="1" applyBorder="1" applyAlignment="1" applyProtection="1">
      <alignment horizontal="center" vertical="top" textRotation="90"/>
      <protection hidden="1"/>
    </xf>
    <xf numFmtId="0" fontId="25" fillId="0" borderId="31" xfId="0" applyFont="1" applyBorder="1" applyAlignment="1" applyProtection="1">
      <alignment horizontal="center" vertical="top" wrapText="1"/>
      <protection locked="0"/>
    </xf>
    <xf numFmtId="0" fontId="25" fillId="0" borderId="31" xfId="0" applyFont="1" applyBorder="1" applyAlignment="1" applyProtection="1">
      <alignment horizontal="center" vertical="top"/>
      <protection locked="0"/>
    </xf>
    <xf numFmtId="14" fontId="25" fillId="0" borderId="31" xfId="0" applyNumberFormat="1" applyFont="1" applyBorder="1" applyAlignment="1" applyProtection="1">
      <alignment horizontal="center" vertical="top"/>
      <protection locked="0"/>
    </xf>
    <xf numFmtId="0" fontId="25"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3" borderId="0" xfId="0" applyFont="1" applyFill="1"/>
    <xf numFmtId="0" fontId="24" fillId="3" borderId="0" xfId="0" applyFont="1" applyFill="1"/>
    <xf numFmtId="0" fontId="24" fillId="0" borderId="0" xfId="0" applyFont="1"/>
    <xf numFmtId="0" fontId="25" fillId="0" borderId="31" xfId="0" applyFont="1" applyBorder="1" applyAlignment="1" applyProtection="1">
      <alignment horizontal="justify" vertical="center"/>
      <protection locked="0"/>
    </xf>
    <xf numFmtId="0" fontId="24" fillId="0" borderId="31" xfId="0" applyFont="1" applyBorder="1" applyAlignment="1" applyProtection="1">
      <alignment horizontal="justify" vertical="center" wrapText="1"/>
      <protection locked="0"/>
    </xf>
    <xf numFmtId="164" fontId="25" fillId="8" borderId="31" xfId="1" applyNumberFormat="1" applyFont="1" applyFill="1" applyBorder="1" applyAlignment="1">
      <alignment horizontal="center" vertical="top"/>
    </xf>
    <xf numFmtId="0" fontId="9" fillId="0" borderId="31" xfId="0" applyFont="1" applyBorder="1" applyAlignment="1">
      <alignment horizontal="justify" vertical="center" wrapText="1"/>
    </xf>
    <xf numFmtId="0" fontId="25" fillId="0" borderId="44" xfId="0" applyFont="1" applyBorder="1" applyAlignment="1">
      <alignment horizontal="center" vertical="top"/>
    </xf>
    <xf numFmtId="0" fontId="24" fillId="0" borderId="44" xfId="0" applyFont="1" applyBorder="1" applyAlignment="1" applyProtection="1">
      <alignment horizontal="justify" vertical="center" wrapText="1"/>
      <protection locked="0"/>
    </xf>
    <xf numFmtId="0" fontId="25" fillId="0" borderId="44" xfId="0" applyFont="1" applyBorder="1" applyAlignment="1" applyProtection="1">
      <alignment horizontal="center" vertical="top"/>
      <protection hidden="1"/>
    </xf>
    <xf numFmtId="0" fontId="25" fillId="0" borderId="44" xfId="0" applyFont="1" applyBorder="1" applyAlignment="1" applyProtection="1">
      <alignment horizontal="center" vertical="top" textRotation="90"/>
      <protection locked="0"/>
    </xf>
    <xf numFmtId="9" fontId="25" fillId="0" borderId="44" xfId="0" applyNumberFormat="1" applyFont="1" applyBorder="1" applyAlignment="1" applyProtection="1">
      <alignment horizontal="center" vertical="top"/>
      <protection hidden="1"/>
    </xf>
    <xf numFmtId="164" fontId="25" fillId="0" borderId="44" xfId="1" applyNumberFormat="1" applyFont="1" applyBorder="1" applyAlignment="1">
      <alignment horizontal="center" vertical="top"/>
    </xf>
    <xf numFmtId="0" fontId="27" fillId="0" borderId="44" xfId="0" applyFont="1" applyBorder="1" applyAlignment="1" applyProtection="1">
      <alignment horizontal="center" vertical="top" textRotation="90" wrapText="1"/>
      <protection hidden="1"/>
    </xf>
    <xf numFmtId="0" fontId="27" fillId="0" borderId="44" xfId="0" applyFont="1" applyBorder="1" applyAlignment="1" applyProtection="1">
      <alignment horizontal="center" vertical="top" textRotation="90"/>
      <protection hidden="1"/>
    </xf>
    <xf numFmtId="0" fontId="25" fillId="0" borderId="44" xfId="0" applyFont="1" applyBorder="1" applyAlignment="1" applyProtection="1">
      <alignment horizontal="center" vertical="top" wrapText="1"/>
      <protection locked="0"/>
    </xf>
    <xf numFmtId="0" fontId="25" fillId="0" borderId="44" xfId="0" applyFont="1" applyBorder="1" applyAlignment="1" applyProtection="1">
      <alignment horizontal="center" vertical="top"/>
      <protection locked="0"/>
    </xf>
    <xf numFmtId="14" fontId="25" fillId="0" borderId="44" xfId="0" applyNumberFormat="1" applyFont="1" applyBorder="1" applyAlignment="1" applyProtection="1">
      <alignment horizontal="center" vertical="top"/>
      <protection locked="0"/>
    </xf>
    <xf numFmtId="0" fontId="25" fillId="0" borderId="42" xfId="0" applyFont="1" applyBorder="1" applyAlignment="1">
      <alignment horizontal="center" vertical="top"/>
    </xf>
    <xf numFmtId="0" fontId="25" fillId="0" borderId="42" xfId="0" applyFont="1" applyBorder="1" applyAlignment="1" applyProtection="1">
      <alignment horizontal="justify" vertical="center" wrapText="1"/>
      <protection locked="0"/>
    </xf>
    <xf numFmtId="0" fontId="25" fillId="0" borderId="42" xfId="0" applyFont="1" applyBorder="1" applyAlignment="1" applyProtection="1">
      <alignment horizontal="center" vertical="top"/>
      <protection hidden="1"/>
    </xf>
    <xf numFmtId="0" fontId="25" fillId="0" borderId="42" xfId="0" applyFont="1" applyBorder="1" applyAlignment="1" applyProtection="1">
      <alignment horizontal="center" vertical="top" textRotation="90"/>
      <protection locked="0"/>
    </xf>
    <xf numFmtId="9" fontId="25" fillId="0" borderId="42" xfId="0" applyNumberFormat="1" applyFont="1" applyBorder="1" applyAlignment="1" applyProtection="1">
      <alignment horizontal="center" vertical="top"/>
      <protection hidden="1"/>
    </xf>
    <xf numFmtId="164" fontId="25" fillId="0" borderId="42" xfId="1" applyNumberFormat="1" applyFont="1" applyBorder="1" applyAlignment="1">
      <alignment horizontal="center" vertical="top"/>
    </xf>
    <xf numFmtId="0" fontId="27" fillId="0" borderId="42" xfId="0" applyFont="1" applyBorder="1" applyAlignment="1" applyProtection="1">
      <alignment horizontal="center" vertical="top" textRotation="90" wrapText="1"/>
      <protection hidden="1"/>
    </xf>
    <xf numFmtId="0" fontId="27" fillId="0" borderId="42" xfId="0" applyFont="1" applyBorder="1" applyAlignment="1" applyProtection="1">
      <alignment horizontal="center" vertical="top" textRotation="90"/>
      <protection hidden="1"/>
    </xf>
    <xf numFmtId="0" fontId="25" fillId="0" borderId="42" xfId="0" applyFont="1" applyBorder="1" applyAlignment="1" applyProtection="1">
      <alignment horizontal="center" vertical="top" wrapText="1"/>
      <protection locked="0"/>
    </xf>
    <xf numFmtId="0" fontId="25" fillId="0" borderId="42" xfId="0" applyFont="1" applyBorder="1" applyAlignment="1" applyProtection="1">
      <alignment horizontal="center" vertical="top"/>
      <protection locked="0"/>
    </xf>
    <xf numFmtId="14" fontId="25" fillId="0" borderId="42" xfId="0" applyNumberFormat="1" applyFont="1" applyBorder="1" applyAlignment="1" applyProtection="1">
      <alignment horizontal="center" vertical="top"/>
      <protection locked="0"/>
    </xf>
    <xf numFmtId="0" fontId="25" fillId="0" borderId="32" xfId="0" applyFont="1" applyBorder="1" applyAlignment="1" applyProtection="1">
      <alignment horizontal="center" vertical="top" wrapText="1"/>
      <protection locked="0"/>
    </xf>
    <xf numFmtId="0" fontId="25" fillId="0" borderId="32" xfId="0" applyFont="1" applyBorder="1" applyAlignment="1" applyProtection="1">
      <alignment horizontal="center" vertical="top"/>
      <protection locked="0"/>
    </xf>
    <xf numFmtId="0" fontId="25" fillId="0" borderId="32" xfId="0" applyFont="1" applyBorder="1" applyAlignment="1">
      <alignment horizontal="center" vertical="top"/>
    </xf>
    <xf numFmtId="0" fontId="25" fillId="0" borderId="32" xfId="0" applyFont="1" applyBorder="1" applyAlignment="1" applyProtection="1">
      <alignment horizontal="justify" vertical="center" wrapText="1"/>
      <protection locked="0"/>
    </xf>
    <xf numFmtId="0" fontId="25" fillId="0" borderId="32" xfId="0" applyFont="1" applyBorder="1" applyAlignment="1" applyProtection="1">
      <alignment horizontal="center" vertical="top"/>
      <protection hidden="1"/>
    </xf>
    <xf numFmtId="0" fontId="25" fillId="0" borderId="32" xfId="0" applyFont="1" applyBorder="1" applyAlignment="1" applyProtection="1">
      <alignment horizontal="center" vertical="top" textRotation="90"/>
      <protection locked="0"/>
    </xf>
    <xf numFmtId="9" fontId="25" fillId="0" borderId="32" xfId="0" applyNumberFormat="1" applyFont="1" applyBorder="1" applyAlignment="1" applyProtection="1">
      <alignment horizontal="center" vertical="top"/>
      <protection hidden="1"/>
    </xf>
    <xf numFmtId="164" fontId="25" fillId="0" borderId="32" xfId="1" applyNumberFormat="1" applyFont="1" applyBorder="1" applyAlignment="1">
      <alignment horizontal="center" vertical="top"/>
    </xf>
    <xf numFmtId="0" fontId="27" fillId="0" borderId="32" xfId="0" applyFont="1" applyBorder="1" applyAlignment="1" applyProtection="1">
      <alignment horizontal="center" vertical="top" textRotation="90" wrapText="1"/>
      <protection hidden="1"/>
    </xf>
    <xf numFmtId="0" fontId="27" fillId="0" borderId="32" xfId="0" applyFont="1" applyBorder="1" applyAlignment="1" applyProtection="1">
      <alignment horizontal="center" vertical="top" textRotation="90"/>
      <protection hidden="1"/>
    </xf>
    <xf numFmtId="14" fontId="25" fillId="0" borderId="32" xfId="0" applyNumberFormat="1" applyFont="1" applyBorder="1" applyAlignment="1" applyProtection="1">
      <alignment horizontal="center" vertical="top"/>
      <protection locked="0"/>
    </xf>
    <xf numFmtId="0" fontId="25" fillId="0" borderId="33" xfId="0" applyFont="1" applyBorder="1" applyAlignment="1" applyProtection="1">
      <alignment horizontal="center" vertical="top"/>
      <protection locked="0"/>
    </xf>
    <xf numFmtId="0" fontId="25" fillId="0" borderId="35" xfId="0" applyFont="1" applyBorder="1" applyAlignment="1" applyProtection="1">
      <alignment horizontal="center" vertical="top" wrapText="1"/>
      <protection locked="0"/>
    </xf>
    <xf numFmtId="0" fontId="26" fillId="0" borderId="35" xfId="0" applyFont="1" applyBorder="1" applyAlignment="1" applyProtection="1">
      <alignment horizontal="center" vertical="top" wrapText="1"/>
      <protection locked="0"/>
    </xf>
    <xf numFmtId="0" fontId="25" fillId="0" borderId="35" xfId="0" applyFont="1" applyBorder="1" applyAlignment="1" applyProtection="1">
      <alignment horizontal="center" vertical="top"/>
      <protection locked="0"/>
    </xf>
    <xf numFmtId="0" fontId="25" fillId="0" borderId="35" xfId="0" applyFont="1" applyBorder="1" applyAlignment="1">
      <alignment horizontal="center" vertical="top"/>
    </xf>
    <xf numFmtId="0" fontId="25" fillId="0" borderId="35" xfId="0" applyFont="1" applyBorder="1" applyAlignment="1" applyProtection="1">
      <alignment horizontal="justify" vertical="center" wrapText="1"/>
      <protection locked="0"/>
    </xf>
    <xf numFmtId="0" fontId="25" fillId="0" borderId="35" xfId="0" applyFont="1" applyBorder="1" applyAlignment="1" applyProtection="1">
      <alignment horizontal="center" vertical="top"/>
      <protection hidden="1"/>
    </xf>
    <xf numFmtId="0" fontId="25" fillId="0" borderId="35" xfId="0" applyFont="1" applyBorder="1" applyAlignment="1" applyProtection="1">
      <alignment horizontal="center" vertical="top" textRotation="90"/>
      <protection locked="0"/>
    </xf>
    <xf numFmtId="9" fontId="25" fillId="0" borderId="35" xfId="0" applyNumberFormat="1" applyFont="1" applyBorder="1" applyAlignment="1" applyProtection="1">
      <alignment horizontal="center" vertical="top"/>
      <protection hidden="1"/>
    </xf>
    <xf numFmtId="164" fontId="25" fillId="0" borderId="35" xfId="1" applyNumberFormat="1" applyFont="1" applyBorder="1" applyAlignment="1">
      <alignment horizontal="center" vertical="top"/>
    </xf>
    <xf numFmtId="0" fontId="27" fillId="0" borderId="35" xfId="0" applyFont="1" applyBorder="1" applyAlignment="1" applyProtection="1">
      <alignment horizontal="center" vertical="top" textRotation="90" wrapText="1"/>
      <protection hidden="1"/>
    </xf>
    <xf numFmtId="0" fontId="27" fillId="0" borderId="35" xfId="0" applyFont="1" applyBorder="1" applyAlignment="1" applyProtection="1">
      <alignment horizontal="center" vertical="top" textRotation="90"/>
      <protection hidden="1"/>
    </xf>
    <xf numFmtId="14" fontId="25" fillId="0" borderId="35" xfId="0" applyNumberFormat="1" applyFont="1" applyBorder="1" applyAlignment="1" applyProtection="1">
      <alignment horizontal="center" vertical="top"/>
      <protection locked="0"/>
    </xf>
    <xf numFmtId="0" fontId="25" fillId="0" borderId="36" xfId="0" applyFont="1" applyBorder="1" applyAlignment="1" applyProtection="1">
      <alignment horizontal="center" vertical="top"/>
      <protection locked="0"/>
    </xf>
    <xf numFmtId="0" fontId="25" fillId="0" borderId="35" xfId="0" applyFont="1" applyBorder="1" applyAlignment="1" applyProtection="1">
      <alignment horizontal="justify" vertical="center"/>
      <protection locked="0"/>
    </xf>
    <xf numFmtId="0" fontId="25" fillId="0" borderId="0" xfId="0" applyFont="1"/>
    <xf numFmtId="0" fontId="24" fillId="0" borderId="37" xfId="0" applyFont="1" applyBorder="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horizontal="center"/>
    </xf>
    <xf numFmtId="0" fontId="25" fillId="0" borderId="0" xfId="0" applyFont="1" applyAlignment="1">
      <alignment vertical="center"/>
    </xf>
    <xf numFmtId="0" fontId="27" fillId="0" borderId="0" xfId="0" applyFont="1" applyAlignment="1">
      <alignment horizontal="left" vertical="center"/>
    </xf>
    <xf numFmtId="0" fontId="24" fillId="0" borderId="0" xfId="0" applyFont="1" applyAlignment="1">
      <alignment horizontal="center"/>
    </xf>
    <xf numFmtId="0" fontId="15" fillId="0" borderId="31" xfId="0" applyFont="1" applyBorder="1" applyAlignment="1" applyProtection="1">
      <alignment horizontal="left" vertical="center" wrapText="1"/>
      <protection locked="0"/>
    </xf>
    <xf numFmtId="0" fontId="23" fillId="9" borderId="31" xfId="0" applyFont="1" applyFill="1" applyBorder="1" applyAlignment="1" applyProtection="1">
      <alignment horizontal="center" vertical="top" textRotation="90"/>
      <protection hidden="1"/>
    </xf>
    <xf numFmtId="14" fontId="5" fillId="0" borderId="31" xfId="0" applyNumberFormat="1" applyFont="1" applyBorder="1" applyAlignment="1" applyProtection="1">
      <alignment horizontal="center" vertical="top" wrapText="1"/>
      <protection locked="0"/>
    </xf>
    <xf numFmtId="0" fontId="16" fillId="0" borderId="31" xfId="0" applyFont="1" applyBorder="1" applyAlignment="1" applyProtection="1">
      <alignment horizontal="center" vertical="top" wrapText="1"/>
      <protection locked="0"/>
    </xf>
    <xf numFmtId="0" fontId="3" fillId="0" borderId="53" xfId="0" applyFont="1" applyBorder="1" applyAlignment="1">
      <alignment horizontal="center" vertical="center"/>
    </xf>
    <xf numFmtId="0" fontId="5" fillId="10" borderId="31" xfId="0" applyFont="1" applyFill="1" applyBorder="1" applyAlignment="1" applyProtection="1">
      <alignment horizontal="justify" vertical="top" wrapText="1"/>
      <protection locked="0"/>
    </xf>
    <xf numFmtId="0" fontId="29" fillId="3" borderId="31" xfId="0" applyFont="1" applyFill="1" applyBorder="1" applyAlignment="1" applyProtection="1">
      <alignment horizontal="justify" vertical="center" wrapText="1"/>
      <protection locked="0"/>
    </xf>
    <xf numFmtId="0" fontId="29" fillId="3" borderId="31" xfId="0" applyFont="1" applyFill="1" applyBorder="1" applyAlignment="1" applyProtection="1">
      <alignment horizontal="justify" vertical="top" wrapText="1"/>
      <protection locked="0"/>
    </xf>
    <xf numFmtId="0" fontId="30" fillId="0" borderId="31" xfId="0" applyFont="1" applyBorder="1" applyAlignment="1" applyProtection="1">
      <alignment horizontal="justify" vertical="top" wrapText="1"/>
      <protection locked="0"/>
    </xf>
    <xf numFmtId="0" fontId="17" fillId="5" borderId="31" xfId="0" applyFont="1" applyFill="1" applyBorder="1" applyAlignment="1" applyProtection="1">
      <alignment horizontal="center" vertical="top" textRotation="90"/>
      <protection hidden="1"/>
    </xf>
    <xf numFmtId="0" fontId="15" fillId="10" borderId="31" xfId="0" applyFont="1" applyFill="1" applyBorder="1" applyAlignment="1" applyProtection="1">
      <alignment horizontal="justify" vertical="center" wrapText="1"/>
      <protection locked="0"/>
    </xf>
    <xf numFmtId="0" fontId="5" fillId="3" borderId="31" xfId="0" applyFont="1" applyFill="1" applyBorder="1" applyAlignment="1" applyProtection="1">
      <alignment horizontal="justify" vertical="top" wrapText="1"/>
      <protection locked="0"/>
    </xf>
    <xf numFmtId="0" fontId="16" fillId="3" borderId="31" xfId="0" applyFont="1" applyFill="1" applyBorder="1" applyAlignment="1">
      <alignment horizontal="left" vertical="center" wrapText="1"/>
    </xf>
    <xf numFmtId="0" fontId="16" fillId="3" borderId="31" xfId="0" applyFont="1" applyFill="1" applyBorder="1" applyAlignment="1" applyProtection="1">
      <alignment horizontal="justify" vertical="top" wrapText="1"/>
      <protection locked="0"/>
    </xf>
    <xf numFmtId="0" fontId="16" fillId="3" borderId="31" xfId="0" applyFont="1" applyFill="1" applyBorder="1" applyAlignment="1" applyProtection="1">
      <alignment horizontal="justify" vertical="top"/>
      <protection locked="0"/>
    </xf>
    <xf numFmtId="0" fontId="16" fillId="3" borderId="31" xfId="0" applyFont="1" applyFill="1" applyBorder="1" applyAlignment="1">
      <alignment horizontal="justify" vertical="center" wrapText="1"/>
    </xf>
    <xf numFmtId="0" fontId="19" fillId="3" borderId="31" xfId="0" applyFont="1" applyFill="1" applyBorder="1" applyAlignment="1" applyProtection="1">
      <alignment horizontal="justify" vertical="top" wrapText="1"/>
      <protection locked="0"/>
    </xf>
    <xf numFmtId="0" fontId="19" fillId="3" borderId="31" xfId="0" applyFont="1" applyFill="1" applyBorder="1" applyAlignment="1">
      <alignment horizontal="justify" vertical="center" wrapText="1"/>
    </xf>
    <xf numFmtId="0" fontId="5" fillId="3" borderId="32" xfId="0" applyFont="1" applyFill="1" applyBorder="1" applyAlignment="1" applyProtection="1">
      <alignment horizontal="justify" vertical="center" wrapText="1"/>
      <protection locked="0"/>
    </xf>
    <xf numFmtId="0" fontId="5" fillId="0" borderId="35" xfId="0" applyFont="1" applyBorder="1" applyAlignment="1" applyProtection="1">
      <alignment horizontal="center" vertical="center" wrapText="1"/>
      <protection locked="0"/>
    </xf>
    <xf numFmtId="0" fontId="16" fillId="0" borderId="35" xfId="0" applyFont="1" applyBorder="1" applyAlignment="1" applyProtection="1">
      <alignment horizontal="center" vertical="center" wrapText="1"/>
      <protection locked="0"/>
    </xf>
    <xf numFmtId="9" fontId="5" fillId="0" borderId="35" xfId="0" applyNumberFormat="1" applyFont="1" applyBorder="1" applyAlignment="1" applyProtection="1">
      <alignment horizontal="center" vertical="center" wrapText="1"/>
      <protection hidden="1"/>
    </xf>
    <xf numFmtId="0" fontId="5" fillId="3" borderId="35" xfId="0" applyFont="1" applyFill="1" applyBorder="1" applyAlignment="1" applyProtection="1">
      <alignment horizontal="justify" vertical="center" wrapText="1"/>
      <protection locked="0"/>
    </xf>
    <xf numFmtId="0" fontId="5" fillId="0" borderId="35" xfId="0" applyFont="1" applyBorder="1" applyAlignment="1">
      <alignment horizontal="center" vertical="center"/>
    </xf>
    <xf numFmtId="0" fontId="5" fillId="0" borderId="35" xfId="0" applyFont="1" applyBorder="1" applyAlignment="1" applyProtection="1">
      <alignment horizontal="center" vertical="center"/>
      <protection hidden="1"/>
    </xf>
    <xf numFmtId="0" fontId="5" fillId="0" borderId="35" xfId="0" applyFont="1" applyBorder="1" applyAlignment="1" applyProtection="1">
      <alignment horizontal="center" vertical="center" textRotation="90"/>
      <protection locked="0"/>
    </xf>
    <xf numFmtId="164" fontId="5" fillId="0" borderId="35" xfId="1" applyNumberFormat="1" applyFont="1" applyBorder="1" applyAlignment="1">
      <alignment horizontal="center" vertical="center"/>
    </xf>
    <xf numFmtId="0" fontId="17" fillId="0" borderId="35" xfId="0" applyFont="1" applyBorder="1" applyAlignment="1" applyProtection="1">
      <alignment horizontal="center" vertical="center" textRotation="90" wrapText="1"/>
      <protection hidden="1"/>
    </xf>
    <xf numFmtId="0" fontId="17" fillId="0" borderId="35" xfId="0" applyFont="1" applyBorder="1" applyAlignment="1" applyProtection="1">
      <alignment horizontal="center" vertical="center" textRotation="90"/>
      <protection hidden="1"/>
    </xf>
    <xf numFmtId="0" fontId="5" fillId="0" borderId="32" xfId="0" applyFont="1" applyBorder="1" applyAlignment="1" applyProtection="1">
      <alignment horizontal="center" vertical="center" textRotation="90"/>
      <protection locked="0"/>
    </xf>
    <xf numFmtId="0" fontId="5" fillId="0" borderId="35" xfId="0" applyFont="1" applyBorder="1" applyAlignment="1" applyProtection="1">
      <alignment horizontal="justify" vertical="center" wrapText="1"/>
      <protection locked="0"/>
    </xf>
    <xf numFmtId="0" fontId="5" fillId="0" borderId="35" xfId="0" applyFont="1" applyBorder="1" applyAlignment="1" applyProtection="1">
      <alignment horizontal="justify" vertical="center"/>
      <protection locked="0"/>
    </xf>
    <xf numFmtId="0" fontId="5" fillId="0" borderId="35" xfId="0" applyFont="1" applyBorder="1" applyAlignment="1" applyProtection="1">
      <alignment horizontal="left" vertical="center" wrapText="1"/>
      <protection locked="0"/>
    </xf>
    <xf numFmtId="10" fontId="32" fillId="0" borderId="35" xfId="0" applyNumberFormat="1" applyFont="1" applyBorder="1" applyAlignment="1">
      <alignment horizontal="center" vertical="center"/>
    </xf>
    <xf numFmtId="0" fontId="33" fillId="0" borderId="35" xfId="0" applyFont="1" applyBorder="1" applyAlignment="1" applyProtection="1">
      <alignment horizontal="center" vertical="center" textRotation="90" wrapText="1"/>
      <protection hidden="1"/>
    </xf>
    <xf numFmtId="9" fontId="34" fillId="0" borderId="35" xfId="0" applyNumberFormat="1" applyFont="1" applyBorder="1" applyAlignment="1" applyProtection="1">
      <alignment horizontal="center" vertical="center"/>
      <protection hidden="1"/>
    </xf>
    <xf numFmtId="0" fontId="33" fillId="0" borderId="35" xfId="0" applyFont="1" applyBorder="1" applyAlignment="1" applyProtection="1">
      <alignment horizontal="center" vertical="center" textRotation="90"/>
      <protection hidden="1"/>
    </xf>
    <xf numFmtId="10" fontId="32" fillId="0" borderId="32" xfId="0" applyNumberFormat="1" applyFont="1" applyBorder="1" applyAlignment="1">
      <alignment horizontal="center" vertical="center"/>
    </xf>
    <xf numFmtId="0" fontId="35" fillId="0" borderId="56" xfId="0" applyFont="1" applyBorder="1" applyAlignment="1">
      <alignment vertical="center" wrapText="1"/>
    </xf>
    <xf numFmtId="0" fontId="35" fillId="0" borderId="57" xfId="0" applyFont="1" applyBorder="1" applyAlignment="1">
      <alignment vertical="center" wrapText="1"/>
    </xf>
    <xf numFmtId="0" fontId="6" fillId="2" borderId="35" xfId="0" applyFont="1" applyFill="1" applyBorder="1" applyAlignment="1">
      <alignment horizontal="center" vertical="center" textRotation="90"/>
    </xf>
    <xf numFmtId="0" fontId="36" fillId="0" borderId="56" xfId="0" applyFont="1" applyBorder="1" applyAlignment="1" applyProtection="1">
      <alignment horizontal="justify" vertical="center" wrapText="1"/>
      <protection locked="0"/>
    </xf>
    <xf numFmtId="0" fontId="36" fillId="0" borderId="56" xfId="0" applyFont="1" applyBorder="1" applyAlignment="1" applyProtection="1">
      <alignment horizontal="justify" vertical="center"/>
      <protection locked="0"/>
    </xf>
    <xf numFmtId="164" fontId="5" fillId="8" borderId="35" xfId="1" applyNumberFormat="1" applyFont="1" applyFill="1" applyBorder="1" applyAlignment="1">
      <alignment horizontal="center" vertical="top"/>
    </xf>
    <xf numFmtId="0" fontId="31" fillId="0" borderId="56" xfId="0" applyFont="1" applyBorder="1" applyAlignment="1">
      <alignment horizontal="justify" vertical="center" wrapText="1"/>
    </xf>
    <xf numFmtId="0" fontId="36" fillId="3" borderId="56" xfId="0" applyFont="1" applyFill="1" applyBorder="1" applyAlignment="1" applyProtection="1">
      <alignment horizontal="justify" vertical="center" wrapText="1"/>
      <protection locked="0"/>
    </xf>
    <xf numFmtId="0" fontId="36" fillId="3" borderId="56" xfId="0" applyFont="1" applyFill="1" applyBorder="1" applyAlignment="1" applyProtection="1">
      <alignment horizontal="justify" vertical="center"/>
      <protection locked="0"/>
    </xf>
    <xf numFmtId="0" fontId="35" fillId="0" borderId="31" xfId="0" applyFont="1" applyBorder="1" applyAlignment="1">
      <alignment horizontal="justify" vertical="center" wrapText="1"/>
    </xf>
    <xf numFmtId="0" fontId="5" fillId="11" borderId="35" xfId="0" applyFont="1" applyFill="1" applyBorder="1" applyAlignment="1" applyProtection="1">
      <alignment horizontal="center" vertical="top" wrapText="1"/>
      <protection locked="0"/>
    </xf>
    <xf numFmtId="0" fontId="5" fillId="0" borderId="29" xfId="0" applyFont="1" applyBorder="1" applyAlignment="1" applyProtection="1">
      <alignment horizontal="center" vertical="top" wrapText="1"/>
      <protection locked="0"/>
    </xf>
    <xf numFmtId="0" fontId="15" fillId="0" borderId="0" xfId="0" applyFont="1" applyAlignment="1">
      <alignment wrapText="1"/>
    </xf>
    <xf numFmtId="0" fontId="16" fillId="11" borderId="32" xfId="0" applyFont="1" applyFill="1" applyBorder="1" applyAlignment="1" applyProtection="1">
      <alignment horizontal="center" vertical="top" wrapText="1"/>
      <protection locked="0"/>
    </xf>
    <xf numFmtId="0" fontId="5" fillId="11" borderId="29" xfId="0" applyFont="1" applyFill="1" applyBorder="1" applyAlignment="1" applyProtection="1">
      <alignment horizontal="center" vertical="top" wrapText="1"/>
      <protection locked="0"/>
    </xf>
    <xf numFmtId="0" fontId="16" fillId="11" borderId="29" xfId="0" applyFont="1" applyFill="1" applyBorder="1" applyAlignment="1" applyProtection="1">
      <alignment horizontal="center" vertical="top" wrapText="1"/>
      <protection locked="0"/>
    </xf>
    <xf numFmtId="0" fontId="5" fillId="0" borderId="29" xfId="0" applyFont="1" applyBorder="1" applyAlignment="1">
      <alignment horizontal="center" vertical="top"/>
    </xf>
    <xf numFmtId="0" fontId="5" fillId="0" borderId="29" xfId="0" applyFont="1" applyBorder="1" applyAlignment="1" applyProtection="1">
      <alignment horizontal="justify" vertical="top" wrapText="1"/>
      <protection locked="0"/>
    </xf>
    <xf numFmtId="0" fontId="5" fillId="0" borderId="29" xfId="0" applyFont="1" applyBorder="1" applyAlignment="1" applyProtection="1">
      <alignment horizontal="center" vertical="top"/>
      <protection hidden="1"/>
    </xf>
    <xf numFmtId="0" fontId="5" fillId="0" borderId="29" xfId="0" applyFont="1" applyBorder="1" applyAlignment="1" applyProtection="1">
      <alignment horizontal="center" vertical="top" textRotation="90"/>
      <protection locked="0"/>
    </xf>
    <xf numFmtId="9" fontId="5" fillId="0" borderId="29" xfId="0" applyNumberFormat="1" applyFont="1" applyBorder="1" applyAlignment="1" applyProtection="1">
      <alignment horizontal="center" vertical="top"/>
      <protection hidden="1"/>
    </xf>
    <xf numFmtId="164" fontId="5" fillId="0" borderId="29" xfId="1" applyNumberFormat="1" applyFont="1" applyBorder="1" applyAlignment="1">
      <alignment horizontal="center" vertical="top"/>
    </xf>
    <xf numFmtId="0" fontId="17" fillId="0" borderId="29" xfId="0" applyFont="1" applyBorder="1" applyAlignment="1" applyProtection="1">
      <alignment horizontal="center" vertical="top" textRotation="90" wrapText="1"/>
      <protection hidden="1"/>
    </xf>
    <xf numFmtId="0" fontId="5" fillId="0" borderId="34" xfId="0" applyFont="1" applyBorder="1" applyAlignment="1" applyProtection="1">
      <alignment horizontal="center" vertical="top" textRotation="90"/>
      <protection locked="0"/>
    </xf>
    <xf numFmtId="0" fontId="5" fillId="0" borderId="29" xfId="0" applyFont="1" applyBorder="1" applyAlignment="1" applyProtection="1">
      <alignment horizontal="center" vertical="top"/>
      <protection locked="0"/>
    </xf>
    <xf numFmtId="14" fontId="5" fillId="0" borderId="29" xfId="0" applyNumberFormat="1" applyFont="1" applyBorder="1" applyAlignment="1" applyProtection="1">
      <alignment horizontal="center" vertical="top"/>
      <protection locked="0"/>
    </xf>
    <xf numFmtId="0" fontId="5" fillId="0" borderId="30" xfId="0" applyFont="1" applyBorder="1" applyAlignment="1" applyProtection="1">
      <alignment horizontal="center" vertical="top"/>
      <protection locked="0"/>
    </xf>
    <xf numFmtId="0" fontId="5" fillId="0" borderId="58" xfId="0" applyFont="1" applyBorder="1" applyAlignment="1" applyProtection="1">
      <alignment horizontal="center" vertical="top" wrapText="1"/>
      <protection locked="0"/>
    </xf>
    <xf numFmtId="0" fontId="16" fillId="0" borderId="58" xfId="0" applyFont="1" applyBorder="1" applyAlignment="1" applyProtection="1">
      <alignment horizontal="center" vertical="top" wrapText="1"/>
      <protection locked="0"/>
    </xf>
    <xf numFmtId="0" fontId="5" fillId="0" borderId="58" xfId="0" applyFont="1" applyBorder="1" applyAlignment="1" applyProtection="1">
      <alignment horizontal="center" vertical="top"/>
      <protection locked="0"/>
    </xf>
    <xf numFmtId="0" fontId="5" fillId="0" borderId="58" xfId="0" applyFont="1" applyBorder="1" applyAlignment="1">
      <alignment horizontal="center" vertical="top"/>
    </xf>
    <xf numFmtId="0" fontId="16" fillId="3" borderId="58" xfId="0" applyFont="1" applyFill="1" applyBorder="1" applyAlignment="1" applyProtection="1">
      <alignment horizontal="justify" vertical="center" wrapText="1"/>
      <protection locked="0"/>
    </xf>
    <xf numFmtId="0" fontId="5" fillId="0" borderId="58" xfId="0" applyFont="1" applyBorder="1" applyAlignment="1" applyProtection="1">
      <alignment horizontal="center" vertical="top"/>
      <protection hidden="1"/>
    </xf>
    <xf numFmtId="0" fontId="5" fillId="0" borderId="58" xfId="0" applyFont="1" applyBorder="1" applyAlignment="1" applyProtection="1">
      <alignment horizontal="center" vertical="top" textRotation="90"/>
      <protection locked="0"/>
    </xf>
    <xf numFmtId="9" fontId="5" fillId="0" borderId="58" xfId="0" applyNumberFormat="1" applyFont="1" applyBorder="1" applyAlignment="1" applyProtection="1">
      <alignment horizontal="center" vertical="top"/>
      <protection hidden="1"/>
    </xf>
    <xf numFmtId="164" fontId="5" fillId="0" borderId="58" xfId="1" applyNumberFormat="1" applyFont="1" applyBorder="1" applyAlignment="1">
      <alignment horizontal="center" vertical="top"/>
    </xf>
    <xf numFmtId="0" fontId="17" fillId="0" borderId="58" xfId="0" applyFont="1" applyBorder="1" applyAlignment="1" applyProtection="1">
      <alignment horizontal="center" vertical="top" textRotation="90" wrapText="1"/>
      <protection hidden="1"/>
    </xf>
    <xf numFmtId="0" fontId="17" fillId="0" borderId="58" xfId="0" applyFont="1" applyBorder="1" applyAlignment="1" applyProtection="1">
      <alignment horizontal="center" vertical="top" textRotation="90"/>
      <protection hidden="1"/>
    </xf>
    <xf numFmtId="14" fontId="5" fillId="0" borderId="58" xfId="0" applyNumberFormat="1" applyFont="1" applyBorder="1" applyAlignment="1" applyProtection="1">
      <alignment horizontal="center" vertical="top"/>
      <protection locked="0"/>
    </xf>
    <xf numFmtId="0" fontId="35" fillId="3" borderId="58" xfId="0" applyFont="1" applyFill="1" applyBorder="1" applyAlignment="1" applyProtection="1">
      <alignment horizontal="justify" vertical="center" wrapText="1"/>
      <protection locked="0"/>
    </xf>
    <xf numFmtId="0" fontId="16" fillId="3" borderId="58" xfId="0" applyFont="1" applyFill="1" applyBorder="1" applyAlignment="1" applyProtection="1">
      <alignment horizontal="justify" vertical="top"/>
      <protection locked="0"/>
    </xf>
    <xf numFmtId="0" fontId="5" fillId="0" borderId="58" xfId="0" applyFont="1" applyBorder="1" applyAlignment="1" applyProtection="1">
      <alignment horizontal="justify" vertical="top" wrapText="1"/>
      <protection locked="0"/>
    </xf>
    <xf numFmtId="0" fontId="5" fillId="0" borderId="31" xfId="0" applyFont="1" applyBorder="1" applyAlignment="1" applyProtection="1">
      <alignment horizontal="left" vertical="center" wrapText="1"/>
      <protection locked="0"/>
    </xf>
    <xf numFmtId="0" fontId="5" fillId="0" borderId="31" xfId="0" applyFont="1" applyBorder="1" applyAlignment="1">
      <alignment horizontal="left" vertical="top"/>
    </xf>
    <xf numFmtId="0" fontId="5" fillId="0" borderId="31" xfId="0" applyFont="1" applyBorder="1" applyAlignment="1" applyProtection="1">
      <alignment horizontal="left" vertical="top"/>
      <protection hidden="1"/>
    </xf>
    <xf numFmtId="0" fontId="5" fillId="0" borderId="31" xfId="0" applyFont="1" applyBorder="1" applyAlignment="1" applyProtection="1">
      <alignment horizontal="left" vertical="top" textRotation="90"/>
      <protection locked="0"/>
    </xf>
    <xf numFmtId="9" fontId="5" fillId="0" borderId="31" xfId="0" applyNumberFormat="1" applyFont="1" applyBorder="1" applyAlignment="1" applyProtection="1">
      <alignment horizontal="left" vertical="top"/>
      <protection hidden="1"/>
    </xf>
    <xf numFmtId="164" fontId="5" fillId="0" borderId="31" xfId="1" applyNumberFormat="1" applyFont="1" applyBorder="1" applyAlignment="1">
      <alignment horizontal="left" vertical="top"/>
    </xf>
    <xf numFmtId="0" fontId="17" fillId="0" borderId="31" xfId="0" applyFont="1" applyBorder="1" applyAlignment="1" applyProtection="1">
      <alignment horizontal="left" vertical="top" textRotation="90" wrapText="1"/>
      <protection hidden="1"/>
    </xf>
    <xf numFmtId="0" fontId="17" fillId="0" borderId="31" xfId="0" applyFont="1" applyBorder="1" applyAlignment="1" applyProtection="1">
      <alignment horizontal="left" vertical="top" textRotation="90"/>
      <protection hidden="1"/>
    </xf>
    <xf numFmtId="0" fontId="15" fillId="0" borderId="31" xfId="0" applyFont="1" applyBorder="1" applyAlignment="1" applyProtection="1">
      <alignment horizontal="left" vertical="top" wrapText="1"/>
      <protection locked="0"/>
    </xf>
    <xf numFmtId="0" fontId="5" fillId="0" borderId="31" xfId="0" applyFont="1" applyBorder="1" applyAlignment="1" applyProtection="1">
      <alignment horizontal="left" vertical="top" wrapText="1"/>
      <protection locked="0"/>
    </xf>
    <xf numFmtId="164" fontId="5" fillId="8" borderId="31" xfId="1" applyNumberFormat="1" applyFont="1" applyFill="1" applyBorder="1" applyAlignment="1">
      <alignment horizontal="left" vertical="top"/>
    </xf>
    <xf numFmtId="0" fontId="21" fillId="0" borderId="31" xfId="0" applyFont="1" applyBorder="1" applyAlignment="1">
      <alignment horizontal="left" vertical="center" wrapText="1"/>
    </xf>
    <xf numFmtId="0" fontId="5" fillId="0" borderId="32" xfId="0" applyFont="1" applyBorder="1" applyAlignment="1" applyProtection="1">
      <alignment horizontal="left" vertical="top" wrapText="1"/>
      <protection locked="0"/>
    </xf>
    <xf numFmtId="0" fontId="5" fillId="0" borderId="32" xfId="0" applyFont="1" applyBorder="1" applyAlignment="1">
      <alignment horizontal="left" vertical="top"/>
    </xf>
    <xf numFmtId="0" fontId="5" fillId="0" borderId="32" xfId="0" applyFont="1" applyBorder="1" applyAlignment="1" applyProtection="1">
      <alignment horizontal="left" vertical="top"/>
      <protection hidden="1"/>
    </xf>
    <xf numFmtId="0" fontId="5" fillId="0" borderId="32" xfId="0" applyFont="1" applyBorder="1" applyAlignment="1" applyProtection="1">
      <alignment horizontal="left" vertical="top" textRotation="90"/>
      <protection locked="0"/>
    </xf>
    <xf numFmtId="9" fontId="5" fillId="0" borderId="32" xfId="0" applyNumberFormat="1" applyFont="1" applyBorder="1" applyAlignment="1" applyProtection="1">
      <alignment horizontal="left" vertical="top"/>
      <protection hidden="1"/>
    </xf>
    <xf numFmtId="164" fontId="5" fillId="0" borderId="32" xfId="1" applyNumberFormat="1" applyFont="1" applyBorder="1" applyAlignment="1">
      <alignment horizontal="left" vertical="top"/>
    </xf>
    <xf numFmtId="0" fontId="17" fillId="0" borderId="32" xfId="0" applyFont="1" applyBorder="1" applyAlignment="1" applyProtection="1">
      <alignment horizontal="left" vertical="top" textRotation="90" wrapText="1"/>
      <protection hidden="1"/>
    </xf>
    <xf numFmtId="0" fontId="17" fillId="0" borderId="32" xfId="0" applyFont="1" applyBorder="1" applyAlignment="1" applyProtection="1">
      <alignment horizontal="left" vertical="top" textRotation="90"/>
      <protection hidden="1"/>
    </xf>
    <xf numFmtId="0" fontId="5" fillId="0" borderId="35" xfId="0" applyFont="1" applyBorder="1" applyAlignment="1" applyProtection="1">
      <alignment horizontal="left" vertical="top" wrapText="1"/>
      <protection locked="0"/>
    </xf>
    <xf numFmtId="0" fontId="5" fillId="0" borderId="35" xfId="0" applyFont="1" applyBorder="1" applyAlignment="1">
      <alignment horizontal="left" vertical="top"/>
    </xf>
    <xf numFmtId="0" fontId="5" fillId="0" borderId="35" xfId="0" applyFont="1" applyBorder="1" applyAlignment="1" applyProtection="1">
      <alignment horizontal="left" vertical="top"/>
      <protection hidden="1"/>
    </xf>
    <xf numFmtId="0" fontId="5" fillId="0" borderId="35" xfId="0" applyFont="1" applyBorder="1" applyAlignment="1" applyProtection="1">
      <alignment horizontal="left" vertical="top" textRotation="90"/>
      <protection locked="0"/>
    </xf>
    <xf numFmtId="164" fontId="5" fillId="0" borderId="35" xfId="1" applyNumberFormat="1" applyFont="1" applyBorder="1" applyAlignment="1">
      <alignment horizontal="left" vertical="top"/>
    </xf>
    <xf numFmtId="0" fontId="17" fillId="0" borderId="35" xfId="0" applyFont="1" applyBorder="1" applyAlignment="1" applyProtection="1">
      <alignment horizontal="left" vertical="top" textRotation="90" wrapText="1"/>
      <protection hidden="1"/>
    </xf>
    <xf numFmtId="9" fontId="5" fillId="0" borderId="35" xfId="0" applyNumberFormat="1" applyFont="1" applyBorder="1" applyAlignment="1" applyProtection="1">
      <alignment horizontal="left" vertical="top"/>
      <protection hidden="1"/>
    </xf>
    <xf numFmtId="0" fontId="17" fillId="0" borderId="35" xfId="0" applyFont="1" applyBorder="1" applyAlignment="1" applyProtection="1">
      <alignment horizontal="left" vertical="top" textRotation="90"/>
      <protection hidden="1"/>
    </xf>
    <xf numFmtId="0" fontId="5" fillId="0" borderId="35" xfId="0" applyFont="1" applyBorder="1" applyAlignment="1" applyProtection="1">
      <alignment horizontal="left" vertical="top"/>
      <protection locked="0"/>
    </xf>
    <xf numFmtId="0" fontId="6" fillId="12" borderId="31" xfId="0" applyFont="1" applyFill="1" applyBorder="1" applyAlignment="1">
      <alignment horizontal="center" vertical="center" textRotation="90"/>
    </xf>
    <xf numFmtId="0" fontId="15" fillId="3" borderId="31" xfId="0" applyFont="1" applyFill="1" applyBorder="1" applyAlignment="1" applyProtection="1">
      <alignment horizontal="justify" vertical="top" wrapText="1"/>
      <protection locked="0"/>
    </xf>
    <xf numFmtId="0" fontId="38" fillId="3" borderId="56" xfId="0" applyFont="1" applyFill="1" applyBorder="1" applyAlignment="1" applyProtection="1">
      <alignment horizontal="justify" vertical="center" wrapText="1"/>
      <protection locked="0"/>
    </xf>
    <xf numFmtId="0" fontId="38" fillId="0" borderId="31" xfId="0" applyFont="1" applyBorder="1" applyAlignment="1" applyProtection="1">
      <alignment horizontal="justify" vertical="top" wrapText="1"/>
      <protection locked="0"/>
    </xf>
    <xf numFmtId="0" fontId="38" fillId="0" borderId="56" xfId="0" applyFont="1" applyBorder="1" applyAlignment="1" applyProtection="1">
      <alignment horizontal="justify" vertical="top" wrapText="1"/>
      <protection locked="0"/>
    </xf>
    <xf numFmtId="0" fontId="39" fillId="0" borderId="56" xfId="0" applyFont="1" applyBorder="1" applyAlignment="1" applyProtection="1">
      <alignment horizontal="justify" vertical="top" wrapText="1"/>
      <protection locked="0"/>
    </xf>
    <xf numFmtId="0" fontId="38" fillId="0" borderId="56" xfId="0" applyFont="1" applyBorder="1" applyAlignment="1" applyProtection="1">
      <alignment horizontal="justify" vertical="center" wrapText="1"/>
      <protection locked="0"/>
    </xf>
    <xf numFmtId="0" fontId="40" fillId="0" borderId="56" xfId="0" applyFont="1" applyBorder="1" applyAlignment="1">
      <alignment horizontal="justify" vertical="center" wrapText="1"/>
    </xf>
    <xf numFmtId="0" fontId="17" fillId="7" borderId="31" xfId="0" applyFont="1" applyFill="1" applyBorder="1" applyAlignment="1" applyProtection="1">
      <alignment horizontal="center" vertical="top" textRotation="90" wrapText="1"/>
      <protection hidden="1"/>
    </xf>
    <xf numFmtId="0" fontId="17" fillId="5" borderId="31" xfId="0" applyFont="1" applyFill="1" applyBorder="1" applyAlignment="1" applyProtection="1">
      <alignment horizontal="center" vertical="top" textRotation="90" wrapText="1"/>
      <protection hidden="1"/>
    </xf>
    <xf numFmtId="0" fontId="5" fillId="3" borderId="31" xfId="0" applyFont="1" applyFill="1" applyBorder="1" applyAlignment="1">
      <alignment horizontal="center" vertical="top"/>
    </xf>
    <xf numFmtId="0" fontId="5" fillId="3" borderId="31" xfId="0" applyFont="1" applyFill="1" applyBorder="1" applyAlignment="1" applyProtection="1">
      <alignment horizontal="justify" vertical="center" wrapText="1"/>
      <protection locked="0"/>
    </xf>
    <xf numFmtId="0" fontId="5" fillId="3" borderId="31" xfId="0" applyFont="1" applyFill="1" applyBorder="1" applyAlignment="1" applyProtection="1">
      <alignment horizontal="center" vertical="center"/>
      <protection hidden="1"/>
    </xf>
    <xf numFmtId="0" fontId="5" fillId="3" borderId="31" xfId="0" applyFont="1" applyFill="1" applyBorder="1" applyAlignment="1" applyProtection="1">
      <alignment horizontal="center" vertical="top" textRotation="90"/>
      <protection locked="0"/>
    </xf>
    <xf numFmtId="9" fontId="5" fillId="3" borderId="31" xfId="0" applyNumberFormat="1" applyFont="1" applyFill="1" applyBorder="1" applyAlignment="1" applyProtection="1">
      <alignment horizontal="center" vertical="top"/>
      <protection hidden="1"/>
    </xf>
    <xf numFmtId="164" fontId="5" fillId="13" borderId="31" xfId="1" applyNumberFormat="1" applyFont="1" applyFill="1" applyBorder="1" applyAlignment="1">
      <alignment horizontal="center" vertical="top"/>
    </xf>
    <xf numFmtId="0" fontId="17" fillId="13" borderId="31" xfId="0" applyFont="1" applyFill="1" applyBorder="1" applyAlignment="1" applyProtection="1">
      <alignment horizontal="center" vertical="top" textRotation="90" wrapText="1"/>
      <protection hidden="1"/>
    </xf>
    <xf numFmtId="9" fontId="5" fillId="3" borderId="31" xfId="0" applyNumberFormat="1" applyFont="1" applyFill="1" applyBorder="1" applyAlignment="1" applyProtection="1">
      <alignment horizontal="center" vertical="center"/>
      <protection hidden="1"/>
    </xf>
    <xf numFmtId="0" fontId="17" fillId="13" borderId="31" xfId="0" applyFont="1" applyFill="1" applyBorder="1" applyAlignment="1" applyProtection="1">
      <alignment horizontal="center" vertical="top" textRotation="90"/>
      <protection hidden="1"/>
    </xf>
    <xf numFmtId="0" fontId="3" fillId="13" borderId="0" xfId="0" applyFont="1" applyFill="1"/>
    <xf numFmtId="0" fontId="17" fillId="3" borderId="31" xfId="0" applyFont="1" applyFill="1" applyBorder="1" applyAlignment="1" applyProtection="1">
      <alignment horizontal="center" vertical="top" textRotation="90" wrapText="1"/>
      <protection hidden="1"/>
    </xf>
    <xf numFmtId="0" fontId="17" fillId="3" borderId="31" xfId="0" applyFont="1" applyFill="1" applyBorder="1" applyAlignment="1" applyProtection="1">
      <alignment horizontal="center" vertical="top" textRotation="90"/>
      <protection hidden="1"/>
    </xf>
    <xf numFmtId="0" fontId="5" fillId="0" borderId="0" xfId="0" applyFont="1" applyAlignment="1">
      <alignment vertical="center" wrapText="1"/>
    </xf>
    <xf numFmtId="0" fontId="5" fillId="0" borderId="32" xfId="0" applyFont="1" applyBorder="1" applyAlignment="1" applyProtection="1">
      <alignment horizontal="center" vertical="center"/>
      <protection hidden="1"/>
    </xf>
    <xf numFmtId="0" fontId="5" fillId="0" borderId="31" xfId="0" applyFont="1" applyBorder="1" applyAlignment="1">
      <alignment horizontal="justify" vertical="center" wrapText="1"/>
    </xf>
    <xf numFmtId="0" fontId="15" fillId="3" borderId="31" xfId="0" applyFont="1" applyFill="1" applyBorder="1" applyAlignment="1">
      <alignment horizontal="justify" vertical="center" wrapText="1"/>
    </xf>
    <xf numFmtId="164" fontId="5" fillId="0" borderId="31" xfId="1" applyNumberFormat="1" applyFont="1" applyFill="1" applyBorder="1" applyAlignment="1">
      <alignment horizontal="center" vertical="top"/>
    </xf>
    <xf numFmtId="0" fontId="36" fillId="0" borderId="59" xfId="0" applyFont="1" applyBorder="1" applyAlignment="1">
      <alignment vertical="center"/>
    </xf>
    <xf numFmtId="0" fontId="36" fillId="0" borderId="60" xfId="0" applyFont="1" applyBorder="1" applyAlignment="1">
      <alignment horizontal="center" vertical="center" wrapText="1"/>
    </xf>
    <xf numFmtId="0" fontId="36" fillId="0" borderId="0" xfId="0" applyFont="1"/>
    <xf numFmtId="0" fontId="36" fillId="0" borderId="64" xfId="0" applyFont="1" applyBorder="1" applyAlignment="1">
      <alignment vertical="center"/>
    </xf>
    <xf numFmtId="0" fontId="36" fillId="0" borderId="65" xfId="0" applyFont="1" applyBorder="1" applyAlignment="1">
      <alignment horizontal="center" vertical="center" wrapText="1"/>
    </xf>
    <xf numFmtId="0" fontId="36" fillId="0" borderId="66" xfId="0" applyFont="1" applyBorder="1" applyAlignment="1">
      <alignment horizontal="left" vertical="center"/>
    </xf>
    <xf numFmtId="0" fontId="36" fillId="0" borderId="66" xfId="0" applyFont="1" applyBorder="1"/>
    <xf numFmtId="0" fontId="36" fillId="0" borderId="66" xfId="0" applyFont="1" applyBorder="1" applyAlignment="1">
      <alignment horizontal="center" vertical="center"/>
    </xf>
    <xf numFmtId="0" fontId="36" fillId="0" borderId="66" xfId="0" applyFont="1" applyBorder="1" applyAlignment="1">
      <alignment vertical="center"/>
    </xf>
    <xf numFmtId="0" fontId="36" fillId="0" borderId="66" xfId="0" applyFont="1" applyBorder="1" applyAlignment="1">
      <alignment horizontal="center"/>
    </xf>
    <xf numFmtId="0" fontId="42" fillId="14" borderId="56" xfId="0" applyFont="1" applyFill="1" applyBorder="1" applyAlignment="1">
      <alignment horizontal="center" vertical="center" wrapText="1"/>
    </xf>
    <xf numFmtId="0" fontId="36" fillId="0" borderId="0" xfId="0" applyFont="1" applyAlignment="1">
      <alignment horizontal="center" vertical="center"/>
    </xf>
    <xf numFmtId="0" fontId="43" fillId="0" borderId="56" xfId="0" applyFont="1" applyBorder="1" applyAlignment="1">
      <alignment horizontal="center" vertical="center" wrapText="1"/>
    </xf>
    <xf numFmtId="0" fontId="43" fillId="0" borderId="56" xfId="0" applyFont="1" applyBorder="1" applyAlignment="1">
      <alignment vertical="center" wrapText="1"/>
    </xf>
    <xf numFmtId="0" fontId="43" fillId="0" borderId="56" xfId="0" applyFont="1" applyBorder="1" applyAlignment="1">
      <alignment horizontal="center" vertical="center"/>
    </xf>
    <xf numFmtId="0" fontId="43" fillId="0" borderId="56" xfId="0" applyFont="1" applyBorder="1" applyAlignment="1">
      <alignment wrapText="1"/>
    </xf>
    <xf numFmtId="0" fontId="36" fillId="0" borderId="0" xfId="0" applyFont="1" applyAlignment="1">
      <alignment vertical="center"/>
    </xf>
    <xf numFmtId="0" fontId="43" fillId="0" borderId="56" xfId="0" applyFont="1" applyBorder="1" applyAlignment="1">
      <alignment horizontal="center"/>
    </xf>
    <xf numFmtId="0" fontId="43" fillId="0" borderId="56" xfId="0" applyFont="1" applyBorder="1" applyAlignment="1" applyProtection="1">
      <alignment horizontal="justify" vertical="top" wrapText="1"/>
      <protection locked="0"/>
    </xf>
    <xf numFmtId="0" fontId="43" fillId="0" borderId="56" xfId="0" applyFont="1" applyBorder="1" applyAlignment="1" applyProtection="1">
      <alignment horizontal="justify" vertical="center" wrapText="1"/>
      <protection locked="0"/>
    </xf>
    <xf numFmtId="0" fontId="36" fillId="0" borderId="0" xfId="0" applyFont="1" applyAlignment="1">
      <alignment horizontal="left" vertical="center"/>
    </xf>
    <xf numFmtId="0" fontId="36" fillId="0" borderId="0" xfId="0" applyFont="1" applyAlignment="1">
      <alignment horizontal="left" vertical="center" wrapText="1"/>
    </xf>
    <xf numFmtId="0" fontId="36" fillId="0" borderId="0" xfId="0" applyFont="1" applyAlignment="1">
      <alignment horizontal="center"/>
    </xf>
    <xf numFmtId="0" fontId="4" fillId="2" borderId="21" xfId="0" applyFont="1" applyFill="1" applyBorder="1" applyAlignment="1">
      <alignment horizontal="left" vertical="center"/>
    </xf>
    <xf numFmtId="0" fontId="4" fillId="2" borderId="22" xfId="0" applyFont="1" applyFill="1" applyBorder="1" applyAlignment="1">
      <alignment horizontal="left" vertical="center"/>
    </xf>
    <xf numFmtId="0" fontId="5" fillId="0" borderId="21" xfId="0" applyFont="1" applyBorder="1" applyAlignment="1">
      <alignment horizontal="left" vertical="center" wrapText="1"/>
    </xf>
    <xf numFmtId="0" fontId="5" fillId="0" borderId="23" xfId="0" applyFont="1" applyBorder="1" applyAlignment="1">
      <alignment horizontal="left" vertical="center" wrapText="1"/>
    </xf>
    <xf numFmtId="0" fontId="5" fillId="0" borderId="22" xfId="0" applyFont="1" applyBorder="1" applyAlignment="1">
      <alignment horizontal="left" vertical="center" wrapText="1"/>
    </xf>
    <xf numFmtId="0" fontId="4" fillId="2" borderId="24" xfId="0" applyFont="1" applyFill="1" applyBorder="1" applyAlignment="1">
      <alignment horizontal="left" vertical="center" wrapText="1"/>
    </xf>
    <xf numFmtId="0" fontId="4" fillId="2" borderId="25" xfId="0" applyFont="1" applyFill="1" applyBorder="1" applyAlignment="1">
      <alignment horizontal="left" vertical="center" wrapText="1"/>
    </xf>
    <xf numFmtId="0" fontId="5" fillId="3" borderId="26" xfId="0" applyFont="1" applyFill="1" applyBorder="1" applyAlignment="1" applyProtection="1">
      <alignment horizontal="left" vertical="center" wrapText="1"/>
      <protection locked="0"/>
    </xf>
    <xf numFmtId="0" fontId="5" fillId="3" borderId="27" xfId="0" applyFont="1" applyFill="1" applyBorder="1" applyAlignment="1" applyProtection="1">
      <alignment horizontal="left" vertical="center" wrapText="1"/>
      <protection locked="0"/>
    </xf>
    <xf numFmtId="0" fontId="5" fillId="3" borderId="28" xfId="0" applyFont="1" applyFill="1" applyBorder="1" applyAlignment="1" applyProtection="1">
      <alignment horizontal="left" vertical="center" wrapText="1"/>
      <protection locked="0"/>
    </xf>
    <xf numFmtId="0" fontId="6" fillId="2" borderId="2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39" xfId="0" applyFont="1" applyFill="1" applyBorder="1" applyAlignment="1">
      <alignment horizontal="center" vertical="center"/>
    </xf>
    <xf numFmtId="0" fontId="5" fillId="3" borderId="21" xfId="0" applyFont="1" applyFill="1" applyBorder="1" applyAlignment="1" applyProtection="1">
      <alignment horizontal="left" vertical="center"/>
      <protection locked="0"/>
    </xf>
    <xf numFmtId="0" fontId="5" fillId="3" borderId="23" xfId="0" applyFont="1" applyFill="1" applyBorder="1" applyAlignment="1" applyProtection="1">
      <alignment horizontal="left" vertical="center"/>
      <protection locked="0"/>
    </xf>
    <xf numFmtId="0" fontId="5" fillId="3" borderId="22" xfId="0" applyFont="1" applyFill="1" applyBorder="1" applyAlignment="1" applyProtection="1">
      <alignment horizontal="left" vertical="center"/>
      <protection locked="0"/>
    </xf>
    <xf numFmtId="0" fontId="3" fillId="3" borderId="0" xfId="0" applyFont="1" applyFill="1" applyAlignment="1">
      <alignment horizontal="left" vertical="center"/>
    </xf>
    <xf numFmtId="0" fontId="5" fillId="3" borderId="21" xfId="0" applyFont="1" applyFill="1" applyBorder="1" applyAlignment="1" applyProtection="1">
      <alignment horizontal="left" vertical="center" wrapText="1"/>
      <protection locked="0"/>
    </xf>
    <xf numFmtId="0" fontId="5" fillId="3" borderId="23" xfId="0" applyFont="1" applyFill="1" applyBorder="1" applyAlignment="1" applyProtection="1">
      <alignment horizontal="left" vertical="center" wrapText="1"/>
      <protection locked="0"/>
    </xf>
    <xf numFmtId="0" fontId="5" fillId="3" borderId="22" xfId="0" applyFont="1" applyFill="1" applyBorder="1" applyAlignment="1" applyProtection="1">
      <alignment horizontal="left" vertical="center" wrapText="1"/>
      <protection locked="0"/>
    </xf>
    <xf numFmtId="0" fontId="6" fillId="2" borderId="30" xfId="0" applyFont="1" applyFill="1" applyBorder="1" applyAlignment="1">
      <alignment horizontal="center" vertical="center"/>
    </xf>
    <xf numFmtId="0" fontId="7" fillId="2" borderId="31" xfId="0" applyFont="1" applyFill="1" applyBorder="1" applyAlignment="1">
      <alignment horizontal="center" vertical="center" textRotation="90"/>
    </xf>
    <xf numFmtId="0" fontId="6" fillId="2" borderId="31" xfId="0" applyFont="1" applyFill="1" applyBorder="1" applyAlignment="1">
      <alignment horizontal="center" vertical="center"/>
    </xf>
    <xf numFmtId="0" fontId="6" fillId="2" borderId="31" xfId="0" applyFont="1" applyFill="1" applyBorder="1" applyAlignment="1">
      <alignment horizontal="center" vertical="center" wrapText="1"/>
    </xf>
    <xf numFmtId="0" fontId="6" fillId="2" borderId="31" xfId="0" applyFont="1" applyFill="1" applyBorder="1" applyAlignment="1">
      <alignment horizontal="center" vertical="center" textRotation="90" wrapText="1"/>
    </xf>
    <xf numFmtId="0" fontId="3" fillId="0" borderId="31" xfId="0" applyFont="1" applyBorder="1" applyAlignment="1">
      <alignment horizontal="left" vertical="center"/>
    </xf>
    <xf numFmtId="0" fontId="5" fillId="0" borderId="31" xfId="0" applyFont="1" applyBorder="1" applyAlignment="1" applyProtection="1">
      <alignment horizontal="center" vertical="center" wrapText="1"/>
      <protection locked="0"/>
    </xf>
    <xf numFmtId="0" fontId="16" fillId="0" borderId="31" xfId="0" applyFont="1" applyBorder="1" applyAlignment="1" applyProtection="1">
      <alignment horizontal="center" vertical="center" wrapText="1"/>
      <protection locked="0"/>
    </xf>
    <xf numFmtId="0" fontId="17" fillId="0" borderId="31" xfId="0" applyFont="1" applyBorder="1" applyAlignment="1" applyProtection="1">
      <alignment horizontal="center" vertical="top" wrapText="1"/>
      <protection hidden="1"/>
    </xf>
    <xf numFmtId="9" fontId="5" fillId="0" borderId="31" xfId="0" applyNumberFormat="1" applyFont="1" applyBorder="1" applyAlignment="1" applyProtection="1">
      <alignment horizontal="center" vertical="top" wrapText="1"/>
      <protection hidden="1"/>
    </xf>
    <xf numFmtId="0" fontId="17" fillId="0" borderId="31" xfId="0" applyFont="1" applyBorder="1" applyAlignment="1" applyProtection="1">
      <alignment horizontal="center" vertical="top"/>
      <protection hidden="1"/>
    </xf>
    <xf numFmtId="0" fontId="17" fillId="0" borderId="31" xfId="0" applyFont="1" applyBorder="1" applyAlignment="1" applyProtection="1">
      <alignment horizontal="center" vertical="center" textRotation="90"/>
      <protection hidden="1"/>
    </xf>
    <xf numFmtId="0" fontId="3" fillId="0" borderId="31" xfId="0" applyFont="1" applyBorder="1" applyAlignment="1">
      <alignment horizontal="center" vertical="center"/>
    </xf>
    <xf numFmtId="0" fontId="5" fillId="0" borderId="31" xfId="0" applyFont="1" applyBorder="1" applyAlignment="1" applyProtection="1">
      <alignment horizontal="center" vertical="center"/>
      <protection locked="0"/>
    </xf>
    <xf numFmtId="0" fontId="17" fillId="0" borderId="31" xfId="0" applyFont="1" applyBorder="1" applyAlignment="1" applyProtection="1">
      <alignment horizontal="center" vertical="center" wrapText="1"/>
      <protection hidden="1"/>
    </xf>
    <xf numFmtId="9" fontId="5" fillId="0" borderId="31" xfId="0" applyNumberFormat="1" applyFont="1" applyBorder="1" applyAlignment="1" applyProtection="1">
      <alignment horizontal="center" vertical="center" wrapText="1"/>
      <protection hidden="1"/>
    </xf>
    <xf numFmtId="9" fontId="5" fillId="0" borderId="31" xfId="0" applyNumberFormat="1" applyFont="1" applyBorder="1" applyAlignment="1" applyProtection="1">
      <alignment horizontal="center" vertical="center" wrapText="1"/>
      <protection locked="0"/>
    </xf>
    <xf numFmtId="0" fontId="17" fillId="0" borderId="40" xfId="0" applyFont="1" applyBorder="1" applyAlignment="1" applyProtection="1">
      <alignment horizontal="center" vertical="center" textRotation="90"/>
      <protection hidden="1"/>
    </xf>
    <xf numFmtId="0" fontId="17" fillId="0" borderId="41" xfId="0" applyFont="1" applyBorder="1" applyAlignment="1" applyProtection="1">
      <alignment horizontal="center" vertical="center" textRotation="90"/>
      <protection hidden="1"/>
    </xf>
    <xf numFmtId="0" fontId="16" fillId="0" borderId="40" xfId="0" applyFont="1" applyBorder="1" applyAlignment="1" applyProtection="1">
      <alignment horizontal="center" vertical="center" wrapText="1"/>
      <protection locked="0"/>
    </xf>
    <xf numFmtId="0" fontId="16" fillId="0" borderId="41" xfId="0" applyFont="1" applyBorder="1" applyAlignment="1" applyProtection="1">
      <alignment horizontal="center" vertical="center" wrapText="1"/>
      <protection locked="0"/>
    </xf>
    <xf numFmtId="9" fontId="5" fillId="0" borderId="31" xfId="0" applyNumberFormat="1" applyFont="1" applyBorder="1" applyAlignment="1" applyProtection="1">
      <alignment horizontal="left" vertical="center" wrapText="1"/>
      <protection locked="0"/>
    </xf>
    <xf numFmtId="0" fontId="17" fillId="0" borderId="31" xfId="0" applyFont="1" applyBorder="1" applyAlignment="1" applyProtection="1">
      <alignment horizontal="center" vertical="center"/>
      <protection hidden="1"/>
    </xf>
    <xf numFmtId="0" fontId="17" fillId="0" borderId="31" xfId="0" applyFont="1" applyBorder="1" applyAlignment="1" applyProtection="1">
      <alignment horizontal="center" vertical="top" textRotation="90"/>
      <protection hidden="1"/>
    </xf>
    <xf numFmtId="0" fontId="3" fillId="0" borderId="32" xfId="0" applyFont="1" applyBorder="1" applyAlignment="1">
      <alignment horizontal="center" vertical="top"/>
    </xf>
    <xf numFmtId="0" fontId="3" fillId="0" borderId="35" xfId="0" applyFont="1" applyBorder="1" applyAlignment="1">
      <alignment horizontal="center" vertical="top"/>
    </xf>
    <xf numFmtId="0" fontId="5" fillId="0" borderId="32" xfId="0" applyFont="1" applyBorder="1" applyAlignment="1" applyProtection="1">
      <alignment horizontal="center" vertical="top" wrapText="1"/>
      <protection locked="0"/>
    </xf>
    <xf numFmtId="0" fontId="5" fillId="0" borderId="35" xfId="0" applyFont="1" applyBorder="1" applyAlignment="1" applyProtection="1">
      <alignment horizontal="center" vertical="top" wrapText="1"/>
      <protection locked="0"/>
    </xf>
    <xf numFmtId="0" fontId="16" fillId="0" borderId="32" xfId="0" applyFont="1" applyBorder="1" applyAlignment="1" applyProtection="1">
      <alignment horizontal="center" vertical="top" wrapText="1"/>
      <protection locked="0"/>
    </xf>
    <xf numFmtId="0" fontId="16" fillId="0" borderId="35" xfId="0" applyFont="1" applyBorder="1" applyAlignment="1" applyProtection="1">
      <alignment horizontal="center" vertical="top" wrapText="1"/>
      <protection locked="0"/>
    </xf>
    <xf numFmtId="0" fontId="3" fillId="0" borderId="31" xfId="0" applyFont="1" applyBorder="1" applyAlignment="1">
      <alignment horizontal="center" vertical="top"/>
    </xf>
    <xf numFmtId="9" fontId="5" fillId="0" borderId="32" xfId="0" applyNumberFormat="1" applyFont="1" applyBorder="1" applyAlignment="1" applyProtection="1">
      <alignment horizontal="center" vertical="top" wrapText="1"/>
      <protection hidden="1"/>
    </xf>
    <xf numFmtId="9" fontId="5" fillId="0" borderId="35" xfId="0" applyNumberFormat="1" applyFont="1" applyBorder="1" applyAlignment="1" applyProtection="1">
      <alignment horizontal="center" vertical="top" wrapText="1"/>
      <protection hidden="1"/>
    </xf>
    <xf numFmtId="0" fontId="17" fillId="0" borderId="32" xfId="0" applyFont="1" applyBorder="1" applyAlignment="1" applyProtection="1">
      <alignment horizontal="center" vertical="top" wrapText="1"/>
      <protection hidden="1"/>
    </xf>
    <xf numFmtId="0" fontId="17" fillId="0" borderId="35" xfId="0" applyFont="1" applyBorder="1" applyAlignment="1" applyProtection="1">
      <alignment horizontal="center" vertical="top" wrapText="1"/>
      <protection hidden="1"/>
    </xf>
    <xf numFmtId="0" fontId="17" fillId="0" borderId="32" xfId="0" applyFont="1" applyBorder="1" applyAlignment="1" applyProtection="1">
      <alignment horizontal="center" vertical="top"/>
      <protection hidden="1"/>
    </xf>
    <xf numFmtId="0" fontId="17" fillId="0" borderId="35" xfId="0" applyFont="1" applyBorder="1" applyAlignment="1" applyProtection="1">
      <alignment horizontal="center" vertical="top"/>
      <protection hidden="1"/>
    </xf>
    <xf numFmtId="0" fontId="17" fillId="0" borderId="34" xfId="0" applyFont="1" applyBorder="1" applyAlignment="1" applyProtection="1">
      <alignment horizontal="center" vertical="top" textRotation="90"/>
      <protection hidden="1"/>
    </xf>
    <xf numFmtId="0" fontId="17" fillId="0" borderId="32" xfId="0" applyFont="1" applyBorder="1" applyAlignment="1" applyProtection="1">
      <alignment horizontal="center" vertical="top" textRotation="90"/>
      <protection hidden="1"/>
    </xf>
    <xf numFmtId="0" fontId="16" fillId="0" borderId="34" xfId="0" applyFont="1" applyBorder="1" applyAlignment="1" applyProtection="1">
      <alignment horizontal="center" vertical="top" wrapText="1"/>
      <protection locked="0"/>
    </xf>
    <xf numFmtId="0" fontId="5" fillId="0" borderId="32" xfId="0" applyFont="1" applyBorder="1" applyAlignment="1" applyProtection="1">
      <alignment horizontal="center" vertical="top"/>
      <protection locked="0"/>
    </xf>
    <xf numFmtId="0" fontId="5" fillId="0" borderId="35" xfId="0" applyFont="1" applyBorder="1" applyAlignment="1" applyProtection="1">
      <alignment horizontal="center" vertical="top"/>
      <protection locked="0"/>
    </xf>
    <xf numFmtId="9" fontId="5" fillId="0" borderId="32" xfId="0" applyNumberFormat="1" applyFont="1" applyBorder="1" applyAlignment="1" applyProtection="1">
      <alignment horizontal="center" vertical="top" wrapText="1"/>
      <protection locked="0"/>
    </xf>
    <xf numFmtId="9" fontId="5" fillId="0" borderId="35" xfId="0" applyNumberFormat="1" applyFont="1" applyBorder="1" applyAlignment="1" applyProtection="1">
      <alignment horizontal="center" vertical="top" wrapText="1"/>
      <protection locked="0"/>
    </xf>
    <xf numFmtId="0" fontId="17" fillId="0" borderId="29" xfId="0" applyFont="1" applyBorder="1" applyAlignment="1" applyProtection="1">
      <alignment horizontal="center" vertical="top" textRotation="90"/>
      <protection hidden="1"/>
    </xf>
    <xf numFmtId="0" fontId="16" fillId="0" borderId="29" xfId="0" applyFont="1" applyBorder="1" applyAlignment="1" applyProtection="1">
      <alignment horizontal="center" vertical="top" wrapText="1"/>
      <protection locked="0"/>
    </xf>
    <xf numFmtId="0" fontId="5" fillId="0" borderId="37" xfId="0" applyFont="1" applyBorder="1" applyAlignment="1">
      <alignment horizontal="left" vertical="center" wrapText="1"/>
    </xf>
    <xf numFmtId="0" fontId="5" fillId="0" borderId="43" xfId="0" applyFont="1" applyBorder="1" applyAlignment="1">
      <alignment horizontal="left" vertical="center" wrapText="1"/>
    </xf>
    <xf numFmtId="9" fontId="17" fillId="0" borderId="31" xfId="0" applyNumberFormat="1" applyFont="1" applyBorder="1" applyAlignment="1" applyProtection="1">
      <alignment horizontal="center" vertical="center" textRotation="90"/>
      <protection hidden="1"/>
    </xf>
    <xf numFmtId="0" fontId="5" fillId="3" borderId="31" xfId="0" applyFont="1" applyFill="1" applyBorder="1" applyAlignment="1" applyProtection="1">
      <alignment horizontal="center" vertical="center" wrapText="1"/>
      <protection locked="0"/>
    </xf>
    <xf numFmtId="0" fontId="5" fillId="3" borderId="40" xfId="0" applyFont="1" applyFill="1" applyBorder="1" applyAlignment="1" applyProtection="1">
      <alignment horizontal="center" vertical="center" wrapText="1"/>
      <protection locked="0"/>
    </xf>
    <xf numFmtId="0" fontId="5" fillId="3" borderId="41" xfId="0" applyFont="1" applyFill="1" applyBorder="1" applyAlignment="1" applyProtection="1">
      <alignment horizontal="center" vertical="center" wrapText="1"/>
      <protection locked="0"/>
    </xf>
    <xf numFmtId="0" fontId="5" fillId="3" borderId="42" xfId="0" applyFont="1" applyFill="1" applyBorder="1" applyAlignment="1" applyProtection="1">
      <alignment horizontal="center" vertical="center" wrapText="1"/>
      <protection locked="0"/>
    </xf>
    <xf numFmtId="0" fontId="16" fillId="3" borderId="31" xfId="0" applyFont="1" applyFill="1" applyBorder="1" applyAlignment="1" applyProtection="1">
      <alignment horizontal="center" vertical="center" wrapText="1"/>
      <protection locked="0"/>
    </xf>
    <xf numFmtId="9" fontId="5" fillId="13" borderId="31" xfId="0" applyNumberFormat="1" applyFont="1" applyFill="1" applyBorder="1" applyAlignment="1" applyProtection="1">
      <alignment horizontal="center" vertical="top" wrapText="1"/>
      <protection hidden="1"/>
    </xf>
    <xf numFmtId="0" fontId="17" fillId="5" borderId="31" xfId="0" applyFont="1" applyFill="1" applyBorder="1" applyAlignment="1" applyProtection="1">
      <alignment horizontal="center" vertical="center" wrapText="1"/>
      <protection hidden="1"/>
    </xf>
    <xf numFmtId="9" fontId="5" fillId="3" borderId="31" xfId="0" applyNumberFormat="1" applyFont="1" applyFill="1" applyBorder="1" applyAlignment="1" applyProtection="1">
      <alignment horizontal="center" vertical="top" wrapText="1"/>
      <protection hidden="1"/>
    </xf>
    <xf numFmtId="0" fontId="17" fillId="13" borderId="31" xfId="0" applyFont="1" applyFill="1" applyBorder="1" applyAlignment="1" applyProtection="1">
      <alignment horizontal="center" vertical="center"/>
      <protection hidden="1"/>
    </xf>
    <xf numFmtId="0" fontId="17" fillId="13" borderId="31" xfId="0" applyFont="1" applyFill="1" applyBorder="1" applyAlignment="1" applyProtection="1">
      <alignment horizontal="center" vertical="center" textRotation="90"/>
      <protection hidden="1"/>
    </xf>
    <xf numFmtId="9" fontId="5" fillId="3" borderId="31" xfId="0" applyNumberFormat="1" applyFont="1" applyFill="1" applyBorder="1" applyAlignment="1" applyProtection="1">
      <alignment horizontal="center" vertical="center" wrapText="1"/>
      <protection hidden="1"/>
    </xf>
    <xf numFmtId="9" fontId="5" fillId="3" borderId="31" xfId="0" applyNumberFormat="1" applyFont="1" applyFill="1" applyBorder="1" applyAlignment="1" applyProtection="1">
      <alignment horizontal="center" vertical="center" wrapText="1"/>
      <protection locked="0"/>
    </xf>
    <xf numFmtId="0" fontId="16" fillId="3" borderId="40" xfId="0" applyFont="1" applyFill="1" applyBorder="1" applyAlignment="1" applyProtection="1">
      <alignment horizontal="center" vertical="center" wrapText="1"/>
      <protection locked="0"/>
    </xf>
    <xf numFmtId="0" fontId="16" fillId="3" borderId="41" xfId="0" applyFont="1" applyFill="1" applyBorder="1" applyAlignment="1" applyProtection="1">
      <alignment horizontal="center" vertical="center" wrapText="1"/>
      <protection locked="0"/>
    </xf>
    <xf numFmtId="0" fontId="16" fillId="3" borderId="42" xfId="0" applyFont="1" applyFill="1" applyBorder="1" applyAlignment="1" applyProtection="1">
      <alignment horizontal="center" vertical="center" wrapText="1"/>
      <protection locked="0"/>
    </xf>
    <xf numFmtId="0" fontId="5" fillId="3" borderId="31" xfId="0" applyFont="1" applyFill="1" applyBorder="1" applyAlignment="1" applyProtection="1">
      <alignment horizontal="center" vertical="center"/>
      <protection locked="0"/>
    </xf>
    <xf numFmtId="0" fontId="17" fillId="13" borderId="31" xfId="0" applyFont="1" applyFill="1" applyBorder="1" applyAlignment="1" applyProtection="1">
      <alignment horizontal="center" vertical="center" wrapText="1"/>
      <protection hidden="1"/>
    </xf>
    <xf numFmtId="0" fontId="16" fillId="0" borderId="42" xfId="0" applyFont="1" applyBorder="1" applyAlignment="1" applyProtection="1">
      <alignment horizontal="center" vertical="center" wrapText="1"/>
      <protection locked="0"/>
    </xf>
    <xf numFmtId="0" fontId="5" fillId="0" borderId="55" xfId="0" applyFont="1" applyBorder="1" applyAlignment="1" applyProtection="1">
      <alignment horizontal="center" vertical="top" wrapText="1"/>
      <protection locked="0"/>
    </xf>
    <xf numFmtId="0" fontId="5" fillId="0" borderId="34" xfId="0" applyFont="1" applyBorder="1" applyAlignment="1" applyProtection="1">
      <alignment horizontal="center" vertical="top" wrapText="1"/>
      <protection locked="0"/>
    </xf>
    <xf numFmtId="0" fontId="16" fillId="0" borderId="34" xfId="0" applyFont="1" applyBorder="1" applyAlignment="1" applyProtection="1">
      <alignment horizontal="center" vertical="center" wrapText="1"/>
      <protection locked="0"/>
    </xf>
    <xf numFmtId="0" fontId="16" fillId="0" borderId="32" xfId="0" applyFont="1" applyBorder="1" applyAlignment="1" applyProtection="1">
      <alignment horizontal="center" vertical="center" wrapText="1"/>
      <protection locked="0"/>
    </xf>
    <xf numFmtId="0" fontId="16" fillId="0" borderId="29" xfId="0" applyFont="1" applyBorder="1" applyAlignment="1" applyProtection="1">
      <alignment horizontal="center" vertical="center" wrapText="1"/>
      <protection locked="0"/>
    </xf>
    <xf numFmtId="0" fontId="4" fillId="2" borderId="11" xfId="0" applyFont="1" applyFill="1" applyBorder="1" applyAlignment="1">
      <alignment horizontal="left" vertical="center" wrapText="1"/>
    </xf>
    <xf numFmtId="0" fontId="5" fillId="3" borderId="1" xfId="0" applyFont="1" applyFill="1" applyBorder="1" applyAlignment="1" applyProtection="1">
      <alignment horizontal="left" vertical="center" wrapText="1"/>
      <protection locked="0"/>
    </xf>
    <xf numFmtId="0" fontId="5" fillId="3" borderId="2" xfId="0" applyFont="1" applyFill="1" applyBorder="1" applyAlignment="1" applyProtection="1">
      <alignment horizontal="left" vertical="center" wrapText="1"/>
      <protection locked="0"/>
    </xf>
    <xf numFmtId="0" fontId="5" fillId="3" borderId="3" xfId="0" applyFont="1" applyFill="1" applyBorder="1" applyAlignment="1" applyProtection="1">
      <alignment horizontal="left" vertical="center" wrapText="1"/>
      <protection locked="0"/>
    </xf>
    <xf numFmtId="0" fontId="6" fillId="2" borderId="1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4" fillId="2" borderId="7" xfId="0" applyFont="1" applyFill="1" applyBorder="1" applyAlignment="1">
      <alignment horizontal="left" vertical="center"/>
    </xf>
    <xf numFmtId="0" fontId="5" fillId="3" borderId="8" xfId="0" applyFont="1" applyFill="1" applyBorder="1" applyAlignment="1" applyProtection="1">
      <alignment horizontal="left" vertical="center"/>
      <protection locked="0"/>
    </xf>
    <xf numFmtId="0" fontId="5" fillId="3" borderId="9" xfId="0" applyFont="1" applyFill="1" applyBorder="1" applyAlignment="1" applyProtection="1">
      <alignment horizontal="left" vertical="center"/>
      <protection locked="0"/>
    </xf>
    <xf numFmtId="0" fontId="5" fillId="3" borderId="10" xfId="0" applyFont="1" applyFill="1" applyBorder="1" applyAlignment="1" applyProtection="1">
      <alignment horizontal="left" vertical="center"/>
      <protection locked="0"/>
    </xf>
    <xf numFmtId="0" fontId="5" fillId="3" borderId="7" xfId="0" applyFont="1" applyFill="1" applyBorder="1" applyAlignment="1" applyProtection="1">
      <alignment horizontal="left" vertical="center" wrapText="1"/>
      <protection locked="0"/>
    </xf>
    <xf numFmtId="0" fontId="7" fillId="2" borderId="12" xfId="0" applyFont="1" applyFill="1" applyBorder="1" applyAlignment="1">
      <alignment horizontal="center" vertical="center" textRotation="90"/>
    </xf>
    <xf numFmtId="0" fontId="6" fillId="2" borderId="12" xfId="0" applyFont="1" applyFill="1" applyBorder="1" applyAlignment="1">
      <alignment horizontal="center" vertical="center" wrapText="1"/>
    </xf>
    <xf numFmtId="0" fontId="6" fillId="2" borderId="12" xfId="0" applyFont="1" applyFill="1" applyBorder="1" applyAlignment="1">
      <alignment horizontal="left"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2" xfId="0" applyFont="1" applyFill="1" applyBorder="1" applyAlignment="1">
      <alignment horizontal="center" vertical="center" textRotation="90" wrapText="1"/>
    </xf>
    <xf numFmtId="0" fontId="6" fillId="0" borderId="12" xfId="0" applyFont="1" applyBorder="1" applyAlignment="1" applyProtection="1">
      <alignment horizontal="center" vertical="top" wrapText="1"/>
      <protection hidden="1"/>
    </xf>
    <xf numFmtId="9" fontId="3" fillId="0" borderId="12" xfId="0" applyNumberFormat="1" applyFont="1" applyBorder="1" applyAlignment="1" applyProtection="1">
      <alignment horizontal="center" vertical="top" wrapText="1"/>
      <protection hidden="1"/>
    </xf>
    <xf numFmtId="0" fontId="6" fillId="0" borderId="12" xfId="0" applyFont="1" applyBorder="1" applyAlignment="1" applyProtection="1">
      <alignment horizontal="center" vertical="top"/>
      <protection hidden="1"/>
    </xf>
    <xf numFmtId="0" fontId="3" fillId="0" borderId="13" xfId="0" applyFont="1" applyBorder="1" applyAlignment="1" applyProtection="1">
      <alignment horizontal="center" vertical="center" textRotation="90"/>
      <protection locked="0"/>
    </xf>
    <xf numFmtId="0" fontId="3" fillId="0" borderId="15" xfId="0" applyFont="1" applyBorder="1" applyAlignment="1" applyProtection="1">
      <alignment horizontal="center" vertical="center" textRotation="90"/>
      <protection locked="0"/>
    </xf>
    <xf numFmtId="0" fontId="3" fillId="0" borderId="14" xfId="0" applyFont="1" applyBorder="1" applyAlignment="1" applyProtection="1">
      <alignment horizontal="center" vertical="center" textRotation="90"/>
      <protection locked="0"/>
    </xf>
    <xf numFmtId="0" fontId="8" fillId="0" borderId="12" xfId="0" applyFont="1" applyBorder="1" applyAlignment="1">
      <alignment horizontal="left" vertical="center" wrapText="1"/>
    </xf>
    <xf numFmtId="0" fontId="3" fillId="0" borderId="12" xfId="0" applyFont="1" applyBorder="1" applyAlignment="1">
      <alignment horizontal="center" vertical="top"/>
    </xf>
    <xf numFmtId="0" fontId="3" fillId="0" borderId="12" xfId="0" applyFont="1" applyBorder="1" applyAlignment="1" applyProtection="1">
      <alignment horizontal="center" vertical="top" wrapText="1"/>
      <protection locked="0"/>
    </xf>
    <xf numFmtId="0" fontId="8" fillId="0" borderId="12" xfId="0" applyFont="1" applyBorder="1" applyAlignment="1">
      <alignment horizontal="center" vertical="top" wrapText="1"/>
    </xf>
    <xf numFmtId="0" fontId="11" fillId="0" borderId="12" xfId="0" applyFont="1" applyBorder="1" applyAlignment="1">
      <alignment horizontal="center" vertical="top" wrapText="1"/>
    </xf>
    <xf numFmtId="0" fontId="3" fillId="0" borderId="12" xfId="0" applyFont="1" applyBorder="1" applyAlignment="1" applyProtection="1">
      <alignment horizontal="center" vertical="top"/>
      <protection locked="0"/>
    </xf>
    <xf numFmtId="9" fontId="3" fillId="0" borderId="12" xfId="0" applyNumberFormat="1" applyFont="1" applyBorder="1" applyAlignment="1" applyProtection="1">
      <alignment horizontal="center" vertical="top" wrapText="1"/>
      <protection locked="0"/>
    </xf>
    <xf numFmtId="0" fontId="8" fillId="0" borderId="12" xfId="0" applyFont="1" applyBorder="1" applyAlignment="1">
      <alignment horizontal="center" vertical="top"/>
    </xf>
    <xf numFmtId="0" fontId="9" fillId="0" borderId="12" xfId="0" applyFont="1" applyBorder="1" applyAlignment="1">
      <alignment horizontal="center" vertical="top"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pplyProtection="1">
      <alignment horizontal="center" vertical="center" textRotation="90" wrapText="1"/>
      <protection locked="0"/>
    </xf>
    <xf numFmtId="0" fontId="3" fillId="0" borderId="15" xfId="0" applyFont="1" applyBorder="1" applyAlignment="1" applyProtection="1">
      <alignment horizontal="center" vertical="center" textRotation="90" wrapText="1"/>
      <protection locked="0"/>
    </xf>
    <xf numFmtId="0" fontId="3" fillId="0" borderId="14" xfId="0" applyFont="1" applyBorder="1" applyAlignment="1" applyProtection="1">
      <alignment horizontal="center" vertical="center" textRotation="90" wrapText="1"/>
      <protection locked="0"/>
    </xf>
    <xf numFmtId="0" fontId="8" fillId="0" borderId="12" xfId="0" applyFont="1" applyBorder="1" applyAlignment="1">
      <alignment horizontal="left" vertical="top" wrapText="1"/>
    </xf>
    <xf numFmtId="0" fontId="11" fillId="0" borderId="1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2" xfId="0" applyFont="1" applyBorder="1" applyAlignment="1" applyProtection="1">
      <alignment horizontal="center" vertical="top" wrapText="1"/>
      <protection locked="0"/>
    </xf>
    <xf numFmtId="0" fontId="11" fillId="0" borderId="13" xfId="0" applyFont="1" applyBorder="1" applyAlignment="1" applyProtection="1">
      <alignment horizontal="center" vertical="center" wrapText="1"/>
      <protection locked="0"/>
    </xf>
    <xf numFmtId="0" fontId="11" fillId="0" borderId="15" xfId="0" applyFont="1" applyBorder="1" applyAlignment="1" applyProtection="1">
      <alignment horizontal="center" vertical="center" wrapText="1"/>
      <protection locked="0"/>
    </xf>
    <xf numFmtId="0" fontId="11" fillId="0" borderId="14" xfId="0" applyFont="1" applyBorder="1" applyAlignment="1" applyProtection="1">
      <alignment horizontal="center" vertical="center" wrapText="1"/>
      <protection locked="0"/>
    </xf>
    <xf numFmtId="0" fontId="12" fillId="0" borderId="12" xfId="0" applyFont="1" applyBorder="1" applyAlignment="1">
      <alignment horizontal="left" vertical="top" wrapText="1"/>
    </xf>
    <xf numFmtId="0" fontId="3" fillId="0" borderId="12" xfId="0" applyFont="1" applyBorder="1" applyAlignment="1">
      <alignment horizontal="left" vertical="center" wrapText="1"/>
    </xf>
    <xf numFmtId="0" fontId="3" fillId="0" borderId="12" xfId="0" applyFont="1" applyBorder="1" applyAlignment="1" applyProtection="1">
      <alignment horizontal="left" vertical="top" wrapText="1"/>
      <protection locked="0"/>
    </xf>
    <xf numFmtId="0" fontId="15" fillId="3" borderId="21" xfId="0" applyFont="1" applyFill="1" applyBorder="1" applyAlignment="1" applyProtection="1">
      <alignment horizontal="left" vertical="center" wrapText="1"/>
      <protection locked="0"/>
    </xf>
    <xf numFmtId="0" fontId="15" fillId="3" borderId="23" xfId="0" applyFont="1" applyFill="1" applyBorder="1" applyAlignment="1" applyProtection="1">
      <alignment horizontal="left" vertical="center" wrapText="1"/>
      <protection locked="0"/>
    </xf>
    <xf numFmtId="0" fontId="15" fillId="3" borderId="22" xfId="0" applyFont="1" applyFill="1" applyBorder="1" applyAlignment="1" applyProtection="1">
      <alignment horizontal="left" vertical="center" wrapText="1"/>
      <protection locked="0"/>
    </xf>
    <xf numFmtId="0" fontId="15" fillId="3" borderId="26" xfId="0" applyFont="1" applyFill="1" applyBorder="1" applyAlignment="1" applyProtection="1">
      <alignment horizontal="left" vertical="center" wrapText="1"/>
      <protection locked="0"/>
    </xf>
    <xf numFmtId="0" fontId="15" fillId="3" borderId="27" xfId="0" applyFont="1" applyFill="1" applyBorder="1" applyAlignment="1" applyProtection="1">
      <alignment horizontal="left" vertical="center" wrapText="1"/>
      <protection locked="0"/>
    </xf>
    <xf numFmtId="0" fontId="15" fillId="3" borderId="28" xfId="0" applyFont="1" applyFill="1" applyBorder="1" applyAlignment="1" applyProtection="1">
      <alignment horizontal="left" vertical="center" wrapText="1"/>
      <protection locked="0"/>
    </xf>
    <xf numFmtId="0" fontId="15" fillId="3" borderId="21" xfId="0" applyFont="1" applyFill="1" applyBorder="1" applyAlignment="1" applyProtection="1">
      <alignment horizontal="left" vertical="center"/>
      <protection locked="0"/>
    </xf>
    <xf numFmtId="0" fontId="15" fillId="3" borderId="23" xfId="0" applyFont="1" applyFill="1" applyBorder="1" applyAlignment="1" applyProtection="1">
      <alignment horizontal="left" vertical="center"/>
      <protection locked="0"/>
    </xf>
    <xf numFmtId="0" fontId="15" fillId="3" borderId="22" xfId="0" applyFont="1" applyFill="1" applyBorder="1" applyAlignment="1" applyProtection="1">
      <alignment horizontal="left" vertical="center"/>
      <protection locked="0"/>
    </xf>
    <xf numFmtId="0" fontId="20" fillId="2" borderId="26" xfId="0" applyFont="1" applyFill="1" applyBorder="1" applyAlignment="1">
      <alignment horizontal="left" vertical="center" wrapText="1"/>
    </xf>
    <xf numFmtId="0" fontId="20" fillId="2" borderId="28" xfId="0" applyFont="1" applyFill="1" applyBorder="1" applyAlignment="1">
      <alignment horizontal="left" vertical="center" wrapText="1"/>
    </xf>
    <xf numFmtId="9" fontId="17" fillId="0" borderId="31" xfId="0" applyNumberFormat="1" applyFont="1" applyBorder="1" applyAlignment="1" applyProtection="1">
      <alignment horizontal="center" vertical="top" textRotation="90"/>
      <protection hidden="1"/>
    </xf>
    <xf numFmtId="0" fontId="5" fillId="0" borderId="40" xfId="0" applyFont="1" applyBorder="1" applyAlignment="1" applyProtection="1">
      <alignment horizontal="center" vertical="center" wrapText="1"/>
      <protection locked="0"/>
    </xf>
    <xf numFmtId="0" fontId="5" fillId="0" borderId="41" xfId="0" applyFont="1" applyBorder="1" applyAlignment="1" applyProtection="1">
      <alignment horizontal="center" vertical="center" wrapText="1"/>
      <protection locked="0"/>
    </xf>
    <xf numFmtId="0" fontId="5" fillId="0" borderId="42" xfId="0" applyFont="1" applyBorder="1" applyAlignment="1" applyProtection="1">
      <alignment horizontal="center" vertical="center" wrapText="1"/>
      <protection locked="0"/>
    </xf>
    <xf numFmtId="0" fontId="4" fillId="2" borderId="26" xfId="0" applyFont="1" applyFill="1" applyBorder="1" applyAlignment="1">
      <alignment horizontal="left" vertical="center" wrapText="1"/>
    </xf>
    <xf numFmtId="0" fontId="4" fillId="2" borderId="28" xfId="0" applyFont="1" applyFill="1" applyBorder="1" applyAlignment="1">
      <alignment horizontal="left" vertical="center" wrapText="1"/>
    </xf>
    <xf numFmtId="0" fontId="5" fillId="0" borderId="41" xfId="0" applyFont="1" applyBorder="1" applyAlignment="1" applyProtection="1">
      <alignment horizontal="center" vertical="center"/>
      <protection locked="0"/>
    </xf>
    <xf numFmtId="0" fontId="5" fillId="0" borderId="42" xfId="0" applyFont="1" applyBorder="1" applyAlignment="1" applyProtection="1">
      <alignment horizontal="center" vertical="center"/>
      <protection locked="0"/>
    </xf>
    <xf numFmtId="0" fontId="24" fillId="0" borderId="31" xfId="0" applyFont="1" applyBorder="1" applyAlignment="1">
      <alignment horizontal="center" vertical="top"/>
    </xf>
    <xf numFmtId="0" fontId="25" fillId="0" borderId="31" xfId="0" applyFont="1" applyBorder="1" applyAlignment="1" applyProtection="1">
      <alignment horizontal="center" vertical="center" wrapText="1"/>
      <protection locked="0"/>
    </xf>
    <xf numFmtId="0" fontId="26" fillId="0" borderId="31" xfId="0" applyFont="1" applyBorder="1" applyAlignment="1" applyProtection="1">
      <alignment horizontal="left" vertical="center" wrapText="1"/>
      <protection locked="0"/>
    </xf>
    <xf numFmtId="0" fontId="26" fillId="0" borderId="31" xfId="0" applyFont="1" applyBorder="1" applyAlignment="1" applyProtection="1">
      <alignment horizontal="center" vertical="center" wrapText="1"/>
      <protection locked="0"/>
    </xf>
    <xf numFmtId="0" fontId="27" fillId="0" borderId="31" xfId="0" applyFont="1" applyBorder="1" applyAlignment="1" applyProtection="1">
      <alignment horizontal="center" vertical="top" wrapText="1"/>
      <protection hidden="1"/>
    </xf>
    <xf numFmtId="9" fontId="25" fillId="0" borderId="31" xfId="0" applyNumberFormat="1" applyFont="1" applyBorder="1" applyAlignment="1" applyProtection="1">
      <alignment horizontal="center" vertical="top" wrapText="1"/>
      <protection hidden="1"/>
    </xf>
    <xf numFmtId="0" fontId="27" fillId="0" borderId="31" xfId="0" applyFont="1" applyBorder="1" applyAlignment="1" applyProtection="1">
      <alignment horizontal="center" vertical="top"/>
      <protection hidden="1"/>
    </xf>
    <xf numFmtId="0" fontId="27" fillId="0" borderId="31" xfId="0" applyFont="1" applyBorder="1" applyAlignment="1" applyProtection="1">
      <alignment horizontal="center" vertical="center" textRotation="90"/>
      <protection hidden="1"/>
    </xf>
    <xf numFmtId="0" fontId="25" fillId="0" borderId="40" xfId="0" applyFont="1" applyBorder="1" applyAlignment="1" applyProtection="1">
      <alignment horizontal="center" vertical="center" wrapText="1"/>
      <protection locked="0"/>
    </xf>
    <xf numFmtId="0" fontId="25" fillId="0" borderId="41" xfId="0" applyFont="1" applyBorder="1" applyAlignment="1" applyProtection="1">
      <alignment horizontal="center" vertical="center" wrapText="1"/>
      <protection locked="0"/>
    </xf>
    <xf numFmtId="0" fontId="25" fillId="0" borderId="42" xfId="0" applyFont="1" applyBorder="1" applyAlignment="1" applyProtection="1">
      <alignment horizontal="center" vertical="center" wrapText="1"/>
      <protection locked="0"/>
    </xf>
    <xf numFmtId="0" fontId="25" fillId="0" borderId="31" xfId="0" applyFont="1" applyBorder="1" applyAlignment="1" applyProtection="1">
      <alignment horizontal="center" vertical="center"/>
      <protection locked="0"/>
    </xf>
    <xf numFmtId="0" fontId="27" fillId="0" borderId="31" xfId="0" applyFont="1" applyBorder="1" applyAlignment="1" applyProtection="1">
      <alignment horizontal="center" vertical="center" wrapText="1"/>
      <protection hidden="1"/>
    </xf>
    <xf numFmtId="9" fontId="25" fillId="0" borderId="31" xfId="0" applyNumberFormat="1" applyFont="1" applyBorder="1" applyAlignment="1" applyProtection="1">
      <alignment horizontal="center" vertical="center" wrapText="1"/>
      <protection hidden="1"/>
    </xf>
    <xf numFmtId="9" fontId="25" fillId="0" borderId="31" xfId="0" applyNumberFormat="1" applyFont="1" applyBorder="1" applyAlignment="1" applyProtection="1">
      <alignment horizontal="center" vertical="center" wrapText="1"/>
      <protection locked="0"/>
    </xf>
    <xf numFmtId="0" fontId="24" fillId="0" borderId="44" xfId="0" applyFont="1" applyBorder="1" applyAlignment="1">
      <alignment horizontal="center" vertical="top"/>
    </xf>
    <xf numFmtId="0" fontId="25" fillId="0" borderId="44" xfId="0" applyFont="1" applyBorder="1" applyAlignment="1" applyProtection="1">
      <alignment horizontal="center" vertical="center" wrapText="1"/>
      <protection locked="0"/>
    </xf>
    <xf numFmtId="0" fontId="26" fillId="0" borderId="40" xfId="0" applyFont="1" applyBorder="1" applyAlignment="1" applyProtection="1">
      <alignment horizontal="center" vertical="center" wrapText="1"/>
      <protection locked="0"/>
    </xf>
    <xf numFmtId="0" fontId="26" fillId="0" borderId="41" xfId="0" applyFont="1" applyBorder="1" applyAlignment="1" applyProtection="1">
      <alignment horizontal="center" vertical="center" wrapText="1"/>
      <protection locked="0"/>
    </xf>
    <xf numFmtId="0" fontId="26" fillId="0" borderId="42" xfId="0" applyFont="1" applyBorder="1" applyAlignment="1" applyProtection="1">
      <alignment horizontal="center" vertical="center" wrapText="1"/>
      <protection locked="0"/>
    </xf>
    <xf numFmtId="9" fontId="25" fillId="0" borderId="44" xfId="0" applyNumberFormat="1" applyFont="1" applyBorder="1" applyAlignment="1" applyProtection="1">
      <alignment horizontal="center" vertical="center" wrapText="1"/>
      <protection locked="0"/>
    </xf>
    <xf numFmtId="9" fontId="25" fillId="0" borderId="44" xfId="0" applyNumberFormat="1" applyFont="1" applyBorder="1" applyAlignment="1" applyProtection="1">
      <alignment horizontal="center" vertical="center" wrapText="1"/>
      <protection hidden="1"/>
    </xf>
    <xf numFmtId="0" fontId="27" fillId="0" borderId="44" xfId="0" applyFont="1" applyBorder="1" applyAlignment="1" applyProtection="1">
      <alignment horizontal="center" vertical="center" wrapText="1"/>
      <protection hidden="1"/>
    </xf>
    <xf numFmtId="0" fontId="27" fillId="0" borderId="31" xfId="0" applyFont="1" applyBorder="1" applyAlignment="1" applyProtection="1">
      <alignment horizontal="center" vertical="center"/>
      <protection hidden="1"/>
    </xf>
    <xf numFmtId="0" fontId="27" fillId="0" borderId="44" xfId="0" applyFont="1" applyBorder="1" applyAlignment="1" applyProtection="1">
      <alignment horizontal="center" vertical="center"/>
      <protection hidden="1"/>
    </xf>
    <xf numFmtId="0" fontId="27" fillId="0" borderId="31" xfId="0" applyFont="1" applyBorder="1" applyAlignment="1" applyProtection="1">
      <alignment horizontal="center" vertical="top" textRotation="90"/>
      <protection hidden="1"/>
    </xf>
    <xf numFmtId="0" fontId="27" fillId="0" borderId="44" xfId="0" applyFont="1" applyBorder="1" applyAlignment="1" applyProtection="1">
      <alignment horizontal="center" vertical="top" textRotation="90"/>
      <protection hidden="1"/>
    </xf>
    <xf numFmtId="0" fontId="26" fillId="0" borderId="44" xfId="0" applyFont="1" applyBorder="1" applyAlignment="1" applyProtection="1">
      <alignment horizontal="left" vertical="center" wrapText="1"/>
      <protection locked="0"/>
    </xf>
    <xf numFmtId="0" fontId="26" fillId="0" borderId="44" xfId="0" applyFont="1" applyBorder="1" applyAlignment="1" applyProtection="1">
      <alignment horizontal="center" vertical="center" wrapText="1"/>
      <protection locked="0"/>
    </xf>
    <xf numFmtId="0" fontId="25" fillId="0" borderId="44" xfId="0" applyFont="1" applyBorder="1" applyAlignment="1" applyProtection="1">
      <alignment horizontal="center" vertical="center"/>
      <protection locked="0"/>
    </xf>
    <xf numFmtId="9" fontId="25" fillId="0" borderId="42" xfId="0" applyNumberFormat="1" applyFont="1" applyBorder="1" applyAlignment="1" applyProtection="1">
      <alignment horizontal="center" vertical="center" wrapText="1"/>
      <protection hidden="1"/>
    </xf>
    <xf numFmtId="0" fontId="27" fillId="0" borderId="42" xfId="0" applyFont="1" applyBorder="1" applyAlignment="1" applyProtection="1">
      <alignment horizontal="center" vertical="center" wrapText="1"/>
      <protection hidden="1"/>
    </xf>
    <xf numFmtId="0" fontId="27" fillId="0" borderId="42" xfId="0" applyFont="1" applyBorder="1" applyAlignment="1" applyProtection="1">
      <alignment horizontal="center" vertical="center"/>
      <protection hidden="1"/>
    </xf>
    <xf numFmtId="0" fontId="27" fillId="0" borderId="42" xfId="0" applyFont="1" applyBorder="1" applyAlignment="1" applyProtection="1">
      <alignment horizontal="center" vertical="top" textRotation="90"/>
      <protection hidden="1"/>
    </xf>
    <xf numFmtId="0" fontId="24" fillId="0" borderId="32" xfId="0" applyFont="1" applyBorder="1" applyAlignment="1">
      <alignment horizontal="center" vertical="top"/>
    </xf>
    <xf numFmtId="0" fontId="24" fillId="0" borderId="35" xfId="0" applyFont="1" applyBorder="1" applyAlignment="1">
      <alignment horizontal="center" vertical="top"/>
    </xf>
    <xf numFmtId="0" fontId="25" fillId="0" borderId="32" xfId="0" applyFont="1" applyBorder="1" applyAlignment="1" applyProtection="1">
      <alignment horizontal="center" vertical="top" wrapText="1"/>
      <protection locked="0"/>
    </xf>
    <xf numFmtId="0" fontId="25" fillId="0" borderId="35" xfId="0" applyFont="1" applyBorder="1" applyAlignment="1" applyProtection="1">
      <alignment horizontal="center" vertical="top" wrapText="1"/>
      <protection locked="0"/>
    </xf>
    <xf numFmtId="0" fontId="26" fillId="0" borderId="32" xfId="0" applyFont="1" applyBorder="1" applyAlignment="1" applyProtection="1">
      <alignment horizontal="center" vertical="top" wrapText="1"/>
      <protection locked="0"/>
    </xf>
    <xf numFmtId="0" fontId="26" fillId="0" borderId="35" xfId="0" applyFont="1" applyBorder="1" applyAlignment="1" applyProtection="1">
      <alignment horizontal="center" vertical="top" wrapText="1"/>
      <protection locked="0"/>
    </xf>
    <xf numFmtId="0" fontId="25" fillId="0" borderId="42" xfId="0" applyFont="1" applyBorder="1" applyAlignment="1" applyProtection="1">
      <alignment horizontal="center" vertical="center"/>
      <protection locked="0"/>
    </xf>
    <xf numFmtId="9" fontId="25" fillId="0" borderId="42" xfId="0" applyNumberFormat="1" applyFont="1" applyBorder="1" applyAlignment="1" applyProtection="1">
      <alignment horizontal="center" vertical="center" wrapText="1"/>
      <protection locked="0"/>
    </xf>
    <xf numFmtId="0" fontId="24" fillId="0" borderId="42" xfId="0" applyFont="1" applyBorder="1" applyAlignment="1">
      <alignment horizontal="center" vertical="top"/>
    </xf>
    <xf numFmtId="9" fontId="25" fillId="0" borderId="32" xfId="0" applyNumberFormat="1" applyFont="1" applyBorder="1" applyAlignment="1" applyProtection="1">
      <alignment horizontal="center" vertical="top" wrapText="1"/>
      <protection hidden="1"/>
    </xf>
    <xf numFmtId="9" fontId="25" fillId="0" borderId="35" xfId="0" applyNumberFormat="1" applyFont="1" applyBorder="1" applyAlignment="1" applyProtection="1">
      <alignment horizontal="center" vertical="top" wrapText="1"/>
      <protection hidden="1"/>
    </xf>
    <xf numFmtId="0" fontId="27" fillId="0" borderId="32" xfId="0" applyFont="1" applyBorder="1" applyAlignment="1" applyProtection="1">
      <alignment horizontal="center" vertical="top" wrapText="1"/>
      <protection hidden="1"/>
    </xf>
    <xf numFmtId="0" fontId="27" fillId="0" borderId="35" xfId="0" applyFont="1" applyBorder="1" applyAlignment="1" applyProtection="1">
      <alignment horizontal="center" vertical="top" wrapText="1"/>
      <protection hidden="1"/>
    </xf>
    <xf numFmtId="0" fontId="27" fillId="0" borderId="32" xfId="0" applyFont="1" applyBorder="1" applyAlignment="1" applyProtection="1">
      <alignment horizontal="center" vertical="top"/>
      <protection hidden="1"/>
    </xf>
    <xf numFmtId="0" fontId="27" fillId="0" borderId="35" xfId="0" applyFont="1" applyBorder="1" applyAlignment="1" applyProtection="1">
      <alignment horizontal="center" vertical="top"/>
      <protection hidden="1"/>
    </xf>
    <xf numFmtId="0" fontId="27" fillId="0" borderId="34" xfId="0" applyFont="1" applyBorder="1" applyAlignment="1" applyProtection="1">
      <alignment horizontal="center" vertical="top" textRotation="90"/>
      <protection hidden="1"/>
    </xf>
    <xf numFmtId="0" fontId="27" fillId="0" borderId="32" xfId="0" applyFont="1" applyBorder="1" applyAlignment="1" applyProtection="1">
      <alignment horizontal="center" vertical="top" textRotation="90"/>
      <protection hidden="1"/>
    </xf>
    <xf numFmtId="0" fontId="26" fillId="0" borderId="34" xfId="0" applyFont="1" applyBorder="1" applyAlignment="1" applyProtection="1">
      <alignment horizontal="center" vertical="top" wrapText="1"/>
      <protection locked="0"/>
    </xf>
    <xf numFmtId="0" fontId="25" fillId="0" borderId="32" xfId="0" applyFont="1" applyBorder="1" applyAlignment="1" applyProtection="1">
      <alignment horizontal="center" vertical="top"/>
      <protection locked="0"/>
    </xf>
    <xf numFmtId="0" fontId="25" fillId="0" borderId="35" xfId="0" applyFont="1" applyBorder="1" applyAlignment="1" applyProtection="1">
      <alignment horizontal="center" vertical="top"/>
      <protection locked="0"/>
    </xf>
    <xf numFmtId="9" fontId="25" fillId="0" borderId="32" xfId="0" applyNumberFormat="1" applyFont="1" applyBorder="1" applyAlignment="1" applyProtection="1">
      <alignment horizontal="center" vertical="top" wrapText="1"/>
      <protection locked="0"/>
    </xf>
    <xf numFmtId="9" fontId="25" fillId="0" borderId="35" xfId="0" applyNumberFormat="1" applyFont="1" applyBorder="1" applyAlignment="1" applyProtection="1">
      <alignment horizontal="center" vertical="top" wrapText="1"/>
      <protection locked="0"/>
    </xf>
    <xf numFmtId="0" fontId="27" fillId="0" borderId="29" xfId="0" applyFont="1" applyBorder="1" applyAlignment="1" applyProtection="1">
      <alignment horizontal="center" vertical="top" textRotation="90"/>
      <protection hidden="1"/>
    </xf>
    <xf numFmtId="0" fontId="26" fillId="0" borderId="29" xfId="0" applyFont="1" applyBorder="1" applyAlignment="1" applyProtection="1">
      <alignment horizontal="center" vertical="top" wrapText="1"/>
      <protection locked="0"/>
    </xf>
    <xf numFmtId="0" fontId="25" fillId="0" borderId="37" xfId="0" applyFont="1" applyBorder="1" applyAlignment="1">
      <alignment horizontal="left" vertical="center" wrapText="1"/>
    </xf>
    <xf numFmtId="0" fontId="25" fillId="0" borderId="43" xfId="0" applyFont="1" applyBorder="1" applyAlignment="1">
      <alignment horizontal="left" vertical="center" wrapText="1"/>
    </xf>
    <xf numFmtId="0" fontId="17" fillId="0" borderId="29" xfId="0" applyFont="1" applyBorder="1" applyAlignment="1" applyProtection="1">
      <alignment horizontal="center" vertical="center" textRotation="90"/>
      <protection hidden="1"/>
    </xf>
    <xf numFmtId="0" fontId="17" fillId="0" borderId="34" xfId="0" applyFont="1" applyBorder="1" applyAlignment="1" applyProtection="1">
      <alignment horizontal="center" vertical="center" textRotation="90"/>
      <protection hidden="1"/>
    </xf>
    <xf numFmtId="0" fontId="17" fillId="0" borderId="32" xfId="0" applyFont="1" applyBorder="1" applyAlignment="1" applyProtection="1">
      <alignment horizontal="center" vertical="center" textRotation="90"/>
      <protection hidden="1"/>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35" xfId="0" applyFont="1" applyFill="1" applyBorder="1" applyAlignment="1">
      <alignment horizontal="center" vertical="center" textRotation="90" wrapText="1"/>
    </xf>
    <xf numFmtId="0" fontId="6" fillId="2" borderId="35" xfId="0" applyFont="1" applyFill="1" applyBorder="1" applyAlignment="1">
      <alignment horizontal="center" vertical="center"/>
    </xf>
    <xf numFmtId="0" fontId="7" fillId="2" borderId="35" xfId="0" applyFont="1" applyFill="1" applyBorder="1" applyAlignment="1">
      <alignment horizontal="center" vertical="center" textRotation="90"/>
    </xf>
    <xf numFmtId="0" fontId="6" fillId="2" borderId="29"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32" xfId="0" applyFont="1" applyFill="1" applyBorder="1" applyAlignment="1">
      <alignment horizontal="center" vertical="center"/>
    </xf>
    <xf numFmtId="0" fontId="6" fillId="2" borderId="36" xfId="0" applyFont="1" applyFill="1" applyBorder="1" applyAlignment="1">
      <alignment horizontal="center" vertical="center"/>
    </xf>
    <xf numFmtId="0" fontId="5" fillId="0" borderId="53" xfId="0" applyFont="1" applyBorder="1" applyAlignment="1">
      <alignment horizontal="left" vertical="center" wrapText="1"/>
    </xf>
    <xf numFmtId="0" fontId="5" fillId="0" borderId="54" xfId="0" applyFont="1" applyBorder="1" applyAlignment="1">
      <alignment horizontal="left" vertical="center" wrapText="1"/>
    </xf>
    <xf numFmtId="0" fontId="5" fillId="0" borderId="31" xfId="0" applyFont="1" applyBorder="1" applyAlignment="1" applyProtection="1">
      <alignment horizontal="center" vertical="top"/>
      <protection locked="0"/>
    </xf>
    <xf numFmtId="9" fontId="5" fillId="0" borderId="31" xfId="0" applyNumberFormat="1" applyFont="1" applyBorder="1" applyAlignment="1" applyProtection="1">
      <alignment horizontal="center" vertical="top" wrapText="1"/>
      <protection locked="0"/>
    </xf>
    <xf numFmtId="0" fontId="5" fillId="0" borderId="31" xfId="0" applyFont="1" applyBorder="1" applyAlignment="1" applyProtection="1">
      <alignment horizontal="center" vertical="top" wrapText="1"/>
      <protection locked="0"/>
    </xf>
    <xf numFmtId="0" fontId="16" fillId="0" borderId="31" xfId="0" applyFont="1" applyBorder="1" applyAlignment="1" applyProtection="1">
      <alignment horizontal="center" vertical="top" wrapText="1"/>
      <protection locked="0"/>
    </xf>
    <xf numFmtId="0" fontId="23" fillId="4" borderId="31" xfId="0" applyFont="1" applyFill="1" applyBorder="1" applyAlignment="1" applyProtection="1">
      <alignment horizontal="center" vertical="center" textRotation="90"/>
      <protection hidden="1"/>
    </xf>
    <xf numFmtId="0" fontId="15" fillId="0" borderId="31" xfId="0" applyFont="1" applyBorder="1" applyAlignment="1" applyProtection="1">
      <alignment horizontal="center" vertical="center" wrapText="1"/>
      <protection locked="0"/>
    </xf>
    <xf numFmtId="0" fontId="15" fillId="0" borderId="31" xfId="0" applyFont="1" applyBorder="1" applyAlignment="1" applyProtection="1">
      <alignment horizontal="left" vertical="center" wrapText="1"/>
      <protection locked="0"/>
    </xf>
    <xf numFmtId="0" fontId="19" fillId="0" borderId="31" xfId="0" applyFont="1" applyBorder="1" applyAlignment="1" applyProtection="1">
      <alignment horizontal="center" vertical="center" wrapText="1"/>
      <protection locked="0"/>
    </xf>
    <xf numFmtId="0" fontId="4" fillId="2" borderId="47" xfId="0" applyFont="1" applyFill="1" applyBorder="1" applyAlignment="1">
      <alignment horizontal="left" vertical="center"/>
    </xf>
    <xf numFmtId="0" fontId="15" fillId="3" borderId="49" xfId="0" applyFont="1" applyFill="1" applyBorder="1" applyAlignment="1" applyProtection="1">
      <alignment horizontal="center" vertical="center" wrapText="1"/>
      <protection locked="0"/>
    </xf>
    <xf numFmtId="0" fontId="15" fillId="3" borderId="50" xfId="0" applyFont="1" applyFill="1" applyBorder="1" applyAlignment="1" applyProtection="1">
      <alignment horizontal="center" vertical="center" wrapText="1"/>
      <protection locked="0"/>
    </xf>
    <xf numFmtId="0" fontId="15" fillId="3" borderId="51" xfId="0" applyFont="1" applyFill="1" applyBorder="1" applyAlignment="1" applyProtection="1">
      <alignment horizontal="center" vertical="center" wrapText="1"/>
      <protection locked="0"/>
    </xf>
    <xf numFmtId="0" fontId="4" fillId="2" borderId="52" xfId="0" applyFont="1" applyFill="1" applyBorder="1" applyAlignment="1">
      <alignment horizontal="left" vertical="center"/>
    </xf>
    <xf numFmtId="0" fontId="15" fillId="3" borderId="52" xfId="0" applyFont="1" applyFill="1" applyBorder="1" applyAlignment="1" applyProtection="1">
      <alignment horizontal="left" vertical="center" wrapText="1"/>
      <protection locked="0"/>
    </xf>
    <xf numFmtId="0" fontId="6" fillId="2" borderId="42" xfId="0" applyFont="1" applyFill="1" applyBorder="1" applyAlignment="1">
      <alignment horizontal="center" vertical="center"/>
    </xf>
    <xf numFmtId="0" fontId="4" fillId="2" borderId="45" xfId="0" applyFont="1" applyFill="1" applyBorder="1" applyAlignment="1">
      <alignment horizontal="left" vertical="center"/>
    </xf>
    <xf numFmtId="0" fontId="7" fillId="3" borderId="46" xfId="0" applyFont="1" applyFill="1" applyBorder="1" applyAlignment="1" applyProtection="1">
      <alignment horizontal="left" vertical="center"/>
      <protection locked="0"/>
    </xf>
    <xf numFmtId="0" fontId="15" fillId="3" borderId="48" xfId="0" applyFont="1" applyFill="1" applyBorder="1" applyAlignment="1" applyProtection="1">
      <alignment horizontal="left" vertical="center" wrapText="1"/>
      <protection locked="0"/>
    </xf>
    <xf numFmtId="0" fontId="17" fillId="5" borderId="31" xfId="0" applyFont="1" applyFill="1" applyBorder="1" applyAlignment="1" applyProtection="1">
      <alignment horizontal="center" vertical="center" textRotation="90"/>
      <protection hidden="1"/>
    </xf>
    <xf numFmtId="0" fontId="17" fillId="5" borderId="31" xfId="0" applyFont="1" applyFill="1" applyBorder="1" applyAlignment="1" applyProtection="1">
      <alignment horizontal="center" vertical="top" textRotation="90"/>
      <protection hidden="1"/>
    </xf>
    <xf numFmtId="0" fontId="3" fillId="0" borderId="35" xfId="0" applyFont="1" applyBorder="1" applyAlignment="1">
      <alignment horizontal="center" vertical="center"/>
    </xf>
    <xf numFmtId="0" fontId="30" fillId="0" borderId="37" xfId="0" applyFont="1" applyBorder="1" applyAlignment="1">
      <alignment horizontal="left" vertical="center" wrapText="1"/>
    </xf>
    <xf numFmtId="0" fontId="5" fillId="0" borderId="32" xfId="0" applyFont="1" applyBorder="1" applyAlignment="1" applyProtection="1">
      <alignment horizontal="center" vertical="center" wrapText="1"/>
      <protection locked="0"/>
    </xf>
    <xf numFmtId="0" fontId="5" fillId="0" borderId="35" xfId="0" applyFont="1" applyBorder="1" applyAlignment="1" applyProtection="1">
      <alignment horizontal="center" vertical="center" wrapText="1"/>
      <protection locked="0"/>
    </xf>
    <xf numFmtId="0" fontId="5" fillId="0" borderId="55" xfId="0" applyFont="1" applyBorder="1" applyAlignment="1" applyProtection="1">
      <alignment horizontal="center" vertical="center" wrapText="1"/>
      <protection locked="0"/>
    </xf>
    <xf numFmtId="9" fontId="5" fillId="0" borderId="32" xfId="0" applyNumberFormat="1" applyFont="1" applyBorder="1" applyAlignment="1" applyProtection="1">
      <alignment horizontal="center" vertical="center" wrapText="1"/>
      <protection locked="0"/>
    </xf>
    <xf numFmtId="9" fontId="5" fillId="0" borderId="35" xfId="0" applyNumberFormat="1" applyFont="1" applyBorder="1" applyAlignment="1" applyProtection="1">
      <alignment horizontal="center" vertical="center" wrapText="1"/>
      <protection locked="0"/>
    </xf>
    <xf numFmtId="9" fontId="5" fillId="0" borderId="32" xfId="0" applyNumberFormat="1" applyFont="1" applyBorder="1" applyAlignment="1" applyProtection="1">
      <alignment horizontal="center" vertical="center" wrapText="1"/>
      <protection hidden="1"/>
    </xf>
    <xf numFmtId="9" fontId="5" fillId="0" borderId="35" xfId="0" applyNumberFormat="1" applyFont="1" applyBorder="1" applyAlignment="1" applyProtection="1">
      <alignment horizontal="center" vertical="center" wrapText="1"/>
      <protection hidden="1"/>
    </xf>
    <xf numFmtId="0" fontId="16" fillId="0" borderId="35" xfId="0" applyFont="1" applyBorder="1" applyAlignment="1" applyProtection="1">
      <alignment horizontal="center" vertical="center" wrapText="1"/>
      <protection locked="0"/>
    </xf>
    <xf numFmtId="0" fontId="5" fillId="3" borderId="32" xfId="0" applyFont="1" applyFill="1" applyBorder="1" applyAlignment="1" applyProtection="1">
      <alignment horizontal="center" vertical="center"/>
      <protection locked="0"/>
    </xf>
    <xf numFmtId="0" fontId="5" fillId="3" borderId="35" xfId="0" applyFont="1" applyFill="1" applyBorder="1" applyAlignment="1" applyProtection="1">
      <alignment horizontal="center" vertical="center"/>
      <protection locked="0"/>
    </xf>
    <xf numFmtId="0" fontId="17" fillId="0" borderId="32" xfId="0" applyFont="1" applyBorder="1" applyAlignment="1" applyProtection="1">
      <alignment horizontal="center" vertical="center" wrapText="1"/>
      <protection hidden="1"/>
    </xf>
    <xf numFmtId="0" fontId="17" fillId="0" borderId="35" xfId="0" applyFont="1" applyBorder="1" applyAlignment="1" applyProtection="1">
      <alignment horizontal="center" vertical="center" wrapText="1"/>
      <protection hidden="1"/>
    </xf>
    <xf numFmtId="0" fontId="17" fillId="0" borderId="29" xfId="0" applyFont="1" applyBorder="1" applyAlignment="1" applyProtection="1">
      <alignment horizontal="center" vertical="center" wrapText="1"/>
      <protection hidden="1"/>
    </xf>
    <xf numFmtId="0" fontId="17" fillId="0" borderId="34" xfId="0" applyFont="1" applyBorder="1" applyAlignment="1" applyProtection="1">
      <alignment horizontal="center" vertical="center" wrapText="1"/>
      <protection hidden="1"/>
    </xf>
    <xf numFmtId="0" fontId="17" fillId="0" borderId="35" xfId="0" applyFont="1" applyBorder="1" applyAlignment="1" applyProtection="1">
      <alignment horizontal="center" vertical="center"/>
      <protection hidden="1"/>
    </xf>
    <xf numFmtId="0" fontId="5" fillId="0" borderId="29" xfId="0" applyFont="1" applyBorder="1" applyAlignment="1" applyProtection="1">
      <alignment horizontal="center" vertical="center" wrapText="1"/>
      <protection locked="0"/>
    </xf>
    <xf numFmtId="0" fontId="5" fillId="0" borderId="34" xfId="0" applyFont="1" applyBorder="1" applyAlignment="1" applyProtection="1">
      <alignment horizontal="center" vertical="center" wrapText="1"/>
      <protection locked="0"/>
    </xf>
    <xf numFmtId="9" fontId="5" fillId="0" borderId="34" xfId="0" applyNumberFormat="1" applyFont="1" applyBorder="1" applyAlignment="1" applyProtection="1">
      <alignment horizontal="center" vertical="center" wrapText="1"/>
      <protection locked="0"/>
    </xf>
    <xf numFmtId="0" fontId="33" fillId="6" borderId="40" xfId="0" applyFont="1" applyFill="1" applyBorder="1" applyAlignment="1" applyProtection="1">
      <alignment horizontal="center" vertical="center" textRotation="90"/>
      <protection hidden="1"/>
    </xf>
    <xf numFmtId="0" fontId="33" fillId="6" borderId="41" xfId="0" applyFont="1" applyFill="1" applyBorder="1" applyAlignment="1" applyProtection="1">
      <alignment horizontal="center" vertical="center" textRotation="90"/>
      <protection hidden="1"/>
    </xf>
    <xf numFmtId="0" fontId="33" fillId="6" borderId="42" xfId="0" applyFont="1" applyFill="1" applyBorder="1" applyAlignment="1" applyProtection="1">
      <alignment horizontal="center" vertical="center" textRotation="90"/>
      <protection hidden="1"/>
    </xf>
    <xf numFmtId="0" fontId="3" fillId="0" borderId="29" xfId="0" applyFont="1" applyBorder="1" applyAlignment="1">
      <alignment horizontal="center" vertical="center"/>
    </xf>
    <xf numFmtId="0" fontId="5" fillId="11" borderId="35" xfId="0" applyFont="1" applyFill="1" applyBorder="1" applyAlignment="1" applyProtection="1">
      <alignment horizontal="center" vertical="top" wrapText="1"/>
      <protection locked="0"/>
    </xf>
    <xf numFmtId="0" fontId="5" fillId="11" borderId="29" xfId="0" applyFont="1" applyFill="1" applyBorder="1" applyAlignment="1" applyProtection="1">
      <alignment horizontal="center" vertical="top" wrapText="1"/>
      <protection locked="0"/>
    </xf>
    <xf numFmtId="0" fontId="16" fillId="11" borderId="35" xfId="0" applyFont="1" applyFill="1" applyBorder="1" applyAlignment="1" applyProtection="1">
      <alignment horizontal="center" vertical="top" wrapText="1"/>
      <protection locked="0"/>
    </xf>
    <xf numFmtId="0" fontId="16" fillId="11" borderId="29" xfId="0" applyFont="1" applyFill="1" applyBorder="1" applyAlignment="1" applyProtection="1">
      <alignment horizontal="center" vertical="top" wrapText="1"/>
      <protection locked="0"/>
    </xf>
    <xf numFmtId="0" fontId="3" fillId="0" borderId="58" xfId="0" applyFont="1" applyBorder="1" applyAlignment="1">
      <alignment horizontal="center" vertical="center"/>
    </xf>
    <xf numFmtId="0" fontId="5" fillId="0" borderId="58" xfId="0" applyFont="1" applyBorder="1" applyAlignment="1" applyProtection="1">
      <alignment horizontal="center" vertical="top" wrapText="1"/>
      <protection locked="0"/>
    </xf>
    <xf numFmtId="0" fontId="5" fillId="0" borderId="58" xfId="0" applyFont="1" applyBorder="1" applyAlignment="1" applyProtection="1">
      <alignment horizontal="center" vertical="center" wrapText="1"/>
      <protection locked="0"/>
    </xf>
    <xf numFmtId="0" fontId="5" fillId="11" borderId="31" xfId="0" applyFont="1" applyFill="1" applyBorder="1" applyAlignment="1" applyProtection="1">
      <alignment horizontal="center" vertical="center" wrapText="1"/>
      <protection locked="0"/>
    </xf>
    <xf numFmtId="0" fontId="5" fillId="11" borderId="40" xfId="0" applyFont="1" applyFill="1" applyBorder="1" applyAlignment="1" applyProtection="1">
      <alignment horizontal="center" vertical="center" wrapText="1"/>
      <protection locked="0"/>
    </xf>
    <xf numFmtId="0" fontId="5" fillId="11" borderId="35" xfId="0" applyFont="1" applyFill="1" applyBorder="1" applyAlignment="1" applyProtection="1">
      <alignment horizontal="center" vertical="top"/>
      <protection locked="0"/>
    </xf>
    <xf numFmtId="0" fontId="5" fillId="11" borderId="29" xfId="0" applyFont="1" applyFill="1" applyBorder="1" applyAlignment="1" applyProtection="1">
      <alignment horizontal="center" vertical="top"/>
      <protection locked="0"/>
    </xf>
    <xf numFmtId="0" fontId="17" fillId="0" borderId="29" xfId="0" applyFont="1" applyBorder="1" applyAlignment="1" applyProtection="1">
      <alignment horizontal="center" vertical="top" wrapText="1"/>
      <protection hidden="1"/>
    </xf>
    <xf numFmtId="9" fontId="5" fillId="0" borderId="29" xfId="0" applyNumberFormat="1" applyFont="1" applyBorder="1" applyAlignment="1" applyProtection="1">
      <alignment horizontal="center" vertical="top" wrapText="1"/>
      <protection hidden="1"/>
    </xf>
    <xf numFmtId="0" fontId="17" fillId="0" borderId="58" xfId="0" applyFont="1" applyBorder="1" applyAlignment="1" applyProtection="1">
      <alignment horizontal="center" vertical="top" textRotation="90"/>
      <protection hidden="1"/>
    </xf>
    <xf numFmtId="0" fontId="16" fillId="0" borderId="58" xfId="0" applyFont="1" applyBorder="1" applyAlignment="1" applyProtection="1">
      <alignment horizontal="center" vertical="top" wrapText="1"/>
      <protection locked="0"/>
    </xf>
    <xf numFmtId="0" fontId="5" fillId="0" borderId="58" xfId="0" applyFont="1" applyBorder="1" applyAlignment="1" applyProtection="1">
      <alignment horizontal="center" vertical="top"/>
      <protection locked="0"/>
    </xf>
    <xf numFmtId="0" fontId="17" fillId="0" borderId="58" xfId="0" applyFont="1" applyBorder="1" applyAlignment="1" applyProtection="1">
      <alignment horizontal="center" vertical="top" wrapText="1"/>
      <protection hidden="1"/>
    </xf>
    <xf numFmtId="9" fontId="5" fillId="0" borderId="58" xfId="0" applyNumberFormat="1" applyFont="1" applyBorder="1" applyAlignment="1" applyProtection="1">
      <alignment horizontal="center" vertical="top" wrapText="1"/>
      <protection hidden="1"/>
    </xf>
    <xf numFmtId="0" fontId="17" fillId="0" borderId="29" xfId="0" applyFont="1" applyBorder="1" applyAlignment="1" applyProtection="1">
      <alignment horizontal="center" vertical="top"/>
      <protection hidden="1"/>
    </xf>
    <xf numFmtId="9" fontId="5" fillId="0" borderId="40" xfId="0" applyNumberFormat="1" applyFont="1" applyBorder="1" applyAlignment="1" applyProtection="1">
      <alignment horizontal="center" vertical="center" wrapText="1"/>
      <protection locked="0"/>
    </xf>
    <xf numFmtId="9" fontId="5" fillId="0" borderId="58" xfId="0" applyNumberFormat="1" applyFont="1" applyBorder="1" applyAlignment="1" applyProtection="1">
      <alignment horizontal="center" vertical="top" wrapText="1"/>
      <protection locked="0"/>
    </xf>
    <xf numFmtId="0" fontId="17" fillId="0" borderId="58" xfId="0" applyFont="1" applyBorder="1" applyAlignment="1" applyProtection="1">
      <alignment horizontal="center" vertical="top"/>
      <protection hidden="1"/>
    </xf>
    <xf numFmtId="0" fontId="37" fillId="2" borderId="29" xfId="0" applyFont="1" applyFill="1" applyBorder="1" applyAlignment="1">
      <alignment horizontal="center" vertical="center"/>
    </xf>
    <xf numFmtId="0" fontId="5" fillId="0" borderId="31" xfId="0" applyFont="1" applyBorder="1" applyAlignment="1" applyProtection="1">
      <alignment horizontal="left" vertical="center" wrapText="1"/>
      <protection locked="0"/>
    </xf>
    <xf numFmtId="0" fontId="5" fillId="0" borderId="40" xfId="0" applyFont="1" applyBorder="1" applyAlignment="1" applyProtection="1">
      <alignment horizontal="left" vertical="center" wrapText="1"/>
      <protection locked="0"/>
    </xf>
    <xf numFmtId="0" fontId="5" fillId="0" borderId="41" xfId="0" applyFont="1" applyBorder="1" applyAlignment="1" applyProtection="1">
      <alignment horizontal="left" vertical="center" wrapText="1"/>
      <protection locked="0"/>
    </xf>
    <xf numFmtId="0" fontId="5" fillId="0" borderId="42" xfId="0" applyFont="1" applyBorder="1" applyAlignment="1" applyProtection="1">
      <alignment horizontal="left" vertical="center" wrapText="1"/>
      <protection locked="0"/>
    </xf>
    <xf numFmtId="0" fontId="16" fillId="0" borderId="31" xfId="0" applyFont="1" applyBorder="1" applyAlignment="1" applyProtection="1">
      <alignment horizontal="left" vertical="center" wrapText="1"/>
      <protection locked="0"/>
    </xf>
    <xf numFmtId="9" fontId="5" fillId="0" borderId="31" xfId="0" applyNumberFormat="1" applyFont="1" applyBorder="1" applyAlignment="1" applyProtection="1">
      <alignment horizontal="left" vertical="top" wrapText="1"/>
      <protection hidden="1"/>
    </xf>
    <xf numFmtId="0" fontId="17" fillId="0" borderId="31" xfId="0" applyFont="1" applyBorder="1" applyAlignment="1" applyProtection="1">
      <alignment horizontal="left" vertical="top" wrapText="1"/>
      <protection hidden="1"/>
    </xf>
    <xf numFmtId="0" fontId="17" fillId="0" borderId="31" xfId="0" applyFont="1" applyBorder="1" applyAlignment="1" applyProtection="1">
      <alignment horizontal="left" vertical="top"/>
      <protection hidden="1"/>
    </xf>
    <xf numFmtId="0" fontId="17" fillId="0" borderId="31" xfId="0" applyFont="1" applyBorder="1" applyAlignment="1" applyProtection="1">
      <alignment horizontal="left" vertical="center" textRotation="90"/>
      <protection hidden="1"/>
    </xf>
    <xf numFmtId="9" fontId="5" fillId="0" borderId="31" xfId="0" applyNumberFormat="1" applyFont="1" applyBorder="1" applyAlignment="1" applyProtection="1">
      <alignment horizontal="left" vertical="center" wrapText="1"/>
      <protection hidden="1"/>
    </xf>
    <xf numFmtId="0" fontId="17" fillId="0" borderId="31" xfId="0" applyFont="1" applyBorder="1" applyAlignment="1" applyProtection="1">
      <alignment horizontal="left" vertical="center" wrapText="1"/>
      <protection hidden="1"/>
    </xf>
    <xf numFmtId="0" fontId="17" fillId="0" borderId="31" xfId="0" applyFont="1" applyBorder="1" applyAlignment="1" applyProtection="1">
      <alignment horizontal="left" vertical="center"/>
      <protection hidden="1"/>
    </xf>
    <xf numFmtId="0" fontId="17" fillId="0" borderId="31" xfId="0" applyFont="1" applyBorder="1" applyAlignment="1" applyProtection="1">
      <alignment horizontal="left" vertical="top" textRotation="90"/>
      <protection hidden="1"/>
    </xf>
    <xf numFmtId="0" fontId="5" fillId="0" borderId="32" xfId="0" applyFont="1" applyBorder="1" applyAlignment="1" applyProtection="1">
      <alignment horizontal="left" vertical="top" wrapText="1"/>
      <protection locked="0"/>
    </xf>
    <xf numFmtId="0" fontId="5" fillId="0" borderId="35" xfId="0" applyFont="1" applyBorder="1" applyAlignment="1" applyProtection="1">
      <alignment horizontal="left" vertical="top" wrapText="1"/>
      <protection locked="0"/>
    </xf>
    <xf numFmtId="0" fontId="5" fillId="0" borderId="55" xfId="0" applyFont="1" applyBorder="1" applyAlignment="1" applyProtection="1">
      <alignment horizontal="left" vertical="top" wrapText="1"/>
      <protection locked="0"/>
    </xf>
    <xf numFmtId="0" fontId="5" fillId="0" borderId="34" xfId="0" applyFont="1" applyBorder="1" applyAlignment="1" applyProtection="1">
      <alignment horizontal="left" vertical="top" wrapText="1"/>
      <protection locked="0"/>
    </xf>
    <xf numFmtId="9" fontId="5" fillId="0" borderId="32" xfId="0" applyNumberFormat="1" applyFont="1" applyBorder="1" applyAlignment="1" applyProtection="1">
      <alignment horizontal="left" vertical="top" wrapText="1"/>
      <protection locked="0"/>
    </xf>
    <xf numFmtId="9" fontId="5" fillId="0" borderId="35" xfId="0" applyNumberFormat="1" applyFont="1" applyBorder="1" applyAlignment="1" applyProtection="1">
      <alignment horizontal="left" vertical="top" wrapText="1"/>
      <protection locked="0"/>
    </xf>
    <xf numFmtId="9" fontId="5" fillId="0" borderId="32" xfId="0" applyNumberFormat="1" applyFont="1" applyBorder="1" applyAlignment="1" applyProtection="1">
      <alignment horizontal="left" vertical="top" wrapText="1"/>
      <protection hidden="1"/>
    </xf>
    <xf numFmtId="9" fontId="5" fillId="0" borderId="35" xfId="0" applyNumberFormat="1" applyFont="1" applyBorder="1" applyAlignment="1" applyProtection="1">
      <alignment horizontal="left" vertical="top" wrapText="1"/>
      <protection hidden="1"/>
    </xf>
    <xf numFmtId="0" fontId="17" fillId="0" borderId="32" xfId="0" applyFont="1" applyBorder="1" applyAlignment="1" applyProtection="1">
      <alignment horizontal="left" vertical="top" wrapText="1"/>
      <protection hidden="1"/>
    </xf>
    <xf numFmtId="0" fontId="17" fillId="0" borderId="35" xfId="0" applyFont="1" applyBorder="1" applyAlignment="1" applyProtection="1">
      <alignment horizontal="left" vertical="top" wrapText="1"/>
      <protection hidden="1"/>
    </xf>
    <xf numFmtId="0" fontId="17" fillId="0" borderId="32" xfId="0" applyFont="1" applyBorder="1" applyAlignment="1" applyProtection="1">
      <alignment horizontal="left" vertical="top"/>
      <protection hidden="1"/>
    </xf>
    <xf numFmtId="0" fontId="17" fillId="0" borderId="35" xfId="0" applyFont="1" applyBorder="1" applyAlignment="1" applyProtection="1">
      <alignment horizontal="left" vertical="top"/>
      <protection hidden="1"/>
    </xf>
    <xf numFmtId="0" fontId="17" fillId="0" borderId="34" xfId="0" applyFont="1" applyBorder="1" applyAlignment="1" applyProtection="1">
      <alignment horizontal="left" vertical="top" textRotation="90"/>
      <protection hidden="1"/>
    </xf>
    <xf numFmtId="0" fontId="17" fillId="0" borderId="32" xfId="0" applyFont="1" applyBorder="1" applyAlignment="1" applyProtection="1">
      <alignment horizontal="left" vertical="top" textRotation="90"/>
      <protection hidden="1"/>
    </xf>
    <xf numFmtId="0" fontId="16" fillId="0" borderId="32" xfId="0" applyFont="1" applyBorder="1" applyAlignment="1" applyProtection="1">
      <alignment horizontal="left" vertical="top" wrapText="1"/>
      <protection locked="0"/>
    </xf>
    <xf numFmtId="0" fontId="16" fillId="0" borderId="35" xfId="0" applyFont="1" applyBorder="1" applyAlignment="1" applyProtection="1">
      <alignment horizontal="left" vertical="top" wrapText="1"/>
      <protection locked="0"/>
    </xf>
    <xf numFmtId="0" fontId="16" fillId="0" borderId="55" xfId="0" applyFont="1" applyBorder="1" applyAlignment="1" applyProtection="1">
      <alignment horizontal="center" vertical="top" wrapText="1"/>
      <protection locked="0"/>
    </xf>
    <xf numFmtId="0" fontId="5" fillId="0" borderId="32" xfId="0" applyFont="1" applyBorder="1" applyAlignment="1" applyProtection="1">
      <alignment horizontal="center" vertical="center"/>
      <protection locked="0"/>
    </xf>
    <xf numFmtId="0" fontId="5" fillId="0" borderId="35" xfId="0" applyFont="1" applyBorder="1" applyAlignment="1" applyProtection="1">
      <alignment horizontal="center" vertical="center"/>
      <protection locked="0"/>
    </xf>
    <xf numFmtId="0" fontId="17" fillId="0" borderId="29" xfId="0" applyFont="1" applyBorder="1" applyAlignment="1" applyProtection="1">
      <alignment horizontal="left" vertical="top" textRotation="90"/>
      <protection hidden="1"/>
    </xf>
    <xf numFmtId="0" fontId="5" fillId="0" borderId="35" xfId="0" applyFont="1" applyBorder="1" applyAlignment="1" applyProtection="1">
      <alignment horizontal="left" vertical="center" wrapText="1"/>
      <protection locked="0"/>
    </xf>
    <xf numFmtId="0" fontId="5" fillId="0" borderId="29" xfId="0" applyFont="1" applyBorder="1" applyAlignment="1" applyProtection="1">
      <alignment horizontal="left" vertical="top" wrapText="1"/>
      <protection locked="0"/>
    </xf>
    <xf numFmtId="0" fontId="6" fillId="12" borderId="31" xfId="0" applyFont="1" applyFill="1" applyBorder="1" applyAlignment="1">
      <alignment horizontal="center" vertical="center" wrapText="1"/>
    </xf>
    <xf numFmtId="0" fontId="6" fillId="12" borderId="31" xfId="0" applyFont="1" applyFill="1" applyBorder="1" applyAlignment="1">
      <alignment horizontal="center" vertical="center" textRotation="90" wrapText="1"/>
    </xf>
    <xf numFmtId="0" fontId="6" fillId="12" borderId="31" xfId="0" applyFont="1" applyFill="1" applyBorder="1" applyAlignment="1">
      <alignment horizontal="center" vertical="center"/>
    </xf>
    <xf numFmtId="0" fontId="7" fillId="12" borderId="31" xfId="0" applyFont="1" applyFill="1" applyBorder="1" applyAlignment="1">
      <alignment horizontal="center" vertical="center" textRotation="90"/>
    </xf>
    <xf numFmtId="0" fontId="4" fillId="12" borderId="21" xfId="0" applyFont="1" applyFill="1" applyBorder="1" applyAlignment="1">
      <alignment horizontal="left" vertical="center"/>
    </xf>
    <xf numFmtId="0" fontId="4" fillId="12" borderId="22" xfId="0" applyFont="1" applyFill="1" applyBorder="1" applyAlignment="1">
      <alignment horizontal="left" vertical="center"/>
    </xf>
    <xf numFmtId="0" fontId="6" fillId="12" borderId="29" xfId="0" applyFont="1" applyFill="1" applyBorder="1" applyAlignment="1">
      <alignment horizontal="center" vertical="center"/>
    </xf>
    <xf numFmtId="0" fontId="2" fillId="12" borderId="17" xfId="0" applyFont="1" applyFill="1" applyBorder="1" applyAlignment="1">
      <alignment horizontal="center" vertical="center"/>
    </xf>
    <xf numFmtId="0" fontId="2" fillId="12" borderId="18" xfId="0" applyFont="1" applyFill="1" applyBorder="1" applyAlignment="1">
      <alignment horizontal="center" vertical="center"/>
    </xf>
    <xf numFmtId="0" fontId="2" fillId="12" borderId="38" xfId="0" applyFont="1" applyFill="1" applyBorder="1" applyAlignment="1">
      <alignment horizontal="center" vertical="center"/>
    </xf>
    <xf numFmtId="0" fontId="2" fillId="12" borderId="19" xfId="0" applyFont="1" applyFill="1" applyBorder="1" applyAlignment="1">
      <alignment horizontal="center" vertical="center"/>
    </xf>
    <xf numFmtId="0" fontId="2" fillId="12" borderId="20" xfId="0" applyFont="1" applyFill="1" applyBorder="1" applyAlignment="1">
      <alignment horizontal="center" vertical="center"/>
    </xf>
    <xf numFmtId="0" fontId="2" fillId="12" borderId="39" xfId="0" applyFont="1" applyFill="1" applyBorder="1" applyAlignment="1">
      <alignment horizontal="center" vertical="center"/>
    </xf>
    <xf numFmtId="0" fontId="6" fillId="12" borderId="30" xfId="0" applyFont="1" applyFill="1" applyBorder="1" applyAlignment="1">
      <alignment horizontal="center" vertical="center"/>
    </xf>
    <xf numFmtId="0" fontId="5" fillId="3" borderId="21" xfId="0" applyFont="1" applyFill="1" applyBorder="1" applyAlignment="1" applyProtection="1">
      <alignment vertical="center"/>
      <protection locked="0"/>
    </xf>
    <xf numFmtId="0" fontId="5" fillId="3" borderId="23" xfId="0" applyFont="1" applyFill="1" applyBorder="1" applyAlignment="1" applyProtection="1">
      <alignment vertical="center"/>
      <protection locked="0"/>
    </xf>
    <xf numFmtId="0" fontId="5" fillId="3" borderId="22" xfId="0" applyFont="1" applyFill="1" applyBorder="1" applyAlignment="1" applyProtection="1">
      <alignment vertical="center"/>
      <protection locked="0"/>
    </xf>
    <xf numFmtId="0" fontId="5" fillId="0" borderId="29" xfId="0" applyFont="1" applyBorder="1" applyAlignment="1" applyProtection="1">
      <alignment horizontal="center" vertical="top" wrapText="1"/>
      <protection locked="0"/>
    </xf>
    <xf numFmtId="0" fontId="42" fillId="14" borderId="56" xfId="0" applyFont="1" applyFill="1" applyBorder="1" applyAlignment="1">
      <alignment horizontal="center" vertical="center" wrapText="1"/>
    </xf>
    <xf numFmtId="0" fontId="36" fillId="0" borderId="61" xfId="0" applyFont="1" applyBorder="1" applyAlignment="1">
      <alignment horizontal="left"/>
    </xf>
    <xf numFmtId="0" fontId="41" fillId="0" borderId="62" xfId="0" applyFont="1" applyBorder="1" applyAlignment="1">
      <alignment horizontal="center" vertical="center"/>
    </xf>
    <xf numFmtId="0" fontId="41" fillId="0" borderId="63" xfId="0" applyFont="1" applyBorder="1" applyAlignment="1">
      <alignment horizontal="center" vertical="center"/>
    </xf>
    <xf numFmtId="0" fontId="42" fillId="14" borderId="67" xfId="0" applyFont="1" applyFill="1" applyBorder="1" applyAlignment="1">
      <alignment horizontal="center" vertical="center" wrapText="1"/>
    </xf>
    <xf numFmtId="0" fontId="42" fillId="14" borderId="57" xfId="0" applyFont="1" applyFill="1" applyBorder="1" applyAlignment="1">
      <alignment horizontal="center" vertical="center" wrapText="1"/>
    </xf>
    <xf numFmtId="0" fontId="43" fillId="0" borderId="56" xfId="0" applyFont="1" applyBorder="1" applyAlignment="1">
      <alignment horizontal="center" vertical="center" wrapText="1"/>
    </xf>
    <xf numFmtId="0" fontId="43" fillId="15" borderId="56" xfId="0" applyFont="1" applyFill="1" applyBorder="1" applyAlignment="1">
      <alignment horizontal="center" vertical="center"/>
    </xf>
    <xf numFmtId="0" fontId="43" fillId="0" borderId="56" xfId="0" applyFont="1" applyBorder="1" applyAlignment="1">
      <alignment horizontal="center" vertical="center"/>
    </xf>
    <xf numFmtId="0" fontId="36" fillId="0" borderId="56" xfId="0" applyFont="1" applyBorder="1" applyAlignment="1">
      <alignment horizontal="center" vertical="center" wrapText="1"/>
    </xf>
    <xf numFmtId="0" fontId="36" fillId="0" borderId="56" xfId="0" applyFont="1" applyBorder="1" applyAlignment="1">
      <alignment horizontal="left" vertical="center" wrapText="1"/>
    </xf>
    <xf numFmtId="0" fontId="43" fillId="0" borderId="56" xfId="0" applyFont="1" applyBorder="1" applyAlignment="1">
      <alignment vertical="center"/>
    </xf>
    <xf numFmtId="0" fontId="43" fillId="0" borderId="56" xfId="0" applyFont="1" applyBorder="1" applyAlignment="1">
      <alignment vertical="center" wrapText="1"/>
    </xf>
    <xf numFmtId="0" fontId="43" fillId="0" borderId="56" xfId="0" applyFont="1" applyBorder="1" applyAlignment="1">
      <alignment horizontal="left" vertical="center" wrapText="1"/>
    </xf>
    <xf numFmtId="0" fontId="43" fillId="8" borderId="56" xfId="0" applyFont="1" applyFill="1" applyBorder="1" applyAlignment="1">
      <alignment horizontal="center" vertical="center"/>
    </xf>
    <xf numFmtId="0" fontId="36" fillId="0" borderId="56" xfId="0" applyFont="1" applyBorder="1" applyAlignment="1">
      <alignment horizontal="center" vertical="center"/>
    </xf>
    <xf numFmtId="0" fontId="43" fillId="5" borderId="56" xfId="0" applyFont="1" applyFill="1" applyBorder="1" applyAlignment="1">
      <alignment horizontal="center" vertical="center" wrapText="1"/>
    </xf>
    <xf numFmtId="0" fontId="43" fillId="8" borderId="56" xfId="0" applyFont="1" applyFill="1" applyBorder="1" applyAlignment="1">
      <alignment horizontal="center" vertical="center" wrapText="1"/>
    </xf>
    <xf numFmtId="0" fontId="44" fillId="15" borderId="67" xfId="0" applyFont="1" applyFill="1" applyBorder="1" applyAlignment="1">
      <alignment horizontal="center" vertical="center"/>
    </xf>
    <xf numFmtId="0" fontId="43" fillId="15" borderId="57" xfId="0" applyFont="1" applyFill="1" applyBorder="1" applyAlignment="1">
      <alignment horizontal="center" vertical="center"/>
    </xf>
    <xf numFmtId="0" fontId="43" fillId="5" borderId="56" xfId="0" applyFont="1" applyFill="1" applyBorder="1" applyAlignment="1">
      <alignment horizontal="center" vertical="center"/>
    </xf>
    <xf numFmtId="0" fontId="36" fillId="3" borderId="56" xfId="0" applyFont="1" applyFill="1" applyBorder="1" applyAlignment="1">
      <alignment horizontal="center" vertical="center" wrapText="1"/>
    </xf>
    <xf numFmtId="0" fontId="36" fillId="3" borderId="56" xfId="0" applyFont="1" applyFill="1" applyBorder="1" applyAlignment="1">
      <alignment horizontal="left" vertical="center" wrapText="1"/>
    </xf>
    <xf numFmtId="0" fontId="43" fillId="0" borderId="0" xfId="0" applyFont="1" applyAlignment="1">
      <alignment vertical="center" wrapText="1"/>
    </xf>
    <xf numFmtId="0" fontId="43" fillId="15" borderId="56" xfId="0" applyFont="1" applyFill="1" applyBorder="1" applyAlignment="1">
      <alignment horizontal="center" vertical="center" wrapText="1"/>
    </xf>
    <xf numFmtId="0" fontId="36" fillId="0" borderId="56" xfId="0" applyFont="1" applyBorder="1" applyAlignment="1">
      <alignment horizontal="left" vertical="center"/>
    </xf>
    <xf numFmtId="0" fontId="43" fillId="0" borderId="56" xfId="0" applyFont="1" applyBorder="1" applyAlignment="1">
      <alignment horizontal="left" vertical="center"/>
    </xf>
  </cellXfs>
  <cellStyles count="2">
    <cellStyle name="Normal" xfId="0" builtinId="0"/>
    <cellStyle name="Porcentaje" xfId="1" builtinId="5"/>
  </cellStyles>
  <dxfs count="1932">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theme="9" tint="-0.24994659260841701"/>
        </patternFill>
      </fill>
    </dxf>
    <dxf>
      <fill>
        <patternFill>
          <bgColor rgb="FFFFFF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FF00"/>
        </patternFill>
      </fill>
    </dxf>
    <dxf>
      <fill>
        <patternFill>
          <bgColor theme="9" tint="-0.24994659260841701"/>
        </patternFill>
      </fill>
    </dxf>
    <dxf>
      <fill>
        <patternFill>
          <bgColor rgb="FF92D050"/>
        </patternFill>
      </fill>
    </dxf>
    <dxf>
      <fill>
        <patternFill>
          <bgColor rgb="FFC00000"/>
        </patternFill>
      </fill>
    </dxf>
    <dxf>
      <fill>
        <patternFill>
          <bgColor rgb="FF92D050"/>
        </patternFill>
      </fill>
    </dxf>
    <dxf>
      <fill>
        <patternFill>
          <bgColor rgb="FFC00000"/>
        </patternFill>
      </fill>
    </dxf>
    <dxf>
      <fill>
        <patternFill>
          <bgColor rgb="FFFFFF00"/>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FFC000"/>
        </patternFill>
      </fill>
    </dxf>
    <dxf>
      <fill>
        <patternFill>
          <bgColor rgb="FFFF0000"/>
        </patternFill>
      </fill>
    </dxf>
    <dxf>
      <fill>
        <patternFill>
          <bgColor rgb="FFFFFF66"/>
        </patternFill>
      </fill>
    </dxf>
    <dxf>
      <fill>
        <patternFill>
          <bgColor rgb="FF00B050"/>
        </patternFill>
      </fill>
    </dxf>
    <dxf>
      <font>
        <color auto="1"/>
      </font>
      <fill>
        <patternFill>
          <bgColor rgb="FF92D050"/>
        </patternFill>
      </fill>
    </dxf>
    <dxf>
      <font>
        <color rgb="FF9C0006"/>
      </font>
      <fill>
        <patternFill>
          <bgColor rgb="FFFFC7CE"/>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rgb="FFFFC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FF66"/>
        </patternFill>
      </fill>
    </dxf>
    <dxf>
      <fill>
        <patternFill>
          <bgColor rgb="FFFFC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00B050"/>
        </patternFill>
      </fill>
    </dxf>
    <dxf>
      <font>
        <color auto="1"/>
      </font>
      <fill>
        <patternFill>
          <bgColor rgb="FF92D050"/>
        </patternFill>
      </fill>
    </dxf>
    <dxf>
      <fill>
        <patternFill>
          <bgColor rgb="FFFFC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C00000"/>
        </patternFill>
      </fill>
    </dxf>
    <dxf>
      <fill>
        <patternFill>
          <bgColor rgb="FFFFFF00"/>
        </patternFill>
      </fill>
    </dxf>
    <dxf>
      <fill>
        <patternFill>
          <bgColor theme="9" tint="-0.24994659260841701"/>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92D05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auto="1"/>
      </font>
      <fill>
        <patternFill>
          <bgColor rgb="FF92D050"/>
        </patternFill>
      </fill>
    </dxf>
    <dxf>
      <fill>
        <patternFill>
          <bgColor rgb="FFFFFF66"/>
        </patternFill>
      </fill>
    </dxf>
    <dxf>
      <fill>
        <patternFill>
          <bgColor rgb="FFFF0000"/>
        </patternFill>
      </fill>
    </dxf>
    <dxf>
      <fill>
        <patternFill>
          <bgColor rgb="FFFFC000"/>
        </patternFill>
      </fill>
    </dxf>
    <dxf>
      <fill>
        <patternFill>
          <bgColor rgb="FF00B050"/>
        </patternFill>
      </fill>
    </dxf>
    <dxf>
      <font>
        <color auto="1"/>
      </font>
      <fill>
        <patternFill>
          <bgColor rgb="FF92D05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FFFF0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00B050"/>
        </patternFill>
      </fill>
    </dxf>
    <dxf>
      <fill>
        <patternFill>
          <bgColor rgb="FFFF0000"/>
        </patternFill>
      </fill>
    </dxf>
    <dxf>
      <font>
        <color auto="1"/>
      </font>
      <fill>
        <patternFill>
          <bgColor rgb="FF92D050"/>
        </patternFill>
      </fill>
    </dxf>
    <dxf>
      <fill>
        <patternFill>
          <bgColor rgb="FFFFC00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FF66"/>
        </patternFill>
      </fill>
    </dxf>
    <dxf>
      <font>
        <color auto="1"/>
      </font>
      <fill>
        <patternFill>
          <bgColor rgb="FF92D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FF66"/>
        </patternFill>
      </fill>
    </dxf>
    <dxf>
      <fill>
        <patternFill>
          <bgColor rgb="FF00B050"/>
        </patternFill>
      </fill>
    </dxf>
    <dxf>
      <font>
        <color auto="1"/>
      </font>
      <fill>
        <patternFill>
          <bgColor rgb="FF92D050"/>
        </patternFill>
      </fill>
    </dxf>
    <dxf>
      <fill>
        <patternFill>
          <bgColor rgb="FFFFC000"/>
        </patternFill>
      </fill>
    </dxf>
    <dxf>
      <fill>
        <patternFill>
          <bgColor rgb="FF00B050"/>
        </patternFill>
      </fill>
    </dxf>
    <dxf>
      <fill>
        <patternFill>
          <bgColor rgb="FFFFC000"/>
        </patternFill>
      </fill>
    </dxf>
    <dxf>
      <font>
        <color auto="1"/>
      </font>
      <fill>
        <patternFill>
          <bgColor rgb="FF92D050"/>
        </patternFill>
      </fill>
    </dxf>
    <dxf>
      <fill>
        <patternFill>
          <bgColor rgb="FFFF0000"/>
        </patternFill>
      </fill>
    </dxf>
    <dxf>
      <fill>
        <patternFill>
          <bgColor rgb="FFFFFF66"/>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rgb="FFFFFF00"/>
        </patternFill>
      </fill>
    </dxf>
    <dxf>
      <fill>
        <patternFill>
          <bgColor theme="9" tint="-0.24994659260841701"/>
        </patternFill>
      </fill>
    </dxf>
    <dxf>
      <fill>
        <patternFill>
          <bgColor rgb="FF92D050"/>
        </patternFill>
      </fill>
    </dxf>
    <dxf>
      <fill>
        <patternFill>
          <bgColor rgb="FFC000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FF00"/>
        </patternFill>
      </fill>
    </dxf>
    <dxf>
      <fill>
        <patternFill>
          <bgColor theme="9" tint="-0.24994659260841701"/>
        </patternFill>
      </fill>
    </dxf>
    <dxf>
      <fill>
        <patternFill>
          <bgColor rgb="FF92D050"/>
        </patternFill>
      </fill>
    </dxf>
    <dxf>
      <fill>
        <patternFill>
          <bgColor rgb="FFC00000"/>
        </patternFill>
      </fill>
    </dxf>
    <dxf>
      <fill>
        <patternFill>
          <bgColor rgb="FFC00000"/>
        </patternFill>
      </fill>
    </dxf>
    <dxf>
      <fill>
        <patternFill>
          <bgColor rgb="FFFFFF00"/>
        </patternFill>
      </fill>
    </dxf>
    <dxf>
      <fill>
        <patternFill>
          <bgColor theme="9" tint="-0.24994659260841701"/>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FFFF00"/>
        </patternFill>
      </fill>
    </dxf>
    <dxf>
      <fill>
        <patternFill>
          <bgColor rgb="FFC00000"/>
        </patternFill>
      </fill>
    </dxf>
    <dxf>
      <fill>
        <patternFill>
          <bgColor rgb="FF92D050"/>
        </patternFill>
      </fill>
    </dxf>
    <dxf>
      <fill>
        <patternFill>
          <bgColor theme="9" tint="-0.24994659260841701"/>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FFC000"/>
        </patternFill>
      </fill>
    </dxf>
    <dxf>
      <fill>
        <patternFill>
          <bgColor rgb="FFFF0000"/>
        </patternFill>
      </fill>
    </dxf>
    <dxf>
      <fill>
        <patternFill>
          <bgColor rgb="FFFFFF66"/>
        </patternFill>
      </fill>
    </dxf>
    <dxf>
      <fill>
        <patternFill>
          <bgColor rgb="FF00B050"/>
        </patternFill>
      </fill>
    </dxf>
    <dxf>
      <font>
        <color auto="1"/>
      </font>
      <fill>
        <patternFill>
          <bgColor rgb="FF92D050"/>
        </patternFill>
      </fill>
    </dxf>
    <dxf>
      <font>
        <color rgb="FF9C0006"/>
      </font>
      <fill>
        <patternFill>
          <bgColor rgb="FFFFC7CE"/>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rgb="FFFFC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FF66"/>
        </patternFill>
      </fill>
    </dxf>
    <dxf>
      <fill>
        <patternFill>
          <bgColor rgb="FFFFC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00B050"/>
        </patternFill>
      </fill>
    </dxf>
    <dxf>
      <font>
        <color auto="1"/>
      </font>
      <fill>
        <patternFill>
          <bgColor rgb="FF92D050"/>
        </patternFill>
      </fill>
    </dxf>
    <dxf>
      <fill>
        <patternFill>
          <bgColor rgb="FFFFC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theme="9" tint="-0.24994659260841701"/>
        </patternFill>
      </fill>
    </dxf>
    <dxf>
      <fill>
        <patternFill>
          <bgColor rgb="FFC00000"/>
        </patternFill>
      </fill>
    </dxf>
    <dxf>
      <fill>
        <patternFill>
          <bgColor rgb="FFFFFF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rgb="FF9C0006"/>
      </font>
      <fill>
        <patternFill>
          <bgColor rgb="FFFFC7CE"/>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ill>
        <patternFill>
          <bgColor rgb="FFFFFF66"/>
        </patternFill>
      </fill>
    </dxf>
    <dxf>
      <fill>
        <patternFill>
          <bgColor rgb="FFFFC000"/>
        </patternFill>
      </fill>
    </dxf>
    <dxf>
      <font>
        <color auto="1"/>
      </font>
      <fill>
        <patternFill>
          <bgColor rgb="FF92D05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FF66"/>
        </patternFill>
      </fill>
    </dxf>
    <dxf>
      <fill>
        <patternFill>
          <bgColor rgb="FFFFC000"/>
        </patternFill>
      </fill>
    </dxf>
    <dxf>
      <fill>
        <patternFill>
          <bgColor rgb="FFFF0000"/>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rgb="FFFF0000"/>
        </patternFill>
      </fill>
    </dxf>
    <dxf>
      <fill>
        <patternFill>
          <bgColor rgb="FFFFC000"/>
        </patternFill>
      </fill>
    </dxf>
    <dxf>
      <fill>
        <patternFill>
          <bgColor rgb="FFFFFF66"/>
        </patternFill>
      </fill>
    </dxf>
    <dxf>
      <font>
        <color auto="1"/>
      </font>
      <fill>
        <patternFill>
          <bgColor rgb="FF92D050"/>
        </patternFill>
      </fill>
    </dxf>
    <dxf>
      <fill>
        <patternFill>
          <bgColor rgb="FF00B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ill>
        <patternFill>
          <bgColor rgb="FFFFFF00"/>
        </patternFill>
      </fill>
    </dxf>
    <dxf>
      <fill>
        <patternFill>
          <bgColor rgb="FFC00000"/>
        </patternFill>
      </fill>
    </dxf>
    <dxf>
      <fill>
        <patternFill>
          <bgColor theme="9" tint="-0.24994659260841701"/>
        </patternFill>
      </fill>
    </dxf>
    <dxf>
      <fill>
        <patternFill>
          <bgColor rgb="FF92D05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ill>
        <patternFill>
          <bgColor rgb="FFFFFF66"/>
        </patternFill>
      </fill>
    </dxf>
    <dxf>
      <font>
        <color auto="1"/>
      </font>
      <fill>
        <patternFill>
          <bgColor rgb="FF92D050"/>
        </patternFill>
      </fill>
    </dxf>
    <dxf>
      <fill>
        <patternFill>
          <bgColor rgb="FF00B050"/>
        </patternFill>
      </fill>
    </dxf>
    <dxf>
      <fill>
        <patternFill>
          <bgColor rgb="FFFFC000"/>
        </patternFill>
      </fill>
    </dxf>
    <dxf>
      <fill>
        <patternFill>
          <bgColor rgb="FFFF0000"/>
        </patternFill>
      </fill>
    </dxf>
    <dxf>
      <fill>
        <patternFill>
          <bgColor rgb="FFFFFF66"/>
        </patternFill>
      </fill>
    </dxf>
    <dxf>
      <font>
        <color auto="1"/>
      </font>
      <fill>
        <patternFill>
          <bgColor rgb="FF92D05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0000"/>
        </patternFill>
      </fill>
    </dxf>
    <dxf>
      <fill>
        <patternFill>
          <bgColor rgb="FFFFFF66"/>
        </patternFill>
      </fill>
    </dxf>
    <dxf>
      <font>
        <color auto="1"/>
      </font>
      <fill>
        <patternFill>
          <bgColor rgb="FF92D050"/>
        </patternFill>
      </fill>
    </dxf>
    <dxf>
      <fill>
        <patternFill>
          <bgColor rgb="FFFFC000"/>
        </patternFill>
      </fill>
    </dxf>
    <dxf>
      <font>
        <color auto="1"/>
      </font>
      <fill>
        <patternFill>
          <bgColor rgb="FF92D050"/>
        </patternFill>
      </fill>
    </dxf>
    <dxf>
      <fill>
        <patternFill>
          <bgColor rgb="FF00B050"/>
        </patternFill>
      </fill>
    </dxf>
    <dxf>
      <fill>
        <patternFill>
          <bgColor rgb="FFFFC000"/>
        </patternFill>
      </fill>
    </dxf>
    <dxf>
      <fill>
        <patternFill>
          <bgColor rgb="FFFFFF66"/>
        </patternFill>
      </fill>
    </dxf>
    <dxf>
      <fill>
        <patternFill>
          <bgColor rgb="FFFF0000"/>
        </patternFill>
      </fill>
    </dxf>
    <dxf>
      <fill>
        <patternFill>
          <bgColor rgb="FFFF0000"/>
        </patternFill>
      </fill>
    </dxf>
    <dxf>
      <fill>
        <patternFill>
          <bgColor rgb="FFFFC000"/>
        </patternFill>
      </fill>
    </dxf>
    <dxf>
      <fill>
        <patternFill>
          <bgColor rgb="FFFFFF66"/>
        </patternFill>
      </fill>
    </dxf>
    <dxf>
      <font>
        <color auto="1"/>
      </font>
      <fill>
        <patternFill>
          <bgColor rgb="FF92D050"/>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auto="1"/>
      </font>
      <fill>
        <patternFill>
          <bgColor rgb="FF92D050"/>
        </patternFill>
      </fill>
    </dxf>
    <dxf>
      <fill>
        <patternFill>
          <bgColor rgb="FFFF0000"/>
        </patternFill>
      </fill>
    </dxf>
    <dxf>
      <fill>
        <patternFill>
          <bgColor rgb="FFFFFF66"/>
        </patternFill>
      </fill>
    </dxf>
    <dxf>
      <fill>
        <patternFill>
          <bgColor rgb="FFFFC000"/>
        </patternFill>
      </fill>
    </dxf>
    <dxf>
      <fill>
        <patternFill>
          <bgColor rgb="FF00B05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C000"/>
        </patternFill>
      </fill>
    </dxf>
    <dxf>
      <fill>
        <patternFill>
          <bgColor rgb="FFFFFF66"/>
        </patternFill>
      </fill>
    </dxf>
    <dxf>
      <fill>
        <patternFill>
          <bgColor rgb="FF00B050"/>
        </patternFill>
      </fill>
    </dxf>
    <dxf>
      <fill>
        <patternFill>
          <bgColor rgb="FFFF0000"/>
        </patternFill>
      </fill>
    </dxf>
    <dxf>
      <font>
        <color auto="1"/>
      </font>
      <fill>
        <patternFill>
          <bgColor rgb="FF92D050"/>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C00000"/>
        </patternFill>
      </fill>
    </dxf>
    <dxf>
      <fill>
        <patternFill>
          <bgColor rgb="FF92D050"/>
        </patternFill>
      </fill>
    </dxf>
    <dxf>
      <fill>
        <patternFill>
          <bgColor rgb="FF92D050"/>
        </patternFill>
      </fill>
    </dxf>
    <dxf>
      <fill>
        <patternFill>
          <bgColor rgb="FFFFFF00"/>
        </patternFill>
      </fill>
    </dxf>
    <dxf>
      <fill>
        <patternFill>
          <bgColor rgb="FFC00000"/>
        </patternFill>
      </fill>
    </dxf>
    <dxf>
      <fill>
        <patternFill>
          <bgColor theme="9" tint="-0.24994659260841701"/>
        </patternFill>
      </fill>
    </dxf>
    <dxf>
      <fill>
        <patternFill>
          <bgColor theme="9" tint="-0.24994659260841701"/>
        </patternFill>
      </fill>
    </dxf>
    <dxf>
      <fill>
        <patternFill>
          <bgColor rgb="FFFFFF00"/>
        </patternFill>
      </fill>
    </dxf>
    <dxf>
      <fill>
        <patternFill>
          <bgColor rgb="FF92D050"/>
        </patternFill>
      </fill>
    </dxf>
    <dxf>
      <fill>
        <patternFill>
          <bgColor rgb="FFC000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0000"/>
        </patternFill>
      </fill>
    </dxf>
    <dxf>
      <fill>
        <patternFill>
          <bgColor rgb="FF00B050"/>
        </patternFill>
      </fill>
    </dxf>
    <dxf>
      <font>
        <color auto="1"/>
      </font>
      <fill>
        <patternFill>
          <bgColor rgb="FF92D050"/>
        </patternFill>
      </fill>
    </dxf>
    <dxf>
      <fill>
        <patternFill>
          <bgColor rgb="FFFFFF66"/>
        </patternFill>
      </fill>
    </dxf>
    <dxf>
      <fill>
        <patternFill>
          <bgColor rgb="FFFFC000"/>
        </patternFill>
      </fill>
    </dxf>
    <dxf>
      <fill>
        <patternFill>
          <bgColor theme="9" tint="-0.24994659260841701"/>
        </patternFill>
      </fill>
    </dxf>
    <dxf>
      <fill>
        <patternFill>
          <bgColor rgb="FF92D050"/>
        </patternFill>
      </fill>
    </dxf>
    <dxf>
      <fill>
        <patternFill>
          <bgColor rgb="FFFFFF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rgb="FFC00000"/>
        </patternFill>
      </fill>
    </dxf>
    <dxf>
      <fill>
        <patternFill>
          <bgColor theme="9" tint="-0.24994659260841701"/>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FFFF00"/>
        </patternFill>
      </fill>
    </dxf>
    <dxf>
      <fill>
        <patternFill>
          <bgColor rgb="FF92D050"/>
        </patternFill>
      </fill>
    </dxf>
    <dxf>
      <fill>
        <patternFill>
          <bgColor theme="9" tint="-0.24994659260841701"/>
        </patternFill>
      </fill>
    </dxf>
    <dxf>
      <fill>
        <patternFill>
          <bgColor theme="9" tint="-0.24994659260841701"/>
        </patternFill>
      </fill>
    </dxf>
    <dxf>
      <fill>
        <patternFill>
          <bgColor rgb="FFC0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theme="9" tint="-0.24994659260841701"/>
        </patternFill>
      </fill>
    </dxf>
    <dxf>
      <fill>
        <patternFill>
          <bgColor rgb="FFC00000"/>
        </patternFill>
      </fill>
    </dxf>
    <dxf>
      <fill>
        <patternFill>
          <bgColor rgb="FFC00000"/>
        </patternFill>
      </fill>
    </dxf>
    <dxf>
      <fill>
        <patternFill>
          <bgColor rgb="FF92D050"/>
        </patternFill>
      </fill>
    </dxf>
    <dxf>
      <fill>
        <patternFill>
          <bgColor rgb="FFFFFF00"/>
        </patternFill>
      </fill>
    </dxf>
    <dxf>
      <fill>
        <patternFill>
          <bgColor theme="9" tint="-0.24994659260841701"/>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ont>
        <color rgb="FF9C0006"/>
      </font>
      <fill>
        <patternFill>
          <bgColor rgb="FFFFC7CE"/>
        </patternFill>
      </fill>
    </dxf>
    <dxf>
      <fill>
        <patternFill>
          <bgColor rgb="FFFFFF66"/>
        </patternFill>
      </fill>
    </dxf>
    <dxf>
      <font>
        <color auto="1"/>
      </font>
      <fill>
        <patternFill>
          <bgColor rgb="FF92D050"/>
        </patternFill>
      </fill>
    </dxf>
    <dxf>
      <fill>
        <patternFill>
          <bgColor rgb="FF00B050"/>
        </patternFill>
      </fill>
    </dxf>
    <dxf>
      <fill>
        <patternFill>
          <bgColor rgb="FFFF0000"/>
        </patternFill>
      </fill>
    </dxf>
    <dxf>
      <fill>
        <patternFill>
          <bgColor rgb="FFFFC000"/>
        </patternFill>
      </fill>
    </dxf>
    <dxf>
      <font>
        <color auto="1"/>
      </font>
      <fill>
        <patternFill>
          <bgColor rgb="FF92D050"/>
        </patternFill>
      </fill>
    </dxf>
    <dxf>
      <fill>
        <patternFill>
          <bgColor rgb="FFFF0000"/>
        </patternFill>
      </fill>
    </dxf>
    <dxf>
      <fill>
        <patternFill>
          <bgColor rgb="FFFFC000"/>
        </patternFill>
      </fill>
    </dxf>
    <dxf>
      <fill>
        <patternFill>
          <bgColor rgb="FF00B050"/>
        </patternFill>
      </fill>
    </dxf>
    <dxf>
      <fill>
        <patternFill>
          <bgColor rgb="FFFFFF66"/>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FF66"/>
        </patternFill>
      </fill>
    </dxf>
    <dxf>
      <fill>
        <patternFill>
          <bgColor rgb="FF00B050"/>
        </patternFill>
      </fill>
    </dxf>
    <dxf>
      <font>
        <color auto="1"/>
      </font>
      <fill>
        <patternFill>
          <bgColor rgb="FF92D05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FF66"/>
        </patternFill>
      </fill>
    </dxf>
    <dxf>
      <font>
        <color auto="1"/>
      </font>
      <fill>
        <patternFill>
          <bgColor rgb="FF92D050"/>
        </patternFill>
      </fill>
    </dxf>
    <dxf>
      <fill>
        <patternFill>
          <bgColor rgb="FF00B050"/>
        </patternFill>
      </fill>
    </dxf>
    <dxf>
      <fill>
        <patternFill>
          <bgColor rgb="FFFFFF66"/>
        </patternFill>
      </fill>
    </dxf>
    <dxf>
      <fill>
        <patternFill>
          <bgColor rgb="FFFFC000"/>
        </patternFill>
      </fill>
    </dxf>
    <dxf>
      <fill>
        <patternFill>
          <bgColor rgb="FFFF0000"/>
        </patternFill>
      </fill>
    </dxf>
    <dxf>
      <fill>
        <patternFill>
          <bgColor rgb="FFFFC000"/>
        </patternFill>
      </fill>
    </dxf>
    <dxf>
      <font>
        <color auto="1"/>
      </font>
      <fill>
        <patternFill>
          <bgColor rgb="FF92D050"/>
        </patternFill>
      </fill>
    </dxf>
    <dxf>
      <fill>
        <patternFill>
          <bgColor rgb="FF00B050"/>
        </patternFill>
      </fill>
    </dxf>
    <dxf>
      <fill>
        <patternFill>
          <bgColor rgb="FFFF0000"/>
        </patternFill>
      </fill>
    </dxf>
    <dxf>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5A9F987A-0BA7-4C61-9501-4FCCEEEA67A6}"/>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1144039</xdr:colOff>
      <xdr:row>1</xdr:row>
      <xdr:rowOff>700565</xdr:rowOff>
    </xdr:to>
    <xdr:pic>
      <xdr:nvPicPr>
        <xdr:cNvPr id="2" name="Imagen 1">
          <a:extLst>
            <a:ext uri="{FF2B5EF4-FFF2-40B4-BE49-F238E27FC236}">
              <a16:creationId xmlns:a16="http://schemas.microsoft.com/office/drawing/2014/main" id="{A951D643-95E7-4445-8887-97AEDDDECA4F}"/>
            </a:ext>
          </a:extLst>
        </xdr:cNvPr>
        <xdr:cNvPicPr>
          <a:picLocks noChangeAspect="1"/>
        </xdr:cNvPicPr>
      </xdr:nvPicPr>
      <xdr:blipFill>
        <a:blip xmlns:r="http://schemas.openxmlformats.org/officeDocument/2006/relationships" r:embed="rId1"/>
        <a:stretch>
          <a:fillRect/>
        </a:stretch>
      </xdr:blipFill>
      <xdr:spPr>
        <a:xfrm>
          <a:off x="0" y="0"/>
          <a:ext cx="1706014" cy="9101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35E0394C-5428-4E64-A4DE-09EBFF556C03}"/>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723900</xdr:colOff>
      <xdr:row>0</xdr:row>
      <xdr:rowOff>101601</xdr:rowOff>
    </xdr:from>
    <xdr:to>
      <xdr:col>3</xdr:col>
      <xdr:colOff>50800</xdr:colOff>
      <xdr:row>1</xdr:row>
      <xdr:rowOff>797809</xdr:rowOff>
    </xdr:to>
    <xdr:pic>
      <xdr:nvPicPr>
        <xdr:cNvPr id="2" name="Imagen 1">
          <a:extLst>
            <a:ext uri="{FF2B5EF4-FFF2-40B4-BE49-F238E27FC236}">
              <a16:creationId xmlns:a16="http://schemas.microsoft.com/office/drawing/2014/main" id="{0181E70F-9639-41ED-AFA2-5B01B73F62AD}"/>
            </a:ext>
          </a:extLst>
        </xdr:cNvPr>
        <xdr:cNvPicPr>
          <a:picLocks noChangeAspect="1"/>
        </xdr:cNvPicPr>
      </xdr:nvPicPr>
      <xdr:blipFill>
        <a:blip xmlns:r="http://schemas.openxmlformats.org/officeDocument/2006/relationships" r:embed="rId1"/>
        <a:stretch>
          <a:fillRect/>
        </a:stretch>
      </xdr:blipFill>
      <xdr:spPr>
        <a:xfrm>
          <a:off x="990600" y="101601"/>
          <a:ext cx="1860550" cy="90575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615D9198-2AF4-4297-8AB3-046A3B78D9D3}"/>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731414" cy="906940"/>
    <xdr:pic>
      <xdr:nvPicPr>
        <xdr:cNvPr id="2" name="Imagen 1">
          <a:extLst>
            <a:ext uri="{FF2B5EF4-FFF2-40B4-BE49-F238E27FC236}">
              <a16:creationId xmlns:a16="http://schemas.microsoft.com/office/drawing/2014/main" id="{465B245B-0F02-43B8-B387-5D1F06B28DA3}"/>
            </a:ext>
          </a:extLst>
        </xdr:cNvPr>
        <xdr:cNvPicPr>
          <a:picLocks noChangeAspect="1"/>
        </xdr:cNvPicPr>
      </xdr:nvPicPr>
      <xdr:blipFill>
        <a:blip xmlns:r="http://schemas.openxmlformats.org/officeDocument/2006/relationships" r:embed="rId1"/>
        <a:stretch>
          <a:fillRect/>
        </a:stretch>
      </xdr:blipFill>
      <xdr:spPr>
        <a:xfrm>
          <a:off x="0" y="0"/>
          <a:ext cx="1731414" cy="90694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428624</xdr:colOff>
      <xdr:row>1</xdr:row>
      <xdr:rowOff>816439</xdr:rowOff>
    </xdr:to>
    <xdr:pic>
      <xdr:nvPicPr>
        <xdr:cNvPr id="2" name="Imagen 1">
          <a:extLst>
            <a:ext uri="{FF2B5EF4-FFF2-40B4-BE49-F238E27FC236}">
              <a16:creationId xmlns:a16="http://schemas.microsoft.com/office/drawing/2014/main" id="{8A6BB8B8-62DC-4338-BF1D-11BDAD35FFDD}"/>
            </a:ext>
          </a:extLst>
        </xdr:cNvPr>
        <xdr:cNvPicPr>
          <a:picLocks noChangeAspect="1"/>
        </xdr:cNvPicPr>
      </xdr:nvPicPr>
      <xdr:blipFill>
        <a:blip xmlns:r="http://schemas.openxmlformats.org/officeDocument/2006/relationships" r:embed="rId1"/>
        <a:stretch>
          <a:fillRect/>
        </a:stretch>
      </xdr:blipFill>
      <xdr:spPr>
        <a:xfrm>
          <a:off x="0" y="0"/>
          <a:ext cx="1866899" cy="102598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BD025397-F8E0-48DA-86ED-CCB0670F2F9D}"/>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461414</xdr:colOff>
      <xdr:row>1</xdr:row>
      <xdr:rowOff>700565</xdr:rowOff>
    </xdr:to>
    <xdr:pic>
      <xdr:nvPicPr>
        <xdr:cNvPr id="2" name="Imagen 1">
          <a:extLst>
            <a:ext uri="{FF2B5EF4-FFF2-40B4-BE49-F238E27FC236}">
              <a16:creationId xmlns:a16="http://schemas.microsoft.com/office/drawing/2014/main" id="{CA2A44DC-722C-4941-AEDA-7F77B91CC23A}"/>
            </a:ext>
          </a:extLst>
        </xdr:cNvPr>
        <xdr:cNvPicPr>
          <a:picLocks noChangeAspect="1"/>
        </xdr:cNvPicPr>
      </xdr:nvPicPr>
      <xdr:blipFill>
        <a:blip xmlns:r="http://schemas.openxmlformats.org/officeDocument/2006/relationships" r:embed="rId1"/>
        <a:stretch>
          <a:fillRect/>
        </a:stretch>
      </xdr:blipFill>
      <xdr:spPr>
        <a:xfrm>
          <a:off x="0" y="0"/>
          <a:ext cx="1671089" cy="91011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48221511-DFE0-4DA3-8BF9-55008B6921EE}"/>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1128164</xdr:colOff>
      <xdr:row>1</xdr:row>
      <xdr:rowOff>700565</xdr:rowOff>
    </xdr:to>
    <xdr:pic>
      <xdr:nvPicPr>
        <xdr:cNvPr id="2" name="Imagen 1">
          <a:extLst>
            <a:ext uri="{FF2B5EF4-FFF2-40B4-BE49-F238E27FC236}">
              <a16:creationId xmlns:a16="http://schemas.microsoft.com/office/drawing/2014/main" id="{B70A942D-29BA-48D0-A84C-9C0C68DD4341}"/>
            </a:ext>
          </a:extLst>
        </xdr:cNvPr>
        <xdr:cNvPicPr>
          <a:picLocks noChangeAspect="1"/>
        </xdr:cNvPicPr>
      </xdr:nvPicPr>
      <xdr:blipFill>
        <a:blip xmlns:r="http://schemas.openxmlformats.org/officeDocument/2006/relationships" r:embed="rId1"/>
        <a:stretch>
          <a:fillRect/>
        </a:stretch>
      </xdr:blipFill>
      <xdr:spPr>
        <a:xfrm>
          <a:off x="0" y="0"/>
          <a:ext cx="1699664" cy="91011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1385339</xdr:colOff>
      <xdr:row>1</xdr:row>
      <xdr:rowOff>700565</xdr:rowOff>
    </xdr:to>
    <xdr:pic>
      <xdr:nvPicPr>
        <xdr:cNvPr id="2" name="Imagen 1">
          <a:extLst>
            <a:ext uri="{FF2B5EF4-FFF2-40B4-BE49-F238E27FC236}">
              <a16:creationId xmlns:a16="http://schemas.microsoft.com/office/drawing/2014/main" id="{677812A9-0D39-49B4-9792-848E715DC8B0}"/>
            </a:ext>
          </a:extLst>
        </xdr:cNvPr>
        <xdr:cNvPicPr>
          <a:picLocks noChangeAspect="1"/>
        </xdr:cNvPicPr>
      </xdr:nvPicPr>
      <xdr:blipFill>
        <a:blip xmlns:r="http://schemas.openxmlformats.org/officeDocument/2006/relationships" r:embed="rId1"/>
        <a:stretch>
          <a:fillRect/>
        </a:stretch>
      </xdr:blipFill>
      <xdr:spPr>
        <a:xfrm>
          <a:off x="0" y="0"/>
          <a:ext cx="1652039" cy="9101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694215</xdr:rowOff>
    </xdr:to>
    <xdr:pic>
      <xdr:nvPicPr>
        <xdr:cNvPr id="2" name="Imagen 1">
          <a:extLst>
            <a:ext uri="{FF2B5EF4-FFF2-40B4-BE49-F238E27FC236}">
              <a16:creationId xmlns:a16="http://schemas.microsoft.com/office/drawing/2014/main" id="{D37C687A-DFE2-4CF7-B66B-FB8D870F5A15}"/>
            </a:ext>
          </a:extLst>
        </xdr:cNvPr>
        <xdr:cNvPicPr>
          <a:picLocks noChangeAspect="1"/>
        </xdr:cNvPicPr>
      </xdr:nvPicPr>
      <xdr:blipFill>
        <a:blip xmlns:r="http://schemas.openxmlformats.org/officeDocument/2006/relationships" r:embed="rId1"/>
        <a:stretch>
          <a:fillRect/>
        </a:stretch>
      </xdr:blipFill>
      <xdr:spPr>
        <a:xfrm>
          <a:off x="0" y="0"/>
          <a:ext cx="1645689" cy="90376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694215</xdr:rowOff>
    </xdr:to>
    <xdr:pic>
      <xdr:nvPicPr>
        <xdr:cNvPr id="2" name="Imagen 1">
          <a:extLst>
            <a:ext uri="{FF2B5EF4-FFF2-40B4-BE49-F238E27FC236}">
              <a16:creationId xmlns:a16="http://schemas.microsoft.com/office/drawing/2014/main" id="{54D6DA36-18B5-4FC1-A446-9B0F51B0584A}"/>
            </a:ext>
          </a:extLst>
        </xdr:cNvPr>
        <xdr:cNvPicPr>
          <a:picLocks noChangeAspect="1"/>
        </xdr:cNvPicPr>
      </xdr:nvPicPr>
      <xdr:blipFill>
        <a:blip xmlns:r="http://schemas.openxmlformats.org/officeDocument/2006/relationships" r:embed="rId1"/>
        <a:stretch>
          <a:fillRect/>
        </a:stretch>
      </xdr:blipFill>
      <xdr:spPr>
        <a:xfrm>
          <a:off x="0" y="0"/>
          <a:ext cx="1645689" cy="90376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EED4B4F8-86F3-4956-A729-8C31B0AF78B7}"/>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207414</xdr:colOff>
      <xdr:row>1</xdr:row>
      <xdr:rowOff>700565</xdr:rowOff>
    </xdr:to>
    <xdr:pic>
      <xdr:nvPicPr>
        <xdr:cNvPr id="2" name="Imagen 1">
          <a:extLst>
            <a:ext uri="{FF2B5EF4-FFF2-40B4-BE49-F238E27FC236}">
              <a16:creationId xmlns:a16="http://schemas.microsoft.com/office/drawing/2014/main" id="{7E98FD6E-F801-424F-A59A-487833D0C78F}"/>
            </a:ext>
          </a:extLst>
        </xdr:cNvPr>
        <xdr:cNvPicPr>
          <a:picLocks noChangeAspect="1"/>
        </xdr:cNvPicPr>
      </xdr:nvPicPr>
      <xdr:blipFill>
        <a:blip xmlns:r="http://schemas.openxmlformats.org/officeDocument/2006/relationships" r:embed="rId1"/>
        <a:stretch>
          <a:fillRect/>
        </a:stretch>
      </xdr:blipFill>
      <xdr:spPr>
        <a:xfrm>
          <a:off x="0" y="0"/>
          <a:ext cx="1645689" cy="91011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581025</xdr:colOff>
      <xdr:row>0</xdr:row>
      <xdr:rowOff>0</xdr:rowOff>
    </xdr:from>
    <xdr:to>
      <xdr:col>2</xdr:col>
      <xdr:colOff>1416050</xdr:colOff>
      <xdr:row>2</xdr:row>
      <xdr:rowOff>462682</xdr:rowOff>
    </xdr:to>
    <xdr:pic>
      <xdr:nvPicPr>
        <xdr:cNvPr id="2" name="Imagen 1">
          <a:extLst>
            <a:ext uri="{FF2B5EF4-FFF2-40B4-BE49-F238E27FC236}">
              <a16:creationId xmlns:a16="http://schemas.microsoft.com/office/drawing/2014/main" id="{4433419F-655F-456A-9A8F-9DD74FE86C13}"/>
            </a:ext>
          </a:extLst>
        </xdr:cNvPr>
        <xdr:cNvPicPr>
          <a:picLocks noChangeAspect="1"/>
        </xdr:cNvPicPr>
      </xdr:nvPicPr>
      <xdr:blipFill>
        <a:blip xmlns:r="http://schemas.openxmlformats.org/officeDocument/2006/relationships" r:embed="rId1"/>
        <a:stretch>
          <a:fillRect/>
        </a:stretch>
      </xdr:blipFill>
      <xdr:spPr>
        <a:xfrm>
          <a:off x="581025" y="0"/>
          <a:ext cx="3016250" cy="164378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7131-0799-4B78-8FE5-EA4889CE6371}">
  <sheetPr>
    <tabColor rgb="FF002060"/>
  </sheetPr>
  <dimension ref="A1:BS87"/>
  <sheetViews>
    <sheetView tabSelected="1" topLeftCell="A5" zoomScale="70" zoomScaleNormal="70" workbookViewId="0">
      <selection sqref="A1:AM2"/>
    </sheetView>
  </sheetViews>
  <sheetFormatPr baseColWidth="10" defaultColWidth="11.453125" defaultRowHeight="14" x14ac:dyDescent="0.3"/>
  <cols>
    <col min="1" max="1" width="4" style="36" bestFit="1" customWidth="1"/>
    <col min="2" max="2" width="17.54296875" style="36" customWidth="1"/>
    <col min="3" max="3" width="18.4531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1" width="13.81640625" style="5" customWidth="1"/>
    <col min="32" max="32" width="8.453125" style="5" customWidth="1"/>
    <col min="33" max="33" width="7.26953125" style="5" customWidth="1"/>
    <col min="34" max="34" width="23" style="5" customWidth="1"/>
    <col min="35" max="35" width="18.81640625" style="5" customWidth="1"/>
    <col min="36" max="36" width="19.26953125" style="5" customWidth="1"/>
    <col min="37" max="37" width="16.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366" t="s">
        <v>601</v>
      </c>
      <c r="D4" s="367"/>
      <c r="E4" s="367"/>
      <c r="F4" s="367"/>
      <c r="G4" s="367"/>
      <c r="H4" s="367"/>
      <c r="I4" s="367"/>
      <c r="J4" s="367"/>
      <c r="K4" s="367"/>
      <c r="L4" s="367"/>
      <c r="M4" s="367"/>
      <c r="N4" s="367"/>
      <c r="O4" s="367"/>
      <c r="P4" s="36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370" t="s">
        <v>602</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90.65" customHeight="1" x14ac:dyDescent="0.3">
      <c r="A6" s="349" t="s">
        <v>5</v>
      </c>
      <c r="B6" s="350"/>
      <c r="C6" s="351" t="s">
        <v>603</v>
      </c>
      <c r="D6" s="352"/>
      <c r="E6" s="352"/>
      <c r="F6" s="352"/>
      <c r="G6" s="352"/>
      <c r="H6" s="352"/>
      <c r="I6" s="352"/>
      <c r="J6" s="352"/>
      <c r="K6" s="352"/>
      <c r="L6" s="352"/>
      <c r="M6" s="352"/>
      <c r="N6" s="352"/>
      <c r="O6" s="352"/>
      <c r="P6" s="353"/>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140.25" customHeight="1" x14ac:dyDescent="0.35">
      <c r="A11" s="378">
        <v>1</v>
      </c>
      <c r="B11" s="379" t="s">
        <v>49</v>
      </c>
      <c r="C11" s="379" t="s">
        <v>604</v>
      </c>
      <c r="D11" s="379" t="s">
        <v>605</v>
      </c>
      <c r="E11" s="379" t="s">
        <v>606</v>
      </c>
      <c r="F11" s="380" t="s">
        <v>607</v>
      </c>
      <c r="G11" s="380" t="s">
        <v>54</v>
      </c>
      <c r="H11" s="379" t="s">
        <v>55</v>
      </c>
      <c r="I11" s="386">
        <v>12</v>
      </c>
      <c r="J11" s="387" t="str">
        <f>IF(I11&lt;=0,"",IF(I11&lt;=2,"Muy Baja",IF(I11&lt;=24,"Baja",IF(I11&lt;=500,"Media",IF(I11&lt;=5000,"Alta","Muy Alta")))))</f>
        <v>Baja</v>
      </c>
      <c r="K11" s="388">
        <f>IF(J11="","",IF(J11="Muy Baja",0.2,IF(J11="Baja",0.4,IF(J11="Media",0.6,IF(J11="Alta",0.8,IF(J11="Muy Alta",1,))))))</f>
        <v>0.4</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301" t="s">
        <v>608</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0.24</v>
      </c>
      <c r="AA11" s="53" t="str">
        <f>IFERROR(IF(Z11="","",IF(Z11&lt;=0.2,"Muy Baja",IF(Z11&lt;=0.4,"Baja",IF(Z11&lt;=0.6,"Media",IF(Z11&lt;=0.8,"Alta","Muy Alta"))))),"")</f>
        <v>Baja</v>
      </c>
      <c r="AB11" s="51">
        <f>+Z11</f>
        <v>0.24</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(AE14)</f>
        <v>Bajo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115.5" customHeight="1" x14ac:dyDescent="0.35">
      <c r="A12" s="378"/>
      <c r="B12" s="379"/>
      <c r="C12" s="379"/>
      <c r="D12" s="379"/>
      <c r="E12" s="379"/>
      <c r="F12" s="380"/>
      <c r="G12" s="380"/>
      <c r="H12" s="379"/>
      <c r="I12" s="386"/>
      <c r="J12" s="387"/>
      <c r="K12" s="388"/>
      <c r="L12" s="389"/>
      <c r="M12" s="382">
        <f>IF(NOT(ISERROR(MATCH(L12,_xlfn.ANCHORARRAY(F27),0))),K29&amp;"Por favor no seleccionar los criterios de impacto",L12)</f>
        <v>0</v>
      </c>
      <c r="N12" s="381"/>
      <c r="O12" s="382"/>
      <c r="P12" s="383"/>
      <c r="Q12" s="48">
        <v>2</v>
      </c>
      <c r="R12" s="301" t="s">
        <v>609</v>
      </c>
      <c r="S12" s="49" t="str">
        <f t="shared" ref="S12:S16" si="0">IF(OR(T12="Preventivo",T12="Detectivo"),"Probabilidad",IF(T12="Correctivo","Impacto",""))</f>
        <v>Probabilidad</v>
      </c>
      <c r="T12" s="50" t="s">
        <v>58</v>
      </c>
      <c r="U12" s="50" t="s">
        <v>59</v>
      </c>
      <c r="V12" s="51" t="str">
        <f t="shared" ref="V12:V16" si="1">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0.14399999999999999</v>
      </c>
      <c r="AA12" s="53" t="str">
        <f t="shared" ref="AA12:AA74" si="2">IFERROR(IF(Z12="","",IF(Z12&lt;=0.2,"Muy Baja",IF(Z12&lt;=0.4,"Baja",IF(Z12&lt;=0.6,"Media",IF(Z12&lt;=0.8,"Alta","Muy Alta"))))),"")</f>
        <v>Muy Baja</v>
      </c>
      <c r="AB12" s="51">
        <f t="shared" ref="AB12:AB16" si="3">+Z12</f>
        <v>0.14399999999999999</v>
      </c>
      <c r="AC12" s="53" t="str">
        <f t="shared" ref="AC12:AC74" si="4">IFERROR(IF(AD12="","",IF(AD12&lt;=0.2,"Leve",IF(AD12&lt;=0.4,"Menor",IF(AD12&lt;=0.6,"Moderado",IF(AD12&lt;=0.8,"Mayor","Catastrófico"))))),"")</f>
        <v>Moderado</v>
      </c>
      <c r="AD12" s="51">
        <f>IFERROR(IF(AND(S11="Impacto",S12="Impacto"),(AD11-(+AD11*V12)),IF(S12="Impacto",(O11-(+O11*V12)),IF(S12="Probabilidad",AD11,""))),"")</f>
        <v>0.6</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121" customHeight="1" x14ac:dyDescent="0.35">
      <c r="A13" s="378"/>
      <c r="B13" s="379"/>
      <c r="C13" s="379"/>
      <c r="D13" s="379"/>
      <c r="E13" s="379"/>
      <c r="F13" s="380"/>
      <c r="G13" s="380"/>
      <c r="H13" s="379"/>
      <c r="I13" s="386"/>
      <c r="J13" s="387"/>
      <c r="K13" s="388"/>
      <c r="L13" s="389"/>
      <c r="M13" s="382"/>
      <c r="N13" s="381"/>
      <c r="O13" s="382"/>
      <c r="P13" s="383"/>
      <c r="Q13" s="48">
        <v>3</v>
      </c>
      <c r="R13" s="301" t="s">
        <v>610</v>
      </c>
      <c r="S13" s="49" t="str">
        <f t="shared" si="0"/>
        <v>Probabilidad</v>
      </c>
      <c r="T13" s="50" t="s">
        <v>72</v>
      </c>
      <c r="U13" s="50" t="s">
        <v>59</v>
      </c>
      <c r="V13" s="51" t="str">
        <f t="shared" si="1"/>
        <v>30%</v>
      </c>
      <c r="W13" s="50" t="s">
        <v>60</v>
      </c>
      <c r="X13" s="50" t="s">
        <v>61</v>
      </c>
      <c r="Y13" s="50" t="s">
        <v>62</v>
      </c>
      <c r="Z13" s="52">
        <f t="shared" ref="Z13:Z16" si="6">IFERROR(IF(AND(S12="Probabilidad",S13="Probabilidad"),(AB12-(+AB12*V13)),IF(S13="Probabilidad",(K12-(+K12*V13)),IF(S13="Impacto",AB12,""))),"")</f>
        <v>0.1008</v>
      </c>
      <c r="AA13" s="53" t="str">
        <f t="shared" si="2"/>
        <v>Muy Baja</v>
      </c>
      <c r="AB13" s="51">
        <f t="shared" si="3"/>
        <v>0.1008</v>
      </c>
      <c r="AC13" s="53" t="str">
        <f t="shared" si="4"/>
        <v>Moderado</v>
      </c>
      <c r="AD13" s="51">
        <f t="shared" ref="AD13:AD16"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107.5" customHeight="1" x14ac:dyDescent="0.35">
      <c r="A14" s="378"/>
      <c r="B14" s="379"/>
      <c r="C14" s="379"/>
      <c r="D14" s="379"/>
      <c r="E14" s="379"/>
      <c r="F14" s="380"/>
      <c r="G14" s="380"/>
      <c r="H14" s="379"/>
      <c r="I14" s="386"/>
      <c r="J14" s="387"/>
      <c r="K14" s="388"/>
      <c r="L14" s="389"/>
      <c r="M14" s="382"/>
      <c r="N14" s="381"/>
      <c r="O14" s="382"/>
      <c r="P14" s="383"/>
      <c r="Q14" s="48">
        <v>4</v>
      </c>
      <c r="R14" s="301" t="s">
        <v>611</v>
      </c>
      <c r="S14" s="49" t="str">
        <f t="shared" si="0"/>
        <v>Impacto</v>
      </c>
      <c r="T14" s="50" t="s">
        <v>111</v>
      </c>
      <c r="U14" s="50" t="s">
        <v>59</v>
      </c>
      <c r="V14" s="51" t="str">
        <f t="shared" si="1"/>
        <v>25%</v>
      </c>
      <c r="W14" s="50" t="s">
        <v>60</v>
      </c>
      <c r="X14" s="50" t="s">
        <v>61</v>
      </c>
      <c r="Y14" s="50" t="s">
        <v>62</v>
      </c>
      <c r="Z14" s="52">
        <f t="shared" si="6"/>
        <v>0.1008</v>
      </c>
      <c r="AA14" s="53" t="str">
        <f t="shared" si="2"/>
        <v>Muy Baja</v>
      </c>
      <c r="AB14" s="51">
        <f t="shared" si="3"/>
        <v>0.1008</v>
      </c>
      <c r="AC14" s="53" t="str">
        <f t="shared" si="4"/>
        <v>Leve</v>
      </c>
      <c r="AD14" s="51">
        <f t="shared" si="7"/>
        <v>0</v>
      </c>
      <c r="AE14" s="54" t="str">
        <f t="shared" si="5"/>
        <v>Bajo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378"/>
      <c r="B15" s="379"/>
      <c r="C15" s="379"/>
      <c r="D15" s="379"/>
      <c r="E15" s="379"/>
      <c r="F15" s="380"/>
      <c r="G15" s="380"/>
      <c r="H15" s="379"/>
      <c r="I15" s="386"/>
      <c r="J15" s="387"/>
      <c r="K15" s="388"/>
      <c r="L15" s="389"/>
      <c r="M15" s="382"/>
      <c r="N15" s="381"/>
      <c r="O15" s="382"/>
      <c r="P15" s="383"/>
      <c r="Q15" s="48">
        <v>5</v>
      </c>
      <c r="R15" s="302"/>
      <c r="S15" s="49" t="str">
        <f t="shared" si="0"/>
        <v/>
      </c>
      <c r="T15" s="50"/>
      <c r="U15" s="50" t="s">
        <v>59</v>
      </c>
      <c r="V15" s="51" t="str">
        <f t="shared" si="1"/>
        <v/>
      </c>
      <c r="W15" s="50" t="s">
        <v>60</v>
      </c>
      <c r="X15" s="50" t="s">
        <v>61</v>
      </c>
      <c r="Y15" s="50" t="s">
        <v>62</v>
      </c>
      <c r="Z15" s="52" t="str">
        <f t="shared" si="6"/>
        <v/>
      </c>
      <c r="AA15" s="53" t="str">
        <f t="shared" si="2"/>
        <v/>
      </c>
      <c r="AB15" s="51" t="str">
        <f t="shared" si="3"/>
        <v/>
      </c>
      <c r="AC15" s="53" t="str">
        <f t="shared" si="4"/>
        <v/>
      </c>
      <c r="AD15" s="51" t="str">
        <f t="shared" si="7"/>
        <v/>
      </c>
      <c r="AE15" s="54" t="str">
        <f t="shared" si="5"/>
        <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378"/>
      <c r="B16" s="379"/>
      <c r="C16" s="379"/>
      <c r="D16" s="379"/>
      <c r="E16" s="379"/>
      <c r="F16" s="380"/>
      <c r="G16" s="380"/>
      <c r="H16" s="379"/>
      <c r="I16" s="386"/>
      <c r="J16" s="387"/>
      <c r="K16" s="388"/>
      <c r="L16" s="389"/>
      <c r="M16" s="382"/>
      <c r="N16" s="381"/>
      <c r="O16" s="382"/>
      <c r="P16" s="383"/>
      <c r="Q16" s="48">
        <v>6</v>
      </c>
      <c r="R16" s="302"/>
      <c r="S16" s="49" t="str">
        <f t="shared" si="0"/>
        <v/>
      </c>
      <c r="T16" s="50"/>
      <c r="U16" s="50" t="s">
        <v>59</v>
      </c>
      <c r="V16" s="51" t="str">
        <f t="shared" si="1"/>
        <v/>
      </c>
      <c r="W16" s="50" t="s">
        <v>60</v>
      </c>
      <c r="X16" s="50" t="s">
        <v>61</v>
      </c>
      <c r="Y16" s="50" t="s">
        <v>62</v>
      </c>
      <c r="Z16" s="52" t="str">
        <f t="shared" si="6"/>
        <v/>
      </c>
      <c r="AA16" s="53" t="str">
        <f t="shared" si="2"/>
        <v/>
      </c>
      <c r="AB16" s="51" t="str">
        <f t="shared" si="3"/>
        <v/>
      </c>
      <c r="AC16" s="53" t="str">
        <f t="shared" si="4"/>
        <v/>
      </c>
      <c r="AD16" s="51" t="str">
        <f t="shared" si="7"/>
        <v/>
      </c>
      <c r="AE16" s="54" t="str">
        <f t="shared" si="5"/>
        <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378"/>
      <c r="B17" s="379"/>
      <c r="C17" s="379"/>
      <c r="D17" s="379"/>
      <c r="E17" s="379"/>
      <c r="F17" s="380"/>
      <c r="G17" s="380"/>
      <c r="H17" s="379"/>
      <c r="I17" s="386"/>
      <c r="J17" s="387"/>
      <c r="K17" s="388"/>
      <c r="L17" s="389"/>
      <c r="M17" s="382"/>
      <c r="N17" s="381"/>
      <c r="O17" s="382"/>
      <c r="P17" s="383"/>
      <c r="Q17" s="48">
        <v>7</v>
      </c>
      <c r="R17" s="302"/>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378"/>
      <c r="B18" s="379"/>
      <c r="C18" s="379"/>
      <c r="D18" s="379"/>
      <c r="E18" s="379"/>
      <c r="F18" s="380"/>
      <c r="G18" s="380"/>
      <c r="H18" s="379"/>
      <c r="I18" s="386"/>
      <c r="J18" s="387"/>
      <c r="K18" s="388"/>
      <c r="L18" s="389"/>
      <c r="M18" s="382"/>
      <c r="N18" s="381"/>
      <c r="O18" s="382"/>
      <c r="P18" s="383"/>
      <c r="Q18" s="48">
        <v>8</v>
      </c>
      <c r="R18" s="302"/>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378"/>
      <c r="B19" s="379"/>
      <c r="C19" s="379"/>
      <c r="D19" s="379"/>
      <c r="E19" s="379"/>
      <c r="F19" s="380"/>
      <c r="G19" s="380"/>
      <c r="H19" s="379"/>
      <c r="I19" s="386"/>
      <c r="J19" s="387"/>
      <c r="K19" s="388"/>
      <c r="L19" s="389"/>
      <c r="M19" s="382">
        <f>IF(NOT(ISERROR(MATCH(L19,_xlfn.ANCHORARRAY(F28),0))),K30&amp;"Por favor no seleccionar los criterios de impacto",L19)</f>
        <v>0</v>
      </c>
      <c r="N19" s="381"/>
      <c r="O19" s="382"/>
      <c r="P19" s="383"/>
      <c r="Q19" s="48">
        <v>9</v>
      </c>
      <c r="R19" s="302"/>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378"/>
      <c r="B20" s="379"/>
      <c r="C20" s="379"/>
      <c r="D20" s="379"/>
      <c r="E20" s="379"/>
      <c r="F20" s="380"/>
      <c r="G20" s="380"/>
      <c r="H20" s="379"/>
      <c r="I20" s="386"/>
      <c r="J20" s="387"/>
      <c r="K20" s="388"/>
      <c r="L20" s="389"/>
      <c r="M20" s="382"/>
      <c r="N20" s="381"/>
      <c r="O20" s="382"/>
      <c r="P20" s="383"/>
      <c r="Q20" s="48"/>
      <c r="R20" s="302"/>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378"/>
      <c r="B21" s="379"/>
      <c r="C21" s="379"/>
      <c r="D21" s="379"/>
      <c r="E21" s="379"/>
      <c r="F21" s="380"/>
      <c r="G21" s="380"/>
      <c r="H21" s="379"/>
      <c r="I21" s="386"/>
      <c r="J21" s="387"/>
      <c r="K21" s="388"/>
      <c r="L21" s="389"/>
      <c r="M21" s="382">
        <f>IF(NOT(ISERROR(MATCH(L21,_xlfn.ANCHORARRAY(F29),0))),K31&amp;"Por favor no seleccionar los criterios de impacto",L21)</f>
        <v>0</v>
      </c>
      <c r="N21" s="381"/>
      <c r="O21" s="382"/>
      <c r="P21" s="383"/>
      <c r="Q21" s="48">
        <v>10</v>
      </c>
      <c r="R21" s="302"/>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23" customHeight="1" x14ac:dyDescent="0.35">
      <c r="A22" s="385">
        <v>2</v>
      </c>
      <c r="B22" s="379" t="s">
        <v>49</v>
      </c>
      <c r="C22" s="379" t="s">
        <v>612</v>
      </c>
      <c r="D22" s="379" t="s">
        <v>613</v>
      </c>
      <c r="E22" s="379" t="s">
        <v>614</v>
      </c>
      <c r="F22" s="380" t="s">
        <v>615</v>
      </c>
      <c r="G22" s="392" t="s">
        <v>54</v>
      </c>
      <c r="H22" s="379" t="s">
        <v>55</v>
      </c>
      <c r="I22" s="386">
        <v>12</v>
      </c>
      <c r="J22" s="387" t="str">
        <f>IF(I22&lt;=0,"",IF(I22&lt;=2,"Muy Baja",IF(I22&lt;=24,"Baja",IF(I22&lt;=500,"Media",IF(I22&lt;=5000,"Alta","Muy Alta")))))</f>
        <v>Baja</v>
      </c>
      <c r="K22" s="388">
        <f>IF(J22="","",IF(J22="Muy Baja",0.2,IF(J22="Baja",0.4,IF(J22="Media",0.6,IF(J22="Alta",0.8,IF(J22="Muy Alta",1,))))))</f>
        <v>0.4</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301" t="s">
        <v>616</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0.24</v>
      </c>
      <c r="AA22" s="53" t="str">
        <f>IFERROR(IF(Z22="","",IF(Z22&lt;=0.2,"Muy Baja",IF(Z22&lt;=0.4,"Baja",IF(Z22&lt;=0.6,"Media",IF(Z22&lt;=0.8,"Alta","Muy Alta"))))),"")</f>
        <v>Baja</v>
      </c>
      <c r="AB22" s="51">
        <f>+Z22</f>
        <v>0.24</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90" t="str">
        <f>(AE26)</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89.15" customHeight="1" x14ac:dyDescent="0.35">
      <c r="A23" s="385"/>
      <c r="B23" s="379"/>
      <c r="C23" s="379"/>
      <c r="D23" s="379"/>
      <c r="E23" s="379"/>
      <c r="F23" s="380"/>
      <c r="G23" s="393"/>
      <c r="H23" s="379"/>
      <c r="I23" s="386"/>
      <c r="J23" s="387"/>
      <c r="K23" s="388"/>
      <c r="L23" s="389"/>
      <c r="M23" s="382">
        <f>IF(NOT(ISERROR(MATCH(L23,_xlfn.ANCHORARRAY(F33),0))),K35&amp;"Por favor no seleccionar los criterios de impacto",L23)</f>
        <v>0</v>
      </c>
      <c r="N23" s="381"/>
      <c r="O23" s="382"/>
      <c r="P23" s="383"/>
      <c r="Q23" s="48">
        <v>2</v>
      </c>
      <c r="R23" s="301" t="s">
        <v>617</v>
      </c>
      <c r="S23" s="49" t="str">
        <f>IF(OR(T23="Preventivo",T23="Detectivo"),"Probabilidad",IF(T23="Correctivo","Impacto",""))</f>
        <v>Probabilidad</v>
      </c>
      <c r="T23" s="50" t="s">
        <v>58</v>
      </c>
      <c r="U23" s="50" t="s">
        <v>59</v>
      </c>
      <c r="V23" s="51" t="str">
        <f t="shared" ref="V23:V26"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0.14399999999999999</v>
      </c>
      <c r="AA23" s="53" t="str">
        <f t="shared" si="2"/>
        <v>Muy Baja</v>
      </c>
      <c r="AB23" s="51">
        <f t="shared" ref="AB23:AB26" si="9">+Z23</f>
        <v>0.14399999999999999</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91"/>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04.5" customHeight="1" x14ac:dyDescent="0.35">
      <c r="A24" s="385"/>
      <c r="B24" s="379"/>
      <c r="C24" s="379"/>
      <c r="D24" s="379"/>
      <c r="E24" s="379"/>
      <c r="F24" s="380"/>
      <c r="G24" s="393"/>
      <c r="H24" s="379"/>
      <c r="I24" s="386"/>
      <c r="J24" s="387"/>
      <c r="K24" s="388"/>
      <c r="L24" s="389"/>
      <c r="M24" s="382">
        <f>IF(NOT(ISERROR(MATCH(L24,_xlfn.ANCHORARRAY(F34),0))),K36&amp;"Por favor no seleccionar los criterios de impacto",L24)</f>
        <v>0</v>
      </c>
      <c r="N24" s="381"/>
      <c r="O24" s="382"/>
      <c r="P24" s="383"/>
      <c r="Q24" s="48">
        <v>3</v>
      </c>
      <c r="R24" s="301" t="s">
        <v>618</v>
      </c>
      <c r="S24" s="49" t="str">
        <f>IF(OR(T24="Preventivo",T24="Detectivo"),"Probabilidad",IF(T24="Correctivo","Impacto",""))</f>
        <v>Probabilidad</v>
      </c>
      <c r="T24" s="50" t="s">
        <v>72</v>
      </c>
      <c r="U24" s="50" t="s">
        <v>59</v>
      </c>
      <c r="V24" s="51" t="str">
        <f t="shared" si="8"/>
        <v>30%</v>
      </c>
      <c r="W24" s="50" t="s">
        <v>60</v>
      </c>
      <c r="X24" s="50" t="s">
        <v>61</v>
      </c>
      <c r="Y24" s="50" t="s">
        <v>62</v>
      </c>
      <c r="Z24" s="52">
        <f>IFERROR(IF(AND(S23="Probabilidad",S24="Probabilidad"),(AB23-(+AB23*V24)),IF(AND(S23="Impacto",S24="Probabilidad"),(AB22-(+AB22*V24)),IF(S24="Impacto",AB23,""))),"")</f>
        <v>0.1008</v>
      </c>
      <c r="AA24" s="53" t="str">
        <f t="shared" si="2"/>
        <v>Muy Baja</v>
      </c>
      <c r="AB24" s="51">
        <f t="shared" si="9"/>
        <v>0.1008</v>
      </c>
      <c r="AC24" s="53" t="str">
        <f t="shared" si="4"/>
        <v>Moderado</v>
      </c>
      <c r="AD24" s="51">
        <f>IFERROR(IF(AND(S23="Impacto",S24="Impacto"),(AD23-(+AD23*V24)),IF(AND(S23="Probabilidad",S24="Impacto"),(AD22-(+AD22*V24)),IF(S24="Probabilidad",AD23,""))),"")</f>
        <v>0.6</v>
      </c>
      <c r="AE24" s="54" t="str">
        <f t="shared" si="10"/>
        <v>Moderado</v>
      </c>
      <c r="AF24" s="391"/>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5" customHeight="1" x14ac:dyDescent="0.35">
      <c r="A25" s="385"/>
      <c r="B25" s="379"/>
      <c r="C25" s="379"/>
      <c r="D25" s="379"/>
      <c r="E25" s="379"/>
      <c r="F25" s="380"/>
      <c r="G25" s="393"/>
      <c r="H25" s="379"/>
      <c r="I25" s="386"/>
      <c r="J25" s="387"/>
      <c r="K25" s="388"/>
      <c r="L25" s="389"/>
      <c r="M25" s="382">
        <f>IF(NOT(ISERROR(MATCH(L25,_xlfn.ANCHORARRAY(F35),0))),K37&amp;"Por favor no seleccionar los criterios de impacto",L25)</f>
        <v>0</v>
      </c>
      <c r="N25" s="381"/>
      <c r="O25" s="382"/>
      <c r="P25" s="383"/>
      <c r="Q25" s="48">
        <v>4</v>
      </c>
      <c r="R25" s="303" t="s">
        <v>619</v>
      </c>
      <c r="S25" s="49" t="str">
        <f t="shared" ref="S25:S26" si="11">IF(OR(T25="Preventivo",T25="Detectivo"),"Probabilidad",IF(T25="Correctivo","Impacto",""))</f>
        <v>Probabilidad</v>
      </c>
      <c r="T25" s="50" t="s">
        <v>72</v>
      </c>
      <c r="U25" s="50" t="s">
        <v>59</v>
      </c>
      <c r="V25" s="51" t="str">
        <f t="shared" si="8"/>
        <v>30%</v>
      </c>
      <c r="W25" s="50" t="s">
        <v>60</v>
      </c>
      <c r="X25" s="50" t="s">
        <v>61</v>
      </c>
      <c r="Y25" s="50" t="s">
        <v>62</v>
      </c>
      <c r="Z25" s="52">
        <f t="shared" ref="Z25:Z26" si="12">IFERROR(IF(AND(S24="Probabilidad",S25="Probabilidad"),(AB24-(+AB24*V25)),IF(AND(S24="Impacto",S25="Probabilidad"),(AB23-(+AB23*V25)),IF(S25="Impacto",AB24,""))),"")</f>
        <v>7.0559999999999998E-2</v>
      </c>
      <c r="AA25" s="53" t="str">
        <f t="shared" si="2"/>
        <v>Muy Baja</v>
      </c>
      <c r="AB25" s="51">
        <f t="shared" si="9"/>
        <v>7.0559999999999998E-2</v>
      </c>
      <c r="AC25" s="53" t="str">
        <f t="shared" si="4"/>
        <v>Moderado</v>
      </c>
      <c r="AD25" s="51">
        <f t="shared" ref="AD25:AD26" si="13">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91"/>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73.5" customHeight="1" x14ac:dyDescent="0.35">
      <c r="A26" s="385"/>
      <c r="B26" s="379"/>
      <c r="C26" s="379"/>
      <c r="D26" s="379"/>
      <c r="E26" s="379"/>
      <c r="F26" s="380"/>
      <c r="G26" s="393"/>
      <c r="H26" s="379"/>
      <c r="I26" s="386"/>
      <c r="J26" s="387"/>
      <c r="K26" s="388"/>
      <c r="L26" s="389"/>
      <c r="M26" s="382">
        <f>IF(NOT(ISERROR(MATCH(L26,_xlfn.ANCHORARRAY(F36),0))),K38&amp;"Por favor no seleccionar los criterios de impacto",L26)</f>
        <v>0</v>
      </c>
      <c r="N26" s="381"/>
      <c r="O26" s="382"/>
      <c r="P26" s="383"/>
      <c r="Q26" s="48">
        <v>5</v>
      </c>
      <c r="R26" s="303" t="s">
        <v>620</v>
      </c>
      <c r="S26" s="49" t="str">
        <f t="shared" si="11"/>
        <v>Impacto</v>
      </c>
      <c r="T26" s="50" t="s">
        <v>111</v>
      </c>
      <c r="U26" s="50" t="s">
        <v>59</v>
      </c>
      <c r="V26" s="51" t="str">
        <f t="shared" si="8"/>
        <v>25%</v>
      </c>
      <c r="W26" s="50" t="s">
        <v>60</v>
      </c>
      <c r="X26" s="50" t="s">
        <v>61</v>
      </c>
      <c r="Y26" s="50" t="s">
        <v>62</v>
      </c>
      <c r="Z26" s="52">
        <f t="shared" si="12"/>
        <v>7.0559999999999998E-2</v>
      </c>
      <c r="AA26" s="53" t="str">
        <f t="shared" si="2"/>
        <v>Muy Baja</v>
      </c>
      <c r="AB26" s="51">
        <f t="shared" si="9"/>
        <v>7.0559999999999998E-2</v>
      </c>
      <c r="AC26" s="53" t="str">
        <f t="shared" si="4"/>
        <v>Moderado</v>
      </c>
      <c r="AD26" s="51">
        <f t="shared" si="13"/>
        <v>0.44999999999999996</v>
      </c>
      <c r="AE26" s="54" t="str">
        <f t="shared" ref="AE26"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Moderado</v>
      </c>
      <c r="AF26" s="391"/>
      <c r="AG26" s="50"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67" customHeight="1" x14ac:dyDescent="0.35">
      <c r="A27" s="385">
        <v>3</v>
      </c>
      <c r="B27" s="379" t="s">
        <v>49</v>
      </c>
      <c r="C27" s="379" t="s">
        <v>621</v>
      </c>
      <c r="D27" s="379" t="s">
        <v>622</v>
      </c>
      <c r="E27" s="379" t="s">
        <v>623</v>
      </c>
      <c r="F27" s="380" t="s">
        <v>624</v>
      </c>
      <c r="G27" s="380" t="s">
        <v>54</v>
      </c>
      <c r="H27" s="379" t="s">
        <v>55</v>
      </c>
      <c r="I27" s="386">
        <v>12</v>
      </c>
      <c r="J27" s="387" t="str">
        <f>IF(I27&lt;=0,"",IF(I27&lt;=2,"Muy Baja",IF(I27&lt;=24,"Baja",IF(I27&lt;=500,"Media",IF(I27&lt;=5000,"Alta","Muy Alta")))))</f>
        <v>Baja</v>
      </c>
      <c r="K27" s="388">
        <f>IF(J27="","",IF(J27="Muy Baja",0.2,IF(J27="Baja",0.4,IF(J27="Media",0.6,IF(J27="Alta",0.8,IF(J27="Muy Alta",1,))))))</f>
        <v>0.4</v>
      </c>
      <c r="L27" s="394" t="s">
        <v>56</v>
      </c>
      <c r="M27" s="388" t="s">
        <v>56</v>
      </c>
      <c r="N27" s="387" t="s">
        <v>702</v>
      </c>
      <c r="O27" s="388">
        <f>IF(N27="","",IF(N27="Leve",0.2,IF(N27="Menor",0.4,IF(N27="Moderado",0.6,IF(N27="Mayor",0.8,IF(N27="Catastrófico",1,))))))</f>
        <v>0.6</v>
      </c>
      <c r="P27" s="395" t="str">
        <f>IF(OR(AND(J27="Muy Baja",N27="Leve"),AND(J27="Muy Baja",N27="Menor"),AND(J27="Baja",N27="Leve")),"Bajo",IF(OR(AND(J27="Muy baja",N27="Moderado"),AND(J27="Baja",N27="Menor"),AND(J27="Baja",N27="Moderado"),AND(J27="Media",N27="Leve"),AND(J27="Media",N27="Menor"),AND(J27="Media",N27="Moderado"),AND(J27="Alta",N27="Leve"),AND(J27="Alta",N27="Menor")),"Moderado",IF(OR(AND(J27="Muy Baja",N27="Mayor"),AND(J27="Baja",N27="Mayor"),AND(J27="Media",N27="Mayor"),AND(J27="Alta",N27="Moderado"),AND(J27="Alta",N27="Mayor"),AND(J27="Muy Alta",N27="Leve"),AND(J27="Muy Alta",N27="Menor"),AND(J27="Muy Alta",N27="Moderado"),AND(J27="Muy Alta",N27="Mayor")),"Alto",IF(OR(AND(J27="Muy Baja",N27="Catastrófico"),AND(J27="Baja",N27="Catastrófico"),AND(J27="Media",N27="Catastrófico"),AND(J27="Alta",N27="Catastrófico"),AND(J27="Muy Alta",N27="Catastrófico")),"Extremo",""))))</f>
        <v>Moderado</v>
      </c>
      <c r="Q27" s="99">
        <v>1</v>
      </c>
      <c r="R27" s="304" t="s">
        <v>625</v>
      </c>
      <c r="S27" s="49" t="str">
        <f>IF(OR(T27="Preventivo",T27="Detectivo"),"Probabilidad",IF(T27="Correctivo","Impacto",""))</f>
        <v>Probabilidad</v>
      </c>
      <c r="T27" s="50" t="s">
        <v>58</v>
      </c>
      <c r="U27" s="50" t="s">
        <v>59</v>
      </c>
      <c r="V27" s="51" t="str">
        <f>IF(AND(T27="Preventivo",U27="Automático"),"50%",IF(AND(T27="Preventivo",U27="Manual"),"40%",IF(AND(T27="Detectivo",U27="Automático"),"40%",IF(AND(T27="Detectivo",U27="Manual"),"30%",IF(AND(T27="Correctivo",U27="Automático"),"35%",IF(AND(T27="Correctivo",U27="Manual"),"25%",""))))))</f>
        <v>40%</v>
      </c>
      <c r="W27" s="50" t="s">
        <v>60</v>
      </c>
      <c r="X27" s="50" t="s">
        <v>61</v>
      </c>
      <c r="Y27" s="50" t="s">
        <v>62</v>
      </c>
      <c r="Z27" s="52">
        <f>IFERROR(IF(S27="Probabilidad",(K27-(+K27*V27)),IF(S27="Impacto",K27,"")),"")</f>
        <v>0.24</v>
      </c>
      <c r="AA27" s="53" t="str">
        <f>IFERROR(IF(Z27="","",IF(Z27&lt;=0.2,"Muy Baja",IF(Z27&lt;=0.4,"Baja",IF(Z27&lt;=0.6,"Media",IF(Z27&lt;=0.8,"Alta","Muy Alta"))))),"")</f>
        <v>Baja</v>
      </c>
      <c r="AB27" s="51">
        <f>+Z27</f>
        <v>0.24</v>
      </c>
      <c r="AC27" s="53" t="str">
        <f>IFERROR(IF(AD27="","",IF(AD27&lt;=0.2,"Leve",IF(AD27&lt;=0.4,"Menor",IF(AD27&lt;=0.6,"Moderado",IF(AD27&lt;=0.8,"Mayor","Catastrófico"))))),"")</f>
        <v>Moderado</v>
      </c>
      <c r="AD27" s="51">
        <f>IFERROR(IF(S27="Impacto",(O27-(+O27*V27)),IF(S27="Probabilidad",O27,"")),"")</f>
        <v>0.6</v>
      </c>
      <c r="AE27" s="54" t="str">
        <f>IFERROR(IF(OR(AND(AA27="Muy Baja",AC27="Leve"),AND(AA27="Muy Baja",AC27="Menor"),AND(AA27="Baja",AC27="Leve")),"Bajo",IF(OR(AND(AA27="Muy baja",AC27="Moderado"),AND(AA27="Baja",AC27="Menor"),AND(AA27="Baja",AC27="Moderado"),AND(AA27="Media",AC27="Leve"),AND(AA27="Media",AC27="Menor"),AND(AA27="Media",AC27="Moderado"),AND(AA27="Alta",AC27="Leve"),AND(AA27="Alta",AC27="Menor")),"Moderado",IF(OR(AND(AA27="Muy Baja",AC27="Mayor"),AND(AA27="Baja",AC27="Mayor"),AND(AA27="Media",AC27="Mayor"),AND(AA27="Alta",AC27="Moderado"),AND(AA27="Alta",AC27="Mayor"),AND(AA27="Muy Alta",AC27="Leve"),AND(AA27="Muy Alta",AC27="Menor"),AND(AA27="Muy Alta",AC27="Moderado"),AND(AA27="Muy Alta",AC27="Mayor")),"Alto",IF(OR(AND(AA27="Muy Baja",AC27="Catastrófico"),AND(AA27="Baja",AC27="Catastrófico"),AND(AA27="Media",AC27="Catastrófico"),AND(AA27="Alta",AC27="Catastrófico"),AND(AA27="Muy Alta",AC27="Catastrófico")),"Extremo","")))),"")</f>
        <v>Moderado</v>
      </c>
      <c r="AF27" s="396" t="str">
        <f>(AE30)</f>
        <v>Moderado</v>
      </c>
      <c r="AG27" s="50" t="s">
        <v>63</v>
      </c>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76.5" customHeight="1" x14ac:dyDescent="0.35">
      <c r="A28" s="385"/>
      <c r="B28" s="379"/>
      <c r="C28" s="379"/>
      <c r="D28" s="379"/>
      <c r="E28" s="379"/>
      <c r="F28" s="380"/>
      <c r="G28" s="380"/>
      <c r="H28" s="379"/>
      <c r="I28" s="386"/>
      <c r="J28" s="387"/>
      <c r="K28" s="388"/>
      <c r="L28" s="394"/>
      <c r="M28" s="388">
        <f>IF(NOT(ISERROR(MATCH(L28,_xlfn.ANCHORARRAY(F39),0))),K41&amp;"Por favor no seleccionar los criterios de impacto",L28)</f>
        <v>0</v>
      </c>
      <c r="N28" s="387"/>
      <c r="O28" s="388"/>
      <c r="P28" s="395"/>
      <c r="Q28" s="99">
        <v>2</v>
      </c>
      <c r="R28" s="304" t="s">
        <v>626</v>
      </c>
      <c r="S28" s="49" t="str">
        <f>IF(OR(T28="Preventivo",T28="Detectivo"),"Probabilidad",IF(T28="Correctivo","Impacto",""))</f>
        <v>Probabilidad</v>
      </c>
      <c r="T28" s="50" t="s">
        <v>72</v>
      </c>
      <c r="U28" s="50" t="s">
        <v>59</v>
      </c>
      <c r="V28" s="51" t="str">
        <f t="shared" ref="V28:V32" si="15">IF(AND(T28="Preventivo",U28="Automático"),"50%",IF(AND(T28="Preventivo",U28="Manual"),"40%",IF(AND(T28="Detectivo",U28="Automático"),"40%",IF(AND(T28="Detectivo",U28="Manual"),"30%",IF(AND(T28="Correctivo",U28="Automático"),"35%",IF(AND(T28="Correctivo",U28="Manual"),"25%",""))))))</f>
        <v>30%</v>
      </c>
      <c r="W28" s="50" t="s">
        <v>60</v>
      </c>
      <c r="X28" s="50" t="s">
        <v>61</v>
      </c>
      <c r="Y28" s="50" t="s">
        <v>62</v>
      </c>
      <c r="Z28" s="59">
        <f>IFERROR(IF(AND(S27="Probabilidad",S28="Probabilidad"),(AB27-(+AB27*V28)),IF(S28="Probabilidad",(K27-(+K27*V28)),IF(S28="Impacto",AB27,""))),"")</f>
        <v>0.16799999999999998</v>
      </c>
      <c r="AA28" s="53" t="str">
        <f t="shared" si="2"/>
        <v>Muy Baja</v>
      </c>
      <c r="AB28" s="51">
        <f t="shared" ref="AB28:AB31" si="16">+Z28</f>
        <v>0.16799999999999998</v>
      </c>
      <c r="AC28" s="53" t="str">
        <f t="shared" si="4"/>
        <v>Moderado</v>
      </c>
      <c r="AD28" s="51">
        <f>IFERROR(IF(AND(S27="Impacto",S28="Impacto"),(AD27-(+AD27*V28)),IF(S28="Impacto",(O27-(+O27*V28)),IF(S28="Probabilidad",AD27,""))),"")</f>
        <v>0.6</v>
      </c>
      <c r="AE28" s="54" t="str">
        <f t="shared" ref="AE28:AE29" si="17">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41" customHeight="1" x14ac:dyDescent="0.35">
      <c r="A29" s="385"/>
      <c r="B29" s="379"/>
      <c r="C29" s="379"/>
      <c r="D29" s="379"/>
      <c r="E29" s="379"/>
      <c r="F29" s="380"/>
      <c r="G29" s="380"/>
      <c r="H29" s="379"/>
      <c r="I29" s="386"/>
      <c r="J29" s="387"/>
      <c r="K29" s="388"/>
      <c r="L29" s="394"/>
      <c r="M29" s="388">
        <f>IF(NOT(ISERROR(MATCH(L29,_xlfn.ANCHORARRAY(F40),0))),K42&amp;"Por favor no seleccionar los criterios de impacto",L29)</f>
        <v>0</v>
      </c>
      <c r="N29" s="387"/>
      <c r="O29" s="388"/>
      <c r="P29" s="395"/>
      <c r="Q29" s="99">
        <v>3</v>
      </c>
      <c r="R29" s="303" t="s">
        <v>627</v>
      </c>
      <c r="S29" s="49" t="str">
        <f>IF(OR(T29="Preventivo",T29="Detectivo"),"Probabilidad",IF(T29="Correctivo","Impacto",""))</f>
        <v>Probabilidad</v>
      </c>
      <c r="T29" s="50" t="s">
        <v>72</v>
      </c>
      <c r="U29" s="50" t="s">
        <v>59</v>
      </c>
      <c r="V29" s="51" t="str">
        <f t="shared" si="15"/>
        <v>30%</v>
      </c>
      <c r="W29" s="50" t="s">
        <v>60</v>
      </c>
      <c r="X29" s="50" t="s">
        <v>61</v>
      </c>
      <c r="Y29" s="50" t="s">
        <v>62</v>
      </c>
      <c r="Z29" s="52">
        <f>IFERROR(IF(AND(S28="Probabilidad",S29="Probabilidad"),(AB28-(+AB28*V29)),IF(AND(S28="Impacto",S29="Probabilidad"),(AB27-(+AB27*V29)),IF(S29="Impacto",AB28,""))),"")</f>
        <v>0.11759999999999998</v>
      </c>
      <c r="AA29" s="53" t="str">
        <f t="shared" si="2"/>
        <v>Muy Baja</v>
      </c>
      <c r="AB29" s="51">
        <f t="shared" si="16"/>
        <v>0.11759999999999998</v>
      </c>
      <c r="AC29" s="53" t="str">
        <f t="shared" si="4"/>
        <v>Moderado</v>
      </c>
      <c r="AD29" s="51">
        <f>IFERROR(IF(AND(S28="Impacto",S29="Impacto"),(AD28-(+AD28*V29)),IF(AND(S28="Probabilidad",S29="Impacto"),(AD27-(+AD27*V29)),IF(S29="Probabilidad",AD28,""))),"")</f>
        <v>0.6</v>
      </c>
      <c r="AE29" s="54" t="str">
        <f t="shared" si="17"/>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1.65" customHeight="1" x14ac:dyDescent="0.35">
      <c r="A30" s="385"/>
      <c r="B30" s="379"/>
      <c r="C30" s="379"/>
      <c r="D30" s="379"/>
      <c r="E30" s="379"/>
      <c r="F30" s="380"/>
      <c r="G30" s="380"/>
      <c r="H30" s="379"/>
      <c r="I30" s="386"/>
      <c r="J30" s="387"/>
      <c r="K30" s="388"/>
      <c r="L30" s="394"/>
      <c r="M30" s="388">
        <f>IF(NOT(ISERROR(MATCH(L30,_xlfn.ANCHORARRAY(F41),0))),K43&amp;"Por favor no seleccionar los criterios de impacto",L30)</f>
        <v>0</v>
      </c>
      <c r="N30" s="387"/>
      <c r="O30" s="388"/>
      <c r="P30" s="395"/>
      <c r="Q30" s="99">
        <v>4</v>
      </c>
      <c r="R30" s="305" t="s">
        <v>628</v>
      </c>
      <c r="S30" s="49" t="str">
        <f t="shared" ref="S30:S32" si="18">IF(OR(T30="Preventivo",T30="Detectivo"),"Probabilidad",IF(T30="Correctivo","Impacto",""))</f>
        <v>Probabilidad</v>
      </c>
      <c r="T30" s="50" t="s">
        <v>72</v>
      </c>
      <c r="U30" s="50" t="s">
        <v>59</v>
      </c>
      <c r="V30" s="51" t="str">
        <f t="shared" si="15"/>
        <v>30%</v>
      </c>
      <c r="W30" s="50" t="s">
        <v>60</v>
      </c>
      <c r="X30" s="50" t="s">
        <v>61</v>
      </c>
      <c r="Y30" s="50" t="s">
        <v>62</v>
      </c>
      <c r="Z30" s="52">
        <f t="shared" ref="Z30:Z32" si="19">IFERROR(IF(AND(S29="Probabilidad",S30="Probabilidad"),(AB29-(+AB29*V30)),IF(AND(S29="Impacto",S30="Probabilidad"),(AB28-(+AB28*V30)),IF(S30="Impacto",AB29,""))),"")</f>
        <v>8.231999999999999E-2</v>
      </c>
      <c r="AA30" s="53" t="str">
        <f t="shared" si="2"/>
        <v>Muy Baja</v>
      </c>
      <c r="AB30" s="51">
        <f t="shared" si="16"/>
        <v>8.231999999999999E-2</v>
      </c>
      <c r="AC30" s="53" t="str">
        <f t="shared" si="4"/>
        <v>Moderado</v>
      </c>
      <c r="AD30" s="51">
        <f t="shared" ref="AD30" si="20">IFERROR(IF(AND(S29="Impacto",S30="Impacto"),(AD29-(+AD29*V30)),IF(AND(S29="Probabilidad",S30="Impacto"),(AD28-(+AD28*V30)),IF(S30="Probabilidad",AD29,""))),"")</f>
        <v>0.6</v>
      </c>
      <c r="AE30" s="54" t="str">
        <f>IFERROR(IF(OR(AND(AA30="Muy Baja",AC30="Leve"),AND(AA30="Muy Baja",AC30="Menor"),AND(AA30="Baja",AC30="Leve")),"Bajo",IF(OR(AND(AA30="Muy baja",AC30="Moderado"),AND(AA30="Baja",AC30="Menor"),AND(AA30="Baja",AC30="Moderado"),AND(AA30="Media",AC30="Leve"),AND(AA30="Media",AC30="Menor"),AND(AA30="Media",AC30="Moderado"),AND(AA30="Alta",AC30="Leve"),AND(AA30="Alta",AC30="Menor")),"Moderado",IF(OR(AND(AA30="Muy Baja",AC30="Mayor"),AND(AA30="Baja",AC30="Mayor"),AND(AA30="Media",AC30="Mayor"),AND(AA30="Alta",AC30="Moderado"),AND(AA30="Alta",AC30="Mayor"),AND(AA30="Muy Alta",AC30="Leve"),AND(AA30="Muy Alta",AC30="Menor"),AND(AA30="Muy Alta",AC30="Moderado"),AND(AA30="Muy Alta",AC30="Mayor")),"Alto",IF(OR(AND(AA30="Muy Baja",AC30="Catastrófico"),AND(AA30="Baja",AC30="Catastrófico"),AND(AA30="Media",AC30="Catastrófico"),AND(AA30="Alta",AC30="Catastrófico"),AND(AA30="Muy Alta",AC30="Catastrófico")),"Extremo","")))),"")</f>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88.5" customHeight="1" x14ac:dyDescent="0.35">
      <c r="A31" s="385"/>
      <c r="B31" s="379"/>
      <c r="C31" s="379"/>
      <c r="D31" s="379"/>
      <c r="E31" s="379"/>
      <c r="F31" s="380"/>
      <c r="G31" s="380"/>
      <c r="H31" s="379"/>
      <c r="I31" s="386"/>
      <c r="J31" s="387"/>
      <c r="K31" s="388"/>
      <c r="L31" s="394"/>
      <c r="M31" s="388">
        <f>IF(NOT(ISERROR(MATCH(L31,_xlfn.ANCHORARRAY(F42),0))),K44&amp;"Por favor no seleccionar los criterios de impacto",L31)</f>
        <v>0</v>
      </c>
      <c r="N31" s="387"/>
      <c r="O31" s="388"/>
      <c r="P31" s="395"/>
      <c r="Q31" s="48">
        <v>5</v>
      </c>
      <c r="R31" s="305" t="s">
        <v>629</v>
      </c>
      <c r="S31" s="49" t="str">
        <f t="shared" si="18"/>
        <v>Probabilidad</v>
      </c>
      <c r="T31" s="50" t="s">
        <v>72</v>
      </c>
      <c r="U31" s="50" t="s">
        <v>59</v>
      </c>
      <c r="V31" s="51" t="str">
        <f t="shared" si="15"/>
        <v>30%</v>
      </c>
      <c r="W31" s="50" t="s">
        <v>60</v>
      </c>
      <c r="X31" s="50" t="s">
        <v>61</v>
      </c>
      <c r="Y31" s="50" t="s">
        <v>62</v>
      </c>
      <c r="Z31" s="52">
        <f t="shared" si="19"/>
        <v>5.7623999999999995E-2</v>
      </c>
      <c r="AA31" s="53" t="str">
        <f t="shared" si="2"/>
        <v>Muy Baja</v>
      </c>
      <c r="AB31" s="51">
        <f t="shared" si="16"/>
        <v>5.7623999999999995E-2</v>
      </c>
      <c r="AC31" s="53" t="str">
        <f t="shared" si="4"/>
        <v>Moderado</v>
      </c>
      <c r="AD31" s="51">
        <f>IFERROR(IF(AND(S30="Impacto",S31="Impacto"),(AD30-(+AD30*V31)),IF(AND(S30="Probabilidad",S31="Impacto"),(AD29-(+AD29*V31)),IF(S31="Probabilidad",AD30,""))),"")</f>
        <v>0.6</v>
      </c>
      <c r="AE31" s="54" t="str">
        <f t="shared" ref="AE31" si="21">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78" customHeight="1" x14ac:dyDescent="0.35">
      <c r="A32" s="385"/>
      <c r="B32" s="379"/>
      <c r="C32" s="379"/>
      <c r="D32" s="379"/>
      <c r="E32" s="379"/>
      <c r="F32" s="380"/>
      <c r="G32" s="380"/>
      <c r="H32" s="379"/>
      <c r="I32" s="386"/>
      <c r="J32" s="387"/>
      <c r="K32" s="388"/>
      <c r="L32" s="394"/>
      <c r="M32" s="388">
        <f>IF(NOT(ISERROR(MATCH(L32,_xlfn.ANCHORARRAY(F43),0))),K45&amp;"Por favor no seleccionar los criterios de impacto",L32)</f>
        <v>0</v>
      </c>
      <c r="N32" s="387"/>
      <c r="O32" s="388"/>
      <c r="P32" s="395"/>
      <c r="Q32" s="48">
        <v>6</v>
      </c>
      <c r="R32" s="306" t="s">
        <v>630</v>
      </c>
      <c r="S32" s="49" t="str">
        <f t="shared" si="18"/>
        <v>Impacto</v>
      </c>
      <c r="T32" s="50" t="s">
        <v>111</v>
      </c>
      <c r="U32" s="50" t="s">
        <v>59</v>
      </c>
      <c r="V32" s="51" t="str">
        <f t="shared" si="15"/>
        <v>25%</v>
      </c>
      <c r="W32" s="50" t="s">
        <v>537</v>
      </c>
      <c r="X32" s="50" t="s">
        <v>61</v>
      </c>
      <c r="Y32" s="50" t="s">
        <v>62</v>
      </c>
      <c r="Z32" s="52">
        <f t="shared" si="19"/>
        <v>5.7623999999999995E-2</v>
      </c>
      <c r="AA32" s="307" t="s">
        <v>631</v>
      </c>
      <c r="AB32" s="51">
        <v>0.05</v>
      </c>
      <c r="AC32" s="308" t="str">
        <f t="shared" si="4"/>
        <v>Moderado</v>
      </c>
      <c r="AD32" s="51">
        <v>0.45</v>
      </c>
      <c r="AE32" s="199" t="str">
        <f>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Moderado</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49" hidden="1" customHeight="1" x14ac:dyDescent="0.35">
      <c r="A33" s="403">
        <v>4</v>
      </c>
      <c r="B33" s="379"/>
      <c r="C33" s="379"/>
      <c r="D33" s="379"/>
      <c r="E33" s="379"/>
      <c r="F33" s="380"/>
      <c r="G33" s="380"/>
      <c r="H33" s="379"/>
      <c r="I33" s="386"/>
      <c r="J33" s="387" t="str">
        <f>IF(I33&lt;=0,"",IF(I33&lt;=2,"Muy Baja",IF(I33&lt;=24,"Baja",IF(I33&lt;=500,"Media",IF(I33&lt;=5000,"Alta","Muy Alta")))))</f>
        <v/>
      </c>
      <c r="K33" s="388" t="str">
        <f>IF(J33="","",IF(J33="Muy Baja",0.2,IF(J33="Baja",0.4,IF(J33="Media",0.6,IF(J33="Alta",0.8,IF(J33="Muy Alta",1,))))))</f>
        <v/>
      </c>
      <c r="L33" s="389"/>
      <c r="M33" s="388">
        <v>0</v>
      </c>
      <c r="N33" s="387" t="s">
        <v>703</v>
      </c>
      <c r="O33" s="388" t="str">
        <f>IF(N33="","",IF(N33="Leve",0.2,IF(N33="Menor",0.4,IF(N33="Moderado",0.6,IF(N33="Mayor",0.8,IF(N33="Catastrófico",1,))))))</f>
        <v/>
      </c>
      <c r="P33" s="395" t="str">
        <f>IF(OR(AND(J33="Muy Baja",N33="Leve"),AND(J33="Muy Baja",N33="Menor"),AND(J33="Baja",N33="Leve")),"Bajo",IF(OR(AND(J33="Muy baja",N33="Moderado"),AND(J33="Baja",N33="Menor"),AND(J33="Baja",N33="Moderado"),AND(J33="Media",N33="Leve"),AND(J33="Media",N33="Menor"),AND(J33="Media",N33="Moderado"),AND(J33="Alta",N33="Leve"),AND(J33="Alta",N33="Menor")),"Moderado",IF(OR(AND(J33="Muy Baja",N33="Mayor"),AND(J33="Baja",N33="Mayor"),AND(J33="Media",N33="Mayor"),AND(J33="Alta",N33="Moderado"),AND(J33="Alta",N33="Mayor"),AND(J33="Muy Alta",N33="Leve"),AND(J33="Muy Alta",N33="Menor"),AND(J33="Muy Alta",N33="Moderado"),AND(J33="Muy Alta",N33="Mayor")),"Alto",IF(OR(AND(J33="Muy Baja",N33="Catastrófico"),AND(J33="Baja",N33="Catastrófico"),AND(J33="Media",N33="Catastrófico"),AND(J33="Alta",N33="Catastrófico"),AND(J33="Muy Alta",N33="Catastrófico")),"Extremo",""))))</f>
        <v/>
      </c>
      <c r="Q33" s="48"/>
      <c r="R33" s="60"/>
      <c r="S33" s="49" t="str">
        <f>IF(OR(T33="Preventivo",T33="Detectivo"),"Probabilidad",IF(T33="Correctivo","Impacto",""))</f>
        <v/>
      </c>
      <c r="T33" s="50"/>
      <c r="U33" s="50" t="s">
        <v>59</v>
      </c>
      <c r="V33" s="51" t="str">
        <f>IF(AND(T33="Preventivo",U33="Automático"),"50%",IF(AND(T33="Preventivo",U33="Manual"),"40%",IF(AND(T33="Detectivo",U33="Automático"),"40%",IF(AND(T33="Detectivo",U33="Manual"),"30%",IF(AND(T33="Correctivo",U33="Automático"),"35%",IF(AND(T33="Correctivo",U33="Manual"),"25%",""))))))</f>
        <v/>
      </c>
      <c r="W33" s="50" t="s">
        <v>60</v>
      </c>
      <c r="X33" s="50" t="s">
        <v>61</v>
      </c>
      <c r="Y33" s="50" t="s">
        <v>62</v>
      </c>
      <c r="Z33" s="52" t="str">
        <f>IFERROR(IF(S33="Probabilidad",(K33-(+K33*V33)),IF(S33="Impacto",K33,"")),"")</f>
        <v/>
      </c>
      <c r="AA33" s="53" t="str">
        <f>IFERROR(IF(Z33="","",IF(Z33&lt;=0.2,"Muy Baja",IF(Z33&lt;=0.4,"Baja",IF(Z33&lt;=0.6,"Media",IF(Z33&lt;=0.8,"Alta","Muy Alta"))))),"")</f>
        <v/>
      </c>
      <c r="AB33" s="51" t="str">
        <f>+Z33</f>
        <v/>
      </c>
      <c r="AC33" s="53" t="str">
        <f>IFERROR(IF(AD33="","",IF(AD33&lt;=0.2,"Leve",IF(AD33&lt;=0.4,"Menor",IF(AD33&lt;=0.6,"Moderado",IF(AD33&lt;=0.8,"Mayor","Catastrófico"))))),"")</f>
        <v/>
      </c>
      <c r="AD33" s="51" t="str">
        <f>IFERROR(IF(S33="Impacto",(O33-(+O33*V33)),IF(S33="Probabilidad",O33,"")),"")</f>
        <v/>
      </c>
      <c r="AE33" s="54" t="str">
        <f>IFERROR(IF(OR(AND(AA33="Muy Baja",AC33="Leve"),AND(AA33="Muy Baja",AC33="Menor"),AND(AA33="Baja",AC33="Leve")),"Bajo",IF(OR(AND(AA33="Muy baja",AC33="Moderado"),AND(AA33="Baja",AC33="Menor"),AND(AA33="Baja",AC33="Moderado"),AND(AA33="Media",AC33="Leve"),AND(AA33="Media",AC33="Menor"),AND(AA33="Media",AC33="Moderado"),AND(AA33="Alta",AC33="Leve"),AND(AA33="Alta",AC33="Menor")),"Moderado",IF(OR(AND(AA33="Muy Baja",AC33="Mayor"),AND(AA33="Baja",AC33="Mayor"),AND(AA33="Media",AC33="Mayor"),AND(AA33="Alta",AC33="Moderado"),AND(AA33="Alta",AC33="Mayor"),AND(AA33="Muy Alta",AC33="Leve"),AND(AA33="Muy Alta",AC33="Menor"),AND(AA33="Muy Alta",AC33="Moderado"),AND(AA33="Muy Alta",AC33="Mayor")),"Alto",IF(OR(AND(AA33="Muy Baja",AC33="Catastrófico"),AND(AA33="Baja",AC33="Catastrófico"),AND(AA33="Media",AC33="Catastrófico"),AND(AA33="Alta",AC33="Catastrófico"),AND(AA33="Muy Alta",AC33="Catastrófico")),"Extremo","")))),"")</f>
        <v/>
      </c>
      <c r="AF33" s="396" t="str">
        <f>(AE36)</f>
        <v/>
      </c>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44.15" hidden="1" customHeight="1" x14ac:dyDescent="0.35">
      <c r="A34" s="403"/>
      <c r="B34" s="379"/>
      <c r="C34" s="379"/>
      <c r="D34" s="379"/>
      <c r="E34" s="379"/>
      <c r="F34" s="380"/>
      <c r="G34" s="380"/>
      <c r="H34" s="379"/>
      <c r="I34" s="386"/>
      <c r="J34" s="387"/>
      <c r="K34" s="388"/>
      <c r="L34" s="389"/>
      <c r="M34" s="388">
        <f>IF(NOT(ISERROR(MATCH(L34,_xlfn.ANCHORARRAY(F45),0))),K47&amp;"Por favor no seleccionar los criterios de impacto",L34)</f>
        <v>0</v>
      </c>
      <c r="N34" s="387"/>
      <c r="O34" s="388"/>
      <c r="P34" s="395"/>
      <c r="Q34" s="48">
        <v>2</v>
      </c>
      <c r="R34" s="60"/>
      <c r="S34" s="49" t="str">
        <f>IF(OR(T34="Preventivo",T34="Detectivo"),"Probabilidad",IF(T34="Correctivo","Impacto",""))</f>
        <v/>
      </c>
      <c r="T34" s="50"/>
      <c r="U34" s="50" t="s">
        <v>59</v>
      </c>
      <c r="V34" s="51" t="str">
        <f t="shared" ref="V34:V36" si="22">IF(AND(T34="Preventivo",U34="Automático"),"50%",IF(AND(T34="Preventivo",U34="Manual"),"40%",IF(AND(T34="Detectivo",U34="Automático"),"40%",IF(AND(T34="Detectivo",U34="Manual"),"30%",IF(AND(T34="Correctivo",U34="Automático"),"35%",IF(AND(T34="Correctivo",U34="Manual"),"25%",""))))))</f>
        <v/>
      </c>
      <c r="W34" s="50" t="s">
        <v>60</v>
      </c>
      <c r="X34" s="50" t="s">
        <v>61</v>
      </c>
      <c r="Y34" s="50" t="s">
        <v>62</v>
      </c>
      <c r="Z34" s="52" t="str">
        <f>IFERROR(IF(AND(S33="Probabilidad",S34="Probabilidad"),(AB33-(+AB33*V34)),IF(S34="Probabilidad",(K33-(+K33*V34)),IF(S34="Impacto",AB33,""))),"")</f>
        <v/>
      </c>
      <c r="AA34" s="53" t="str">
        <f t="shared" si="2"/>
        <v/>
      </c>
      <c r="AB34" s="51" t="str">
        <f t="shared" ref="AB34:AB36" si="23">+Z34</f>
        <v/>
      </c>
      <c r="AC34" s="53" t="str">
        <f t="shared" si="4"/>
        <v/>
      </c>
      <c r="AD34" s="51" t="str">
        <f>IFERROR(IF(AND(S33="Impacto",S34="Impacto"),(AD33-(+AD33*V34)),IF(S34="Impacto",(O33-(+O33*V34)),IF(S34="Probabilidad",AD33,""))),"")</f>
        <v/>
      </c>
      <c r="AE34" s="54" t="str">
        <f t="shared" ref="AE34:AE35" si="24">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
      </c>
      <c r="AF34" s="396"/>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90.65" hidden="1" customHeight="1" x14ac:dyDescent="0.35">
      <c r="A35" s="403"/>
      <c r="B35" s="379"/>
      <c r="C35" s="379"/>
      <c r="D35" s="379"/>
      <c r="E35" s="379"/>
      <c r="F35" s="380"/>
      <c r="G35" s="380"/>
      <c r="H35" s="379"/>
      <c r="I35" s="386"/>
      <c r="J35" s="387"/>
      <c r="K35" s="388"/>
      <c r="L35" s="389"/>
      <c r="M35" s="388">
        <f>IF(NOT(ISERROR(MATCH(L35,_xlfn.ANCHORARRAY(F46),0))),K48&amp;"Por favor no seleccionar los criterios de impacto",L35)</f>
        <v>0</v>
      </c>
      <c r="N35" s="387"/>
      <c r="O35" s="388"/>
      <c r="P35" s="395"/>
      <c r="Q35" s="48">
        <v>3</v>
      </c>
      <c r="R35" s="60"/>
      <c r="S35" s="49" t="str">
        <f>IF(OR(T35="Preventivo",T35="Detectivo"),"Probabilidad",IF(T35="Correctivo","Impacto",""))</f>
        <v/>
      </c>
      <c r="T35" s="50"/>
      <c r="U35" s="50" t="s">
        <v>59</v>
      </c>
      <c r="V35" s="51" t="str">
        <f t="shared" si="22"/>
        <v/>
      </c>
      <c r="W35" s="50" t="s">
        <v>60</v>
      </c>
      <c r="X35" s="50" t="s">
        <v>61</v>
      </c>
      <c r="Y35" s="50" t="s">
        <v>62</v>
      </c>
      <c r="Z35" s="52" t="str">
        <f>IFERROR(IF(AND(S34="Probabilidad",S35="Probabilidad"),(AB34-(+AB34*V35)),IF(AND(S34="Impacto",S35="Probabilidad"),(AB33-(+AB33*V35)),IF(S35="Impacto",AB34,""))),"")</f>
        <v/>
      </c>
      <c r="AA35" s="53" t="str">
        <f t="shared" si="2"/>
        <v/>
      </c>
      <c r="AB35" s="51" t="str">
        <f t="shared" si="23"/>
        <v/>
      </c>
      <c r="AC35" s="53" t="str">
        <f t="shared" si="4"/>
        <v/>
      </c>
      <c r="AD35" s="51" t="str">
        <f>IFERROR(IF(AND(S34="Impacto",S35="Impacto"),(AD34-(+AD34*V35)),IF(AND(S34="Probabilidad",S35="Impacto"),(AD33-(+AD33*V35)),IF(S35="Probabilidad",AD34,""))),"")</f>
        <v/>
      </c>
      <c r="AE35" s="54" t="str">
        <f t="shared" si="24"/>
        <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3" hidden="1" customHeight="1" x14ac:dyDescent="0.35">
      <c r="A36" s="403"/>
      <c r="B36" s="379"/>
      <c r="C36" s="379"/>
      <c r="D36" s="379"/>
      <c r="E36" s="379"/>
      <c r="F36" s="380"/>
      <c r="G36" s="380"/>
      <c r="H36" s="379"/>
      <c r="I36" s="386"/>
      <c r="J36" s="387"/>
      <c r="K36" s="388"/>
      <c r="L36" s="389"/>
      <c r="M36" s="388">
        <f>IF(NOT(ISERROR(MATCH(L36,_xlfn.ANCHORARRAY(F47),0))),K49&amp;"Por favor no seleccionar los criterios de impacto",L36)</f>
        <v>0</v>
      </c>
      <c r="N36" s="387"/>
      <c r="O36" s="388"/>
      <c r="P36" s="395"/>
      <c r="Q36" s="48">
        <v>4</v>
      </c>
      <c r="R36" s="60"/>
      <c r="S36" s="49" t="str">
        <f t="shared" ref="S36" si="25">IF(OR(T36="Preventivo",T36="Detectivo"),"Probabilidad",IF(T36="Correctivo","Impacto",""))</f>
        <v/>
      </c>
      <c r="T36" s="50"/>
      <c r="U36" s="50" t="s">
        <v>59</v>
      </c>
      <c r="V36" s="51" t="str">
        <f t="shared" si="22"/>
        <v/>
      </c>
      <c r="W36" s="50" t="s">
        <v>60</v>
      </c>
      <c r="X36" s="50" t="s">
        <v>61</v>
      </c>
      <c r="Y36" s="50" t="s">
        <v>62</v>
      </c>
      <c r="Z36" s="52" t="str">
        <f t="shared" ref="Z36" si="26">IFERROR(IF(AND(S35="Probabilidad",S36="Probabilidad"),(AB35-(+AB35*V36)),IF(AND(S35="Impacto",S36="Probabilidad"),(AB34-(+AB34*V36)),IF(S36="Impacto",AB35,""))),"")</f>
        <v/>
      </c>
      <c r="AA36" s="53" t="str">
        <f t="shared" si="2"/>
        <v/>
      </c>
      <c r="AB36" s="51" t="str">
        <f t="shared" si="23"/>
        <v/>
      </c>
      <c r="AC36" s="53" t="str">
        <f t="shared" si="4"/>
        <v/>
      </c>
      <c r="AD36" s="51" t="str">
        <f t="shared" ref="AD36" si="27">IFERROR(IF(AND(S35="Impacto",S36="Impacto"),(AD35-(+AD35*V36)),IF(AND(S35="Probabilidad",S36="Impacto"),(AD34-(+AD34*V36)),IF(S36="Probabilidad",AD35,""))),"")</f>
        <v/>
      </c>
      <c r="AE36" s="54" t="str">
        <f>IFERROR(IF(OR(AND(AA36="Muy Baja",AC36="Leve"),AND(AA36="Muy Baja",AC36="Menor"),AND(AA36="Baja",AC36="Leve")),"Bajo",IF(OR(AND(AA36="Muy baja",AC36="Moderado"),AND(AA36="Baja",AC36="Menor"),AND(AA36="Baja",AC36="Moderado"),AND(AA36="Media",AC36="Leve"),AND(AA36="Media",AC36="Menor"),AND(AA36="Media",AC36="Moderado"),AND(AA36="Alta",AC36="Leve"),AND(AA36="Alta",AC36="Menor")),"Moderado",IF(OR(AND(AA36="Muy Baja",AC36="Mayor"),AND(AA36="Baja",AC36="Mayor"),AND(AA36="Media",AC36="Mayor"),AND(AA36="Alta",AC36="Moderado"),AND(AA36="Alta",AC36="Mayor"),AND(AA36="Muy Alta",AC36="Leve"),AND(AA36="Muy Alta",AC36="Menor"),AND(AA36="Muy Alta",AC36="Moderado"),AND(AA36="Muy Alta",AC36="Mayor")),"Alto",IF(OR(AND(AA36="Muy Baja",AC36="Catastrófico"),AND(AA36="Baja",AC36="Catastrófico"),AND(AA36="Media",AC36="Catastrófico"),AND(AA36="Alta",AC36="Catastrófico"),AND(AA36="Muy Alta",AC36="Catastrófico")),"Extremo","")))),"")</f>
        <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151.5" hidden="1" customHeight="1" x14ac:dyDescent="0.35">
      <c r="A37" s="403"/>
      <c r="B37" s="379"/>
      <c r="C37" s="379"/>
      <c r="D37" s="379"/>
      <c r="E37" s="46"/>
      <c r="F37" s="380"/>
      <c r="G37" s="47"/>
      <c r="H37" s="379"/>
      <c r="I37" s="386"/>
      <c r="J37" s="387"/>
      <c r="K37" s="388"/>
      <c r="L37" s="389"/>
      <c r="M37" s="388">
        <f>IF(NOT(ISERROR(MATCH(L37,_xlfn.ANCHORARRAY(F48),0))),K50&amp;"Por favor no seleccionar los criterios de impacto",L37)</f>
        <v>0</v>
      </c>
      <c r="N37" s="387"/>
      <c r="O37" s="388"/>
      <c r="P37" s="395"/>
      <c r="Q37" s="48">
        <v>5</v>
      </c>
      <c r="R37" s="60"/>
      <c r="S37" s="49"/>
      <c r="T37" s="50"/>
      <c r="U37" s="50"/>
      <c r="V37" s="51"/>
      <c r="W37" s="50"/>
      <c r="X37" s="50"/>
      <c r="Y37" s="50"/>
      <c r="Z37" s="59"/>
      <c r="AA37" s="53"/>
      <c r="AB37" s="51"/>
      <c r="AC37" s="53"/>
      <c r="AD37" s="51"/>
      <c r="AE37" s="54"/>
      <c r="AF37" s="54"/>
      <c r="AG37" s="50"/>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0" hidden="1" customHeight="1" x14ac:dyDescent="0.35">
      <c r="A38" s="403"/>
      <c r="B38" s="379"/>
      <c r="C38" s="379"/>
      <c r="D38" s="379"/>
      <c r="E38" s="46"/>
      <c r="F38" s="380"/>
      <c r="G38" s="47"/>
      <c r="H38" s="379"/>
      <c r="I38" s="386"/>
      <c r="J38" s="387"/>
      <c r="K38" s="388"/>
      <c r="L38" s="389"/>
      <c r="M38" s="388">
        <f>IF(NOT(ISERROR(MATCH(L38,_xlfn.ANCHORARRAY(F49),0))),K51&amp;"Por favor no seleccionar los criterios de impacto",L38)</f>
        <v>0</v>
      </c>
      <c r="N38" s="387"/>
      <c r="O38" s="388"/>
      <c r="P38" s="395"/>
      <c r="Q38" s="48">
        <v>6</v>
      </c>
      <c r="R38" s="60"/>
      <c r="S38" s="49"/>
      <c r="T38" s="50"/>
      <c r="U38" s="50"/>
      <c r="V38" s="51"/>
      <c r="W38" s="50"/>
      <c r="X38" s="50"/>
      <c r="Y38" s="50"/>
      <c r="Z38" s="52"/>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4" hidden="1" customHeight="1" x14ac:dyDescent="0.35">
      <c r="A39" s="397">
        <v>5</v>
      </c>
      <c r="B39" s="399"/>
      <c r="C39" s="399"/>
      <c r="D39" s="399"/>
      <c r="E39" s="61"/>
      <c r="F39" s="401"/>
      <c r="G39" s="412"/>
      <c r="H39" s="399"/>
      <c r="I39" s="413"/>
      <c r="J39" s="406" t="str">
        <f>IF(I39&lt;=0,"",IF(I39&lt;=2,"Muy Baja",IF(I39&lt;=24,"Baja",IF(I39&lt;=500,"Media",IF(I39&lt;=5000,"Alta","Muy Alta")))))</f>
        <v/>
      </c>
      <c r="K39" s="404" t="str">
        <f>IF(J39="","",IF(J39="Muy Baja",0.2,IF(J39="Baja",0.4,IF(J39="Media",0.6,IF(J39="Alta",0.8,IF(J39="Muy Alta",1,))))))</f>
        <v/>
      </c>
      <c r="L39" s="415"/>
      <c r="M39" s="404">
        <v>0</v>
      </c>
      <c r="N39" s="406" t="s">
        <v>703</v>
      </c>
      <c r="O39" s="404" t="str">
        <f>IF(N39="","",IF(N39="Leve",0.2,IF(N39="Menor",0.4,IF(N39="Moderado",0.6,IF(N39="Mayor",0.8,IF(N39="Catastrófico",1,))))))</f>
        <v/>
      </c>
      <c r="P39" s="408" t="str">
        <f>IF(OR(AND(J39="Muy Baja",N39="Leve"),AND(J39="Muy Baja",N39="Menor"),AND(J39="Baja",N39="Leve")),"Bajo",IF(OR(AND(J39="Muy baja",N39="Moderado"),AND(J39="Baja",N39="Menor"),AND(J39="Baja",N39="Moderado"),AND(J39="Media",N39="Leve"),AND(J39="Media",N39="Menor"),AND(J39="Media",N39="Moderado"),AND(J39="Alta",N39="Leve"),AND(J39="Alta",N39="Menor")),"Moderado",IF(OR(AND(J39="Muy Baja",N39="Mayor"),AND(J39="Baja",N39="Mayor"),AND(J39="Media",N39="Mayor"),AND(J39="Alta",N39="Moderado"),AND(J39="Alta",N39="Mayor"),AND(J39="Muy Alta",N39="Leve"),AND(J39="Muy Alta",N39="Menor"),AND(J39="Muy Alta",N39="Moderado"),AND(J39="Muy Alta",N39="Mayor")),"Alto",IF(OR(AND(J39="Muy Baja",N39="Catastrófico"),AND(J39="Baja",N39="Catastrófico"),AND(J39="Media",N39="Catastrófico"),AND(J39="Alta",N39="Catastrófico"),AND(J39="Muy Alta",N39="Catastrófico")),"Extremo",""))))</f>
        <v/>
      </c>
      <c r="Q39" s="66">
        <v>1</v>
      </c>
      <c r="R39" s="67"/>
      <c r="S39" s="68" t="str">
        <f>IF(OR(T39="Preventivo",T39="Detectivo"),"Probabilidad",IF(T39="Correctivo","Impacto",""))</f>
        <v/>
      </c>
      <c r="T39" s="69"/>
      <c r="U39" s="69"/>
      <c r="V39" s="70" t="str">
        <f>IF(AND(T39="Preventivo",U39="Automático"),"50%",IF(AND(T39="Preventivo",U39="Manual"),"40%",IF(AND(T39="Detectivo",U39="Automático"),"40%",IF(AND(T39="Detectivo",U39="Manual"),"30%",IF(AND(T39="Correctivo",U39="Automático"),"35%",IF(AND(T39="Correctivo",U39="Manual"),"25%",""))))))</f>
        <v/>
      </c>
      <c r="W39" s="69"/>
      <c r="X39" s="69"/>
      <c r="Y39" s="69"/>
      <c r="Z39" s="71" t="str">
        <f>IFERROR(IF(S39="Probabilidad",(K39-(+K39*V39)),IF(S39="Impacto",K39,"")),"")</f>
        <v/>
      </c>
      <c r="AA39" s="72" t="str">
        <f>IFERROR(IF(Z39="","",IF(Z39&lt;=0.2,"Muy Baja",IF(Z39&lt;=0.4,"Baja",IF(Z39&lt;=0.6,"Media",IF(Z39&lt;=0.8,"Alta","Muy Alta"))))),"")</f>
        <v/>
      </c>
      <c r="AB39" s="70" t="str">
        <f>+Z39</f>
        <v/>
      </c>
      <c r="AC39" s="72" t="str">
        <f>IFERROR(IF(AD39="","",IF(AD39&lt;=0.2,"Leve",IF(AD39&lt;=0.4,"Menor",IF(AD39&lt;=0.6,"Moderado",IF(AD39&lt;=0.8,"Mayor","Catastrófico"))))),"")</f>
        <v/>
      </c>
      <c r="AD39" s="70" t="str">
        <f>IFERROR(IF(S39="Impacto",(O39-(+O39*V39)),IF(S39="Probabilidad",O39,"")),"")</f>
        <v/>
      </c>
      <c r="AE39" s="73" t="str">
        <f>IFERROR(IF(OR(AND(AA39="Muy Baja",AC39="Leve"),AND(AA39="Muy Baja",AC39="Menor"),AND(AA39="Baja",AC39="Leve")),"Bajo",IF(OR(AND(AA39="Muy baja",AC39="Moderado"),AND(AA39="Baja",AC39="Menor"),AND(AA39="Baja",AC39="Moderado"),AND(AA39="Media",AC39="Leve"),AND(AA39="Media",AC39="Menor"),AND(AA39="Media",AC39="Moderado"),AND(AA39="Alta",AC39="Leve"),AND(AA39="Alta",AC39="Menor")),"Moderado",IF(OR(AND(AA39="Muy Baja",AC39="Mayor"),AND(AA39="Baja",AC39="Mayor"),AND(AA39="Media",AC39="Mayor"),AND(AA39="Alta",AC39="Moderado"),AND(AA39="Alta",AC39="Mayor"),AND(AA39="Muy Alta",AC39="Leve"),AND(AA39="Muy Alta",AC39="Menor"),AND(AA39="Muy Alta",AC39="Moderado"),AND(AA39="Muy Alta",AC39="Mayor")),"Alto",IF(OR(AND(AA39="Muy Baja",AC39="Catastrófico"),AND(AA39="Baja",AC39="Catastrófico"),AND(AA39="Media",AC39="Catastrófico"),AND(AA39="Alta",AC39="Catastrófico"),AND(AA39="Muy Alta",AC39="Catastrófico")),"Extremo","")))),"")</f>
        <v/>
      </c>
      <c r="AF39" s="410" t="str">
        <f>(AE43)</f>
        <v/>
      </c>
      <c r="AG39" s="69"/>
      <c r="AH39" s="61"/>
      <c r="AI39" s="62"/>
      <c r="AJ39" s="63"/>
      <c r="AK39" s="63"/>
      <c r="AL39" s="61"/>
      <c r="AM39" s="64"/>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71.5" hidden="1" customHeight="1" x14ac:dyDescent="0.35">
      <c r="A40" s="398"/>
      <c r="B40" s="400"/>
      <c r="C40" s="400"/>
      <c r="D40" s="400"/>
      <c r="E40" s="74"/>
      <c r="F40" s="402"/>
      <c r="G40" s="412"/>
      <c r="H40" s="400"/>
      <c r="I40" s="414"/>
      <c r="J40" s="407"/>
      <c r="K40" s="405"/>
      <c r="L40" s="416"/>
      <c r="M40" s="405">
        <f>IF(NOT(ISERROR(MATCH(L40,_xlfn.ANCHORARRAY(F51),0))),K53&amp;"Por favor no seleccionar los criterios de impacto",L40)</f>
        <v>0</v>
      </c>
      <c r="N40" s="407"/>
      <c r="O40" s="405"/>
      <c r="P40" s="409"/>
      <c r="Q40" s="79">
        <v>2</v>
      </c>
      <c r="R40" s="80"/>
      <c r="S40" s="81" t="str">
        <f>IF(OR(T40="Preventivo",T40="Detectivo"),"Probabilidad",IF(T40="Correctivo","Impacto",""))</f>
        <v/>
      </c>
      <c r="T40" s="82"/>
      <c r="U40" s="82"/>
      <c r="V40" s="83" t="str">
        <f t="shared" ref="V40:V44" si="28">IF(AND(T40="Preventivo",U40="Automático"),"50%",IF(AND(T40="Preventivo",U40="Manual"),"40%",IF(AND(T40="Detectivo",U40="Automático"),"40%",IF(AND(T40="Detectivo",U40="Manual"),"30%",IF(AND(T40="Correctivo",U40="Automático"),"35%",IF(AND(T40="Correctivo",U40="Manual"),"25%",""))))))</f>
        <v/>
      </c>
      <c r="W40" s="82"/>
      <c r="X40" s="82"/>
      <c r="Y40" s="82"/>
      <c r="Z40" s="84" t="str">
        <f>IFERROR(IF(AND(S39="Probabilidad",S40="Probabilidad"),(AB39-(+AB39*V40)),IF(S40="Probabilidad",(K39-(+K39*V40)),IF(S40="Impacto",AB39,""))),"")</f>
        <v/>
      </c>
      <c r="AA40" s="85" t="str">
        <f t="shared" si="2"/>
        <v/>
      </c>
      <c r="AB40" s="83" t="str">
        <f t="shared" ref="AB40:AB44" si="29">+Z40</f>
        <v/>
      </c>
      <c r="AC40" s="85" t="str">
        <f t="shared" si="4"/>
        <v/>
      </c>
      <c r="AD40" s="83" t="str">
        <f>IFERROR(IF(AND(S39="Impacto",S40="Impacto"),(AD39-(+AD39*V40)),IF(S40="Impacto",(O39-(+O39*V40)),IF(S40="Probabilidad",AD39,""))),"")</f>
        <v/>
      </c>
      <c r="AE40" s="86" t="str">
        <f t="shared" ref="AE40:AE41" si="30">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410"/>
      <c r="AG40" s="82"/>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69" hidden="1" customHeight="1" x14ac:dyDescent="0.35">
      <c r="A41" s="398"/>
      <c r="B41" s="400"/>
      <c r="C41" s="400"/>
      <c r="D41" s="400"/>
      <c r="E41" s="74"/>
      <c r="F41" s="402"/>
      <c r="G41" s="412"/>
      <c r="H41" s="400"/>
      <c r="I41" s="414"/>
      <c r="J41" s="407"/>
      <c r="K41" s="405"/>
      <c r="L41" s="416"/>
      <c r="M41" s="405">
        <f>IF(NOT(ISERROR(MATCH(L41,_xlfn.ANCHORARRAY(F52),0))),K54&amp;"Por favor no seleccionar los criterios de impacto",L41)</f>
        <v>0</v>
      </c>
      <c r="N41" s="407"/>
      <c r="O41" s="405"/>
      <c r="P41" s="409"/>
      <c r="Q41" s="79">
        <v>3</v>
      </c>
      <c r="R41" s="87"/>
      <c r="S41" s="81" t="str">
        <f>IF(OR(T41="Preventivo",T41="Detectivo"),"Probabilidad",IF(T41="Correctivo","Impacto",""))</f>
        <v/>
      </c>
      <c r="T41" s="82"/>
      <c r="U41" s="82"/>
      <c r="V41" s="83" t="str">
        <f t="shared" si="28"/>
        <v/>
      </c>
      <c r="W41" s="82"/>
      <c r="X41" s="82"/>
      <c r="Y41" s="82"/>
      <c r="Z41" s="84" t="str">
        <f>IFERROR(IF(AND(S40="Probabilidad",S41="Probabilidad"),(AB40-(+AB40*V41)),IF(AND(S40="Impacto",S41="Probabilidad"),(AB39-(+AB39*V41)),IF(S41="Impacto",AB40,""))),"")</f>
        <v/>
      </c>
      <c r="AA41" s="85" t="str">
        <f t="shared" si="2"/>
        <v/>
      </c>
      <c r="AB41" s="83" t="str">
        <f t="shared" si="29"/>
        <v/>
      </c>
      <c r="AC41" s="85" t="str">
        <f t="shared" si="4"/>
        <v/>
      </c>
      <c r="AD41" s="83" t="str">
        <f>IFERROR(IF(AND(S40="Impacto",S41="Impacto"),(AD40-(+AD40*V41)),IF(AND(S40="Probabilidad",S41="Impacto"),(AD39-(+AD39*V41)),IF(S41="Probabilidad",AD40,""))),"")</f>
        <v/>
      </c>
      <c r="AE41" s="86" t="str">
        <f t="shared" si="30"/>
        <v/>
      </c>
      <c r="AF41" s="410"/>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81.650000000000006" hidden="1" customHeight="1" x14ac:dyDescent="0.35">
      <c r="A42" s="398"/>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4</v>
      </c>
      <c r="R42" s="80"/>
      <c r="S42" s="81" t="str">
        <f t="shared" ref="S42:S44" si="31">IF(OR(T42="Preventivo",T42="Detectivo"),"Probabilidad",IF(T42="Correctivo","Impacto",""))</f>
        <v/>
      </c>
      <c r="T42" s="82"/>
      <c r="U42" s="82"/>
      <c r="V42" s="83" t="str">
        <f t="shared" si="28"/>
        <v/>
      </c>
      <c r="W42" s="82"/>
      <c r="X42" s="82"/>
      <c r="Y42" s="82"/>
      <c r="Z42" s="84" t="str">
        <f t="shared" ref="Z42:Z44" si="32">IFERROR(IF(AND(S41="Probabilidad",S42="Probabilidad"),(AB41-(+AB41*V42)),IF(AND(S41="Impacto",S42="Probabilidad"),(AB40-(+AB40*V42)),IF(S42="Impacto",AB41,""))),"")</f>
        <v/>
      </c>
      <c r="AA42" s="85" t="str">
        <f t="shared" si="2"/>
        <v/>
      </c>
      <c r="AB42" s="83" t="str">
        <f t="shared" si="29"/>
        <v/>
      </c>
      <c r="AC42" s="85" t="str">
        <f t="shared" si="4"/>
        <v/>
      </c>
      <c r="AD42" s="83" t="str">
        <f t="shared" ref="AD42:AD44" si="33">IFERROR(IF(AND(S41="Impacto",S42="Impacto"),(AD41-(+AD41*V42)),IF(AND(S41="Probabilidad",S42="Impacto"),(AD40-(+AD40*V42)),IF(S42="Probabilidad",AD41,""))),"")</f>
        <v/>
      </c>
      <c r="AE42" s="86" t="str">
        <f>IFERROR(IF(OR(AND(AA42="Muy Baja",AC42="Leve"),AND(AA42="Muy Baja",AC42="Menor"),AND(AA42="Baja",AC42="Leve")),"Bajo",IF(OR(AND(AA42="Muy baja",AC42="Moderado"),AND(AA42="Baja",AC42="Menor"),AND(AA42="Baja",AC42="Moderado"),AND(AA42="Media",AC42="Leve"),AND(AA42="Media",AC42="Menor"),AND(AA42="Media",AC42="Moderado"),AND(AA42="Alta",AC42="Leve"),AND(AA42="Alta",AC42="Menor")),"Moderado",IF(OR(AND(AA42="Muy Baja",AC42="Mayor"),AND(AA42="Baja",AC42="Mayor"),AND(AA42="Media",AC42="Mayor"),AND(AA42="Alta",AC42="Moderado"),AND(AA42="Alta",AC42="Mayor"),AND(AA42="Muy Alta",AC42="Leve"),AND(AA42="Muy Alta",AC42="Menor"),AND(AA42="Muy Alta",AC42="Moderado"),AND(AA42="Muy Alta",AC42="Mayor")),"Alto",IF(OR(AND(AA42="Muy Baja",AC42="Catastrófico"),AND(AA42="Baja",AC42="Catastrófico"),AND(AA42="Media",AC42="Catastrófico"),AND(AA42="Alta",AC42="Catastrófico"),AND(AA42="Muy Alta",AC42="Catastrófico")),"Extremo","")))),"")</f>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66.650000000000006" hidden="1" customHeight="1" x14ac:dyDescent="0.35">
      <c r="A43" s="398"/>
      <c r="B43" s="400"/>
      <c r="C43" s="400"/>
      <c r="D43" s="400"/>
      <c r="E43" s="74"/>
      <c r="F43" s="402"/>
      <c r="G43" s="401"/>
      <c r="H43" s="400"/>
      <c r="I43" s="414"/>
      <c r="J43" s="407"/>
      <c r="K43" s="405"/>
      <c r="L43" s="416"/>
      <c r="M43" s="405">
        <f>IF(NOT(ISERROR(MATCH(L43,_xlfn.ANCHORARRAY(F54),0))),K56&amp;"Por favor no seleccionar los criterios de impacto",L43)</f>
        <v>0</v>
      </c>
      <c r="N43" s="407"/>
      <c r="O43" s="405"/>
      <c r="P43" s="409"/>
      <c r="Q43" s="79">
        <v>5</v>
      </c>
      <c r="R43" s="80"/>
      <c r="S43" s="81" t="str">
        <f t="shared" si="31"/>
        <v/>
      </c>
      <c r="T43" s="82"/>
      <c r="U43" s="82"/>
      <c r="V43" s="83" t="str">
        <f t="shared" si="28"/>
        <v/>
      </c>
      <c r="W43" s="82"/>
      <c r="X43" s="82"/>
      <c r="Y43" s="82"/>
      <c r="Z43" s="84" t="str">
        <f t="shared" si="32"/>
        <v/>
      </c>
      <c r="AA43" s="85" t="str">
        <f t="shared" si="2"/>
        <v/>
      </c>
      <c r="AB43" s="83" t="str">
        <f t="shared" si="29"/>
        <v/>
      </c>
      <c r="AC43" s="85" t="str">
        <f t="shared" si="4"/>
        <v/>
      </c>
      <c r="AD43" s="83" t="str">
        <f t="shared" si="33"/>
        <v/>
      </c>
      <c r="AE43" s="86" t="str">
        <f t="shared" ref="AE43:AE44" si="34">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411"/>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151.5" hidden="1" customHeight="1" x14ac:dyDescent="0.35">
      <c r="A44" s="398"/>
      <c r="B44" s="400"/>
      <c r="C44" s="400"/>
      <c r="D44" s="400"/>
      <c r="E44" s="74"/>
      <c r="F44" s="402"/>
      <c r="G44" s="78"/>
      <c r="H44" s="400"/>
      <c r="I44" s="414"/>
      <c r="J44" s="407"/>
      <c r="K44" s="405"/>
      <c r="L44" s="416"/>
      <c r="M44" s="405">
        <f>IF(NOT(ISERROR(MATCH(L44,_xlfn.ANCHORARRAY(F55),0))),K57&amp;"Por favor no seleccionar los criterios de impacto",L44)</f>
        <v>0</v>
      </c>
      <c r="N44" s="407"/>
      <c r="O44" s="405"/>
      <c r="P44" s="409"/>
      <c r="Q44" s="79">
        <v>6</v>
      </c>
      <c r="R44" s="80"/>
      <c r="S44" s="81" t="str">
        <f t="shared" si="31"/>
        <v/>
      </c>
      <c r="T44" s="82"/>
      <c r="U44" s="82"/>
      <c r="V44" s="83" t="str">
        <f t="shared" si="28"/>
        <v/>
      </c>
      <c r="W44" s="82"/>
      <c r="X44" s="82"/>
      <c r="Y44" s="82"/>
      <c r="Z44" s="84" t="str">
        <f t="shared" si="32"/>
        <v/>
      </c>
      <c r="AA44" s="85" t="str">
        <f t="shared" si="2"/>
        <v/>
      </c>
      <c r="AB44" s="83" t="str">
        <f t="shared" si="29"/>
        <v/>
      </c>
      <c r="AC44" s="85" t="str">
        <f t="shared" si="4"/>
        <v/>
      </c>
      <c r="AD44" s="83" t="str">
        <f t="shared" si="33"/>
        <v/>
      </c>
      <c r="AE44" s="86" t="str">
        <f t="shared" si="34"/>
        <v/>
      </c>
      <c r="AF44" s="86"/>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79" hidden="1" customHeight="1" x14ac:dyDescent="0.35">
      <c r="A45" s="398">
        <v>6</v>
      </c>
      <c r="B45" s="400"/>
      <c r="C45" s="400"/>
      <c r="D45" s="400"/>
      <c r="E45" s="74"/>
      <c r="F45" s="402"/>
      <c r="G45" s="418"/>
      <c r="H45" s="400"/>
      <c r="I45" s="414"/>
      <c r="J45" s="407" t="str">
        <f>IF(I45&lt;=0,"",IF(I45&lt;=2,"Muy Baja",IF(I45&lt;=24,"Baja",IF(I45&lt;=500,"Media",IF(I45&lt;=5000,"Alta","Muy Alta")))))</f>
        <v/>
      </c>
      <c r="K45" s="405" t="str">
        <f>IF(J45="","",IF(J45="Muy Baja",0.2,IF(J45="Baja",0.4,IF(J45="Media",0.6,IF(J45="Alta",0.8,IF(J45="Muy Alta",1,))))))</f>
        <v/>
      </c>
      <c r="L45" s="416"/>
      <c r="M45" s="405">
        <v>0</v>
      </c>
      <c r="N45" s="407" t="s">
        <v>703</v>
      </c>
      <c r="O45" s="405" t="str">
        <f>IF(N45="","",IF(N45="Leve",0.2,IF(N45="Menor",0.4,IF(N45="Moderado",0.6,IF(N45="Mayor",0.8,IF(N45="Catastrófico",1,))))))</f>
        <v/>
      </c>
      <c r="P45" s="409" t="str">
        <f>IF(OR(AND(J45="Muy Baja",N45="Leve"),AND(J45="Muy Baja",N45="Menor"),AND(J45="Baja",N45="Leve")),"Bajo",IF(OR(AND(J45="Muy baja",N45="Moderado"),AND(J45="Baja",N45="Menor"),AND(J45="Baja",N45="Moderado"),AND(J45="Media",N45="Leve"),AND(J45="Media",N45="Menor"),AND(J45="Media",N45="Moderado"),AND(J45="Alta",N45="Leve"),AND(J45="Alta",N45="Menor")),"Moderado",IF(OR(AND(J45="Muy Baja",N45="Mayor"),AND(J45="Baja",N45="Mayor"),AND(J45="Media",N45="Mayor"),AND(J45="Alta",N45="Moderado"),AND(J45="Alta",N45="Mayor"),AND(J45="Muy Alta",N45="Leve"),AND(J45="Muy Alta",N45="Menor"),AND(J45="Muy Alta",N45="Moderado"),AND(J45="Muy Alta",N45="Mayor")),"Alto",IF(OR(AND(J45="Muy Baja",N45="Catastrófico"),AND(J45="Baja",N45="Catastrófico"),AND(J45="Media",N45="Catastrófico"),AND(J45="Alta",N45="Catastrófico"),AND(J45="Muy Alta",N45="Catastrófico")),"Extremo",""))))</f>
        <v/>
      </c>
      <c r="Q45" s="79">
        <v>1</v>
      </c>
      <c r="R45" s="80"/>
      <c r="S45" s="81" t="str">
        <f>IF(OR(T45="Preventivo",T45="Detectivo"),"Probabilidad",IF(T45="Correctivo","Impacto",""))</f>
        <v/>
      </c>
      <c r="T45" s="82"/>
      <c r="U45" s="82"/>
      <c r="V45" s="83" t="str">
        <f>IF(AND(T45="Preventivo",U45="Automático"),"50%",IF(AND(T45="Preventivo",U45="Manual"),"40%",IF(AND(T45="Detectivo",U45="Automático"),"40%",IF(AND(T45="Detectivo",U45="Manual"),"30%",IF(AND(T45="Correctivo",U45="Automático"),"35%",IF(AND(T45="Correctivo",U45="Manual"),"25%",""))))))</f>
        <v/>
      </c>
      <c r="W45" s="82"/>
      <c r="X45" s="82"/>
      <c r="Y45" s="82"/>
      <c r="Z45" s="84" t="str">
        <f>IFERROR(IF(S45="Probabilidad",(K45-(+K45*V45)),IF(S45="Impacto",K45,"")),"")</f>
        <v/>
      </c>
      <c r="AA45" s="85" t="str">
        <f>IFERROR(IF(Z45="","",IF(Z45&lt;=0.2,"Muy Baja",IF(Z45&lt;=0.4,"Baja",IF(Z45&lt;=0.6,"Media",IF(Z45&lt;=0.8,"Alta","Muy Alta"))))),"")</f>
        <v/>
      </c>
      <c r="AB45" s="83" t="str">
        <f>+Z45</f>
        <v/>
      </c>
      <c r="AC45" s="85" t="str">
        <f>IFERROR(IF(AD45="","",IF(AD45&lt;=0.2,"Leve",IF(AD45&lt;=0.4,"Menor",IF(AD45&lt;=0.6,"Moderado",IF(AD45&lt;=0.8,"Mayor","Catastrófico"))))),"")</f>
        <v/>
      </c>
      <c r="AD45" s="83" t="str">
        <f>IFERROR(IF(S45="Impacto",(O45-(+O45*V45)),IF(S45="Probabilidad",O45,"")),"")</f>
        <v/>
      </c>
      <c r="AE45" s="86"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
      </c>
      <c r="AF45" s="417" t="str">
        <f>(AE48)</f>
        <v/>
      </c>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59.15" hidden="1" customHeight="1" x14ac:dyDescent="0.35">
      <c r="A46" s="398"/>
      <c r="B46" s="400"/>
      <c r="C46" s="400"/>
      <c r="D46" s="400"/>
      <c r="E46" s="74"/>
      <c r="F46" s="402"/>
      <c r="G46" s="412"/>
      <c r="H46" s="400"/>
      <c r="I46" s="414"/>
      <c r="J46" s="407"/>
      <c r="K46" s="405"/>
      <c r="L46" s="416"/>
      <c r="M46" s="405">
        <f>IF(NOT(ISERROR(MATCH(L46,_xlfn.ANCHORARRAY(F57),0))),K59&amp;"Por favor no seleccionar los criterios de impacto",L46)</f>
        <v>0</v>
      </c>
      <c r="N46" s="407"/>
      <c r="O46" s="405"/>
      <c r="P46" s="409"/>
      <c r="Q46" s="79">
        <v>2</v>
      </c>
      <c r="R46" s="80"/>
      <c r="S46" s="81" t="str">
        <f>IF(OR(T46="Preventivo",T46="Detectivo"),"Probabilidad",IF(T46="Correctivo","Impacto",""))</f>
        <v/>
      </c>
      <c r="T46" s="82"/>
      <c r="U46" s="82"/>
      <c r="V46" s="83" t="str">
        <f t="shared" ref="V46:V50" si="35">IF(AND(T46="Preventivo",U46="Automático"),"50%",IF(AND(T46="Preventivo",U46="Manual"),"40%",IF(AND(T46="Detectivo",U46="Automático"),"40%",IF(AND(T46="Detectivo",U46="Manual"),"30%",IF(AND(T46="Correctivo",U46="Automático"),"35%",IF(AND(T46="Correctivo",U46="Manual"),"25%",""))))))</f>
        <v/>
      </c>
      <c r="W46" s="82"/>
      <c r="X46" s="82"/>
      <c r="Y46" s="82"/>
      <c r="Z46" s="84" t="str">
        <f>IFERROR(IF(AND(S45="Probabilidad",S46="Probabilidad"),(AB45-(+AB45*V46)),IF(S46="Probabilidad",(K45-(+K45*V46)),IF(S46="Impacto",AB45,""))),"")</f>
        <v/>
      </c>
      <c r="AA46" s="85" t="str">
        <f t="shared" si="2"/>
        <v/>
      </c>
      <c r="AB46" s="83" t="str">
        <f t="shared" ref="AB46:AB50" si="36">+Z46</f>
        <v/>
      </c>
      <c r="AC46" s="85" t="str">
        <f t="shared" si="4"/>
        <v/>
      </c>
      <c r="AD46" s="83" t="str">
        <f>IFERROR(IF(AND(S45="Impacto",S46="Impacto"),(AD45-(+AD45*V46)),IF(S46="Impacto",(O45-(+O45*V46)),IF(S46="Probabilidad",AD45,""))),"")</f>
        <v/>
      </c>
      <c r="AE46" s="86" t="str">
        <f t="shared" ref="AE46:AE47" si="37">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410"/>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76.5" hidden="1" customHeight="1" x14ac:dyDescent="0.35">
      <c r="A47" s="398"/>
      <c r="B47" s="400"/>
      <c r="C47" s="400"/>
      <c r="D47" s="400"/>
      <c r="E47" s="74"/>
      <c r="F47" s="402"/>
      <c r="G47" s="412"/>
      <c r="H47" s="400"/>
      <c r="I47" s="414"/>
      <c r="J47" s="407"/>
      <c r="K47" s="405"/>
      <c r="L47" s="416"/>
      <c r="M47" s="405">
        <f>IF(NOT(ISERROR(MATCH(L47,_xlfn.ANCHORARRAY(F58),0))),K60&amp;"Por favor no seleccionar los criterios de impacto",L47)</f>
        <v>0</v>
      </c>
      <c r="N47" s="407"/>
      <c r="O47" s="405"/>
      <c r="P47" s="409"/>
      <c r="Q47" s="79">
        <v>3</v>
      </c>
      <c r="R47" s="87"/>
      <c r="S47" s="81" t="str">
        <f>IF(OR(T47="Preventivo",T47="Detectivo"),"Probabilidad",IF(T47="Correctivo","Impacto",""))</f>
        <v/>
      </c>
      <c r="T47" s="82"/>
      <c r="U47" s="82"/>
      <c r="V47" s="83" t="str">
        <f t="shared" si="35"/>
        <v/>
      </c>
      <c r="W47" s="82"/>
      <c r="X47" s="82"/>
      <c r="Y47" s="82"/>
      <c r="Z47" s="84" t="str">
        <f>IFERROR(IF(AND(S46="Probabilidad",S47="Probabilidad"),(AB46-(+AB46*V47)),IF(AND(S46="Impacto",S47="Probabilidad"),(AB45-(+AB45*V47)),IF(S47="Impacto",AB46,""))),"")</f>
        <v/>
      </c>
      <c r="AA47" s="85" t="str">
        <f t="shared" si="2"/>
        <v/>
      </c>
      <c r="AB47" s="83" t="str">
        <f t="shared" si="36"/>
        <v/>
      </c>
      <c r="AC47" s="85" t="str">
        <f t="shared" si="4"/>
        <v/>
      </c>
      <c r="AD47" s="83" t="str">
        <f>IFERROR(IF(AND(S46="Impacto",S47="Impacto"),(AD46-(+AD46*V47)),IF(AND(S46="Probabilidad",S47="Impacto"),(AD45-(+AD45*V47)),IF(S47="Probabilidad",AD46,""))),"")</f>
        <v/>
      </c>
      <c r="AE47" s="86" t="str">
        <f t="shared" si="37"/>
        <v/>
      </c>
      <c r="AF47" s="410"/>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1.5" hidden="1" customHeight="1" x14ac:dyDescent="0.35">
      <c r="A48" s="398"/>
      <c r="B48" s="400"/>
      <c r="C48" s="400"/>
      <c r="D48" s="400"/>
      <c r="E48" s="74"/>
      <c r="F48" s="402"/>
      <c r="G48" s="401"/>
      <c r="H48" s="400"/>
      <c r="I48" s="414"/>
      <c r="J48" s="407"/>
      <c r="K48" s="405"/>
      <c r="L48" s="416"/>
      <c r="M48" s="405">
        <f>IF(NOT(ISERROR(MATCH(L48,_xlfn.ANCHORARRAY(F59),0))),K61&amp;"Por favor no seleccionar los criterios de impacto",L48)</f>
        <v>0</v>
      </c>
      <c r="N48" s="407"/>
      <c r="O48" s="405"/>
      <c r="P48" s="409"/>
      <c r="Q48" s="79">
        <v>4</v>
      </c>
      <c r="R48" s="80"/>
      <c r="S48" s="81" t="str">
        <f t="shared" ref="S48:S50" si="38">IF(OR(T48="Preventivo",T48="Detectivo"),"Probabilidad",IF(T48="Correctivo","Impacto",""))</f>
        <v/>
      </c>
      <c r="T48" s="82"/>
      <c r="U48" s="82"/>
      <c r="V48" s="83" t="str">
        <f t="shared" si="35"/>
        <v/>
      </c>
      <c r="W48" s="82"/>
      <c r="X48" s="82"/>
      <c r="Y48" s="82"/>
      <c r="Z48" s="84" t="str">
        <f t="shared" ref="Z48:Z50" si="39">IFERROR(IF(AND(S47="Probabilidad",S48="Probabilidad"),(AB47-(+AB47*V48)),IF(AND(S47="Impacto",S48="Probabilidad"),(AB46-(+AB46*V48)),IF(S48="Impacto",AB47,""))),"")</f>
        <v/>
      </c>
      <c r="AA48" s="85" t="str">
        <f t="shared" si="2"/>
        <v/>
      </c>
      <c r="AB48" s="83" t="str">
        <f t="shared" si="36"/>
        <v/>
      </c>
      <c r="AC48" s="85" t="str">
        <f t="shared" si="4"/>
        <v/>
      </c>
      <c r="AD48" s="83" t="str">
        <f t="shared" ref="AD48:AD50" si="40">IFERROR(IF(AND(S47="Impacto",S48="Impacto"),(AD47-(+AD47*V48)),IF(AND(S47="Probabilidad",S48="Impacto"),(AD46-(+AD46*V48)),IF(S48="Probabilidad",AD47,""))),"")</f>
        <v/>
      </c>
      <c r="AE48" s="86" t="str">
        <f>IFERROR(IF(OR(AND(AA48="Muy Baja",AC48="Leve"),AND(AA48="Muy Baja",AC48="Menor"),AND(AA48="Baja",AC48="Leve")),"Bajo",IF(OR(AND(AA48="Muy baja",AC48="Moderado"),AND(AA48="Baja",AC48="Menor"),AND(AA48="Baja",AC48="Moderado"),AND(AA48="Media",AC48="Leve"),AND(AA48="Media",AC48="Menor"),AND(AA48="Media",AC48="Moderado"),AND(AA48="Alta",AC48="Leve"),AND(AA48="Alta",AC48="Menor")),"Moderado",IF(OR(AND(AA48="Muy Baja",AC48="Mayor"),AND(AA48="Baja",AC48="Mayor"),AND(AA48="Media",AC48="Mayor"),AND(AA48="Alta",AC48="Moderado"),AND(AA48="Alta",AC48="Mayor"),AND(AA48="Muy Alta",AC48="Leve"),AND(AA48="Muy Alta",AC48="Menor"),AND(AA48="Muy Alta",AC48="Moderado"),AND(AA48="Muy Alta",AC48="Mayor")),"Alto",IF(OR(AND(AA48="Muy Baja",AC48="Catastrófico"),AND(AA48="Baja",AC48="Catastrófico"),AND(AA48="Media",AC48="Catastrófico"),AND(AA48="Alta",AC48="Catastrófico"),AND(AA48="Muy Alta",AC48="Catastrófico")),"Extremo","")))),"")</f>
        <v/>
      </c>
      <c r="AF48" s="411"/>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400"/>
      <c r="E49" s="74"/>
      <c r="F49" s="402"/>
      <c r="G49" s="78"/>
      <c r="H49" s="400"/>
      <c r="I49" s="414"/>
      <c r="J49" s="407"/>
      <c r="K49" s="405"/>
      <c r="L49" s="416"/>
      <c r="M49" s="405">
        <f>IF(NOT(ISERROR(MATCH(L49,_xlfn.ANCHORARRAY(F60),0))),K62&amp;"Por favor no seleccionar los criterios de impacto",L49)</f>
        <v>0</v>
      </c>
      <c r="N49" s="407"/>
      <c r="O49" s="405"/>
      <c r="P49" s="409"/>
      <c r="Q49" s="79">
        <v>5</v>
      </c>
      <c r="R49" s="80"/>
      <c r="S49" s="81" t="str">
        <f t="shared" si="38"/>
        <v/>
      </c>
      <c r="T49" s="82"/>
      <c r="U49" s="82"/>
      <c r="V49" s="83" t="str">
        <f t="shared" si="35"/>
        <v/>
      </c>
      <c r="W49" s="82"/>
      <c r="X49" s="82"/>
      <c r="Y49" s="82"/>
      <c r="Z49" s="84" t="str">
        <f t="shared" si="39"/>
        <v/>
      </c>
      <c r="AA49" s="85" t="str">
        <f t="shared" si="2"/>
        <v/>
      </c>
      <c r="AB49" s="83" t="str">
        <f t="shared" si="36"/>
        <v/>
      </c>
      <c r="AC49" s="85" t="str">
        <f t="shared" si="4"/>
        <v/>
      </c>
      <c r="AD49" s="83" t="str">
        <f t="shared" si="40"/>
        <v/>
      </c>
      <c r="AE49" s="86" t="str">
        <f t="shared" ref="AE49" si="41">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6.65" hidden="1" customHeight="1" x14ac:dyDescent="0.35">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6</v>
      </c>
      <c r="R50" s="80"/>
      <c r="S50" s="81" t="str">
        <f t="shared" si="38"/>
        <v/>
      </c>
      <c r="T50" s="82"/>
      <c r="U50" s="82"/>
      <c r="V50" s="83" t="str">
        <f t="shared" si="35"/>
        <v/>
      </c>
      <c r="W50" s="82"/>
      <c r="X50" s="82"/>
      <c r="Y50" s="82"/>
      <c r="Z50" s="84" t="str">
        <f t="shared" si="39"/>
        <v/>
      </c>
      <c r="AA50" s="85" t="str">
        <f t="shared" si="2"/>
        <v/>
      </c>
      <c r="AB50" s="83" t="str">
        <f t="shared" si="36"/>
        <v/>
      </c>
      <c r="AC50" s="85" t="str">
        <f>IFERROR(IF(AD50="","",IF(AD50&lt;=0.2,"Leve",IF(AD50&lt;=0.4,"Menor",IF(AD50&lt;=0.6,"Moderado",IF(AD50&lt;=0.8,"Mayor","Catastrófico"))))),"")</f>
        <v/>
      </c>
      <c r="AD50" s="83" t="str">
        <f t="shared" si="40"/>
        <v/>
      </c>
      <c r="AE50" s="86" t="str">
        <f>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v>7</v>
      </c>
      <c r="B51" s="400"/>
      <c r="C51" s="400"/>
      <c r="D51" s="400"/>
      <c r="E51" s="74"/>
      <c r="F51" s="402"/>
      <c r="G51" s="78"/>
      <c r="H51" s="400"/>
      <c r="I51" s="414"/>
      <c r="J51" s="407" t="str">
        <f>IF(I51&lt;=0,"",IF(I51&lt;=2,"Muy Baja",IF(I51&lt;=24,"Baja",IF(I51&lt;=500,"Media",IF(I51&lt;=5000,"Alta","Muy Alta")))))</f>
        <v/>
      </c>
      <c r="K51" s="405" t="str">
        <f>IF(J51="","",IF(J51="Muy Baja",0.2,IF(J51="Baja",0.4,IF(J51="Media",0.6,IF(J51="Alta",0.8,IF(J51="Muy Alta",1,))))))</f>
        <v/>
      </c>
      <c r="L51" s="416"/>
      <c r="M51" s="405">
        <v>0</v>
      </c>
      <c r="N51" s="407" t="s">
        <v>703</v>
      </c>
      <c r="O51" s="405" t="str">
        <f>IF(N51="","",IF(N51="Leve",0.2,IF(N51="Menor",0.4,IF(N51="Moderado",0.6,IF(N51="Mayor",0.8,IF(N51="Catastrófico",1,))))))</f>
        <v/>
      </c>
      <c r="P51" s="409" t="str">
        <f>IF(OR(AND(J51="Muy Baja",N51="Leve"),AND(J51="Muy Baja",N51="Menor"),AND(J51="Baja",N51="Leve")),"Bajo",IF(OR(AND(J51="Muy baja",N51="Moderado"),AND(J51="Baja",N51="Menor"),AND(J51="Baja",N51="Moderado"),AND(J51="Media",N51="Leve"),AND(J51="Media",N51="Menor"),AND(J51="Media",N51="Moderado"),AND(J51="Alta",N51="Leve"),AND(J51="Alta",N51="Menor")),"Moderado",IF(OR(AND(J51="Muy Baja",N51="Mayor"),AND(J51="Baja",N51="Mayor"),AND(J51="Media",N51="Mayor"),AND(J51="Alta",N51="Moderado"),AND(J51="Alta",N51="Mayor"),AND(J51="Muy Alta",N51="Leve"),AND(J51="Muy Alta",N51="Menor"),AND(J51="Muy Alta",N51="Moderado"),AND(J51="Muy Alta",N51="Mayor")),"Alto",IF(OR(AND(J51="Muy Baja",N51="Catastrófico"),AND(J51="Baja",N51="Catastrófico"),AND(J51="Media",N51="Catastrófico"),AND(J51="Alta",N51="Catastrófico"),AND(J51="Muy Alta",N51="Catastrófico")),"Extremo",""))))</f>
        <v/>
      </c>
      <c r="Q51" s="79">
        <v>1</v>
      </c>
      <c r="R51" s="80"/>
      <c r="S51" s="81" t="str">
        <f>IF(OR(T51="Preventivo",T51="Detectivo"),"Probabilidad",IF(T51="Correctivo","Impacto",""))</f>
        <v/>
      </c>
      <c r="T51" s="82"/>
      <c r="U51" s="82"/>
      <c r="V51" s="83" t="str">
        <f>IF(AND(T51="Preventivo",U51="Automático"),"50%",IF(AND(T51="Preventivo",U51="Manual"),"40%",IF(AND(T51="Detectivo",U51="Automático"),"40%",IF(AND(T51="Detectivo",U51="Manual"),"30%",IF(AND(T51="Correctivo",U51="Automático"),"35%",IF(AND(T51="Correctivo",U51="Manual"),"25%",""))))))</f>
        <v/>
      </c>
      <c r="W51" s="82"/>
      <c r="X51" s="82"/>
      <c r="Y51" s="82"/>
      <c r="Z51" s="84" t="str">
        <f>IFERROR(IF(S51="Probabilidad",(K51-(+K51*V51)),IF(S51="Impacto",K51,"")),"")</f>
        <v/>
      </c>
      <c r="AA51" s="85" t="str">
        <f>IFERROR(IF(Z51="","",IF(Z51&lt;=0.2,"Muy Baja",IF(Z51&lt;=0.4,"Baja",IF(Z51&lt;=0.6,"Media",IF(Z51&lt;=0.8,"Alta","Muy Alta"))))),"")</f>
        <v/>
      </c>
      <c r="AB51" s="83" t="str">
        <f>+Z51</f>
        <v/>
      </c>
      <c r="AC51" s="85" t="str">
        <f>IFERROR(IF(AD51="","",IF(AD51&lt;=0.2,"Leve",IF(AD51&lt;=0.4,"Menor",IF(AD51&lt;=0.6,"Moderado",IF(AD51&lt;=0.8,"Mayor","Catastrófico"))))),"")</f>
        <v/>
      </c>
      <c r="AD51" s="83" t="str">
        <f>IFERROR(IF(S51="Impacto",(O51-(+O51*V51)),IF(S51="Probabilidad",O51,"")),"")</f>
        <v/>
      </c>
      <c r="AE51" s="86"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c r="B52" s="400"/>
      <c r="C52" s="400"/>
      <c r="D52" s="400"/>
      <c r="E52" s="74"/>
      <c r="F52" s="402"/>
      <c r="G52" s="78"/>
      <c r="H52" s="400"/>
      <c r="I52" s="414"/>
      <c r="J52" s="407"/>
      <c r="K52" s="405"/>
      <c r="L52" s="416"/>
      <c r="M52" s="405">
        <f>IF(NOT(ISERROR(MATCH(L52,_xlfn.ANCHORARRAY(F63),0))),K65&amp;"Por favor no seleccionar los criterios de impacto",L52)</f>
        <v>0</v>
      </c>
      <c r="N52" s="407"/>
      <c r="O52" s="405"/>
      <c r="P52" s="409"/>
      <c r="Q52" s="79">
        <v>2</v>
      </c>
      <c r="R52" s="80"/>
      <c r="S52" s="81" t="str">
        <f>IF(OR(T52="Preventivo",T52="Detectivo"),"Probabilidad",IF(T52="Correctivo","Impacto",""))</f>
        <v/>
      </c>
      <c r="T52" s="82"/>
      <c r="U52" s="82"/>
      <c r="V52" s="83" t="str">
        <f t="shared" ref="V52:V56" si="42">IF(AND(T52="Preventivo",U52="Automático"),"50%",IF(AND(T52="Preventivo",U52="Manual"),"40%",IF(AND(T52="Detectivo",U52="Automático"),"40%",IF(AND(T52="Detectivo",U52="Manual"),"30%",IF(AND(T52="Correctivo",U52="Automático"),"35%",IF(AND(T52="Correctivo",U52="Manual"),"25%",""))))))</f>
        <v/>
      </c>
      <c r="W52" s="82"/>
      <c r="X52" s="82"/>
      <c r="Y52" s="82"/>
      <c r="Z52" s="84" t="str">
        <f>IFERROR(IF(AND(S51="Probabilidad",S52="Probabilidad"),(AB51-(+AB51*V52)),IF(S52="Probabilidad",(K51-(+K51*V52)),IF(S52="Impacto",AB51,""))),"")</f>
        <v/>
      </c>
      <c r="AA52" s="85" t="str">
        <f t="shared" si="2"/>
        <v/>
      </c>
      <c r="AB52" s="83" t="str">
        <f t="shared" ref="AB52:AB56" si="43">+Z52</f>
        <v/>
      </c>
      <c r="AC52" s="85" t="str">
        <f t="shared" si="4"/>
        <v/>
      </c>
      <c r="AD52" s="83" t="str">
        <f>IFERROR(IF(AND(S51="Impacto",S52="Impacto"),(AD51-(+AD51*V52)),IF(S52="Impacto",(O51-(+O51*V52)),IF(S52="Probabilidad",AD51,""))),"")</f>
        <v/>
      </c>
      <c r="AE52" s="86" t="str">
        <f t="shared" ref="AE52:AE53" si="44">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78"/>
      <c r="H53" s="400"/>
      <c r="I53" s="414"/>
      <c r="J53" s="407"/>
      <c r="K53" s="405"/>
      <c r="L53" s="416"/>
      <c r="M53" s="405">
        <f>IF(NOT(ISERROR(MATCH(L53,_xlfn.ANCHORARRAY(F64),0))),K66&amp;"Por favor no seleccionar los criterios de impacto",L53)</f>
        <v>0</v>
      </c>
      <c r="N53" s="407"/>
      <c r="O53" s="405"/>
      <c r="P53" s="409"/>
      <c r="Q53" s="79">
        <v>3</v>
      </c>
      <c r="R53" s="87"/>
      <c r="S53" s="81" t="str">
        <f>IF(OR(T53="Preventivo",T53="Detectivo"),"Probabilidad",IF(T53="Correctivo","Impacto",""))</f>
        <v/>
      </c>
      <c r="T53" s="82"/>
      <c r="U53" s="82"/>
      <c r="V53" s="83" t="str">
        <f t="shared" si="42"/>
        <v/>
      </c>
      <c r="W53" s="82"/>
      <c r="X53" s="82"/>
      <c r="Y53" s="82"/>
      <c r="Z53" s="84" t="str">
        <f>IFERROR(IF(AND(S52="Probabilidad",S53="Probabilidad"),(AB52-(+AB52*V53)),IF(AND(S52="Impacto",S53="Probabilidad"),(AB51-(+AB51*V53)),IF(S53="Impacto",AB52,""))),"")</f>
        <v/>
      </c>
      <c r="AA53" s="85" t="str">
        <f t="shared" si="2"/>
        <v/>
      </c>
      <c r="AB53" s="83" t="str">
        <f t="shared" si="43"/>
        <v/>
      </c>
      <c r="AC53" s="85" t="str">
        <f t="shared" si="4"/>
        <v/>
      </c>
      <c r="AD53" s="83" t="str">
        <f>IFERROR(IF(AND(S52="Impacto",S53="Impacto"),(AD52-(+AD52*V53)),IF(AND(S52="Probabilidad",S53="Impacto"),(AD51-(+AD51*V53)),IF(S53="Probabilidad",AD52,""))),"")</f>
        <v/>
      </c>
      <c r="AE53" s="86" t="str">
        <f t="shared" si="44"/>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4</v>
      </c>
      <c r="R54" s="80"/>
      <c r="S54" s="81" t="str">
        <f t="shared" ref="S54:S56" si="45">IF(OR(T54="Preventivo",T54="Detectivo"),"Probabilidad",IF(T54="Correctivo","Impacto",""))</f>
        <v/>
      </c>
      <c r="T54" s="82"/>
      <c r="U54" s="82"/>
      <c r="V54" s="83" t="str">
        <f t="shared" si="42"/>
        <v/>
      </c>
      <c r="W54" s="82"/>
      <c r="X54" s="82"/>
      <c r="Y54" s="82"/>
      <c r="Z54" s="84" t="str">
        <f t="shared" ref="Z54:Z56" si="46">IFERROR(IF(AND(S53="Probabilidad",S54="Probabilidad"),(AB53-(+AB53*V54)),IF(AND(S53="Impacto",S54="Probabilidad"),(AB52-(+AB52*V54)),IF(S54="Impacto",AB53,""))),"")</f>
        <v/>
      </c>
      <c r="AA54" s="85" t="str">
        <f t="shared" si="2"/>
        <v/>
      </c>
      <c r="AB54" s="83" t="str">
        <f t="shared" si="43"/>
        <v/>
      </c>
      <c r="AC54" s="85" t="str">
        <f t="shared" si="4"/>
        <v/>
      </c>
      <c r="AD54" s="83" t="str">
        <f t="shared" ref="AD54:AD56" si="47">IFERROR(IF(AND(S53="Impacto",S54="Impacto"),(AD53-(+AD53*V54)),IF(AND(S53="Probabilidad",S54="Impacto"),(AD52-(+AD52*V54)),IF(S54="Probabilidad",AD53,""))),"")</f>
        <v/>
      </c>
      <c r="AE54" s="86" t="str">
        <f>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5</v>
      </c>
      <c r="R55" s="80"/>
      <c r="S55" s="81" t="str">
        <f t="shared" si="45"/>
        <v/>
      </c>
      <c r="T55" s="82"/>
      <c r="U55" s="82"/>
      <c r="V55" s="83" t="str">
        <f t="shared" si="42"/>
        <v/>
      </c>
      <c r="W55" s="82"/>
      <c r="X55" s="82"/>
      <c r="Y55" s="82"/>
      <c r="Z55" s="84" t="str">
        <f t="shared" si="46"/>
        <v/>
      </c>
      <c r="AA55" s="85" t="str">
        <f t="shared" si="2"/>
        <v/>
      </c>
      <c r="AB55" s="83" t="str">
        <f t="shared" si="43"/>
        <v/>
      </c>
      <c r="AC55" s="85" t="str">
        <f t="shared" si="4"/>
        <v/>
      </c>
      <c r="AD55" s="83" t="str">
        <f t="shared" si="47"/>
        <v/>
      </c>
      <c r="AE55" s="86" t="str">
        <f t="shared" ref="AE55:AE56" si="48">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6</v>
      </c>
      <c r="R56" s="80"/>
      <c r="S56" s="81" t="str">
        <f t="shared" si="45"/>
        <v/>
      </c>
      <c r="T56" s="82"/>
      <c r="U56" s="82"/>
      <c r="V56" s="83" t="str">
        <f t="shared" si="42"/>
        <v/>
      </c>
      <c r="W56" s="82"/>
      <c r="X56" s="82"/>
      <c r="Y56" s="82"/>
      <c r="Z56" s="84" t="str">
        <f t="shared" si="46"/>
        <v/>
      </c>
      <c r="AA56" s="85" t="str">
        <f t="shared" si="2"/>
        <v/>
      </c>
      <c r="AB56" s="83" t="str">
        <f t="shared" si="43"/>
        <v/>
      </c>
      <c r="AC56" s="85" t="str">
        <f t="shared" si="4"/>
        <v/>
      </c>
      <c r="AD56" s="83" t="str">
        <f t="shared" si="47"/>
        <v/>
      </c>
      <c r="AE56" s="86" t="str">
        <f t="shared" si="48"/>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v>8</v>
      </c>
      <c r="B57" s="400"/>
      <c r="C57" s="400"/>
      <c r="D57" s="400"/>
      <c r="E57" s="74"/>
      <c r="F57" s="402"/>
      <c r="G57" s="78"/>
      <c r="H57" s="400"/>
      <c r="I57" s="414"/>
      <c r="J57" s="407" t="str">
        <f>IF(I57&lt;=0,"",IF(I57&lt;=2,"Muy Baja",IF(I57&lt;=24,"Baja",IF(I57&lt;=500,"Media",IF(I57&lt;=5000,"Alta","Muy Alta")))))</f>
        <v/>
      </c>
      <c r="K57" s="405" t="str">
        <f>IF(J57="","",IF(J57="Muy Baja",0.2,IF(J57="Baja",0.4,IF(J57="Media",0.6,IF(J57="Alta",0.8,IF(J57="Muy Alta",1,))))))</f>
        <v/>
      </c>
      <c r="L57" s="416"/>
      <c r="M57" s="405">
        <v>0</v>
      </c>
      <c r="N57" s="407" t="s">
        <v>703</v>
      </c>
      <c r="O57" s="405" t="str">
        <f>IF(N57="","",IF(N57="Leve",0.2,IF(N57="Menor",0.4,IF(N57="Moderado",0.6,IF(N57="Mayor",0.8,IF(N57="Catastrófico",1,))))))</f>
        <v/>
      </c>
      <c r="P57" s="409" t="str">
        <f>IF(OR(AND(J57="Muy Baja",N57="Leve"),AND(J57="Muy Baja",N57="Menor"),AND(J57="Baja",N57="Leve")),"Bajo",IF(OR(AND(J57="Muy baja",N57="Moderado"),AND(J57="Baja",N57="Menor"),AND(J57="Baja",N57="Moderado"),AND(J57="Media",N57="Leve"),AND(J57="Media",N57="Menor"),AND(J57="Media",N57="Moderado"),AND(J57="Alta",N57="Leve"),AND(J57="Alta",N57="Menor")),"Moderado",IF(OR(AND(J57="Muy Baja",N57="Mayor"),AND(J57="Baja",N57="Mayor"),AND(J57="Media",N57="Mayor"),AND(J57="Alta",N57="Moderado"),AND(J57="Alta",N57="Mayor"),AND(J57="Muy Alta",N57="Leve"),AND(J57="Muy Alta",N57="Menor"),AND(J57="Muy Alta",N57="Moderado"),AND(J57="Muy Alta",N57="Mayor")),"Alto",IF(OR(AND(J57="Muy Baja",N57="Catastrófico"),AND(J57="Baja",N57="Catastrófico"),AND(J57="Media",N57="Catastrófico"),AND(J57="Alta",N57="Catastrófico"),AND(J57="Muy Alta",N57="Catastrófico")),"Extremo",""))))</f>
        <v/>
      </c>
      <c r="Q57" s="79">
        <v>1</v>
      </c>
      <c r="R57" s="80"/>
      <c r="S57" s="81" t="str">
        <f>IF(OR(T57="Preventivo",T57="Detectivo"),"Probabilidad",IF(T57="Correctivo","Impacto",""))</f>
        <v/>
      </c>
      <c r="T57" s="82"/>
      <c r="U57" s="82"/>
      <c r="V57" s="83" t="str">
        <f>IF(AND(T57="Preventivo",U57="Automático"),"50%",IF(AND(T57="Preventivo",U57="Manual"),"40%",IF(AND(T57="Detectivo",U57="Automático"),"40%",IF(AND(T57="Detectivo",U57="Manual"),"30%",IF(AND(T57="Correctivo",U57="Automático"),"35%",IF(AND(T57="Correctivo",U57="Manual"),"25%",""))))))</f>
        <v/>
      </c>
      <c r="W57" s="82"/>
      <c r="X57" s="82"/>
      <c r="Y57" s="82"/>
      <c r="Z57" s="84" t="str">
        <f>IFERROR(IF(S57="Probabilidad",(K57-(+K57*V57)),IF(S57="Impacto",K57,"")),"")</f>
        <v/>
      </c>
      <c r="AA57" s="85" t="str">
        <f>IFERROR(IF(Z57="","",IF(Z57&lt;=0.2,"Muy Baja",IF(Z57&lt;=0.4,"Baja",IF(Z57&lt;=0.6,"Media",IF(Z57&lt;=0.8,"Alta","Muy Alta"))))),"")</f>
        <v/>
      </c>
      <c r="AB57" s="83" t="str">
        <f>+Z57</f>
        <v/>
      </c>
      <c r="AC57" s="85" t="str">
        <f>IFERROR(IF(AD57="","",IF(AD57&lt;=0.2,"Leve",IF(AD57&lt;=0.4,"Menor",IF(AD57&lt;=0.6,"Moderado",IF(AD57&lt;=0.8,"Mayor","Catastrófico"))))),"")</f>
        <v/>
      </c>
      <c r="AD57" s="83" t="str">
        <f>IFERROR(IF(S57="Impacto",(O57-(+O57*V57)),IF(S57="Probabilidad",O57,"")),"")</f>
        <v/>
      </c>
      <c r="AE57" s="86" t="str">
        <f>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c r="B58" s="400"/>
      <c r="C58" s="400"/>
      <c r="D58" s="400"/>
      <c r="E58" s="74"/>
      <c r="F58" s="402"/>
      <c r="G58" s="78"/>
      <c r="H58" s="400"/>
      <c r="I58" s="414"/>
      <c r="J58" s="407"/>
      <c r="K58" s="405"/>
      <c r="L58" s="416"/>
      <c r="M58" s="405">
        <f>IF(NOT(ISERROR(MATCH(L58,_xlfn.ANCHORARRAY(F69),0))),K71&amp;"Por favor no seleccionar los criterios de impacto",L58)</f>
        <v>0</v>
      </c>
      <c r="N58" s="407"/>
      <c r="O58" s="405"/>
      <c r="P58" s="409"/>
      <c r="Q58" s="79">
        <v>2</v>
      </c>
      <c r="R58" s="80"/>
      <c r="S58" s="81" t="str">
        <f>IF(OR(T58="Preventivo",T58="Detectivo"),"Probabilidad",IF(T58="Correctivo","Impacto",""))</f>
        <v/>
      </c>
      <c r="T58" s="82"/>
      <c r="U58" s="82"/>
      <c r="V58" s="83" t="str">
        <f t="shared" ref="V58:V62" si="49">IF(AND(T58="Preventivo",U58="Automático"),"50%",IF(AND(T58="Preventivo",U58="Manual"),"40%",IF(AND(T58="Detectivo",U58="Automático"),"40%",IF(AND(T58="Detectivo",U58="Manual"),"30%",IF(AND(T58="Correctivo",U58="Automático"),"35%",IF(AND(T58="Correctivo",U58="Manual"),"25%",""))))))</f>
        <v/>
      </c>
      <c r="W58" s="82"/>
      <c r="X58" s="82"/>
      <c r="Y58" s="82"/>
      <c r="Z58" s="84" t="str">
        <f>IFERROR(IF(AND(S57="Probabilidad",S58="Probabilidad"),(AB57-(+AB57*V58)),IF(S58="Probabilidad",(K57-(+K57*V58)),IF(S58="Impacto",AB57,""))),"")</f>
        <v/>
      </c>
      <c r="AA58" s="85" t="str">
        <f t="shared" si="2"/>
        <v/>
      </c>
      <c r="AB58" s="83" t="str">
        <f t="shared" ref="AB58:AB62" si="50">+Z58</f>
        <v/>
      </c>
      <c r="AC58" s="85" t="str">
        <f t="shared" si="4"/>
        <v/>
      </c>
      <c r="AD58" s="83" t="str">
        <f>IFERROR(IF(AND(S57="Impacto",S58="Impacto"),(AD57-(+AD57*V58)),IF(S58="Impacto",(O57-(+O57*V58)),IF(S58="Probabilidad",AD57,""))),"")</f>
        <v/>
      </c>
      <c r="AE58" s="86" t="str">
        <f t="shared" ref="AE58:AE59" si="51">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3</v>
      </c>
      <c r="R59" s="87"/>
      <c r="S59" s="81" t="str">
        <f>IF(OR(T59="Preventivo",T59="Detectivo"),"Probabilidad",IF(T59="Correctivo","Impacto",""))</f>
        <v/>
      </c>
      <c r="T59" s="82"/>
      <c r="U59" s="82"/>
      <c r="V59" s="83" t="str">
        <f t="shared" si="49"/>
        <v/>
      </c>
      <c r="W59" s="82"/>
      <c r="X59" s="82"/>
      <c r="Y59" s="82"/>
      <c r="Z59" s="84" t="str">
        <f>IFERROR(IF(AND(S58="Probabilidad",S59="Probabilidad"),(AB58-(+AB58*V59)),IF(AND(S58="Impacto",S59="Probabilidad"),(AB57-(+AB57*V59)),IF(S59="Impacto",AB58,""))),"")</f>
        <v/>
      </c>
      <c r="AA59" s="85" t="str">
        <f t="shared" si="2"/>
        <v/>
      </c>
      <c r="AB59" s="83" t="str">
        <f t="shared" si="50"/>
        <v/>
      </c>
      <c r="AC59" s="85" t="str">
        <f t="shared" si="4"/>
        <v/>
      </c>
      <c r="AD59" s="83" t="str">
        <f>IFERROR(IF(AND(S58="Impacto",S59="Impacto"),(AD58-(+AD58*V59)),IF(AND(S58="Probabilidad",S59="Impacto"),(AD57-(+AD57*V59)),IF(S59="Probabilidad",AD58,""))),"")</f>
        <v/>
      </c>
      <c r="AE59" s="86" t="str">
        <f t="shared" si="51"/>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4</v>
      </c>
      <c r="R60" s="80"/>
      <c r="S60" s="81" t="str">
        <f t="shared" ref="S60:S62" si="52">IF(OR(T60="Preventivo",T60="Detectivo"),"Probabilidad",IF(T60="Correctivo","Impacto",""))</f>
        <v/>
      </c>
      <c r="T60" s="82"/>
      <c r="U60" s="82"/>
      <c r="V60" s="83" t="str">
        <f t="shared" si="49"/>
        <v/>
      </c>
      <c r="W60" s="82"/>
      <c r="X60" s="82"/>
      <c r="Y60" s="82"/>
      <c r="Z60" s="84" t="str">
        <f t="shared" ref="Z60:Z62" si="53">IFERROR(IF(AND(S59="Probabilidad",S60="Probabilidad"),(AB59-(+AB59*V60)),IF(AND(S59="Impacto",S60="Probabilidad"),(AB58-(+AB58*V60)),IF(S60="Impacto",AB59,""))),"")</f>
        <v/>
      </c>
      <c r="AA60" s="85" t="str">
        <f t="shared" si="2"/>
        <v/>
      </c>
      <c r="AB60" s="83" t="str">
        <f t="shared" si="50"/>
        <v/>
      </c>
      <c r="AC60" s="85" t="str">
        <f t="shared" si="4"/>
        <v/>
      </c>
      <c r="AD60" s="83" t="str">
        <f t="shared" ref="AD60:AD62" si="54">IFERROR(IF(AND(S59="Impacto",S60="Impacto"),(AD59-(+AD59*V60)),IF(AND(S59="Probabilidad",S60="Impacto"),(AD58-(+AD58*V60)),IF(S60="Probabilidad",AD59,""))),"")</f>
        <v/>
      </c>
      <c r="AE60" s="86" t="str">
        <f>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5</v>
      </c>
      <c r="R61" s="80"/>
      <c r="S61" s="81" t="str">
        <f t="shared" si="52"/>
        <v/>
      </c>
      <c r="T61" s="82"/>
      <c r="U61" s="82"/>
      <c r="V61" s="83" t="str">
        <f t="shared" si="49"/>
        <v/>
      </c>
      <c r="W61" s="82"/>
      <c r="X61" s="82"/>
      <c r="Y61" s="82"/>
      <c r="Z61" s="84" t="str">
        <f t="shared" si="53"/>
        <v/>
      </c>
      <c r="AA61" s="85" t="str">
        <f t="shared" si="2"/>
        <v/>
      </c>
      <c r="AB61" s="83" t="str">
        <f t="shared" si="50"/>
        <v/>
      </c>
      <c r="AC61" s="85" t="str">
        <f t="shared" si="4"/>
        <v/>
      </c>
      <c r="AD61" s="83" t="str">
        <f t="shared" si="54"/>
        <v/>
      </c>
      <c r="AE61" s="86" t="str">
        <f t="shared" ref="AE61:AE62" si="55">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6</v>
      </c>
      <c r="R62" s="80"/>
      <c r="S62" s="81" t="str">
        <f t="shared" si="52"/>
        <v/>
      </c>
      <c r="T62" s="82"/>
      <c r="U62" s="82"/>
      <c r="V62" s="83" t="str">
        <f t="shared" si="49"/>
        <v/>
      </c>
      <c r="W62" s="82"/>
      <c r="X62" s="82"/>
      <c r="Y62" s="82"/>
      <c r="Z62" s="84" t="str">
        <f t="shared" si="53"/>
        <v/>
      </c>
      <c r="AA62" s="85" t="str">
        <f t="shared" si="2"/>
        <v/>
      </c>
      <c r="AB62" s="83" t="str">
        <f t="shared" si="50"/>
        <v/>
      </c>
      <c r="AC62" s="85" t="str">
        <f t="shared" si="4"/>
        <v/>
      </c>
      <c r="AD62" s="83" t="str">
        <f t="shared" si="54"/>
        <v/>
      </c>
      <c r="AE62" s="86" t="str">
        <f t="shared" si="55"/>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v>9</v>
      </c>
      <c r="B63" s="400"/>
      <c r="C63" s="400"/>
      <c r="D63" s="400"/>
      <c r="E63" s="74"/>
      <c r="F63" s="402"/>
      <c r="G63" s="78"/>
      <c r="H63" s="400"/>
      <c r="I63" s="414"/>
      <c r="J63" s="407" t="str">
        <f>IF(I63&lt;=0,"",IF(I63&lt;=2,"Muy Baja",IF(I63&lt;=24,"Baja",IF(I63&lt;=500,"Media",IF(I63&lt;=5000,"Alta","Muy Alta")))))</f>
        <v/>
      </c>
      <c r="K63" s="405" t="str">
        <f>IF(J63="","",IF(J63="Muy Baja",0.2,IF(J63="Baja",0.4,IF(J63="Media",0.6,IF(J63="Alta",0.8,IF(J63="Muy Alta",1,))))))</f>
        <v/>
      </c>
      <c r="L63" s="416"/>
      <c r="M63" s="405">
        <v>0</v>
      </c>
      <c r="N63" s="407" t="s">
        <v>703</v>
      </c>
      <c r="O63" s="405" t="str">
        <f>IF(N63="","",IF(N63="Leve",0.2,IF(N63="Menor",0.4,IF(N63="Moderado",0.6,IF(N63="Mayor",0.8,IF(N63="Catastrófico",1,))))))</f>
        <v/>
      </c>
      <c r="P63" s="409" t="str">
        <f>IF(OR(AND(J63="Muy Baja",N63="Leve"),AND(J63="Muy Baja",N63="Menor"),AND(J63="Baja",N63="Leve")),"Bajo",IF(OR(AND(J63="Muy baja",N63="Moderado"),AND(J63="Baja",N63="Menor"),AND(J63="Baja",N63="Moderado"),AND(J63="Media",N63="Leve"),AND(J63="Media",N63="Menor"),AND(J63="Media",N63="Moderado"),AND(J63="Alta",N63="Leve"),AND(J63="Alta",N63="Menor")),"Moderado",IF(OR(AND(J63="Muy Baja",N63="Mayor"),AND(J63="Baja",N63="Mayor"),AND(J63="Media",N63="Mayor"),AND(J63="Alta",N63="Moderado"),AND(J63="Alta",N63="Mayor"),AND(J63="Muy Alta",N63="Leve"),AND(J63="Muy Alta",N63="Menor"),AND(J63="Muy Alta",N63="Moderado"),AND(J63="Muy Alta",N63="Mayor")),"Alto",IF(OR(AND(J63="Muy Baja",N63="Catastrófico"),AND(J63="Baja",N63="Catastrófico"),AND(J63="Media",N63="Catastrófico"),AND(J63="Alta",N63="Catastrófico"),AND(J63="Muy Alta",N63="Catastrófico")),"Extremo",""))))</f>
        <v/>
      </c>
      <c r="Q63" s="79">
        <v>1</v>
      </c>
      <c r="R63" s="80"/>
      <c r="S63" s="81" t="str">
        <f>IF(OR(T63="Preventivo",T63="Detectivo"),"Probabilidad",IF(T63="Correctivo","Impacto",""))</f>
        <v/>
      </c>
      <c r="T63" s="82"/>
      <c r="U63" s="82"/>
      <c r="V63" s="83" t="str">
        <f>IF(AND(T63="Preventivo",U63="Automático"),"50%",IF(AND(T63="Preventivo",U63="Manual"),"40%",IF(AND(T63="Detectivo",U63="Automático"),"40%",IF(AND(T63="Detectivo",U63="Manual"),"30%",IF(AND(T63="Correctivo",U63="Automático"),"35%",IF(AND(T63="Correctivo",U63="Manual"),"25%",""))))))</f>
        <v/>
      </c>
      <c r="W63" s="82"/>
      <c r="X63" s="82"/>
      <c r="Y63" s="82"/>
      <c r="Z63" s="84" t="str">
        <f>IFERROR(IF(S63="Probabilidad",(K63-(+K63*V63)),IF(S63="Impacto",K63,"")),"")</f>
        <v/>
      </c>
      <c r="AA63" s="85" t="str">
        <f>IFERROR(IF(Z63="","",IF(Z63&lt;=0.2,"Muy Baja",IF(Z63&lt;=0.4,"Baja",IF(Z63&lt;=0.6,"Media",IF(Z63&lt;=0.8,"Alta","Muy Alta"))))),"")</f>
        <v/>
      </c>
      <c r="AB63" s="83" t="str">
        <f>+Z63</f>
        <v/>
      </c>
      <c r="AC63" s="85" t="str">
        <f>IFERROR(IF(AD63="","",IF(AD63&lt;=0.2,"Leve",IF(AD63&lt;=0.4,"Menor",IF(AD63&lt;=0.6,"Moderado",IF(AD63&lt;=0.8,"Mayor","Catastrófico"))))),"")</f>
        <v/>
      </c>
      <c r="AD63" s="83" t="str">
        <f>IFERROR(IF(S63="Impacto",(O63-(+O63*V63)),IF(S63="Probabilidad",O63,"")),"")</f>
        <v/>
      </c>
      <c r="AE63" s="86" t="str">
        <f>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c r="B64" s="400"/>
      <c r="C64" s="400"/>
      <c r="D64" s="400"/>
      <c r="E64" s="74"/>
      <c r="F64" s="402"/>
      <c r="G64" s="78"/>
      <c r="H64" s="400"/>
      <c r="I64" s="414"/>
      <c r="J64" s="407"/>
      <c r="K64" s="405"/>
      <c r="L64" s="416"/>
      <c r="M64" s="405">
        <f>IF(NOT(ISERROR(MATCH(L64,_xlfn.ANCHORARRAY(F75),0))),K77&amp;"Por favor no seleccionar los criterios de impacto",L64)</f>
        <v>0</v>
      </c>
      <c r="N64" s="407"/>
      <c r="O64" s="405"/>
      <c r="P64" s="409"/>
      <c r="Q64" s="79">
        <v>2</v>
      </c>
      <c r="R64" s="80"/>
      <c r="S64" s="81" t="str">
        <f>IF(OR(T64="Preventivo",T64="Detectivo"),"Probabilidad",IF(T64="Correctivo","Impacto",""))</f>
        <v/>
      </c>
      <c r="T64" s="82"/>
      <c r="U64" s="82"/>
      <c r="V64" s="83" t="str">
        <f t="shared" ref="V64:V68" si="56">IF(AND(T64="Preventivo",U64="Automático"),"50%",IF(AND(T64="Preventivo",U64="Manual"),"40%",IF(AND(T64="Detectivo",U64="Automático"),"40%",IF(AND(T64="Detectivo",U64="Manual"),"30%",IF(AND(T64="Correctivo",U64="Automático"),"35%",IF(AND(T64="Correctivo",U64="Manual"),"25%",""))))))</f>
        <v/>
      </c>
      <c r="W64" s="82"/>
      <c r="X64" s="82"/>
      <c r="Y64" s="82"/>
      <c r="Z64" s="84" t="str">
        <f>IFERROR(IF(AND(S63="Probabilidad",S64="Probabilidad"),(AB63-(+AB63*V64)),IF(S64="Probabilidad",(K63-(+K63*V64)),IF(S64="Impacto",AB63,""))),"")</f>
        <v/>
      </c>
      <c r="AA64" s="85" t="str">
        <f t="shared" si="2"/>
        <v/>
      </c>
      <c r="AB64" s="83" t="str">
        <f t="shared" ref="AB64:AB68" si="57">+Z64</f>
        <v/>
      </c>
      <c r="AC64" s="85" t="str">
        <f t="shared" si="4"/>
        <v/>
      </c>
      <c r="AD64" s="83" t="str">
        <f>IFERROR(IF(AND(S63="Impacto",S64="Impacto"),(AD63-(+AD63*V64)),IF(S64="Impacto",(O63-(+O63*V64)),IF(S64="Probabilidad",AD63,""))),"")</f>
        <v/>
      </c>
      <c r="AE64" s="86" t="str">
        <f t="shared" ref="AE64:AE65" si="58">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3</v>
      </c>
      <c r="R65" s="87"/>
      <c r="S65" s="81" t="str">
        <f>IF(OR(T65="Preventivo",T65="Detectivo"),"Probabilidad",IF(T65="Correctivo","Impacto",""))</f>
        <v/>
      </c>
      <c r="T65" s="82"/>
      <c r="U65" s="82"/>
      <c r="V65" s="83" t="str">
        <f t="shared" si="56"/>
        <v/>
      </c>
      <c r="W65" s="82"/>
      <c r="X65" s="82"/>
      <c r="Y65" s="82"/>
      <c r="Z65" s="84" t="str">
        <f>IFERROR(IF(AND(S64="Probabilidad",S65="Probabilidad"),(AB64-(+AB64*V65)),IF(AND(S64="Impacto",S65="Probabilidad"),(AB63-(+AB63*V65)),IF(S65="Impacto",AB64,""))),"")</f>
        <v/>
      </c>
      <c r="AA65" s="85" t="str">
        <f t="shared" si="2"/>
        <v/>
      </c>
      <c r="AB65" s="83" t="str">
        <f t="shared" si="57"/>
        <v/>
      </c>
      <c r="AC65" s="85" t="str">
        <f t="shared" si="4"/>
        <v/>
      </c>
      <c r="AD65" s="83" t="str">
        <f>IFERROR(IF(AND(S64="Impacto",S65="Impacto"),(AD64-(+AD64*V65)),IF(AND(S64="Probabilidad",S65="Impacto"),(AD63-(+AD63*V65)),IF(S65="Probabilidad",AD64,""))),"")</f>
        <v/>
      </c>
      <c r="AE65" s="86" t="str">
        <f t="shared" si="58"/>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4</v>
      </c>
      <c r="R66" s="80"/>
      <c r="S66" s="81" t="str">
        <f t="shared" ref="S66:S68" si="59">IF(OR(T66="Preventivo",T66="Detectivo"),"Probabilidad",IF(T66="Correctivo","Impacto",""))</f>
        <v/>
      </c>
      <c r="T66" s="82"/>
      <c r="U66" s="82"/>
      <c r="V66" s="83" t="str">
        <f t="shared" si="56"/>
        <v/>
      </c>
      <c r="W66" s="82"/>
      <c r="X66" s="82"/>
      <c r="Y66" s="82"/>
      <c r="Z66" s="84" t="str">
        <f t="shared" ref="Z66:Z68" si="60">IFERROR(IF(AND(S65="Probabilidad",S66="Probabilidad"),(AB65-(+AB65*V66)),IF(AND(S65="Impacto",S66="Probabilidad"),(AB64-(+AB64*V66)),IF(S66="Impacto",AB65,""))),"")</f>
        <v/>
      </c>
      <c r="AA66" s="85" t="str">
        <f t="shared" si="2"/>
        <v/>
      </c>
      <c r="AB66" s="83" t="str">
        <f t="shared" si="57"/>
        <v/>
      </c>
      <c r="AC66" s="85" t="str">
        <f t="shared" si="4"/>
        <v/>
      </c>
      <c r="AD66" s="83" t="str">
        <f t="shared" ref="AD66:AD68" si="61">IFERROR(IF(AND(S65="Impacto",S66="Impacto"),(AD65-(+AD65*V66)),IF(AND(S65="Probabilidad",S66="Impacto"),(AD64-(+AD64*V66)),IF(S66="Probabilidad",AD65,""))),"")</f>
        <v/>
      </c>
      <c r="AE66" s="86" t="str">
        <f>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5</v>
      </c>
      <c r="R67" s="80"/>
      <c r="S67" s="81" t="str">
        <f t="shared" si="59"/>
        <v/>
      </c>
      <c r="T67" s="82"/>
      <c r="U67" s="82"/>
      <c r="V67" s="83" t="str">
        <f t="shared" si="56"/>
        <v/>
      </c>
      <c r="W67" s="82"/>
      <c r="X67" s="82"/>
      <c r="Y67" s="82"/>
      <c r="Z67" s="84" t="str">
        <f t="shared" si="60"/>
        <v/>
      </c>
      <c r="AA67" s="85" t="str">
        <f t="shared" si="2"/>
        <v/>
      </c>
      <c r="AB67" s="83" t="str">
        <f t="shared" si="57"/>
        <v/>
      </c>
      <c r="AC67" s="85" t="str">
        <f t="shared" si="4"/>
        <v/>
      </c>
      <c r="AD67" s="83" t="str">
        <f t="shared" si="61"/>
        <v/>
      </c>
      <c r="AE67" s="86" t="str">
        <f t="shared" ref="AE67:AE68" si="62">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6</v>
      </c>
      <c r="R68" s="80"/>
      <c r="S68" s="81" t="str">
        <f t="shared" si="59"/>
        <v/>
      </c>
      <c r="T68" s="82"/>
      <c r="U68" s="82"/>
      <c r="V68" s="83" t="str">
        <f t="shared" si="56"/>
        <v/>
      </c>
      <c r="W68" s="82"/>
      <c r="X68" s="82"/>
      <c r="Y68" s="82"/>
      <c r="Z68" s="84" t="str">
        <f t="shared" si="60"/>
        <v/>
      </c>
      <c r="AA68" s="85" t="str">
        <f t="shared" si="2"/>
        <v/>
      </c>
      <c r="AB68" s="83" t="str">
        <f t="shared" si="57"/>
        <v/>
      </c>
      <c r="AC68" s="85" t="str">
        <f t="shared" si="4"/>
        <v/>
      </c>
      <c r="AD68" s="83" t="str">
        <f t="shared" si="61"/>
        <v/>
      </c>
      <c r="AE68" s="86" t="str">
        <f t="shared" si="62"/>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v>10</v>
      </c>
      <c r="B69" s="400"/>
      <c r="C69" s="400"/>
      <c r="D69" s="400"/>
      <c r="E69" s="74"/>
      <c r="F69" s="402"/>
      <c r="G69" s="78"/>
      <c r="H69" s="400"/>
      <c r="I69" s="414"/>
      <c r="J69" s="407" t="str">
        <f>IF(I69&lt;=0,"",IF(I69&lt;=2,"Muy Baja",IF(I69&lt;=24,"Baja",IF(I69&lt;=500,"Media",IF(I69&lt;=5000,"Alta","Muy Alta")))))</f>
        <v/>
      </c>
      <c r="K69" s="405" t="str">
        <f>IF(J69="","",IF(J69="Muy Baja",0.2,IF(J69="Baja",0.4,IF(J69="Media",0.6,IF(J69="Alta",0.8,IF(J69="Muy Alta",1,))))))</f>
        <v/>
      </c>
      <c r="L69" s="416"/>
      <c r="M69" s="405">
        <v>0</v>
      </c>
      <c r="N69" s="407" t="s">
        <v>703</v>
      </c>
      <c r="O69" s="405" t="str">
        <f>IF(N69="","",IF(N69="Leve",0.2,IF(N69="Menor",0.4,IF(N69="Moderado",0.6,IF(N69="Mayor",0.8,IF(N69="Catastrófico",1,))))))</f>
        <v/>
      </c>
      <c r="P69" s="409" t="str">
        <f>IF(OR(AND(J69="Muy Baja",N69="Leve"),AND(J69="Muy Baja",N69="Menor"),AND(J69="Baja",N69="Leve")),"Bajo",IF(OR(AND(J69="Muy baja",N69="Moderado"),AND(J69="Baja",N69="Menor"),AND(J69="Baja",N69="Moderado"),AND(J69="Media",N69="Leve"),AND(J69="Media",N69="Menor"),AND(J69="Media",N69="Moderado"),AND(J69="Alta",N69="Leve"),AND(J69="Alta",N69="Menor")),"Moderado",IF(OR(AND(J69="Muy Baja",N69="Mayor"),AND(J69="Baja",N69="Mayor"),AND(J69="Media",N69="Mayor"),AND(J69="Alta",N69="Moderado"),AND(J69="Alta",N69="Mayor"),AND(J69="Muy Alta",N69="Leve"),AND(J69="Muy Alta",N69="Menor"),AND(J69="Muy Alta",N69="Moderado"),AND(J69="Muy Alta",N69="Mayor")),"Alto",IF(OR(AND(J69="Muy Baja",N69="Catastrófico"),AND(J69="Baja",N69="Catastrófico"),AND(J69="Media",N69="Catastrófico"),AND(J69="Alta",N69="Catastrófico"),AND(J69="Muy Alta",N69="Catastrófico")),"Extremo",""))))</f>
        <v/>
      </c>
      <c r="Q69" s="79">
        <v>1</v>
      </c>
      <c r="R69" s="80"/>
      <c r="S69" s="81" t="str">
        <f>IF(OR(T69="Preventivo",T69="Detectivo"),"Probabilidad",IF(T69="Correctivo","Impacto",""))</f>
        <v/>
      </c>
      <c r="T69" s="82"/>
      <c r="U69" s="82"/>
      <c r="V69" s="83" t="str">
        <f>IF(AND(T69="Preventivo",U69="Automático"),"50%",IF(AND(T69="Preventivo",U69="Manual"),"40%",IF(AND(T69="Detectivo",U69="Automático"),"40%",IF(AND(T69="Detectivo",U69="Manual"),"30%",IF(AND(T69="Correctivo",U69="Automático"),"35%",IF(AND(T69="Correctivo",U69="Manual"),"25%",""))))))</f>
        <v/>
      </c>
      <c r="W69" s="82"/>
      <c r="X69" s="82"/>
      <c r="Y69" s="82"/>
      <c r="Z69" s="84" t="str">
        <f>IFERROR(IF(S69="Probabilidad",(K69-(+K69*V69)),IF(S69="Impacto",K69,"")),"")</f>
        <v/>
      </c>
      <c r="AA69" s="85" t="str">
        <f>IFERROR(IF(Z69="","",IF(Z69&lt;=0.2,"Muy Baja",IF(Z69&lt;=0.4,"Baja",IF(Z69&lt;=0.6,"Media",IF(Z69&lt;=0.8,"Alta","Muy Alta"))))),"")</f>
        <v/>
      </c>
      <c r="AB69" s="83" t="str">
        <f>+Z69</f>
        <v/>
      </c>
      <c r="AC69" s="85" t="str">
        <f>IFERROR(IF(AD69="","",IF(AD69&lt;=0.2,"Leve",IF(AD69&lt;=0.4,"Menor",IF(AD69&lt;=0.6,"Moderado",IF(AD69&lt;=0.8,"Mayor","Catastrófico"))))),"")</f>
        <v/>
      </c>
      <c r="AD69" s="83" t="str">
        <f>IFERROR(IF(S69="Impacto",(O69-(+O69*V69)),IF(S69="Probabilidad",O69,"")),"")</f>
        <v/>
      </c>
      <c r="AE69" s="86" t="str">
        <f>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c r="B70" s="400"/>
      <c r="C70" s="400"/>
      <c r="D70" s="400"/>
      <c r="E70" s="74"/>
      <c r="F70" s="402"/>
      <c r="G70" s="78"/>
      <c r="H70" s="400"/>
      <c r="I70" s="414"/>
      <c r="J70" s="407"/>
      <c r="K70" s="405"/>
      <c r="L70" s="416"/>
      <c r="M70" s="405">
        <f>IF(NOT(ISERROR(MATCH(L70,_xlfn.ANCHORARRAY(F81),0))),K83&amp;"Por favor no seleccionar los criterios de impacto",L70)</f>
        <v>0</v>
      </c>
      <c r="N70" s="407"/>
      <c r="O70" s="405"/>
      <c r="P70" s="409"/>
      <c r="Q70" s="79">
        <v>2</v>
      </c>
      <c r="R70" s="80"/>
      <c r="S70" s="81" t="str">
        <f>IF(OR(T70="Preventivo",T70="Detectivo"),"Probabilidad",IF(T70="Correctivo","Impacto",""))</f>
        <v/>
      </c>
      <c r="T70" s="82"/>
      <c r="U70" s="82"/>
      <c r="V70" s="83" t="str">
        <f t="shared" ref="V70:V74" si="63">IF(AND(T70="Preventivo",U70="Automático"),"50%",IF(AND(T70="Preventivo",U70="Manual"),"40%",IF(AND(T70="Detectivo",U70="Automático"),"40%",IF(AND(T70="Detectivo",U70="Manual"),"30%",IF(AND(T70="Correctivo",U70="Automático"),"35%",IF(AND(T70="Correctivo",U70="Manual"),"25%",""))))))</f>
        <v/>
      </c>
      <c r="W70" s="82"/>
      <c r="X70" s="82"/>
      <c r="Y70" s="82"/>
      <c r="Z70" s="84" t="str">
        <f>IFERROR(IF(AND(S69="Probabilidad",S70="Probabilidad"),(AB69-(+AB69*V70)),IF(S70="Probabilidad",(K69-(+K69*V70)),IF(S70="Impacto",AB69,""))),"")</f>
        <v/>
      </c>
      <c r="AA70" s="85" t="str">
        <f t="shared" si="2"/>
        <v/>
      </c>
      <c r="AB70" s="83" t="str">
        <f t="shared" ref="AB70:AB74" si="64">+Z70</f>
        <v/>
      </c>
      <c r="AC70" s="85" t="str">
        <f t="shared" si="4"/>
        <v/>
      </c>
      <c r="AD70" s="83" t="str">
        <f>IFERROR(IF(AND(S69="Impacto",S70="Impacto"),(AD69-(+AD69*V70)),IF(S70="Impacto",(O69-(+O69*V70)),IF(S70="Probabilidad",AD69,""))),"")</f>
        <v/>
      </c>
      <c r="AE70" s="86" t="str">
        <f t="shared" ref="AE70:AE71" si="65">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86"/>
      <c r="AG70" s="82"/>
      <c r="AH70" s="74"/>
      <c r="AI70" s="75"/>
      <c r="AJ70" s="76"/>
      <c r="AK70" s="76"/>
      <c r="AL70" s="74"/>
      <c r="AM70" s="77"/>
      <c r="AN70" s="39"/>
      <c r="AO70" s="39"/>
    </row>
    <row r="71" spans="1:71" ht="151.5" hidden="1" customHeight="1" x14ac:dyDescent="0.35">
      <c r="A71" s="398"/>
      <c r="B71" s="400"/>
      <c r="C71" s="400"/>
      <c r="D71" s="400"/>
      <c r="E71" s="74"/>
      <c r="F71" s="402"/>
      <c r="G71" s="78"/>
      <c r="H71" s="400"/>
      <c r="I71" s="414"/>
      <c r="J71" s="407"/>
      <c r="K71" s="405"/>
      <c r="L71" s="416"/>
      <c r="M71" s="405">
        <f>IF(NOT(ISERROR(MATCH(L71,_xlfn.ANCHORARRAY(F82),0))),K84&amp;"Por favor no seleccionar los criterios de impacto",L71)</f>
        <v>0</v>
      </c>
      <c r="N71" s="407"/>
      <c r="O71" s="405"/>
      <c r="P71" s="409"/>
      <c r="Q71" s="79">
        <v>3</v>
      </c>
      <c r="R71" s="87"/>
      <c r="S71" s="81" t="str">
        <f>IF(OR(T71="Preventivo",T71="Detectivo"),"Probabilidad",IF(T71="Correctivo","Impacto",""))</f>
        <v/>
      </c>
      <c r="T71" s="82"/>
      <c r="U71" s="82"/>
      <c r="V71" s="83" t="str">
        <f t="shared" si="63"/>
        <v/>
      </c>
      <c r="W71" s="82"/>
      <c r="X71" s="82"/>
      <c r="Y71" s="82"/>
      <c r="Z71" s="84" t="str">
        <f>IFERROR(IF(AND(S70="Probabilidad",S71="Probabilidad"),(AB70-(+AB70*V71)),IF(AND(S70="Impacto",S71="Probabilidad"),(AB69-(+AB69*V71)),IF(S71="Impacto",AB70,""))),"")</f>
        <v/>
      </c>
      <c r="AA71" s="85" t="str">
        <f t="shared" si="2"/>
        <v/>
      </c>
      <c r="AB71" s="83" t="str">
        <f t="shared" si="64"/>
        <v/>
      </c>
      <c r="AC71" s="85" t="str">
        <f t="shared" si="4"/>
        <v/>
      </c>
      <c r="AD71" s="83" t="str">
        <f>IFERROR(IF(AND(S70="Impacto",S71="Impacto"),(AD70-(+AD70*V71)),IF(AND(S70="Probabilidad",S71="Impacto"),(AD69-(+AD69*V71)),IF(S71="Probabilidad",AD70,""))),"")</f>
        <v/>
      </c>
      <c r="AE71" s="86" t="str">
        <f t="shared" si="65"/>
        <v/>
      </c>
      <c r="AF71" s="86"/>
      <c r="AG71" s="82"/>
      <c r="AH71" s="74"/>
      <c r="AI71" s="75"/>
      <c r="AJ71" s="76"/>
      <c r="AK71" s="76"/>
      <c r="AL71" s="74"/>
      <c r="AM71" s="77"/>
      <c r="AN71" s="39"/>
      <c r="AO71" s="39"/>
    </row>
    <row r="72" spans="1:71" ht="151.5" hidden="1" customHeight="1" x14ac:dyDescent="0.35">
      <c r="A72" s="398"/>
      <c r="B72" s="400"/>
      <c r="C72" s="400"/>
      <c r="D72" s="400"/>
      <c r="E72" s="74"/>
      <c r="F72" s="402"/>
      <c r="G72" s="78"/>
      <c r="H72" s="400"/>
      <c r="I72" s="414"/>
      <c r="J72" s="407"/>
      <c r="K72" s="405"/>
      <c r="L72" s="416"/>
      <c r="M72" s="405">
        <f>IF(NOT(ISERROR(MATCH(L72,_xlfn.ANCHORARRAY(F83),0))),K85&amp;"Por favor no seleccionar los criterios de impacto",L72)</f>
        <v>0</v>
      </c>
      <c r="N72" s="407"/>
      <c r="O72" s="405"/>
      <c r="P72" s="409"/>
      <c r="Q72" s="79">
        <v>4</v>
      </c>
      <c r="R72" s="80"/>
      <c r="S72" s="81" t="str">
        <f t="shared" ref="S72:S74" si="66">IF(OR(T72="Preventivo",T72="Detectivo"),"Probabilidad",IF(T72="Correctivo","Impacto",""))</f>
        <v/>
      </c>
      <c r="T72" s="82"/>
      <c r="U72" s="82"/>
      <c r="V72" s="83" t="str">
        <f t="shared" si="63"/>
        <v/>
      </c>
      <c r="W72" s="82"/>
      <c r="X72" s="82"/>
      <c r="Y72" s="82"/>
      <c r="Z72" s="84" t="str">
        <f t="shared" ref="Z72:Z74" si="67">IFERROR(IF(AND(S71="Probabilidad",S72="Probabilidad"),(AB71-(+AB71*V72)),IF(AND(S71="Impacto",S72="Probabilidad"),(AB70-(+AB70*V72)),IF(S72="Impacto",AB71,""))),"")</f>
        <v/>
      </c>
      <c r="AA72" s="85" t="str">
        <f t="shared" si="2"/>
        <v/>
      </c>
      <c r="AB72" s="83" t="str">
        <f t="shared" si="64"/>
        <v/>
      </c>
      <c r="AC72" s="85" t="str">
        <f t="shared" si="4"/>
        <v/>
      </c>
      <c r="AD72" s="83" t="str">
        <f t="shared" ref="AD72:AD74" si="68">IFERROR(IF(AND(S71="Impacto",S72="Impacto"),(AD71-(+AD71*V72)),IF(AND(S71="Probabilidad",S72="Impacto"),(AD70-(+AD70*V72)),IF(S72="Probabilidad",AD71,""))),"")</f>
        <v/>
      </c>
      <c r="AE72" s="86" t="str">
        <f>IFERROR(IF(OR(AND(AA72="Muy Baja",AC72="Leve"),AND(AA72="Muy Baja",AC72="Menor"),AND(AA72="Baja",AC72="Leve")),"Bajo",IF(OR(AND(AA72="Muy baja",AC72="Moderado"),AND(AA72="Baja",AC72="Menor"),AND(AA72="Baja",AC72="Moderado"),AND(AA72="Media",AC72="Leve"),AND(AA72="Media",AC72="Menor"),AND(AA72="Media",AC72="Moderado"),AND(AA72="Alta",AC72="Leve"),AND(AA72="Alta",AC72="Menor")),"Moderado",IF(OR(AND(AA72="Muy Baja",AC72="Mayor"),AND(AA72="Baja",AC72="Mayor"),AND(AA72="Media",AC72="Mayor"),AND(AA72="Alta",AC72="Moderado"),AND(AA72="Alta",AC72="Mayor"),AND(AA72="Muy Alta",AC72="Leve"),AND(AA72="Muy Alta",AC72="Menor"),AND(AA72="Muy Alta",AC72="Moderado"),AND(AA72="Muy Alta",AC72="Mayor")),"Alto",IF(OR(AND(AA72="Muy Baja",AC72="Catastrófico"),AND(AA72="Baja",AC72="Catastrófico"),AND(AA72="Media",AC72="Catastrófico"),AND(AA72="Alta",AC72="Catastrófico"),AND(AA72="Muy Alta",AC72="Catastrófico")),"Extremo","")))),"")</f>
        <v/>
      </c>
      <c r="AF72" s="86"/>
      <c r="AG72" s="82"/>
      <c r="AH72" s="74"/>
      <c r="AI72" s="75"/>
      <c r="AJ72" s="76"/>
      <c r="AK72" s="76"/>
      <c r="AL72" s="74"/>
      <c r="AM72" s="77"/>
      <c r="AN72" s="39"/>
      <c r="AO72" s="39"/>
    </row>
    <row r="73" spans="1:71" ht="151.5" hidden="1" customHeight="1" x14ac:dyDescent="0.35">
      <c r="A73" s="398"/>
      <c r="B73" s="400"/>
      <c r="C73" s="400"/>
      <c r="D73" s="400"/>
      <c r="E73" s="74"/>
      <c r="F73" s="402"/>
      <c r="G73" s="78"/>
      <c r="H73" s="400"/>
      <c r="I73" s="414"/>
      <c r="J73" s="407"/>
      <c r="K73" s="405"/>
      <c r="L73" s="416"/>
      <c r="M73" s="405">
        <f>IF(NOT(ISERROR(MATCH(L73,_xlfn.ANCHORARRAY(F84),0))),K86&amp;"Por favor no seleccionar los criterios de impacto",L73)</f>
        <v>0</v>
      </c>
      <c r="N73" s="407"/>
      <c r="O73" s="405"/>
      <c r="P73" s="409"/>
      <c r="Q73" s="79">
        <v>5</v>
      </c>
      <c r="R73" s="80"/>
      <c r="S73" s="81" t="str">
        <f t="shared" si="66"/>
        <v/>
      </c>
      <c r="T73" s="82"/>
      <c r="U73" s="82"/>
      <c r="V73" s="83" t="str">
        <f t="shared" si="63"/>
        <v/>
      </c>
      <c r="W73" s="82"/>
      <c r="X73" s="82"/>
      <c r="Y73" s="82"/>
      <c r="Z73" s="84" t="str">
        <f t="shared" si="67"/>
        <v/>
      </c>
      <c r="AA73" s="85" t="str">
        <f t="shared" si="2"/>
        <v/>
      </c>
      <c r="AB73" s="83" t="str">
        <f t="shared" si="64"/>
        <v/>
      </c>
      <c r="AC73" s="85" t="str">
        <f t="shared" si="4"/>
        <v/>
      </c>
      <c r="AD73" s="83" t="str">
        <f t="shared" si="68"/>
        <v/>
      </c>
      <c r="AE73" s="86" t="str">
        <f t="shared" ref="AE73:AE74" si="69">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86"/>
      <c r="AG73" s="82"/>
      <c r="AH73" s="74"/>
      <c r="AI73" s="75"/>
      <c r="AJ73" s="76"/>
      <c r="AK73" s="76"/>
      <c r="AL73" s="74"/>
      <c r="AM73" s="77"/>
      <c r="AN73" s="39"/>
      <c r="AO73" s="39"/>
    </row>
    <row r="74" spans="1:71" ht="151.5" hidden="1" customHeight="1" x14ac:dyDescent="0.35">
      <c r="A74" s="398"/>
      <c r="B74" s="400"/>
      <c r="C74" s="400"/>
      <c r="D74" s="400"/>
      <c r="E74" s="74"/>
      <c r="F74" s="402"/>
      <c r="G74" s="78"/>
      <c r="H74" s="400"/>
      <c r="I74" s="414"/>
      <c r="J74" s="407"/>
      <c r="K74" s="405"/>
      <c r="L74" s="416"/>
      <c r="M74" s="405">
        <f>IF(NOT(ISERROR(MATCH(L74,_xlfn.ANCHORARRAY(F85),0))),K87&amp;"Por favor no seleccionar los criterios de impacto",L74)</f>
        <v>0</v>
      </c>
      <c r="N74" s="407"/>
      <c r="O74" s="405"/>
      <c r="P74" s="409"/>
      <c r="Q74" s="79">
        <v>6</v>
      </c>
      <c r="R74" s="80"/>
      <c r="S74" s="81" t="str">
        <f t="shared" si="66"/>
        <v/>
      </c>
      <c r="T74" s="82"/>
      <c r="U74" s="82"/>
      <c r="V74" s="83" t="str">
        <f t="shared" si="63"/>
        <v/>
      </c>
      <c r="W74" s="82"/>
      <c r="X74" s="82"/>
      <c r="Y74" s="82"/>
      <c r="Z74" s="84" t="str">
        <f t="shared" si="67"/>
        <v/>
      </c>
      <c r="AA74" s="85" t="str">
        <f t="shared" si="2"/>
        <v/>
      </c>
      <c r="AB74" s="83" t="str">
        <f t="shared" si="64"/>
        <v/>
      </c>
      <c r="AC74" s="85" t="str">
        <f t="shared" si="4"/>
        <v/>
      </c>
      <c r="AD74" s="83" t="str">
        <f t="shared" si="68"/>
        <v/>
      </c>
      <c r="AE74" s="86" t="str">
        <f t="shared" si="69"/>
        <v/>
      </c>
      <c r="AF74" s="86"/>
      <c r="AG74" s="82"/>
      <c r="AH74" s="74"/>
      <c r="AI74" s="75"/>
      <c r="AJ74" s="76"/>
      <c r="AK74" s="76"/>
      <c r="AL74" s="74"/>
      <c r="AM74" s="77"/>
      <c r="AN74" s="39"/>
      <c r="AO74" s="39"/>
    </row>
    <row r="75" spans="1:71" ht="49.5" customHeight="1" x14ac:dyDescent="0.35">
      <c r="A75" s="89"/>
      <c r="B75" s="419"/>
      <c r="C75" s="419"/>
      <c r="D75" s="419"/>
      <c r="E75" s="419"/>
      <c r="F75" s="419"/>
      <c r="G75" s="419"/>
      <c r="H75" s="419"/>
      <c r="I75" s="419"/>
      <c r="J75" s="419"/>
      <c r="K75" s="419"/>
      <c r="L75" s="419"/>
      <c r="M75" s="419"/>
      <c r="N75" s="419"/>
      <c r="O75" s="419"/>
      <c r="P75" s="419"/>
      <c r="Q75" s="419"/>
      <c r="R75" s="419"/>
      <c r="S75" s="419"/>
      <c r="T75" s="419"/>
      <c r="U75" s="419"/>
      <c r="V75" s="419"/>
      <c r="W75" s="419"/>
      <c r="X75" s="419"/>
      <c r="Y75" s="419"/>
      <c r="Z75" s="419"/>
      <c r="AA75" s="419"/>
      <c r="AB75" s="419"/>
      <c r="AC75" s="419"/>
      <c r="AD75" s="419"/>
      <c r="AE75" s="419"/>
      <c r="AF75" s="419"/>
      <c r="AG75" s="419"/>
      <c r="AH75" s="419"/>
      <c r="AI75" s="419"/>
      <c r="AJ75" s="419"/>
      <c r="AK75" s="419"/>
      <c r="AL75" s="419"/>
      <c r="AM75" s="420"/>
      <c r="AN75" s="39"/>
      <c r="AO75" s="39"/>
    </row>
    <row r="76" spans="1:71" ht="17.5" x14ac:dyDescent="0.35">
      <c r="B76" s="90"/>
      <c r="C76" s="90"/>
      <c r="D76" s="90"/>
      <c r="E76" s="90"/>
      <c r="F76" s="39"/>
      <c r="G76" s="39"/>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71" ht="18" hidden="1" x14ac:dyDescent="0.35">
      <c r="A77" s="5"/>
      <c r="B77" s="92" t="s">
        <v>123</v>
      </c>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7.5" hidden="1" x14ac:dyDescent="0.35">
      <c r="B78" s="90"/>
      <c r="C78" s="90"/>
      <c r="D78" s="90"/>
      <c r="E78" s="90"/>
      <c r="F78" s="39"/>
      <c r="G78" s="39"/>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5" hidden="1" customHeight="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5" hidden="1"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1.15" hidden="1" customHeight="1"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7" hidden="1" customHeight="1" x14ac:dyDescent="0.35">
      <c r="B84" s="90"/>
      <c r="C84" s="90"/>
      <c r="D84" s="90"/>
      <c r="E84" s="90"/>
      <c r="F84" s="39"/>
      <c r="G84" s="39"/>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20.149999999999999" hidden="1" customHeight="1" x14ac:dyDescent="0.35">
      <c r="B85" s="90"/>
      <c r="C85" s="90"/>
      <c r="D85" s="90"/>
      <c r="E85" s="90"/>
      <c r="F85" s="39"/>
      <c r="G85" s="39"/>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22.5" hidden="1" customHeight="1" x14ac:dyDescent="0.35">
      <c r="B86" s="90"/>
      <c r="C86" s="90"/>
      <c r="D86" s="90"/>
      <c r="E86" s="90"/>
      <c r="F86" s="39"/>
      <c r="G86" s="39"/>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2:41" ht="17.5" x14ac:dyDescent="0.35">
      <c r="B87" s="90"/>
      <c r="C87" s="90"/>
      <c r="D87" s="90"/>
      <c r="E87" s="90"/>
      <c r="F87" s="39"/>
      <c r="G87" s="39"/>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sheetData>
  <dataConsolidate/>
  <mergeCells count="206">
    <mergeCell ref="B75:AM75"/>
    <mergeCell ref="H69:H74"/>
    <mergeCell ref="I69:I74"/>
    <mergeCell ref="J69:J74"/>
    <mergeCell ref="K69:K74"/>
    <mergeCell ref="L69:L74"/>
    <mergeCell ref="M69:M74"/>
    <mergeCell ref="L63:L68"/>
    <mergeCell ref="M63:M68"/>
    <mergeCell ref="N63:N68"/>
    <mergeCell ref="O63:O68"/>
    <mergeCell ref="P63:P68"/>
    <mergeCell ref="A69:A74"/>
    <mergeCell ref="B69:B74"/>
    <mergeCell ref="C69:C74"/>
    <mergeCell ref="D69:D74"/>
    <mergeCell ref="F69:F74"/>
    <mergeCell ref="N69:N74"/>
    <mergeCell ref="O69:O74"/>
    <mergeCell ref="P69:P74"/>
    <mergeCell ref="A63:A68"/>
    <mergeCell ref="B63:B68"/>
    <mergeCell ref="C63:C68"/>
    <mergeCell ref="D63:D68"/>
    <mergeCell ref="F63:F68"/>
    <mergeCell ref="H63:H68"/>
    <mergeCell ref="I63:I68"/>
    <mergeCell ref="J63:J68"/>
    <mergeCell ref="K63:K68"/>
    <mergeCell ref="P51:P56"/>
    <mergeCell ref="A57:A62"/>
    <mergeCell ref="B57:B62"/>
    <mergeCell ref="C57:C62"/>
    <mergeCell ref="D57:D62"/>
    <mergeCell ref="F57:F62"/>
    <mergeCell ref="H57:H62"/>
    <mergeCell ref="I57:I62"/>
    <mergeCell ref="H51:H56"/>
    <mergeCell ref="I51:I56"/>
    <mergeCell ref="J51:J56"/>
    <mergeCell ref="K51:K56"/>
    <mergeCell ref="L51:L56"/>
    <mergeCell ref="M51:M56"/>
    <mergeCell ref="P57:P62"/>
    <mergeCell ref="J57:J62"/>
    <mergeCell ref="K57:K62"/>
    <mergeCell ref="L57:L62"/>
    <mergeCell ref="M57:M62"/>
    <mergeCell ref="N57:N62"/>
    <mergeCell ref="O57:O62"/>
    <mergeCell ref="A51:A56"/>
    <mergeCell ref="B51:B56"/>
    <mergeCell ref="C51:C56"/>
    <mergeCell ref="D51:D56"/>
    <mergeCell ref="F51:F56"/>
    <mergeCell ref="G45:G48"/>
    <mergeCell ref="H45:H50"/>
    <mergeCell ref="I45:I50"/>
    <mergeCell ref="J45:J50"/>
    <mergeCell ref="O39:O44"/>
    <mergeCell ref="N51:N56"/>
    <mergeCell ref="O51:O56"/>
    <mergeCell ref="P39:P44"/>
    <mergeCell ref="AF39:AF43"/>
    <mergeCell ref="A45:A50"/>
    <mergeCell ref="B45:B50"/>
    <mergeCell ref="C45:C50"/>
    <mergeCell ref="D45:D50"/>
    <mergeCell ref="F45:F50"/>
    <mergeCell ref="G39:G43"/>
    <mergeCell ref="H39:H44"/>
    <mergeCell ref="I39:I44"/>
    <mergeCell ref="J39:J44"/>
    <mergeCell ref="K39:K44"/>
    <mergeCell ref="L39:L44"/>
    <mergeCell ref="M45:M50"/>
    <mergeCell ref="N45:N50"/>
    <mergeCell ref="O45:O50"/>
    <mergeCell ref="P45:P50"/>
    <mergeCell ref="AF45:AF48"/>
    <mergeCell ref="K45:K50"/>
    <mergeCell ref="L45:L50"/>
    <mergeCell ref="M33:M38"/>
    <mergeCell ref="N33:N38"/>
    <mergeCell ref="O33:O38"/>
    <mergeCell ref="P33:P38"/>
    <mergeCell ref="AF33:AF36"/>
    <mergeCell ref="A39:A44"/>
    <mergeCell ref="B39:B44"/>
    <mergeCell ref="C39:C44"/>
    <mergeCell ref="D39:D44"/>
    <mergeCell ref="F39:F44"/>
    <mergeCell ref="G33:G36"/>
    <mergeCell ref="H33:H38"/>
    <mergeCell ref="I33:I38"/>
    <mergeCell ref="J33:J38"/>
    <mergeCell ref="K33:K38"/>
    <mergeCell ref="L33:L38"/>
    <mergeCell ref="A33:A38"/>
    <mergeCell ref="B33:B38"/>
    <mergeCell ref="C33:C38"/>
    <mergeCell ref="D33:D38"/>
    <mergeCell ref="E33:E36"/>
    <mergeCell ref="F33:F38"/>
    <mergeCell ref="M39:M44"/>
    <mergeCell ref="N39:N44"/>
    <mergeCell ref="L27:L32"/>
    <mergeCell ref="M27:M32"/>
    <mergeCell ref="N27:N32"/>
    <mergeCell ref="O27:O32"/>
    <mergeCell ref="P27:P32"/>
    <mergeCell ref="AF27:AF32"/>
    <mergeCell ref="F27:F32"/>
    <mergeCell ref="G27:G32"/>
    <mergeCell ref="H27:H32"/>
    <mergeCell ref="I27:I32"/>
    <mergeCell ref="J27:J32"/>
    <mergeCell ref="K27:K32"/>
    <mergeCell ref="A27:A32"/>
    <mergeCell ref="B27:B32"/>
    <mergeCell ref="C27:C32"/>
    <mergeCell ref="D27:D32"/>
    <mergeCell ref="E27:E32"/>
    <mergeCell ref="G22:G26"/>
    <mergeCell ref="H22:H26"/>
    <mergeCell ref="I22:I26"/>
    <mergeCell ref="J22:J26"/>
    <mergeCell ref="O11:O21"/>
    <mergeCell ref="P11:P21"/>
    <mergeCell ref="AF11:AF21"/>
    <mergeCell ref="A22:A26"/>
    <mergeCell ref="B22:B26"/>
    <mergeCell ref="C22:C26"/>
    <mergeCell ref="D22:D26"/>
    <mergeCell ref="E22:E26"/>
    <mergeCell ref="F22:F26"/>
    <mergeCell ref="H11:H21"/>
    <mergeCell ref="I11:I21"/>
    <mergeCell ref="J11:J21"/>
    <mergeCell ref="K11:K21"/>
    <mergeCell ref="L11:L21"/>
    <mergeCell ref="M11:M21"/>
    <mergeCell ref="M22:M26"/>
    <mergeCell ref="N22:N26"/>
    <mergeCell ref="O22:O26"/>
    <mergeCell ref="P22:P26"/>
    <mergeCell ref="AF22:AF26"/>
    <mergeCell ref="K22:K26"/>
    <mergeCell ref="L22:L26"/>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2">
    <cfRule type="cellIs" dxfId="1931" priority="127" operator="equal">
      <formula>"Media"</formula>
    </cfRule>
    <cfRule type="cellIs" dxfId="1930" priority="125" operator="equal">
      <formula>"Muy Alta"</formula>
    </cfRule>
    <cfRule type="cellIs" dxfId="1929" priority="128" operator="equal">
      <formula>"Baja"</formula>
    </cfRule>
    <cfRule type="cellIs" dxfId="1928" priority="129" operator="equal">
      <formula>"Muy Baja"</formula>
    </cfRule>
    <cfRule type="cellIs" dxfId="1927" priority="126" operator="equal">
      <formula>"Alta"</formula>
    </cfRule>
  </conditionalFormatting>
  <conditionalFormatting sqref="J27">
    <cfRule type="cellIs" dxfId="1926" priority="99" operator="equal">
      <formula>"Muy Alta"</formula>
    </cfRule>
    <cfRule type="cellIs" dxfId="1925" priority="100" operator="equal">
      <formula>"Alta"</formula>
    </cfRule>
    <cfRule type="cellIs" dxfId="1924" priority="101" operator="equal">
      <formula>"Media"</formula>
    </cfRule>
    <cfRule type="cellIs" dxfId="1923" priority="102" operator="equal">
      <formula>"Baja"</formula>
    </cfRule>
    <cfRule type="cellIs" dxfId="1922" priority="103" operator="equal">
      <formula>"Muy Baja"</formula>
    </cfRule>
  </conditionalFormatting>
  <conditionalFormatting sqref="J33">
    <cfRule type="cellIs" dxfId="1921" priority="88" operator="equal">
      <formula>"Media"</formula>
    </cfRule>
    <cfRule type="cellIs" dxfId="1920" priority="89" operator="equal">
      <formula>"Baja"</formula>
    </cfRule>
    <cfRule type="cellIs" dxfId="1919" priority="90" operator="equal">
      <formula>"Muy Baja"</formula>
    </cfRule>
    <cfRule type="cellIs" dxfId="1918" priority="87" operator="equal">
      <formula>"Alta"</formula>
    </cfRule>
    <cfRule type="cellIs" dxfId="1917" priority="86" operator="equal">
      <formula>"Muy Alta"</formula>
    </cfRule>
  </conditionalFormatting>
  <conditionalFormatting sqref="J39">
    <cfRule type="cellIs" dxfId="1916" priority="77" operator="equal">
      <formula>"Muy Baja"</formula>
    </cfRule>
    <cfRule type="cellIs" dxfId="1915" priority="76" operator="equal">
      <formula>"Baja"</formula>
    </cfRule>
    <cfRule type="cellIs" dxfId="1914" priority="75" operator="equal">
      <formula>"Media"</formula>
    </cfRule>
    <cfRule type="cellIs" dxfId="1913" priority="74" operator="equal">
      <formula>"Alta"</formula>
    </cfRule>
    <cfRule type="cellIs" dxfId="1912" priority="73" operator="equal">
      <formula>"Muy Alta"</formula>
    </cfRule>
  </conditionalFormatting>
  <conditionalFormatting sqref="J45">
    <cfRule type="cellIs" dxfId="1911" priority="60" operator="equal">
      <formula>"Muy Alta"</formula>
    </cfRule>
    <cfRule type="cellIs" dxfId="1910" priority="61" operator="equal">
      <formula>"Alta"</formula>
    </cfRule>
    <cfRule type="cellIs" dxfId="1909" priority="62" operator="equal">
      <formula>"Media"</formula>
    </cfRule>
    <cfRule type="cellIs" dxfId="1908" priority="63" operator="equal">
      <formula>"Baja"</formula>
    </cfRule>
    <cfRule type="cellIs" dxfId="1907" priority="64" operator="equal">
      <formula>"Muy Baja"</formula>
    </cfRule>
  </conditionalFormatting>
  <conditionalFormatting sqref="J51">
    <cfRule type="cellIs" dxfId="1906" priority="51" operator="equal">
      <formula>"Muy Baja"</formula>
    </cfRule>
    <cfRule type="cellIs" dxfId="1905" priority="50" operator="equal">
      <formula>"Baja"</formula>
    </cfRule>
    <cfRule type="cellIs" dxfId="1904" priority="49" operator="equal">
      <formula>"Media"</formula>
    </cfRule>
    <cfRule type="cellIs" dxfId="1903" priority="48" operator="equal">
      <formula>"Alta"</formula>
    </cfRule>
    <cfRule type="cellIs" dxfId="1902" priority="47" operator="equal">
      <formula>"Muy Alta"</formula>
    </cfRule>
  </conditionalFormatting>
  <conditionalFormatting sqref="J57">
    <cfRule type="cellIs" dxfId="1901" priority="42" operator="equal">
      <formula>"Muy Baja"</formula>
    </cfRule>
    <cfRule type="cellIs" dxfId="1900" priority="41" operator="equal">
      <formula>"Baja"</formula>
    </cfRule>
    <cfRule type="cellIs" dxfId="1899" priority="40" operator="equal">
      <formula>"Media"</formula>
    </cfRule>
    <cfRule type="cellIs" dxfId="1898" priority="39" operator="equal">
      <formula>"Alta"</formula>
    </cfRule>
    <cfRule type="cellIs" dxfId="1897" priority="38" operator="equal">
      <formula>"Muy Alta"</formula>
    </cfRule>
  </conditionalFormatting>
  <conditionalFormatting sqref="J63">
    <cfRule type="cellIs" dxfId="1896" priority="31" operator="equal">
      <formula>"Media"</formula>
    </cfRule>
    <cfRule type="cellIs" dxfId="1895" priority="32" operator="equal">
      <formula>"Baja"</formula>
    </cfRule>
    <cfRule type="cellIs" dxfId="1894" priority="30" operator="equal">
      <formula>"Alta"</formula>
    </cfRule>
    <cfRule type="cellIs" dxfId="1893" priority="29" operator="equal">
      <formula>"Muy Alta"</formula>
    </cfRule>
    <cfRule type="cellIs" dxfId="1892" priority="33" operator="equal">
      <formula>"Muy Baja"</formula>
    </cfRule>
  </conditionalFormatting>
  <conditionalFormatting sqref="J69">
    <cfRule type="cellIs" dxfId="1891" priority="21" operator="equal">
      <formula>"Alta"</formula>
    </cfRule>
    <cfRule type="cellIs" dxfId="1890" priority="20" operator="equal">
      <formula>"Muy Alta"</formula>
    </cfRule>
    <cfRule type="cellIs" dxfId="1889" priority="23" operator="equal">
      <formula>"Baja"</formula>
    </cfRule>
    <cfRule type="cellIs" dxfId="1888" priority="24" operator="equal">
      <formula>"Muy Baja"</formula>
    </cfRule>
    <cfRule type="cellIs" dxfId="1887" priority="22" operator="equal">
      <formula>"Media"</formula>
    </cfRule>
  </conditionalFormatting>
  <conditionalFormatting sqref="M11:M74">
    <cfRule type="containsText" dxfId="1886" priority="1" operator="containsText" text="❌">
      <formula>NOT(ISERROR(SEARCH("❌",M11)))</formula>
    </cfRule>
  </conditionalFormatting>
  <conditionalFormatting sqref="N11 N22 N27 N33 N39 N45 N51 N57 N63 N69">
    <cfRule type="cellIs" dxfId="1885" priority="120" operator="equal">
      <formula>"Catastrófico"</formula>
    </cfRule>
    <cfRule type="cellIs" dxfId="1884" priority="121" operator="equal">
      <formula>"Mayor"</formula>
    </cfRule>
    <cfRule type="cellIs" dxfId="1883" priority="122" operator="equal">
      <formula>"Moderado"</formula>
    </cfRule>
    <cfRule type="cellIs" dxfId="1882" priority="123" operator="equal">
      <formula>"Menor"</formula>
    </cfRule>
    <cfRule type="cellIs" dxfId="1881" priority="124" operator="equal">
      <formula>"Leve"</formula>
    </cfRule>
  </conditionalFormatting>
  <conditionalFormatting sqref="P11">
    <cfRule type="cellIs" dxfId="1880" priority="117" operator="equal">
      <formula>"Alto"</formula>
    </cfRule>
    <cfRule type="cellIs" dxfId="1879" priority="118" operator="equal">
      <formula>"Moderado"</formula>
    </cfRule>
    <cfRule type="cellIs" dxfId="1878" priority="119" operator="equal">
      <formula>"Bajo"</formula>
    </cfRule>
    <cfRule type="cellIs" dxfId="1877" priority="116" operator="equal">
      <formula>"Extremo"</formula>
    </cfRule>
  </conditionalFormatting>
  <conditionalFormatting sqref="P22">
    <cfRule type="cellIs" dxfId="1876" priority="108" operator="equal">
      <formula>"Extremo"</formula>
    </cfRule>
    <cfRule type="cellIs" dxfId="1875" priority="109" operator="equal">
      <formula>"Alto"</formula>
    </cfRule>
    <cfRule type="cellIs" dxfId="1874" priority="110" operator="equal">
      <formula>"Moderado"</formula>
    </cfRule>
    <cfRule type="cellIs" dxfId="1873" priority="111" operator="equal">
      <formula>"Bajo"</formula>
    </cfRule>
  </conditionalFormatting>
  <conditionalFormatting sqref="P27">
    <cfRule type="cellIs" dxfId="1872" priority="98" operator="equal">
      <formula>"Bajo"</formula>
    </cfRule>
    <cfRule type="cellIs" dxfId="1871" priority="97" operator="equal">
      <formula>"Moderado"</formula>
    </cfRule>
    <cfRule type="cellIs" dxfId="1870" priority="95" operator="equal">
      <formula>"Extremo"</formula>
    </cfRule>
    <cfRule type="cellIs" dxfId="1869" priority="96" operator="equal">
      <formula>"Alto"</formula>
    </cfRule>
  </conditionalFormatting>
  <conditionalFormatting sqref="P33">
    <cfRule type="cellIs" dxfId="1868" priority="83" operator="equal">
      <formula>"Alto"</formula>
    </cfRule>
    <cfRule type="cellIs" dxfId="1867" priority="85" operator="equal">
      <formula>"Bajo"</formula>
    </cfRule>
    <cfRule type="cellIs" dxfId="1866" priority="84" operator="equal">
      <formula>"Moderado"</formula>
    </cfRule>
    <cfRule type="cellIs" dxfId="1865" priority="82" operator="equal">
      <formula>"Extremo"</formula>
    </cfRule>
  </conditionalFormatting>
  <conditionalFormatting sqref="P39">
    <cfRule type="cellIs" dxfId="1864" priority="69" operator="equal">
      <formula>"Extremo"</formula>
    </cfRule>
    <cfRule type="cellIs" dxfId="1863" priority="70" operator="equal">
      <formula>"Alto"</formula>
    </cfRule>
    <cfRule type="cellIs" dxfId="1862" priority="71" operator="equal">
      <formula>"Moderado"</formula>
    </cfRule>
    <cfRule type="cellIs" dxfId="1861" priority="72" operator="equal">
      <formula>"Bajo"</formula>
    </cfRule>
  </conditionalFormatting>
  <conditionalFormatting sqref="P45">
    <cfRule type="cellIs" dxfId="1860" priority="59" operator="equal">
      <formula>"Bajo"</formula>
    </cfRule>
    <cfRule type="cellIs" dxfId="1859" priority="58" operator="equal">
      <formula>"Moderado"</formula>
    </cfRule>
    <cfRule type="cellIs" dxfId="1858" priority="57" operator="equal">
      <formula>"Alto"</formula>
    </cfRule>
    <cfRule type="cellIs" dxfId="1857" priority="56" operator="equal">
      <formula>"Extremo"</formula>
    </cfRule>
  </conditionalFormatting>
  <conditionalFormatting sqref="P51">
    <cfRule type="cellIs" dxfId="1856" priority="44" operator="equal">
      <formula>"Alto"</formula>
    </cfRule>
    <cfRule type="cellIs" dxfId="1855" priority="46" operator="equal">
      <formula>"Bajo"</formula>
    </cfRule>
    <cfRule type="cellIs" dxfId="1854" priority="45" operator="equal">
      <formula>"Moderado"</formula>
    </cfRule>
    <cfRule type="cellIs" dxfId="1853" priority="43" operator="equal">
      <formula>"Extremo"</formula>
    </cfRule>
  </conditionalFormatting>
  <conditionalFormatting sqref="P57">
    <cfRule type="cellIs" dxfId="1852" priority="34" operator="equal">
      <formula>"Extremo"</formula>
    </cfRule>
    <cfRule type="cellIs" dxfId="1851" priority="35" operator="equal">
      <formula>"Alto"</formula>
    </cfRule>
    <cfRule type="cellIs" dxfId="1850" priority="36" operator="equal">
      <formula>"Moderado"</formula>
    </cfRule>
    <cfRule type="cellIs" dxfId="1849" priority="37" operator="equal">
      <formula>"Bajo"</formula>
    </cfRule>
  </conditionalFormatting>
  <conditionalFormatting sqref="P63">
    <cfRule type="cellIs" dxfId="1848" priority="25" operator="equal">
      <formula>"Extremo"</formula>
    </cfRule>
    <cfRule type="cellIs" dxfId="1847" priority="26" operator="equal">
      <formula>"Alto"</formula>
    </cfRule>
    <cfRule type="cellIs" dxfId="1846" priority="27" operator="equal">
      <formula>"Moderado"</formula>
    </cfRule>
    <cfRule type="cellIs" dxfId="1845" priority="28" operator="equal">
      <formula>"Bajo"</formula>
    </cfRule>
  </conditionalFormatting>
  <conditionalFormatting sqref="P69">
    <cfRule type="cellIs" dxfId="1844" priority="16" operator="equal">
      <formula>"Extremo"</formula>
    </cfRule>
    <cfRule type="cellIs" dxfId="1843" priority="18" operator="equal">
      <formula>"Moderado"</formula>
    </cfRule>
    <cfRule type="cellIs" dxfId="1842" priority="19" operator="equal">
      <formula>"Bajo"</formula>
    </cfRule>
    <cfRule type="cellIs" dxfId="1841" priority="17" operator="equal">
      <formula>"Alto"</formula>
    </cfRule>
  </conditionalFormatting>
  <conditionalFormatting sqref="AA11:AA74">
    <cfRule type="cellIs" dxfId="1840" priority="12" operator="equal">
      <formula>"Alta"</formula>
    </cfRule>
    <cfRule type="cellIs" dxfId="1839" priority="13" operator="equal">
      <formula>"Media"</formula>
    </cfRule>
    <cfRule type="cellIs" dxfId="1838" priority="15" operator="equal">
      <formula>"Muy Baja"</formula>
    </cfRule>
    <cfRule type="cellIs" dxfId="1837" priority="14" operator="equal">
      <formula>"Baja"</formula>
    </cfRule>
    <cfRule type="cellIs" dxfId="1836" priority="11" operator="equal">
      <formula>"Muy Alta"</formula>
    </cfRule>
  </conditionalFormatting>
  <conditionalFormatting sqref="AC11:AC74">
    <cfRule type="cellIs" dxfId="1835" priority="6" operator="equal">
      <formula>"Catastrófico"</formula>
    </cfRule>
    <cfRule type="cellIs" dxfId="1834" priority="10" operator="equal">
      <formula>"Leve"</formula>
    </cfRule>
    <cfRule type="cellIs" dxfId="1833" priority="9" operator="equal">
      <formula>"Menor"</formula>
    </cfRule>
    <cfRule type="cellIs" dxfId="1832" priority="8" operator="equal">
      <formula>"Moderado"</formula>
    </cfRule>
    <cfRule type="cellIs" dxfId="1831" priority="7" operator="equal">
      <formula>"Mayor"</formula>
    </cfRule>
  </conditionalFormatting>
  <conditionalFormatting sqref="AE11:AF11 AE12:AE21">
    <cfRule type="cellIs" dxfId="1830" priority="112" operator="equal">
      <formula>"Extremo"</formula>
    </cfRule>
    <cfRule type="cellIs" dxfId="1829" priority="114" operator="equal">
      <formula>"Moderado"</formula>
    </cfRule>
    <cfRule type="cellIs" dxfId="1828" priority="115" operator="equal">
      <formula>"Bajo"</formula>
    </cfRule>
    <cfRule type="cellIs" dxfId="1827" priority="113" operator="equal">
      <formula>"Alto"</formula>
    </cfRule>
  </conditionalFormatting>
  <conditionalFormatting sqref="AE22:AF22 AE23:AE26">
    <cfRule type="cellIs" dxfId="1826" priority="106" operator="equal">
      <formula>"Moderado"</formula>
    </cfRule>
    <cfRule type="cellIs" dxfId="1825" priority="107" operator="equal">
      <formula>"Bajo"</formula>
    </cfRule>
    <cfRule type="cellIs" dxfId="1824" priority="104" operator="equal">
      <formula>"Extremo"</formula>
    </cfRule>
    <cfRule type="cellIs" dxfId="1823" priority="105" operator="equal">
      <formula>"Alto"</formula>
    </cfRule>
  </conditionalFormatting>
  <conditionalFormatting sqref="AE27:AF27 AE28:AE32">
    <cfRule type="cellIs" dxfId="1822" priority="91" operator="equal">
      <formula>"Extremo"</formula>
    </cfRule>
    <cfRule type="cellIs" dxfId="1821" priority="94" operator="equal">
      <formula>"Bajo"</formula>
    </cfRule>
    <cfRule type="cellIs" dxfId="1820" priority="93" operator="equal">
      <formula>"Moderado"</formula>
    </cfRule>
    <cfRule type="cellIs" dxfId="1819" priority="92" operator="equal">
      <formula>"Alto"</formula>
    </cfRule>
  </conditionalFormatting>
  <conditionalFormatting sqref="AE33:AF33 AE34:AE36">
    <cfRule type="cellIs" dxfId="1818" priority="79" operator="equal">
      <formula>"Alto"</formula>
    </cfRule>
    <cfRule type="cellIs" dxfId="1817" priority="78" operator="equal">
      <formula>"Extremo"</formula>
    </cfRule>
    <cfRule type="cellIs" dxfId="1816" priority="80" operator="equal">
      <formula>"Moderado"</formula>
    </cfRule>
    <cfRule type="cellIs" dxfId="1815" priority="81" operator="equal">
      <formula>"Bajo"</formula>
    </cfRule>
  </conditionalFormatting>
  <conditionalFormatting sqref="AE37:AF39 AE40:AE43">
    <cfRule type="cellIs" dxfId="1814" priority="68" operator="equal">
      <formula>"Bajo"</formula>
    </cfRule>
    <cfRule type="cellIs" dxfId="1813" priority="65" operator="equal">
      <formula>"Extremo"</formula>
    </cfRule>
    <cfRule type="cellIs" dxfId="1812" priority="67" operator="equal">
      <formula>"Moderado"</formula>
    </cfRule>
    <cfRule type="cellIs" dxfId="1811" priority="66" operator="equal">
      <formula>"Alto"</formula>
    </cfRule>
  </conditionalFormatting>
  <conditionalFormatting sqref="AE44:AF45 AE46:AE48">
    <cfRule type="cellIs" dxfId="1810" priority="52" operator="equal">
      <formula>"Extremo"</formula>
    </cfRule>
    <cfRule type="cellIs" dxfId="1809" priority="53" operator="equal">
      <formula>"Alto"</formula>
    </cfRule>
    <cfRule type="cellIs" dxfId="1808" priority="54" operator="equal">
      <formula>"Moderado"</formula>
    </cfRule>
    <cfRule type="cellIs" dxfId="1807" priority="55" operator="equal">
      <formula>"Bajo"</formula>
    </cfRule>
  </conditionalFormatting>
  <conditionalFormatting sqref="AE49:AF74">
    <cfRule type="cellIs" dxfId="1806" priority="2" operator="equal">
      <formula>"Extremo"</formula>
    </cfRule>
    <cfRule type="cellIs" dxfId="1805" priority="5" operator="equal">
      <formula>"Bajo"</formula>
    </cfRule>
    <cfRule type="cellIs" dxfId="1804" priority="4" operator="equal">
      <formula>"Moderado"</formula>
    </cfRule>
    <cfRule type="cellIs" dxfId="1803"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8A408-6567-41A6-B4A8-481209023127}">
  <sheetPr>
    <tabColor rgb="FF002060"/>
  </sheetPr>
  <dimension ref="A1:BP87"/>
  <sheetViews>
    <sheetView zoomScale="70" zoomScaleNormal="70" workbookViewId="0">
      <selection activeCell="G86" sqref="G86"/>
    </sheetView>
  </sheetViews>
  <sheetFormatPr baseColWidth="10" defaultColWidth="11.453125" defaultRowHeight="14" x14ac:dyDescent="0.3"/>
  <cols>
    <col min="1" max="1" width="8.453125" style="36" customWidth="1"/>
    <col min="2" max="2" width="17.54296875" style="36" customWidth="1"/>
    <col min="3" max="3" width="28.453125" style="36" customWidth="1"/>
    <col min="4" max="4" width="32.453125" style="36" customWidth="1"/>
    <col min="5" max="5" width="29.453125" style="36" customWidth="1"/>
    <col min="6" max="6" width="42.26953125" style="5" customWidth="1"/>
    <col min="7"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10.1796875" style="5" customWidth="1"/>
    <col min="16" max="16" width="16" style="5" customWidth="1"/>
    <col min="17" max="17" width="5.81640625" style="5" customWidth="1"/>
    <col min="18" max="18" width="76.1796875" style="5" customWidth="1"/>
    <col min="19" max="19" width="19.54296875" style="24"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12.7265625" style="5" hidden="1" customWidth="1"/>
    <col min="27" max="27" width="8.7265625" style="5" customWidth="1"/>
    <col min="28" max="28" width="10.453125" style="24" customWidth="1"/>
    <col min="29" max="29" width="9.26953125" style="5" customWidth="1"/>
    <col min="30" max="30" width="9.1796875" style="5" customWidth="1"/>
    <col min="31" max="31" width="16.26953125" style="5" customWidth="1"/>
    <col min="32" max="32" width="8.453125" style="5" customWidth="1"/>
    <col min="33" max="33" width="7.26953125" style="5" customWidth="1"/>
    <col min="34" max="34" width="23" style="5" customWidth="1"/>
    <col min="35" max="35" width="18.81640625" style="5" customWidth="1"/>
    <col min="36" max="36" width="23.54296875" style="5" customWidth="1"/>
    <col min="37" max="37" width="20.7265625" style="5" customWidth="1"/>
    <col min="38" max="38" width="18.54296875" style="5" customWidth="1"/>
    <col min="39" max="39" width="21" style="5" customWidth="1"/>
    <col min="40" max="16384" width="11.453125" style="5"/>
  </cols>
  <sheetData>
    <row r="1" spans="1:68"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row>
    <row r="2" spans="1:68"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row>
    <row r="3" spans="1:68" x14ac:dyDescent="0.3">
      <c r="A3" s="2"/>
      <c r="B3" s="3"/>
      <c r="C3" s="2"/>
      <c r="D3" s="2"/>
      <c r="E3" s="2"/>
      <c r="F3" s="1"/>
      <c r="G3" s="1"/>
      <c r="H3" s="4"/>
      <c r="I3" s="1"/>
      <c r="J3" s="1"/>
      <c r="K3" s="1"/>
      <c r="L3" s="1"/>
      <c r="M3" s="1"/>
      <c r="N3" s="1"/>
      <c r="O3" s="1"/>
      <c r="P3" s="1"/>
      <c r="Q3" s="1"/>
      <c r="R3" s="1"/>
      <c r="S3" s="23"/>
      <c r="T3" s="1"/>
      <c r="U3" s="1"/>
      <c r="V3" s="1"/>
      <c r="W3" s="1"/>
      <c r="X3" s="1"/>
      <c r="Y3" s="1"/>
      <c r="Z3" s="1"/>
      <c r="AA3" s="1"/>
      <c r="AB3" s="23"/>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row>
    <row r="4" spans="1:68" ht="72.650000000000006" customHeight="1" x14ac:dyDescent="0.3">
      <c r="A4" s="349" t="s">
        <v>1</v>
      </c>
      <c r="B4" s="350"/>
      <c r="C4" s="366" t="s">
        <v>632</v>
      </c>
      <c r="D4" s="367"/>
      <c r="E4" s="367"/>
      <c r="F4" s="367"/>
      <c r="G4" s="367"/>
      <c r="H4" s="367"/>
      <c r="I4" s="367"/>
      <c r="J4" s="367"/>
      <c r="K4" s="367"/>
      <c r="L4" s="367"/>
      <c r="M4" s="367"/>
      <c r="N4" s="367"/>
      <c r="O4" s="367"/>
      <c r="P4" s="368"/>
      <c r="Q4" s="369"/>
      <c r="R4" s="369"/>
      <c r="S4" s="369"/>
      <c r="T4" s="1"/>
      <c r="U4" s="1"/>
      <c r="V4" s="1"/>
      <c r="W4" s="1"/>
      <c r="X4" s="1"/>
      <c r="Y4" s="1"/>
      <c r="Z4" s="1"/>
      <c r="AA4" s="1"/>
      <c r="AB4" s="23"/>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row>
    <row r="5" spans="1:68" ht="76.5" customHeight="1" x14ac:dyDescent="0.3">
      <c r="A5" s="349" t="s">
        <v>3</v>
      </c>
      <c r="B5" s="350"/>
      <c r="C5" s="370" t="s">
        <v>633</v>
      </c>
      <c r="D5" s="371"/>
      <c r="E5" s="371"/>
      <c r="F5" s="371"/>
      <c r="G5" s="371"/>
      <c r="H5" s="371"/>
      <c r="I5" s="371"/>
      <c r="J5" s="371"/>
      <c r="K5" s="371"/>
      <c r="L5" s="371"/>
      <c r="M5" s="371"/>
      <c r="N5" s="371"/>
      <c r="O5" s="371"/>
      <c r="P5" s="372"/>
      <c r="Q5" s="1"/>
      <c r="R5" s="1"/>
      <c r="S5" s="23"/>
      <c r="T5" s="1"/>
      <c r="U5" s="1"/>
      <c r="V5" s="1"/>
      <c r="W5" s="1"/>
      <c r="X5" s="1"/>
      <c r="Y5" s="1"/>
      <c r="Z5" s="1"/>
      <c r="AA5" s="1"/>
      <c r="AB5" s="23"/>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row r="6" spans="1:68" ht="136.5" customHeight="1" x14ac:dyDescent="0.3">
      <c r="A6" s="349" t="s">
        <v>5</v>
      </c>
      <c r="B6" s="350"/>
      <c r="C6" s="370" t="s">
        <v>634</v>
      </c>
      <c r="D6" s="371"/>
      <c r="E6" s="371"/>
      <c r="F6" s="371"/>
      <c r="G6" s="371"/>
      <c r="H6" s="371"/>
      <c r="I6" s="371"/>
      <c r="J6" s="371"/>
      <c r="K6" s="371"/>
      <c r="L6" s="371"/>
      <c r="M6" s="371"/>
      <c r="N6" s="371"/>
      <c r="O6" s="371"/>
      <c r="P6" s="372"/>
      <c r="Q6" s="1"/>
      <c r="R6" s="1"/>
      <c r="S6" s="23"/>
      <c r="T6" s="1"/>
      <c r="U6" s="1"/>
      <c r="V6" s="1"/>
      <c r="W6" s="1"/>
      <c r="X6" s="1"/>
      <c r="Y6" s="1"/>
      <c r="Z6" s="1"/>
      <c r="AA6" s="1"/>
      <c r="AB6" s="23"/>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row>
    <row r="7" spans="1:68" ht="48" customHeight="1" x14ac:dyDescent="0.3">
      <c r="A7" s="354" t="s">
        <v>7</v>
      </c>
      <c r="B7" s="355"/>
      <c r="C7" s="356" t="s">
        <v>8</v>
      </c>
      <c r="D7" s="357"/>
      <c r="E7" s="357"/>
      <c r="F7" s="357"/>
      <c r="G7" s="357"/>
      <c r="H7" s="357"/>
      <c r="I7" s="357"/>
      <c r="J7" s="357"/>
      <c r="K7" s="357"/>
      <c r="L7" s="357"/>
      <c r="M7" s="357"/>
      <c r="N7" s="357"/>
      <c r="O7" s="357"/>
      <c r="P7" s="358"/>
      <c r="Q7" s="1"/>
      <c r="R7" s="1"/>
      <c r="S7" s="23"/>
      <c r="T7" s="1"/>
      <c r="U7" s="1"/>
      <c r="V7" s="1"/>
      <c r="W7" s="1"/>
      <c r="X7" s="1"/>
      <c r="Y7" s="1"/>
      <c r="Z7" s="1"/>
      <c r="AA7" s="1"/>
      <c r="AB7" s="23"/>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row>
    <row r="8" spans="1:68"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row>
    <row r="9" spans="1:68"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row>
    <row r="10" spans="1:68"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row>
    <row r="11" spans="1:68" s="24" customFormat="1" ht="96" customHeight="1" x14ac:dyDescent="0.35">
      <c r="A11" s="403">
        <v>1</v>
      </c>
      <c r="B11" s="379" t="s">
        <v>49</v>
      </c>
      <c r="C11" s="379" t="s">
        <v>635</v>
      </c>
      <c r="D11" s="379" t="s">
        <v>636</v>
      </c>
      <c r="E11" s="379" t="s">
        <v>637</v>
      </c>
      <c r="F11" s="380" t="s">
        <v>638</v>
      </c>
      <c r="G11" s="380" t="s">
        <v>54</v>
      </c>
      <c r="H11" s="379" t="s">
        <v>55</v>
      </c>
      <c r="I11" s="386">
        <v>4</v>
      </c>
      <c r="J11" s="387" t="str">
        <f>IF(I11&lt;=0,"",IF(I11&lt;=2,"Muy Baja",IF(I11&lt;=24,"Baja",IF(I11&lt;=500,"Media",IF(I11&lt;=5000,"Alta","Muy Alta")))))</f>
        <v>Baja</v>
      </c>
      <c r="K11" s="388">
        <f>IF(J11="","",IF(J11="Muy Baja",0.2,IF(J11="Baja",0.4,IF(J11="Media",0.6,IF(J11="Alta",0.8,IF(J11="Muy Alta",1,))))))</f>
        <v>0.4</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100" t="s">
        <v>639</v>
      </c>
      <c r="S11" s="101" t="str">
        <f t="shared" ref="S11:S31" si="0">IF(OR(T11="Preventivo",T11="Detectivo"),"Probabilidad",IF(T11="Correctivo","Impacto",""))</f>
        <v>Probabilidad</v>
      </c>
      <c r="T11" s="50" t="s">
        <v>58</v>
      </c>
      <c r="U11" s="50" t="s">
        <v>59</v>
      </c>
      <c r="V11" s="51" t="str">
        <f t="shared" ref="V11:V31" si="1">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0.24</v>
      </c>
      <c r="AA11" s="53" t="str">
        <f>IFERROR(IF(Z11="","",IF(Z11&lt;=0.2,"Muy Baja",IF(Z11&lt;=0.4,"Baja",IF(Z11&lt;=0.6,"Media",IF(Z11&lt;=0.8,"Alta","Muy Alta"))))),"")</f>
        <v>Baja</v>
      </c>
      <c r="AB11" s="103">
        <f t="shared" ref="AB11:AB31" si="2">+Z11</f>
        <v>0.24</v>
      </c>
      <c r="AC11" s="53" t="str">
        <f>IFERROR(IF(AD11="","",IF(AD11&lt;=0.2,"Leve",IF(AD11&lt;=0.4,"Menor",IF(AD11&lt;=0.6,"Moderado",IF(AD11&lt;=0.8,"Mayor","Catastrófico"))))),"")</f>
        <v>Moderado</v>
      </c>
      <c r="AD11" s="51">
        <f>IFERROR(IF(S11="Impacto",(O11-(+O11*V11)),IF(S11="Probabilidad",O11,"")),"")</f>
        <v>0.6</v>
      </c>
      <c r="AE11" s="54" t="str">
        <f t="shared" ref="AE11:AE31" si="3">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421" t="str">
        <f>(AE12)</f>
        <v>Moderado</v>
      </c>
      <c r="AG11" s="50" t="s">
        <v>63</v>
      </c>
      <c r="AH11" s="56"/>
      <c r="AI11" s="57"/>
      <c r="AJ11" s="58"/>
      <c r="AK11" s="58"/>
      <c r="AL11" s="56"/>
      <c r="AM11" s="57"/>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row>
    <row r="12" spans="1:68" ht="121" customHeight="1" x14ac:dyDescent="0.3">
      <c r="A12" s="403"/>
      <c r="B12" s="379"/>
      <c r="C12" s="379"/>
      <c r="D12" s="379"/>
      <c r="E12" s="379"/>
      <c r="F12" s="380"/>
      <c r="G12" s="380"/>
      <c r="H12" s="379"/>
      <c r="I12" s="386"/>
      <c r="J12" s="387"/>
      <c r="K12" s="388"/>
      <c r="L12" s="389"/>
      <c r="M12" s="382">
        <f>IF(NOT(ISERROR(MATCH(L12,_xlfn.ANCHORARRAY(F22),0))),K24&amp;"Por favor no seleccionar los criterios de impacto",L12)</f>
        <v>0</v>
      </c>
      <c r="N12" s="381"/>
      <c r="O12" s="382"/>
      <c r="P12" s="383"/>
      <c r="Q12" s="48">
        <v>2</v>
      </c>
      <c r="R12" s="100" t="s">
        <v>640</v>
      </c>
      <c r="S12" s="101" t="str">
        <f t="shared" si="0"/>
        <v>Probabilidad</v>
      </c>
      <c r="T12" s="50" t="s">
        <v>72</v>
      </c>
      <c r="U12" s="50" t="s">
        <v>59</v>
      </c>
      <c r="V12" s="51" t="str">
        <f t="shared" si="1"/>
        <v>30%</v>
      </c>
      <c r="W12" s="50" t="s">
        <v>60</v>
      </c>
      <c r="X12" s="50" t="s">
        <v>61</v>
      </c>
      <c r="Y12" s="50" t="s">
        <v>62</v>
      </c>
      <c r="Z12" s="52">
        <f>IFERROR(IF(AND(S11="Probabilidad",S12="Probabilidad"),(AB11-(+AB11*V12)),IF(S12="Probabilidad",(K11-(+K11*V12)),IF(S12="Impacto",AB11,""))),"")</f>
        <v>0.16799999999999998</v>
      </c>
      <c r="AA12" s="53" t="str">
        <f t="shared" ref="AA12:AA69" si="4">IFERROR(IF(Z12="","",IF(Z12&lt;=0.2,"Muy Baja",IF(Z12&lt;=0.4,"Baja",IF(Z12&lt;=0.6,"Media",IF(Z12&lt;=0.8,"Alta","Muy Alta"))))),"")</f>
        <v>Muy Baja</v>
      </c>
      <c r="AB12" s="103">
        <f t="shared" si="2"/>
        <v>0.16799999999999998</v>
      </c>
      <c r="AC12" s="53" t="str">
        <f t="shared" ref="AC12:AC69" si="5">IFERROR(IF(AD12="","",IF(AD12&lt;=0.2,"Leve",IF(AD12&lt;=0.4,"Menor",IF(AD12&lt;=0.6,"Moderado",IF(AD12&lt;=0.8,"Mayor","Catastrófico"))))),"")</f>
        <v>Moderado</v>
      </c>
      <c r="AD12" s="51">
        <f>IFERROR(IF(AND(S11="Impacto",S12="Impacto"),(AD11-(+AD11*V12)),IF(S12="Impacto",(O11-(+O11*V12)),IF(S12="Probabilidad",AD11,""))),"")</f>
        <v>0.6</v>
      </c>
      <c r="AE12" s="54" t="str">
        <f t="shared" si="3"/>
        <v>Moderado</v>
      </c>
      <c r="AF12" s="384"/>
      <c r="AG12" s="50" t="s">
        <v>63</v>
      </c>
      <c r="AH12" s="56"/>
      <c r="AI12" s="57"/>
      <c r="AJ12" s="58"/>
      <c r="AK12" s="58"/>
      <c r="AL12" s="56"/>
      <c r="AM12" s="57"/>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row>
    <row r="13" spans="1:68" ht="78.650000000000006" hidden="1" customHeight="1" x14ac:dyDescent="0.3">
      <c r="A13" s="403"/>
      <c r="B13" s="379"/>
      <c r="C13" s="379"/>
      <c r="D13" s="379"/>
      <c r="E13" s="379"/>
      <c r="F13" s="380"/>
      <c r="G13" s="380"/>
      <c r="H13" s="379"/>
      <c r="I13" s="386"/>
      <c r="J13" s="387"/>
      <c r="K13" s="388"/>
      <c r="L13" s="389"/>
      <c r="M13" s="382"/>
      <c r="N13" s="381"/>
      <c r="O13" s="382"/>
      <c r="P13" s="383"/>
      <c r="Q13" s="48">
        <v>3</v>
      </c>
      <c r="R13" s="95"/>
      <c r="S13" s="101" t="str">
        <f t="shared" si="0"/>
        <v/>
      </c>
      <c r="T13" s="50"/>
      <c r="U13" s="50" t="s">
        <v>59</v>
      </c>
      <c r="V13" s="51" t="str">
        <f t="shared" si="1"/>
        <v/>
      </c>
      <c r="W13" s="50" t="s">
        <v>60</v>
      </c>
      <c r="X13" s="50" t="s">
        <v>61</v>
      </c>
      <c r="Y13" s="50" t="s">
        <v>62</v>
      </c>
      <c r="Z13" s="52" t="str">
        <f>IFERROR(IF(AND(S12="Probabilidad",S13="Probabilidad"),(AB12-(+AB12*V13)),IF(S13="Probabilidad",(K12-(+K12*V13)),IF(S13="Impacto",AB12,""))),"")</f>
        <v/>
      </c>
      <c r="AA13" s="53" t="str">
        <f>IFERROR(IF(Z13="","",IF(Z13&lt;=0.2,"Muy Baja",IF(Z13&lt;=0.4,"Baja",IF(Z13&lt;=0.6,"Media",IF(Z13&lt;=0.8,"Alta","Muy Alta"))))),"")</f>
        <v/>
      </c>
      <c r="AB13" s="103" t="str">
        <f t="shared" si="2"/>
        <v/>
      </c>
      <c r="AC13" s="53" t="str">
        <f>IFERROR(IF(AD13="","",IF(AD13&lt;=0.2,"Leve",IF(AD13&lt;=0.4,"Menor",IF(AD13&lt;=0.6,"Moderado",IF(AD13&lt;=0.8,"Mayor","Catastrófico"))))),"")</f>
        <v/>
      </c>
      <c r="AD13" s="51" t="str">
        <f>IFERROR(IF(AND(S12="Impacto",S13="Impacto"),(AD12-(+AD12*V13)),IF(S13="Impacto",(O12-(+O12*V13)),IF(S13="Probabilidad",AD12,""))),"")</f>
        <v/>
      </c>
      <c r="AE13" s="54" t="str">
        <f t="shared" si="3"/>
        <v/>
      </c>
      <c r="AF13" s="384"/>
      <c r="AG13" s="50" t="s">
        <v>63</v>
      </c>
      <c r="AH13" s="56"/>
      <c r="AI13" s="57"/>
      <c r="AJ13" s="58"/>
      <c r="AK13" s="58"/>
      <c r="AL13" s="56"/>
      <c r="AM13" s="57"/>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row>
    <row r="14" spans="1:68" ht="76.5" hidden="1" customHeight="1" x14ac:dyDescent="0.3">
      <c r="A14" s="403"/>
      <c r="B14" s="379"/>
      <c r="C14" s="379"/>
      <c r="D14" s="379"/>
      <c r="E14" s="379"/>
      <c r="F14" s="380"/>
      <c r="G14" s="380"/>
      <c r="H14" s="379"/>
      <c r="I14" s="386"/>
      <c r="J14" s="387"/>
      <c r="K14" s="388"/>
      <c r="L14" s="389"/>
      <c r="M14" s="382"/>
      <c r="N14" s="381"/>
      <c r="O14" s="382"/>
      <c r="P14" s="383"/>
      <c r="Q14" s="48">
        <v>4</v>
      </c>
      <c r="R14" s="60"/>
      <c r="S14" s="101" t="str">
        <f t="shared" si="0"/>
        <v/>
      </c>
      <c r="T14" s="50"/>
      <c r="U14" s="50" t="s">
        <v>59</v>
      </c>
      <c r="V14" s="51" t="str">
        <f t="shared" si="1"/>
        <v/>
      </c>
      <c r="W14" s="50" t="s">
        <v>60</v>
      </c>
      <c r="X14" s="50" t="s">
        <v>61</v>
      </c>
      <c r="Y14" s="50" t="s">
        <v>62</v>
      </c>
      <c r="Z14" s="52" t="str">
        <f>IFERROR(IF(AND(S13="Probabilidad",S14="Probabilidad"),(AB13-(+AB13*V14)),IF(S14="Probabilidad",(K13-(+K13*V14)),IF(S14="Impacto",AB13,""))),"")</f>
        <v/>
      </c>
      <c r="AA14" s="53" t="str">
        <f>IFERROR(IF(Z14="","",IF(Z14&lt;=0.2,"Muy Baja",IF(Z14&lt;=0.4,"Baja",IF(Z14&lt;=0.6,"Media",IF(Z14&lt;=0.8,"Alta","Muy Alta"))))),"")</f>
        <v/>
      </c>
      <c r="AB14" s="103" t="str">
        <f t="shared" si="2"/>
        <v/>
      </c>
      <c r="AC14" s="53" t="str">
        <f>IFERROR(IF(AD14="","",IF(AD14&lt;=0.2,"Leve",IF(AD14&lt;=0.4,"Menor",IF(AD14&lt;=0.6,"Moderado",IF(AD14&lt;=0.8,"Mayor","Catastrófico"))))),"")</f>
        <v/>
      </c>
      <c r="AD14" s="51" t="str">
        <f>IFERROR(IF(AND(S13="Impacto",S14="Impacto"),(AD13-(+AD13*V14)),IF(S14="Impacto",(O13-(+O13*V14)),IF(S14="Probabilidad",AD13,""))),"")</f>
        <v/>
      </c>
      <c r="AE14" s="54" t="str">
        <f t="shared" si="3"/>
        <v/>
      </c>
      <c r="AF14" s="384"/>
      <c r="AG14" s="50" t="s">
        <v>63</v>
      </c>
      <c r="AH14" s="56"/>
      <c r="AI14" s="57"/>
      <c r="AJ14" s="58"/>
      <c r="AK14" s="58"/>
      <c r="AL14" s="56"/>
      <c r="AM14" s="57"/>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row>
    <row r="15" spans="1:68" ht="105" hidden="1" customHeight="1" x14ac:dyDescent="0.3">
      <c r="A15" s="403"/>
      <c r="B15" s="379"/>
      <c r="C15" s="379"/>
      <c r="D15" s="379"/>
      <c r="E15" s="379"/>
      <c r="F15" s="380"/>
      <c r="G15" s="380"/>
      <c r="H15" s="379"/>
      <c r="I15" s="386"/>
      <c r="J15" s="387"/>
      <c r="K15" s="388"/>
      <c r="L15" s="389"/>
      <c r="M15" s="382"/>
      <c r="N15" s="381"/>
      <c r="O15" s="382"/>
      <c r="P15" s="383"/>
      <c r="Q15" s="48">
        <v>5</v>
      </c>
      <c r="R15" s="60"/>
      <c r="S15" s="101" t="str">
        <f t="shared" si="0"/>
        <v/>
      </c>
      <c r="T15" s="50"/>
      <c r="U15" s="50" t="s">
        <v>59</v>
      </c>
      <c r="V15" s="51" t="str">
        <f t="shared" si="1"/>
        <v/>
      </c>
      <c r="W15" s="50" t="s">
        <v>60</v>
      </c>
      <c r="X15" s="50" t="s">
        <v>61</v>
      </c>
      <c r="Y15" s="50" t="s">
        <v>62</v>
      </c>
      <c r="Z15" s="52" t="str">
        <f>IFERROR(IF(AND(S14="Probabilidad",S15="Probabilidad"),(AB14-(+AB14*V15)),IF(S15="Probabilidad",(K14-(+K14*V15)),IF(S15="Impacto",AB14,""))),"")</f>
        <v/>
      </c>
      <c r="AA15" s="53" t="str">
        <f>IFERROR(IF(Z15="","",IF(Z15&lt;=0.2,"Muy Baja",IF(Z15&lt;=0.4,"Baja",IF(Z15&lt;=0.6,"Media",IF(Z15&lt;=0.8,"Alta","Muy Alta"))))),"")</f>
        <v/>
      </c>
      <c r="AB15" s="103" t="str">
        <f t="shared" si="2"/>
        <v/>
      </c>
      <c r="AC15" s="53" t="str">
        <f>IFERROR(IF(AD15="","",IF(AD15&lt;=0.2,"Leve",IF(AD15&lt;=0.4,"Menor",IF(AD15&lt;=0.6,"Moderado",IF(AD15&lt;=0.8,"Mayor","Catastrófico"))))),"")</f>
        <v/>
      </c>
      <c r="AD15" s="51" t="str">
        <f>IFERROR(IF(AND(S14="Impacto",S15="Impacto"),(AD14-(+AD14*V15)),IF(S15="Impacto",(O14-(+O14*V15)),IF(S15="Probabilidad",AD14,""))),"")</f>
        <v/>
      </c>
      <c r="AE15" s="54" t="str">
        <f t="shared" si="3"/>
        <v/>
      </c>
      <c r="AF15" s="384"/>
      <c r="AG15" s="50" t="s">
        <v>63</v>
      </c>
      <c r="AH15" s="56"/>
      <c r="AI15" s="57"/>
      <c r="AJ15" s="58"/>
      <c r="AK15" s="58"/>
      <c r="AL15" s="56"/>
      <c r="AM15" s="57"/>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row>
    <row r="16" spans="1:68" s="318" customFormat="1" ht="86.15" customHeight="1" x14ac:dyDescent="0.3">
      <c r="A16" s="403">
        <v>2</v>
      </c>
      <c r="B16" s="422" t="s">
        <v>90</v>
      </c>
      <c r="C16" s="422" t="s">
        <v>641</v>
      </c>
      <c r="D16" s="422" t="s">
        <v>642</v>
      </c>
      <c r="E16" s="423" t="s">
        <v>139</v>
      </c>
      <c r="F16" s="426" t="s">
        <v>643</v>
      </c>
      <c r="G16" s="434" t="s">
        <v>54</v>
      </c>
      <c r="H16" s="422" t="s">
        <v>55</v>
      </c>
      <c r="I16" s="437">
        <v>200</v>
      </c>
      <c r="J16" s="438" t="str">
        <f>IF(I16&lt;=0,"",IF(I16&lt;=2,"Muy Baja",IF(I16&lt;=24,"Baja",IF(I16&lt;=500,"Media",IF(I16&lt;=5000,"Alta","Muy Alta")))))</f>
        <v>Media</v>
      </c>
      <c r="K16" s="432">
        <f>IF(J16="","",IF(J16="Muy Baja",0.2,IF(J16="Baja",0.4,IF(J16="Media",0.6,IF(J16="Alta",0.8,IF(J16="Muy Alta",1,))))))</f>
        <v>0.6</v>
      </c>
      <c r="L16" s="433" t="s">
        <v>56</v>
      </c>
      <c r="M16" s="427" t="s">
        <v>56</v>
      </c>
      <c r="N16" s="428" t="s">
        <v>702</v>
      </c>
      <c r="O16" s="429">
        <f>IF(N16="","",IF(N16="Leve",0.2,IF(N16="Menor",0.4,IF(N16="Moderado",0.6,IF(N16="Mayor",0.8,IF(N16="Catastrófico",1,))))))</f>
        <v>0.6</v>
      </c>
      <c r="P16" s="430" t="str">
        <f>IF(OR(AND(J16="Muy Baja",N16="Leve"),AND(J16="Muy Baja",N16="Menor"),AND(J16="Baja",N16="Leve")),"Bajo",IF(OR(AND(J16="Muy baja",N16="Moderado"),AND(J16="Baja",N16="Menor"),AND(J16="Baja",N16="Moderado"),AND(J16="Media",N16="Leve"),AND(J16="Media",N16="Menor"),AND(J16="Media",N16="Moderado"),AND(J16="Alta",N16="Leve"),AND(J16="Alta",N16="Menor")),"Moderado",IF(OR(AND(J16="Muy Baja",N16="Mayor"),AND(J16="Baja",N16="Mayor"),AND(J16="Media",N16="Mayor"),AND(J16="Alta",N16="Moderado"),AND(J16="Alta",N16="Mayor"),AND(J16="Muy Alta",N16="Leve"),AND(J16="Muy Alta",N16="Menor"),AND(J16="Muy Alta",N16="Moderado"),AND(J16="Muy Alta",N16="Mayor")),"Alto",IF(OR(AND(J16="Muy Baja",N16="Catastrófico"),AND(J16="Baja",N16="Catastrófico"),AND(J16="Media",N16="Catastrófico"),AND(J16="Alta",N16="Catastrófico"),AND(J16="Muy Alta",N16="Catastrófico")),"Extremo",""))))</f>
        <v>Moderado</v>
      </c>
      <c r="Q16" s="309">
        <v>1</v>
      </c>
      <c r="R16" s="310" t="s">
        <v>644</v>
      </c>
      <c r="S16" s="311" t="str">
        <f t="shared" si="0"/>
        <v>Probabilidad</v>
      </c>
      <c r="T16" s="312" t="s">
        <v>58</v>
      </c>
      <c r="U16" s="312" t="s">
        <v>59</v>
      </c>
      <c r="V16" s="313" t="str">
        <f t="shared" si="1"/>
        <v>40%</v>
      </c>
      <c r="W16" s="312" t="s">
        <v>60</v>
      </c>
      <c r="X16" s="312" t="s">
        <v>61</v>
      </c>
      <c r="Y16" s="312" t="s">
        <v>62</v>
      </c>
      <c r="Z16" s="314">
        <f>IFERROR(IF(S16="Probabilidad",(K16-(+K16*V16)),IF(S16="Impacto",K16,"")),"")</f>
        <v>0.36</v>
      </c>
      <c r="AA16" s="315" t="str">
        <f>IFERROR(IF(Z16="","",IF(Z16&lt;=0.2,"Muy Baja",IF(Z16&lt;=0.4,"Baja",IF(Z16&lt;=0.6,"Media",IF(Z16&lt;=0.8,"Alta","Muy Alta"))))),"")</f>
        <v>Baja</v>
      </c>
      <c r="AB16" s="316">
        <f t="shared" si="2"/>
        <v>0.36</v>
      </c>
      <c r="AC16" s="315" t="str">
        <f>IFERROR(IF(AD16="","",IF(AD16&lt;=0.2,"Leve",IF(AD16&lt;=0.4,"Menor",IF(AD16&lt;=0.6,"Moderado",IF(AD16&lt;=0.8,"Mayor","Catastrófico"))))),"")</f>
        <v>Moderado</v>
      </c>
      <c r="AD16" s="313">
        <f>IFERROR(IF(S16="Impacto",(O16-(+O16*V16)),IF(S16="Probabilidad",O16,"")),"")</f>
        <v>0.6</v>
      </c>
      <c r="AE16" s="317" t="str">
        <f t="shared" si="3"/>
        <v>Moderado</v>
      </c>
      <c r="AF16" s="431" t="str">
        <f>(AE18)</f>
        <v>Moderado</v>
      </c>
      <c r="AG16" s="312" t="s">
        <v>63</v>
      </c>
      <c r="AH16" s="56"/>
      <c r="AI16" s="57"/>
      <c r="AJ16" s="58"/>
      <c r="AK16" s="58"/>
      <c r="AL16" s="56"/>
      <c r="AM16" s="57"/>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row>
    <row r="17" spans="1:68" s="318" customFormat="1" ht="92.15" customHeight="1" x14ac:dyDescent="0.3">
      <c r="A17" s="403"/>
      <c r="B17" s="422"/>
      <c r="C17" s="422"/>
      <c r="D17" s="422"/>
      <c r="E17" s="424"/>
      <c r="F17" s="426"/>
      <c r="G17" s="435"/>
      <c r="H17" s="422"/>
      <c r="I17" s="437"/>
      <c r="J17" s="438"/>
      <c r="K17" s="432"/>
      <c r="L17" s="433"/>
      <c r="M17" s="427">
        <f>IF(NOT(ISERROR(MATCH(L17,_xlfn.ANCHORARRAY(F28),0))),K30&amp;"Por favor no seleccionar los criterios de impacto",L17)</f>
        <v>0</v>
      </c>
      <c r="N17" s="428"/>
      <c r="O17" s="429"/>
      <c r="P17" s="430"/>
      <c r="Q17" s="309">
        <v>2</v>
      </c>
      <c r="R17" s="310" t="s">
        <v>645</v>
      </c>
      <c r="S17" s="311" t="str">
        <f t="shared" si="0"/>
        <v>Probabilidad</v>
      </c>
      <c r="T17" s="312" t="s">
        <v>58</v>
      </c>
      <c r="U17" s="312" t="s">
        <v>59</v>
      </c>
      <c r="V17" s="313" t="str">
        <f t="shared" si="1"/>
        <v>40%</v>
      </c>
      <c r="W17" s="312" t="s">
        <v>60</v>
      </c>
      <c r="X17" s="312" t="s">
        <v>61</v>
      </c>
      <c r="Y17" s="312" t="s">
        <v>62</v>
      </c>
      <c r="Z17" s="314">
        <f>IFERROR(IF(AND(S16="Probabilidad",S17="Probabilidad"),(AB16-(+AB16*V17)),IF(S17="Probabilidad",(K16-(+K16*V17)),IF(S17="Impacto",AB16,""))),"")</f>
        <v>0.216</v>
      </c>
      <c r="AA17" s="315" t="str">
        <f t="shared" si="4"/>
        <v>Baja</v>
      </c>
      <c r="AB17" s="316">
        <f t="shared" si="2"/>
        <v>0.216</v>
      </c>
      <c r="AC17" s="315" t="str">
        <f t="shared" si="5"/>
        <v>Moderado</v>
      </c>
      <c r="AD17" s="313">
        <f>IFERROR(IF(AND(S16="Impacto",S17="Impacto"),(AD16-(+AD16*V17)),IF(S17="Impacto",(O16-(+O16*V17)),IF(S17="Probabilidad",AD16,""))),"")</f>
        <v>0.6</v>
      </c>
      <c r="AE17" s="317" t="str">
        <f t="shared" si="3"/>
        <v>Moderado</v>
      </c>
      <c r="AF17" s="431"/>
      <c r="AG17" s="312" t="s">
        <v>63</v>
      </c>
      <c r="AH17" s="56"/>
      <c r="AI17" s="57"/>
      <c r="AJ17" s="58"/>
      <c r="AK17" s="58"/>
      <c r="AL17" s="56"/>
      <c r="AM17" s="57"/>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row>
    <row r="18" spans="1:68" s="318" customFormat="1" ht="70" customHeight="1" x14ac:dyDescent="0.3">
      <c r="A18" s="403"/>
      <c r="B18" s="422"/>
      <c r="C18" s="422"/>
      <c r="D18" s="422"/>
      <c r="E18" s="424"/>
      <c r="F18" s="426"/>
      <c r="G18" s="435"/>
      <c r="H18" s="422"/>
      <c r="I18" s="437"/>
      <c r="J18" s="438"/>
      <c r="K18" s="432"/>
      <c r="L18" s="433"/>
      <c r="M18" s="427">
        <f>IF(NOT(ISERROR(MATCH(L18,_xlfn.ANCHORARRAY(F29),0))),K31&amp;"Por favor no seleccionar los criterios de impacto",L18)</f>
        <v>0</v>
      </c>
      <c r="N18" s="428"/>
      <c r="O18" s="429"/>
      <c r="P18" s="430"/>
      <c r="Q18" s="309">
        <v>3</v>
      </c>
      <c r="R18" s="310" t="s">
        <v>646</v>
      </c>
      <c r="S18" s="311" t="str">
        <f t="shared" si="0"/>
        <v>Impacto</v>
      </c>
      <c r="T18" s="312" t="s">
        <v>111</v>
      </c>
      <c r="U18" s="312" t="s">
        <v>59</v>
      </c>
      <c r="V18" s="313" t="str">
        <f t="shared" si="1"/>
        <v>25%</v>
      </c>
      <c r="W18" s="312" t="s">
        <v>60</v>
      </c>
      <c r="X18" s="312" t="s">
        <v>61</v>
      </c>
      <c r="Y18" s="312" t="s">
        <v>62</v>
      </c>
      <c r="Z18" s="314">
        <f>IFERROR(IF(AND(S17="Probabilidad",S18="Probabilidad"),(AB17-(+AB17*V18)),IF(AND(S17="Impacto",S18="Probabilidad"),(AB16-(+AB16*V18)),IF(S18="Impacto",AB17,""))),"")</f>
        <v>0.216</v>
      </c>
      <c r="AA18" s="315" t="str">
        <f t="shared" si="4"/>
        <v>Baja</v>
      </c>
      <c r="AB18" s="316">
        <f t="shared" si="2"/>
        <v>0.216</v>
      </c>
      <c r="AC18" s="315" t="str">
        <f t="shared" si="5"/>
        <v>Moderado</v>
      </c>
      <c r="AD18" s="313">
        <f>IFERROR(IF(AND(S17="Impacto",S18="Impacto"),(AD17-(+AD17*V18)),IF(AND(S17="Probabilidad",S18="Impacto"),(AD16-(+AD16*V18)),IF(S18="Probabilidad",AD17,""))),"")</f>
        <v>0.44999999999999996</v>
      </c>
      <c r="AE18" s="317" t="str">
        <f t="shared" si="3"/>
        <v>Moderado</v>
      </c>
      <c r="AF18" s="431"/>
      <c r="AG18" s="312" t="s">
        <v>63</v>
      </c>
      <c r="AH18" s="56"/>
      <c r="AI18" s="57"/>
      <c r="AJ18" s="58"/>
      <c r="AK18" s="58"/>
      <c r="AL18" s="56"/>
      <c r="AM18" s="57"/>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row>
    <row r="19" spans="1:68" s="318" customFormat="1" ht="79" hidden="1" customHeight="1" x14ac:dyDescent="0.3">
      <c r="A19" s="403"/>
      <c r="B19" s="422"/>
      <c r="C19" s="422"/>
      <c r="D19" s="422"/>
      <c r="E19" s="424"/>
      <c r="F19" s="426"/>
      <c r="G19" s="435"/>
      <c r="H19" s="422"/>
      <c r="I19" s="437"/>
      <c r="J19" s="438"/>
      <c r="K19" s="432"/>
      <c r="L19" s="433"/>
      <c r="M19" s="427">
        <f>IF(NOT(ISERROR(MATCH(L19,_xlfn.ANCHORARRAY(F30),0))),K32&amp;"Por favor no seleccionar los criterios de impacto",L19)</f>
        <v>0</v>
      </c>
      <c r="N19" s="428"/>
      <c r="O19" s="429"/>
      <c r="P19" s="430"/>
      <c r="Q19" s="309">
        <v>4</v>
      </c>
      <c r="R19" s="201"/>
      <c r="S19" s="311" t="str">
        <f t="shared" si="0"/>
        <v/>
      </c>
      <c r="T19" s="312"/>
      <c r="U19" s="312" t="s">
        <v>59</v>
      </c>
      <c r="V19" s="313" t="str">
        <f t="shared" si="1"/>
        <v/>
      </c>
      <c r="W19" s="312" t="s">
        <v>60</v>
      </c>
      <c r="X19" s="312" t="s">
        <v>61</v>
      </c>
      <c r="Y19" s="312" t="s">
        <v>62</v>
      </c>
      <c r="Z19" s="314" t="str">
        <f>IFERROR(IF(AND(S18="Probabilidad",S19="Probabilidad"),(AB18-(+AB18*V19)),IF(AND(S18="Impacto",S19="Probabilidad"),(AB17-(+AB17*V19)),IF(S19="Impacto",AB18,""))),"")</f>
        <v/>
      </c>
      <c r="AA19" s="319" t="str">
        <f t="shared" si="4"/>
        <v/>
      </c>
      <c r="AB19" s="316" t="str">
        <f t="shared" si="2"/>
        <v/>
      </c>
      <c r="AC19" s="319" t="str">
        <f t="shared" si="5"/>
        <v/>
      </c>
      <c r="AD19" s="313" t="str">
        <f>IFERROR(IF(AND(S18="Impacto",S19="Impacto"),(AD18-(+AD18*V19)),IF(AND(S18="Probabilidad",S19="Impacto"),(AD17-(+AD17*V19)),IF(S19="Probabilidad",AD18,""))),"")</f>
        <v/>
      </c>
      <c r="AE19" s="320" t="str">
        <f t="shared" si="3"/>
        <v/>
      </c>
      <c r="AF19" s="431"/>
      <c r="AG19" s="312" t="s">
        <v>63</v>
      </c>
      <c r="AH19" s="56"/>
      <c r="AI19" s="57"/>
      <c r="AJ19" s="58"/>
      <c r="AK19" s="58"/>
      <c r="AL19" s="56"/>
      <c r="AM19" s="57"/>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row>
    <row r="20" spans="1:68" s="318" customFormat="1" ht="55" hidden="1" customHeight="1" x14ac:dyDescent="0.3">
      <c r="A20" s="403"/>
      <c r="B20" s="422"/>
      <c r="C20" s="422"/>
      <c r="D20" s="422"/>
      <c r="E20" s="424"/>
      <c r="F20" s="426"/>
      <c r="G20" s="435"/>
      <c r="H20" s="422"/>
      <c r="I20" s="437"/>
      <c r="J20" s="438"/>
      <c r="K20" s="432"/>
      <c r="L20" s="433"/>
      <c r="M20" s="427">
        <f>IF(NOT(ISERROR(MATCH(L20,_xlfn.ANCHORARRAY(F31),0))),K33&amp;"Por favor no seleccionar los criterios de impacto",L20)</f>
        <v>0</v>
      </c>
      <c r="N20" s="428"/>
      <c r="O20" s="429"/>
      <c r="P20" s="430"/>
      <c r="Q20" s="309">
        <v>5</v>
      </c>
      <c r="R20" s="201"/>
      <c r="S20" s="311" t="str">
        <f t="shared" si="0"/>
        <v/>
      </c>
      <c r="T20" s="312"/>
      <c r="U20" s="312" t="s">
        <v>59</v>
      </c>
      <c r="V20" s="313" t="str">
        <f t="shared" si="1"/>
        <v/>
      </c>
      <c r="W20" s="312" t="s">
        <v>60</v>
      </c>
      <c r="X20" s="312" t="s">
        <v>61</v>
      </c>
      <c r="Y20" s="312" t="s">
        <v>62</v>
      </c>
      <c r="Z20" s="314" t="str">
        <f>IFERROR(IF(AND(S19="Probabilidad",S20="Probabilidad"),(AB19-(+AB19*V20)),IF(AND(S19="Impacto",S20="Probabilidad"),(AB18-(+AB18*V20)),IF(S20="Impacto",AB19,""))),"")</f>
        <v/>
      </c>
      <c r="AA20" s="319" t="str">
        <f t="shared" si="4"/>
        <v/>
      </c>
      <c r="AB20" s="316" t="str">
        <f t="shared" si="2"/>
        <v/>
      </c>
      <c r="AC20" s="319" t="str">
        <f t="shared" si="5"/>
        <v/>
      </c>
      <c r="AD20" s="313" t="str">
        <f>IFERROR(IF(AND(S19="Impacto",S20="Impacto"),(AD19-(+AD19*V20)),IF(AND(S19="Probabilidad",S20="Impacto"),(AD18-(+AD18*V20)),IF(S20="Probabilidad",AD19,""))),"")</f>
        <v/>
      </c>
      <c r="AE20" s="320" t="str">
        <f t="shared" si="3"/>
        <v/>
      </c>
      <c r="AF20" s="431"/>
      <c r="AG20" s="312" t="s">
        <v>63</v>
      </c>
      <c r="AH20" s="56"/>
      <c r="AI20" s="57"/>
      <c r="AJ20" s="58"/>
      <c r="AK20" s="58"/>
      <c r="AL20" s="56"/>
      <c r="AM20" s="57"/>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row>
    <row r="21" spans="1:68" s="318" customFormat="1" ht="151.5" hidden="1" customHeight="1" x14ac:dyDescent="0.3">
      <c r="A21" s="403"/>
      <c r="B21" s="422"/>
      <c r="C21" s="422"/>
      <c r="D21" s="422"/>
      <c r="E21" s="425"/>
      <c r="F21" s="426"/>
      <c r="G21" s="436"/>
      <c r="H21" s="422"/>
      <c r="I21" s="437"/>
      <c r="J21" s="438"/>
      <c r="K21" s="432"/>
      <c r="L21" s="433"/>
      <c r="M21" s="427">
        <f>IF(NOT(ISERROR(MATCH(L21,_xlfn.ANCHORARRAY(F32),0))),K34&amp;"Por favor no seleccionar los criterios de impacto",L21)</f>
        <v>0</v>
      </c>
      <c r="N21" s="428"/>
      <c r="O21" s="429"/>
      <c r="P21" s="430"/>
      <c r="Q21" s="309">
        <v>6</v>
      </c>
      <c r="R21" s="201"/>
      <c r="S21" s="311" t="str">
        <f t="shared" si="0"/>
        <v/>
      </c>
      <c r="T21" s="312"/>
      <c r="U21" s="312"/>
      <c r="V21" s="313" t="str">
        <f t="shared" si="1"/>
        <v/>
      </c>
      <c r="W21" s="312"/>
      <c r="X21" s="312"/>
      <c r="Y21" s="312"/>
      <c r="Z21" s="314" t="str">
        <f>IFERROR(IF(AND(S20="Probabilidad",S21="Probabilidad"),(AB20-(+AB20*V21)),IF(AND(S20="Impacto",S21="Probabilidad"),(AB19-(+AB19*V21)),IF(S21="Impacto",AB20,""))),"")</f>
        <v/>
      </c>
      <c r="AA21" s="319" t="str">
        <f t="shared" si="4"/>
        <v/>
      </c>
      <c r="AB21" s="316" t="str">
        <f t="shared" si="2"/>
        <v/>
      </c>
      <c r="AC21" s="319" t="str">
        <f t="shared" si="5"/>
        <v/>
      </c>
      <c r="AD21" s="313" t="str">
        <f>IFERROR(IF(AND(S20="Impacto",S21="Impacto"),(AD20-(+AD20*V21)),IF(AND(S20="Probabilidad",S21="Impacto"),(AD19-(+AD19*V21)),IF(S21="Probabilidad",AD20,""))),"")</f>
        <v/>
      </c>
      <c r="AE21" s="320" t="str">
        <f t="shared" si="3"/>
        <v/>
      </c>
      <c r="AF21" s="320"/>
      <c r="AG21" s="312"/>
      <c r="AH21" s="56"/>
      <c r="AI21" s="57"/>
      <c r="AJ21" s="58"/>
      <c r="AK21" s="58"/>
      <c r="AL21" s="56"/>
      <c r="AM21" s="57"/>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row>
    <row r="22" spans="1:68" ht="87" customHeight="1" x14ac:dyDescent="0.3">
      <c r="A22" s="403">
        <v>3</v>
      </c>
      <c r="B22" s="379" t="s">
        <v>49</v>
      </c>
      <c r="C22" s="379" t="s">
        <v>647</v>
      </c>
      <c r="D22" s="379" t="s">
        <v>648</v>
      </c>
      <c r="E22" s="379" t="s">
        <v>139</v>
      </c>
      <c r="F22" s="380" t="s">
        <v>649</v>
      </c>
      <c r="G22" s="380" t="s">
        <v>54</v>
      </c>
      <c r="H22" s="379" t="s">
        <v>55</v>
      </c>
      <c r="I22" s="386">
        <v>4</v>
      </c>
      <c r="J22" s="387" t="str">
        <f>IF(I22&lt;=0,"",IF(I22&lt;=2,"Muy Baja",IF(I22&lt;=24,"Baja",IF(I22&lt;=500,"Media",IF(I22&lt;=5000,"Alta","Muy Alta")))))</f>
        <v>Baja</v>
      </c>
      <c r="K22" s="388">
        <f>IF(J22="","",IF(J22="Muy Baja",0.2,IF(J22="Baja",0.4,IF(J22="Media",0.6,IF(J22="Alta",0.8,IF(J22="Muy Alta",1,))))))</f>
        <v>0.4</v>
      </c>
      <c r="L22" s="389" t="s">
        <v>56</v>
      </c>
      <c r="M22" s="388" t="s">
        <v>56</v>
      </c>
      <c r="N22" s="387" t="s">
        <v>702</v>
      </c>
      <c r="O22" s="388">
        <f>IF(N22="","",IF(N22="Leve",0.2,IF(N22="Menor",0.4,IF(N22="Moderado",0.6,IF(N22="Mayor",0.8,IF(N22="Catastrófico",1,))))))</f>
        <v>0.6</v>
      </c>
      <c r="P22" s="395"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100" t="s">
        <v>650</v>
      </c>
      <c r="S22" s="101" t="str">
        <f t="shared" si="0"/>
        <v>Probabilidad</v>
      </c>
      <c r="T22" s="50" t="s">
        <v>58</v>
      </c>
      <c r="U22" s="50" t="s">
        <v>59</v>
      </c>
      <c r="V22" s="51" t="str">
        <f t="shared" si="1"/>
        <v>40%</v>
      </c>
      <c r="W22" s="50" t="s">
        <v>60</v>
      </c>
      <c r="X22" s="50" t="s">
        <v>61</v>
      </c>
      <c r="Y22" s="50" t="s">
        <v>62</v>
      </c>
      <c r="Z22" s="52">
        <f>IFERROR(IF(S22="Probabilidad",(K22-(+K22*V22)),IF(S22="Impacto",K22,"")),"")</f>
        <v>0.24</v>
      </c>
      <c r="AA22" s="53" t="str">
        <f>IFERROR(IF(Z22="","",IF(Z22&lt;=0.2,"Muy Baja",IF(Z22&lt;=0.4,"Baja",IF(Z22&lt;=0.6,"Media",IF(Z22&lt;=0.8,"Alta","Muy Alta"))))),"")</f>
        <v>Baja</v>
      </c>
      <c r="AB22" s="103">
        <f t="shared" si="2"/>
        <v>0.24</v>
      </c>
      <c r="AC22" s="53" t="str">
        <f>IFERROR(IF(AD22="","",IF(AD22&lt;=0.2,"Leve",IF(AD22&lt;=0.4,"Menor",IF(AD22&lt;=0.6,"Moderado",IF(AD22&lt;=0.8,"Mayor","Catastrófico"))))),"")</f>
        <v>Moderado</v>
      </c>
      <c r="AD22" s="51">
        <f>IFERROR(IF(S22="Impacto",(O22-(+O22*V22)),IF(S22="Probabilidad",O22,"")),"")</f>
        <v>0.6</v>
      </c>
      <c r="AE22" s="54" t="str">
        <f t="shared" si="3"/>
        <v>Moderado</v>
      </c>
      <c r="AF22" s="396" t="str">
        <f>(AE23)</f>
        <v>Moderado</v>
      </c>
      <c r="AG22" s="50" t="s">
        <v>63</v>
      </c>
      <c r="AH22" s="56"/>
      <c r="AI22" s="57"/>
      <c r="AJ22" s="58"/>
      <c r="AK22" s="58"/>
      <c r="AL22" s="56"/>
      <c r="AM22" s="57"/>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row>
    <row r="23" spans="1:68" ht="120.65" customHeight="1" x14ac:dyDescent="0.3">
      <c r="A23" s="403"/>
      <c r="B23" s="379"/>
      <c r="C23" s="379"/>
      <c r="D23" s="379"/>
      <c r="E23" s="379"/>
      <c r="F23" s="380"/>
      <c r="G23" s="380"/>
      <c r="H23" s="379"/>
      <c r="I23" s="386"/>
      <c r="J23" s="387"/>
      <c r="K23" s="388"/>
      <c r="L23" s="389"/>
      <c r="M23" s="388">
        <f>IF(NOT(ISERROR(MATCH(L23,_xlfn.ANCHORARRAY(F34),0))),K36&amp;"Por favor no seleccionar los criterios de impacto",L23)</f>
        <v>0</v>
      </c>
      <c r="N23" s="387"/>
      <c r="O23" s="388"/>
      <c r="P23" s="395"/>
      <c r="Q23" s="48">
        <v>2</v>
      </c>
      <c r="R23" s="100" t="s">
        <v>651</v>
      </c>
      <c r="S23" s="101" t="str">
        <f t="shared" si="0"/>
        <v>Probabilidad</v>
      </c>
      <c r="T23" s="50" t="s">
        <v>72</v>
      </c>
      <c r="U23" s="50" t="s">
        <v>59</v>
      </c>
      <c r="V23" s="51" t="str">
        <f t="shared" si="1"/>
        <v>30%</v>
      </c>
      <c r="W23" s="50" t="s">
        <v>60</v>
      </c>
      <c r="X23" s="50" t="s">
        <v>61</v>
      </c>
      <c r="Y23" s="50" t="s">
        <v>62</v>
      </c>
      <c r="Z23" s="52">
        <f>IFERROR(IF(S23="Probabilidad",(K23-(+K23*V23)),IF(S23="Impacto",K23,"")),"")</f>
        <v>0</v>
      </c>
      <c r="AA23" s="53" t="str">
        <f t="shared" si="4"/>
        <v>Muy Baja</v>
      </c>
      <c r="AB23" s="103">
        <f t="shared" si="2"/>
        <v>0</v>
      </c>
      <c r="AC23" s="53" t="str">
        <f t="shared" si="5"/>
        <v>Moderado</v>
      </c>
      <c r="AD23" s="51">
        <f>IFERROR(IF(AND(S22="Impacto",S23="Impacto"),(AD22-(+AD22*V23)),IF(S23="Impacto",(O22-(+O22*V23)),IF(S23="Probabilidad",AD22,""))),"")</f>
        <v>0.6</v>
      </c>
      <c r="AE23" s="54" t="str">
        <f t="shared" si="3"/>
        <v>Moderado</v>
      </c>
      <c r="AF23" s="396"/>
      <c r="AG23" s="50" t="s">
        <v>63</v>
      </c>
      <c r="AH23" s="56"/>
      <c r="AI23" s="57"/>
      <c r="AJ23" s="58"/>
      <c r="AK23" s="58"/>
      <c r="AL23" s="56"/>
      <c r="AM23" s="57"/>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spans="1:68" ht="113.5" hidden="1" customHeight="1" x14ac:dyDescent="0.3">
      <c r="A24" s="403"/>
      <c r="B24" s="379"/>
      <c r="C24" s="379"/>
      <c r="D24" s="379"/>
      <c r="E24" s="379"/>
      <c r="F24" s="380"/>
      <c r="G24" s="380"/>
      <c r="H24" s="379"/>
      <c r="I24" s="386"/>
      <c r="J24" s="387"/>
      <c r="K24" s="388"/>
      <c r="L24" s="389"/>
      <c r="M24" s="388">
        <f>IF(NOT(ISERROR(MATCH(L24,_xlfn.ANCHORARRAY(F35),0))),K37&amp;"Por favor no seleccionar los criterios de impacto",L24)</f>
        <v>0</v>
      </c>
      <c r="N24" s="387"/>
      <c r="O24" s="388"/>
      <c r="P24" s="395"/>
      <c r="Q24" s="48">
        <v>3</v>
      </c>
      <c r="R24" s="100"/>
      <c r="S24" s="101" t="str">
        <f t="shared" si="0"/>
        <v/>
      </c>
      <c r="T24" s="50"/>
      <c r="U24" s="50" t="s">
        <v>59</v>
      </c>
      <c r="V24" s="51" t="str">
        <f t="shared" si="1"/>
        <v/>
      </c>
      <c r="W24" s="50" t="s">
        <v>60</v>
      </c>
      <c r="X24" s="50" t="s">
        <v>61</v>
      </c>
      <c r="Y24" s="50" t="s">
        <v>62</v>
      </c>
      <c r="Z24" s="52" t="str">
        <f>IFERROR(IF(AND(S23="Probabilidad",S24="Probabilidad"),(AB23-(+AB23*V24)),IF(AND(S23="Impacto",S24="Probabilidad"),(AB22-(+AB22*V24)),IF(S24="Impacto",AB23,""))),"")</f>
        <v/>
      </c>
      <c r="AA24" s="53" t="str">
        <f t="shared" si="4"/>
        <v/>
      </c>
      <c r="AB24" s="103" t="str">
        <f t="shared" si="2"/>
        <v/>
      </c>
      <c r="AC24" s="53" t="str">
        <f t="shared" si="5"/>
        <v/>
      </c>
      <c r="AD24" s="51" t="str">
        <f>IFERROR(IF(AND(S23="Impacto",S24="Impacto"),(AD23-(+AD23*V24)),IF(AND(S23="Probabilidad",S24="Impacto"),(AD22-(+AD22*V24)),IF(S24="Probabilidad",AD23,""))),"")</f>
        <v/>
      </c>
      <c r="AE24" s="54" t="str">
        <f t="shared" si="3"/>
        <v/>
      </c>
      <c r="AF24" s="396"/>
      <c r="AG24" s="50" t="s">
        <v>63</v>
      </c>
      <c r="AH24" s="56"/>
      <c r="AI24" s="57"/>
      <c r="AJ24" s="58"/>
      <c r="AK24" s="58"/>
      <c r="AL24" s="56"/>
      <c r="AM24" s="57"/>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spans="1:68" ht="151.5" hidden="1" customHeight="1" x14ac:dyDescent="0.3">
      <c r="A25" s="403"/>
      <c r="B25" s="379"/>
      <c r="C25" s="379"/>
      <c r="D25" s="379"/>
      <c r="E25" s="379"/>
      <c r="F25" s="380"/>
      <c r="G25" s="380"/>
      <c r="H25" s="379"/>
      <c r="I25" s="386"/>
      <c r="J25" s="387"/>
      <c r="K25" s="388"/>
      <c r="L25" s="389"/>
      <c r="M25" s="388">
        <f>IF(NOT(ISERROR(MATCH(L25,_xlfn.ANCHORARRAY(F36),0))),K38&amp;"Por favor no seleccionar los criterios de impacto",L25)</f>
        <v>0</v>
      </c>
      <c r="N25" s="387"/>
      <c r="O25" s="388"/>
      <c r="P25" s="395"/>
      <c r="Q25" s="48">
        <v>4</v>
      </c>
      <c r="R25" s="98"/>
      <c r="S25" s="101" t="str">
        <f t="shared" si="0"/>
        <v/>
      </c>
      <c r="T25" s="50"/>
      <c r="U25" s="50" t="s">
        <v>59</v>
      </c>
      <c r="V25" s="51" t="str">
        <f t="shared" si="1"/>
        <v/>
      </c>
      <c r="W25" s="50" t="s">
        <v>60</v>
      </c>
      <c r="X25" s="50" t="s">
        <v>61</v>
      </c>
      <c r="Y25" s="50" t="s">
        <v>62</v>
      </c>
      <c r="Z25" s="52" t="str">
        <f>IFERROR(IF(AND(S24="Probabilidad",S25="Probabilidad"),(AB24-(+AB24*V25)),IF(AND(S24="Impacto",S25="Probabilidad"),(AB23-(+AB23*V25)),IF(S25="Impacto",AB24,""))),"")</f>
        <v/>
      </c>
      <c r="AA25" s="53" t="str">
        <f t="shared" si="4"/>
        <v/>
      </c>
      <c r="AB25" s="103" t="str">
        <f t="shared" si="2"/>
        <v/>
      </c>
      <c r="AC25" s="53" t="str">
        <f t="shared" si="5"/>
        <v/>
      </c>
      <c r="AD25" s="51" t="str">
        <f>IFERROR(IF(AND(S24="Impacto",S25="Impacto"),(AD24-(+AD24*V25)),IF(AND(S24="Probabilidad",S25="Impacto"),(AD23-(+AD23*V25)),IF(S25="Probabilidad",AD24,""))),"")</f>
        <v/>
      </c>
      <c r="AE25" s="54" t="str">
        <f t="shared" si="3"/>
        <v/>
      </c>
      <c r="AF25" s="396"/>
      <c r="AG25" s="50" t="s">
        <v>63</v>
      </c>
      <c r="AH25" s="56"/>
      <c r="AI25" s="57"/>
      <c r="AJ25" s="58"/>
      <c r="AK25" s="58"/>
      <c r="AL25" s="56"/>
      <c r="AM25" s="57"/>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spans="1:68" ht="95.15" hidden="1" customHeight="1" x14ac:dyDescent="0.3">
      <c r="A26" s="403"/>
      <c r="B26" s="379"/>
      <c r="C26" s="379"/>
      <c r="D26" s="379"/>
      <c r="E26" s="379"/>
      <c r="F26" s="380"/>
      <c r="G26" s="380"/>
      <c r="H26" s="379"/>
      <c r="I26" s="386"/>
      <c r="J26" s="387"/>
      <c r="K26" s="388"/>
      <c r="L26" s="389"/>
      <c r="M26" s="388">
        <f>IF(NOT(ISERROR(MATCH(L26,_xlfn.ANCHORARRAY(F37),0))),K39&amp;"Por favor no seleccionar los criterios de impacto",L26)</f>
        <v>0</v>
      </c>
      <c r="N26" s="387"/>
      <c r="O26" s="388"/>
      <c r="P26" s="395"/>
      <c r="Q26" s="48">
        <v>5</v>
      </c>
      <c r="R26" s="97"/>
      <c r="S26" s="101" t="str">
        <f t="shared" si="0"/>
        <v/>
      </c>
      <c r="T26" s="50"/>
      <c r="U26" s="50" t="s">
        <v>59</v>
      </c>
      <c r="V26" s="51" t="str">
        <f t="shared" si="1"/>
        <v/>
      </c>
      <c r="W26" s="50" t="s">
        <v>60</v>
      </c>
      <c r="X26" s="50" t="s">
        <v>61</v>
      </c>
      <c r="Y26" s="50" t="s">
        <v>62</v>
      </c>
      <c r="Z26" s="52" t="str">
        <f>IFERROR(IF(AND(S25="Probabilidad",S26="Probabilidad"),(AB25-(+AB25*V26)),IF(AND(S25="Impacto",S26="Probabilidad"),(AB24-(+AB24*V26)),IF(S26="Impacto",AB25,""))),"")</f>
        <v/>
      </c>
      <c r="AA26" s="53" t="str">
        <f t="shared" si="4"/>
        <v/>
      </c>
      <c r="AB26" s="103" t="str">
        <f t="shared" si="2"/>
        <v/>
      </c>
      <c r="AC26" s="53" t="str">
        <f t="shared" si="5"/>
        <v/>
      </c>
      <c r="AD26" s="51" t="str">
        <f>IFERROR(IF(AND(S25="Impacto",S26="Impacto"),(AD25-(+AD25*V26)),IF(AND(S25="Probabilidad",S26="Impacto"),(AD24-(+AD24*V26)),IF(S26="Probabilidad",AD25,""))),"")</f>
        <v/>
      </c>
      <c r="AE26" s="54" t="str">
        <f t="shared" si="3"/>
        <v/>
      </c>
      <c r="AF26" s="396"/>
      <c r="AG26" s="50" t="s">
        <v>63</v>
      </c>
      <c r="AH26" s="56"/>
      <c r="AI26" s="57"/>
      <c r="AJ26" s="58"/>
      <c r="AK26" s="58"/>
      <c r="AL26" s="56"/>
      <c r="AM26" s="57"/>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spans="1:68" ht="99" hidden="1" customHeight="1" x14ac:dyDescent="0.3">
      <c r="A27" s="403"/>
      <c r="B27" s="379"/>
      <c r="C27" s="379"/>
      <c r="D27" s="379"/>
      <c r="E27" s="379"/>
      <c r="F27" s="380"/>
      <c r="G27" s="380"/>
      <c r="H27" s="379"/>
      <c r="I27" s="386"/>
      <c r="J27" s="387"/>
      <c r="K27" s="388"/>
      <c r="L27" s="389"/>
      <c r="M27" s="388">
        <f>IF(NOT(ISERROR(MATCH(L27,_xlfn.ANCHORARRAY(F38),0))),K40&amp;"Por favor no seleccionar los criterios de impacto",L27)</f>
        <v>0</v>
      </c>
      <c r="N27" s="387"/>
      <c r="O27" s="388"/>
      <c r="P27" s="395"/>
      <c r="Q27" s="48">
        <v>6</v>
      </c>
      <c r="R27" s="97"/>
      <c r="S27" s="101" t="str">
        <f t="shared" si="0"/>
        <v/>
      </c>
      <c r="T27" s="50"/>
      <c r="U27" s="50" t="s">
        <v>59</v>
      </c>
      <c r="V27" s="51" t="str">
        <f t="shared" si="1"/>
        <v/>
      </c>
      <c r="W27" s="50" t="s">
        <v>60</v>
      </c>
      <c r="X27" s="50" t="s">
        <v>61</v>
      </c>
      <c r="Y27" s="50" t="s">
        <v>62</v>
      </c>
      <c r="Z27" s="52" t="str">
        <f>IFERROR(IF(AND(S26="Probabilidad",S27="Probabilidad"),(AB26-(+AB26*V27)),IF(AND(S26="Impacto",S27="Probabilidad"),(AB25-(+AB25*V27)),IF(S27="Impacto",AB26,""))),"")</f>
        <v/>
      </c>
      <c r="AA27" s="53" t="str">
        <f t="shared" si="4"/>
        <v/>
      </c>
      <c r="AB27" s="103" t="str">
        <f t="shared" si="2"/>
        <v/>
      </c>
      <c r="AC27" s="53" t="str">
        <f t="shared" si="5"/>
        <v/>
      </c>
      <c r="AD27" s="51" t="str">
        <f>IFERROR(IF(AND(S26="Impacto",S27="Impacto"),(AD26-(+AD26*V27)),IF(AND(S26="Probabilidad",S27="Impacto"),(AD25-(+AD25*V27)),IF(S27="Probabilidad",AD26,""))),"")</f>
        <v/>
      </c>
      <c r="AE27" s="54" t="str">
        <f t="shared" si="3"/>
        <v/>
      </c>
      <c r="AF27" s="396"/>
      <c r="AG27" s="50" t="s">
        <v>63</v>
      </c>
      <c r="AH27" s="56"/>
      <c r="AI27" s="57"/>
      <c r="AJ27" s="58"/>
      <c r="AK27" s="58"/>
      <c r="AL27" s="56"/>
      <c r="AM27" s="57"/>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spans="1:68" ht="126.65" customHeight="1" x14ac:dyDescent="0.3">
      <c r="A28" s="403">
        <v>4</v>
      </c>
      <c r="B28" s="379" t="s">
        <v>49</v>
      </c>
      <c r="C28" s="379" t="s">
        <v>652</v>
      </c>
      <c r="D28" s="379" t="s">
        <v>653</v>
      </c>
      <c r="E28" s="379" t="s">
        <v>139</v>
      </c>
      <c r="F28" s="380" t="s">
        <v>654</v>
      </c>
      <c r="G28" s="380" t="s">
        <v>54</v>
      </c>
      <c r="H28" s="379" t="s">
        <v>55</v>
      </c>
      <c r="I28" s="386">
        <v>5</v>
      </c>
      <c r="J28" s="387" t="str">
        <f>IF(I28&lt;=0,"",IF(I28&lt;=2,"Muy Baja",IF(I28&lt;=24,"Baja",IF(I28&lt;=500,"Media",IF(I28&lt;=5000,"Alta","Muy Alta")))))</f>
        <v>Baja</v>
      </c>
      <c r="K28" s="388">
        <f>IF(J28="","",IF(J28="Muy Baja",0.2,IF(J28="Baja",0.4,IF(J28="Media",0.6,IF(J28="Alta",0.8,IF(J28="Muy Alta",1,))))))</f>
        <v>0.4</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321" t="s">
        <v>655</v>
      </c>
      <c r="S28" s="101" t="str">
        <f t="shared" si="0"/>
        <v>Probabilidad</v>
      </c>
      <c r="T28" s="50" t="s">
        <v>58</v>
      </c>
      <c r="U28" s="50" t="s">
        <v>59</v>
      </c>
      <c r="V28" s="51" t="str">
        <f t="shared" si="1"/>
        <v>40%</v>
      </c>
      <c r="W28" s="50" t="s">
        <v>60</v>
      </c>
      <c r="X28" s="50" t="s">
        <v>61</v>
      </c>
      <c r="Y28" s="50" t="s">
        <v>62</v>
      </c>
      <c r="Z28" s="52">
        <f>IFERROR(IF(S28="Probabilidad",(K28-(+K28*V28)),IF(S28="Impacto",K28,"")),"")</f>
        <v>0.24</v>
      </c>
      <c r="AA28" s="53" t="str">
        <f>IFERROR(IF(Z28="","",IF(Z28&lt;=0.2,"Muy Baja",IF(Z28&lt;=0.4,"Baja",IF(Z28&lt;=0.6,"Media",IF(Z28&lt;=0.8,"Alta","Muy Alta"))))),"")</f>
        <v>Baja</v>
      </c>
      <c r="AB28" s="103">
        <f t="shared" si="2"/>
        <v>0.24</v>
      </c>
      <c r="AC28" s="53" t="str">
        <f>IFERROR(IF(AD28="","",IF(AD28&lt;=0.2,"Leve",IF(AD28&lt;=0.4,"Menor",IF(AD28&lt;=0.6,"Moderado",IF(AD28&lt;=0.8,"Mayor","Catastrófico"))))),"")</f>
        <v>Moderado</v>
      </c>
      <c r="AD28" s="51">
        <f>IFERROR(IF(S28="Impacto",(O28-(+O28*V28)),IF(S28="Probabilidad",O28,"")),"")</f>
        <v>0.6</v>
      </c>
      <c r="AE28" s="54" t="str">
        <f t="shared" si="3"/>
        <v>Moderado</v>
      </c>
      <c r="AF28" s="396" t="str">
        <f>(AE29)</f>
        <v>Moderado</v>
      </c>
      <c r="AG28" s="50" t="s">
        <v>63</v>
      </c>
      <c r="AH28" s="56"/>
      <c r="AI28" s="57"/>
      <c r="AJ28" s="58"/>
      <c r="AK28" s="58"/>
      <c r="AL28" s="56"/>
      <c r="AM28" s="57"/>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spans="1:68" ht="121.5" customHeight="1" x14ac:dyDescent="0.3">
      <c r="A29" s="403"/>
      <c r="B29" s="379"/>
      <c r="C29" s="379"/>
      <c r="D29" s="379"/>
      <c r="E29" s="379"/>
      <c r="F29" s="380"/>
      <c r="G29" s="380"/>
      <c r="H29" s="379"/>
      <c r="I29" s="386"/>
      <c r="J29" s="387"/>
      <c r="K29" s="388"/>
      <c r="L29" s="389"/>
      <c r="M29" s="388">
        <f>IF(NOT(ISERROR(MATCH(L29,_xlfn.ANCHORARRAY(F40),0))),K42&amp;"Por favor no seleccionar los criterios de impacto",L29)</f>
        <v>0</v>
      </c>
      <c r="N29" s="387"/>
      <c r="O29" s="388"/>
      <c r="P29" s="395"/>
      <c r="Q29" s="48">
        <v>2</v>
      </c>
      <c r="R29" s="100" t="s">
        <v>656</v>
      </c>
      <c r="S29" s="101" t="str">
        <f t="shared" si="0"/>
        <v>Probabilidad</v>
      </c>
      <c r="T29" s="50" t="s">
        <v>72</v>
      </c>
      <c r="U29" s="50" t="s">
        <v>59</v>
      </c>
      <c r="V29" s="51" t="str">
        <f t="shared" si="1"/>
        <v>30%</v>
      </c>
      <c r="W29" s="50" t="s">
        <v>60</v>
      </c>
      <c r="X29" s="50" t="s">
        <v>61</v>
      </c>
      <c r="Y29" s="50" t="s">
        <v>62</v>
      </c>
      <c r="Z29" s="52">
        <f>IFERROR(IF(AND(S28="Probabilidad",S29="Probabilidad"),(AB28-(+AB28*V29)),IF(S29="Probabilidad",(K28-(+K28*V29)),IF(S29="Impacto",AB28,""))),"")</f>
        <v>0.16799999999999998</v>
      </c>
      <c r="AA29" s="53" t="str">
        <f t="shared" si="4"/>
        <v>Muy Baja</v>
      </c>
      <c r="AB29" s="103">
        <f t="shared" si="2"/>
        <v>0.16799999999999998</v>
      </c>
      <c r="AC29" s="53" t="str">
        <f t="shared" si="5"/>
        <v>Moderado</v>
      </c>
      <c r="AD29" s="51">
        <f>IFERROR(IF(AND(S28="Impacto",S29="Impacto"),(AD28-(+AD28*V29)),IF(S29="Impacto",(O28-(+O28*V29)),IF(S29="Probabilidad",AD28,""))),"")</f>
        <v>0.6</v>
      </c>
      <c r="AE29" s="54" t="str">
        <f t="shared" si="3"/>
        <v>Moderado</v>
      </c>
      <c r="AF29" s="396"/>
      <c r="AG29" s="50" t="s">
        <v>63</v>
      </c>
      <c r="AH29" s="56"/>
      <c r="AI29" s="57"/>
      <c r="AJ29" s="58"/>
      <c r="AK29" s="58"/>
      <c r="AL29" s="56"/>
      <c r="AM29" s="57"/>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spans="1:68" ht="90.65" hidden="1" customHeight="1" x14ac:dyDescent="0.3">
      <c r="A30" s="403"/>
      <c r="B30" s="379"/>
      <c r="C30" s="379"/>
      <c r="D30" s="379"/>
      <c r="E30" s="379"/>
      <c r="F30" s="380"/>
      <c r="G30" s="380"/>
      <c r="H30" s="379"/>
      <c r="I30" s="386"/>
      <c r="J30" s="387"/>
      <c r="K30" s="388"/>
      <c r="L30" s="389"/>
      <c r="M30" s="388">
        <f>IF(NOT(ISERROR(MATCH(L30,_xlfn.ANCHORARRAY(F41),0))),K43&amp;"Por favor no seleccionar los criterios de impacto",L30)</f>
        <v>0</v>
      </c>
      <c r="N30" s="387"/>
      <c r="O30" s="388"/>
      <c r="P30" s="395"/>
      <c r="Q30" s="48">
        <v>3</v>
      </c>
      <c r="R30" s="60"/>
      <c r="S30" s="101" t="str">
        <f t="shared" si="0"/>
        <v/>
      </c>
      <c r="T30" s="50"/>
      <c r="U30" s="50" t="s">
        <v>59</v>
      </c>
      <c r="V30" s="51" t="str">
        <f t="shared" si="1"/>
        <v/>
      </c>
      <c r="W30" s="50" t="s">
        <v>60</v>
      </c>
      <c r="X30" s="50" t="s">
        <v>61</v>
      </c>
      <c r="Y30" s="50" t="s">
        <v>62</v>
      </c>
      <c r="Z30" s="52" t="str">
        <f>IFERROR(IF(AND(S29="Probabilidad",S30="Probabilidad"),(AB29-(+AB29*V30)),IF(AND(S29="Impacto",S30="Probabilidad"),(AB28-(+AB28*V30)),IF(S30="Impacto",AB29,""))),"")</f>
        <v/>
      </c>
      <c r="AA30" s="53" t="str">
        <f t="shared" si="4"/>
        <v/>
      </c>
      <c r="AB30" s="103" t="str">
        <f t="shared" si="2"/>
        <v/>
      </c>
      <c r="AC30" s="53" t="str">
        <f t="shared" si="5"/>
        <v/>
      </c>
      <c r="AD30" s="51" t="str">
        <f>IFERROR(IF(AND(S29="Impacto",S30="Impacto"),(AD29-(+AD29*V30)),IF(AND(S29="Probabilidad",S30="Impacto"),(AD28-(+AD28*V30)),IF(S30="Probabilidad",AD29,""))),"")</f>
        <v/>
      </c>
      <c r="AE30" s="54" t="str">
        <f t="shared" si="3"/>
        <v/>
      </c>
      <c r="AF30" s="396"/>
      <c r="AG30" s="50" t="s">
        <v>63</v>
      </c>
      <c r="AH30" s="56"/>
      <c r="AI30" s="57"/>
      <c r="AJ30" s="58"/>
      <c r="AK30" s="58"/>
      <c r="AL30" s="56"/>
      <c r="AM30" s="57"/>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spans="1:68" ht="93" hidden="1" customHeight="1" x14ac:dyDescent="0.3">
      <c r="A31" s="403"/>
      <c r="B31" s="379"/>
      <c r="C31" s="379"/>
      <c r="D31" s="379"/>
      <c r="E31" s="379"/>
      <c r="F31" s="380"/>
      <c r="G31" s="380"/>
      <c r="H31" s="379"/>
      <c r="I31" s="386"/>
      <c r="J31" s="387"/>
      <c r="K31" s="388"/>
      <c r="L31" s="389"/>
      <c r="M31" s="388">
        <f>IF(NOT(ISERROR(MATCH(L31,_xlfn.ANCHORARRAY(F42),0))),K44&amp;"Por favor no seleccionar los criterios de impacto",L31)</f>
        <v>0</v>
      </c>
      <c r="N31" s="387"/>
      <c r="O31" s="388"/>
      <c r="P31" s="395"/>
      <c r="Q31" s="48">
        <v>4</v>
      </c>
      <c r="R31" s="60"/>
      <c r="S31" s="101" t="str">
        <f t="shared" si="0"/>
        <v/>
      </c>
      <c r="T31" s="50"/>
      <c r="U31" s="50" t="s">
        <v>59</v>
      </c>
      <c r="V31" s="51" t="str">
        <f t="shared" si="1"/>
        <v/>
      </c>
      <c r="W31" s="50" t="s">
        <v>60</v>
      </c>
      <c r="X31" s="50" t="s">
        <v>61</v>
      </c>
      <c r="Y31" s="50" t="s">
        <v>62</v>
      </c>
      <c r="Z31" s="52" t="str">
        <f>IFERROR(IF(AND(S30="Probabilidad",S31="Probabilidad"),(AB30-(+AB30*V31)),IF(AND(S30="Impacto",S31="Probabilidad"),(AB29-(+AB29*V31)),IF(S31="Impacto",AB30,""))),"")</f>
        <v/>
      </c>
      <c r="AA31" s="53" t="str">
        <f t="shared" si="4"/>
        <v/>
      </c>
      <c r="AB31" s="103" t="str">
        <f t="shared" si="2"/>
        <v/>
      </c>
      <c r="AC31" s="53" t="str">
        <f t="shared" si="5"/>
        <v/>
      </c>
      <c r="AD31" s="51" t="str">
        <f>IFERROR(IF(AND(S30="Impacto",S31="Impacto"),(AD30-(+AD30*V31)),IF(AND(S30="Probabilidad",S31="Impacto"),(AD29-(+AD29*V31)),IF(S31="Probabilidad",AD30,""))),"")</f>
        <v/>
      </c>
      <c r="AE31" s="54" t="str">
        <f t="shared" si="3"/>
        <v/>
      </c>
      <c r="AF31" s="396"/>
      <c r="AG31" s="50" t="s">
        <v>63</v>
      </c>
      <c r="AH31" s="56"/>
      <c r="AI31" s="57"/>
      <c r="AJ31" s="58"/>
      <c r="AK31" s="58"/>
      <c r="AL31" s="56"/>
      <c r="AM31" s="57"/>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spans="1:68" ht="151.5" hidden="1" customHeight="1" x14ac:dyDescent="0.3">
      <c r="A32" s="403"/>
      <c r="B32" s="379"/>
      <c r="C32" s="379"/>
      <c r="D32" s="379"/>
      <c r="E32" s="46"/>
      <c r="F32" s="380"/>
      <c r="G32" s="47"/>
      <c r="H32" s="379"/>
      <c r="I32" s="386"/>
      <c r="J32" s="387"/>
      <c r="K32" s="388"/>
      <c r="L32" s="389"/>
      <c r="M32" s="388">
        <f>IF(NOT(ISERROR(MATCH(L32,_xlfn.ANCHORARRAY(F43),0))),K45&amp;"Por favor no seleccionar los criterios de impacto",L32)</f>
        <v>0</v>
      </c>
      <c r="N32" s="387"/>
      <c r="O32" s="388"/>
      <c r="P32" s="395"/>
      <c r="Q32" s="48">
        <v>5</v>
      </c>
      <c r="R32" s="60"/>
      <c r="S32" s="101"/>
      <c r="T32" s="50"/>
      <c r="U32" s="50"/>
      <c r="V32" s="51"/>
      <c r="W32" s="50"/>
      <c r="X32" s="50"/>
      <c r="Y32" s="50"/>
      <c r="Z32" s="59"/>
      <c r="AA32" s="53"/>
      <c r="AB32" s="103"/>
      <c r="AC32" s="53"/>
      <c r="AD32" s="51"/>
      <c r="AE32" s="54"/>
      <c r="AF32" s="54"/>
      <c r="AG32" s="50"/>
      <c r="AH32" s="56"/>
      <c r="AI32" s="57"/>
      <c r="AJ32" s="58"/>
      <c r="AK32" s="58"/>
      <c r="AL32" s="56"/>
      <c r="AM32" s="57"/>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spans="1:68" ht="10" customHeight="1" x14ac:dyDescent="0.3">
      <c r="A33" s="403"/>
      <c r="B33" s="379"/>
      <c r="C33" s="379"/>
      <c r="D33" s="379"/>
      <c r="E33" s="46"/>
      <c r="F33" s="380"/>
      <c r="G33" s="47"/>
      <c r="H33" s="379"/>
      <c r="I33" s="386"/>
      <c r="J33" s="387"/>
      <c r="K33" s="388"/>
      <c r="L33" s="389"/>
      <c r="M33" s="388">
        <f>IF(NOT(ISERROR(MATCH(L33,_xlfn.ANCHORARRAY(F44),0))),K46&amp;"Por favor no seleccionar los criterios de impacto",L33)</f>
        <v>0</v>
      </c>
      <c r="N33" s="387"/>
      <c r="O33" s="388"/>
      <c r="P33" s="395"/>
      <c r="Q33" s="48">
        <v>6</v>
      </c>
      <c r="R33" s="60"/>
      <c r="S33" s="101"/>
      <c r="T33" s="50"/>
      <c r="U33" s="50"/>
      <c r="V33" s="51"/>
      <c r="W33" s="50"/>
      <c r="X33" s="50"/>
      <c r="Y33" s="50"/>
      <c r="Z33" s="52"/>
      <c r="AA33" s="53"/>
      <c r="AB33" s="103"/>
      <c r="AC33" s="53"/>
      <c r="AD33" s="51"/>
      <c r="AE33" s="54"/>
      <c r="AF33" s="54"/>
      <c r="AG33" s="50"/>
      <c r="AH33" s="56"/>
      <c r="AI33" s="57"/>
      <c r="AJ33" s="58"/>
      <c r="AK33" s="58"/>
      <c r="AL33" s="56"/>
      <c r="AM33" s="57"/>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spans="1:68" ht="4" customHeight="1" x14ac:dyDescent="0.3">
      <c r="A34" s="397">
        <v>5</v>
      </c>
      <c r="B34" s="399"/>
      <c r="C34" s="399"/>
      <c r="D34" s="399"/>
      <c r="E34" s="61"/>
      <c r="F34" s="401"/>
      <c r="G34" s="412"/>
      <c r="H34" s="399"/>
      <c r="I34" s="413"/>
      <c r="J34" s="406" t="str">
        <f>IF(I34&lt;=0,"",IF(I34&lt;=2,"Muy Baja",IF(I34&lt;=24,"Baja",IF(I34&lt;=500,"Media",IF(I34&lt;=5000,"Alta","Muy Alta")))))</f>
        <v/>
      </c>
      <c r="K34" s="404" t="str">
        <f>IF(J34="","",IF(J34="Muy Baja",0.2,IF(J34="Baja",0.4,IF(J34="Media",0.6,IF(J34="Alta",0.8,IF(J34="Muy Alta",1,))))))</f>
        <v/>
      </c>
      <c r="L34" s="415"/>
      <c r="M34" s="404">
        <v>0</v>
      </c>
      <c r="N34" s="406" t="s">
        <v>703</v>
      </c>
      <c r="O34" s="404" t="str">
        <f>IF(N34="","",IF(N34="Leve",0.2,IF(N34="Menor",0.4,IF(N34="Moderado",0.6,IF(N34="Mayor",0.8,IF(N34="Catastrófico",1,))))))</f>
        <v/>
      </c>
      <c r="P34" s="408"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
      </c>
      <c r="Q34" s="66">
        <v>1</v>
      </c>
      <c r="R34" s="67"/>
      <c r="S34" s="322" t="str">
        <f t="shared" ref="S34:S69" si="6">IF(OR(T34="Preventivo",T34="Detectivo"),"Probabilidad",IF(T34="Correctivo","Impacto",""))</f>
        <v/>
      </c>
      <c r="T34" s="69"/>
      <c r="U34" s="69"/>
      <c r="V34" s="70" t="str">
        <f t="shared" ref="V34:V69" si="7">IF(AND(T34="Preventivo",U34="Automático"),"50%",IF(AND(T34="Preventivo",U34="Manual"),"40%",IF(AND(T34="Detectivo",U34="Automático"),"40%",IF(AND(T34="Detectivo",U34="Manual"),"30%",IF(AND(T34="Correctivo",U34="Automático"),"35%",IF(AND(T34="Correctivo",U34="Manual"),"25%",""))))))</f>
        <v/>
      </c>
      <c r="W34" s="69"/>
      <c r="X34" s="69"/>
      <c r="Y34" s="69"/>
      <c r="Z34" s="71" t="str">
        <f>IFERROR(IF(S34="Probabilidad",(K34-(+K34*V34)),IF(S34="Impacto",K34,"")),"")</f>
        <v/>
      </c>
      <c r="AA34" s="72" t="str">
        <f>IFERROR(IF(Z34="","",IF(Z34&lt;=0.2,"Muy Baja",IF(Z34&lt;=0.4,"Baja",IF(Z34&lt;=0.6,"Media",IF(Z34&lt;=0.8,"Alta","Muy Alta"))))),"")</f>
        <v/>
      </c>
      <c r="AB34" s="108" t="str">
        <f t="shared" ref="AB34:AB69" si="8">+Z34</f>
        <v/>
      </c>
      <c r="AC34" s="72" t="str">
        <f>IFERROR(IF(AD34="","",IF(AD34&lt;=0.2,"Leve",IF(AD34&lt;=0.4,"Menor",IF(AD34&lt;=0.6,"Moderado",IF(AD34&lt;=0.8,"Mayor","Catastrófico"))))),"")</f>
        <v/>
      </c>
      <c r="AD34" s="70" t="str">
        <f>IFERROR(IF(S34="Impacto",(O34-(+O34*V34)),IF(S34="Probabilidad",O34,"")),"")</f>
        <v/>
      </c>
      <c r="AE34" s="73" t="str">
        <f t="shared" ref="AE34:AE69" si="9">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
      </c>
      <c r="AF34" s="410" t="str">
        <f>(AE38)</f>
        <v/>
      </c>
      <c r="AG34" s="69"/>
      <c r="AH34" s="56"/>
      <c r="AI34" s="57"/>
      <c r="AJ34" s="58"/>
      <c r="AK34" s="58"/>
      <c r="AL34" s="56"/>
      <c r="AM34" s="57"/>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spans="1:68" ht="71.5" hidden="1" customHeight="1" x14ac:dyDescent="0.3">
      <c r="A35" s="398"/>
      <c r="B35" s="400"/>
      <c r="C35" s="400"/>
      <c r="D35" s="400"/>
      <c r="E35" s="74"/>
      <c r="F35" s="402"/>
      <c r="G35" s="412"/>
      <c r="H35" s="400"/>
      <c r="I35" s="414"/>
      <c r="J35" s="407"/>
      <c r="K35" s="405"/>
      <c r="L35" s="416"/>
      <c r="M35" s="405">
        <f>IF(NOT(ISERROR(MATCH(L35,_xlfn.ANCHORARRAY(F46),0))),K48&amp;"Por favor no seleccionar los criterios de impacto",L35)</f>
        <v>0</v>
      </c>
      <c r="N35" s="407"/>
      <c r="O35" s="405"/>
      <c r="P35" s="409"/>
      <c r="Q35" s="79">
        <v>2</v>
      </c>
      <c r="R35" s="80"/>
      <c r="S35" s="214" t="str">
        <f t="shared" si="6"/>
        <v/>
      </c>
      <c r="T35" s="82"/>
      <c r="U35" s="82"/>
      <c r="V35" s="83" t="str">
        <f t="shared" si="7"/>
        <v/>
      </c>
      <c r="W35" s="82"/>
      <c r="X35" s="82"/>
      <c r="Y35" s="82"/>
      <c r="Z35" s="84" t="str">
        <f>IFERROR(IF(AND(S34="Probabilidad",S35="Probabilidad"),(AB34-(+AB34*V35)),IF(S35="Probabilidad",(K34-(+K34*V35)),IF(S35="Impacto",AB34,""))),"")</f>
        <v/>
      </c>
      <c r="AA35" s="85" t="str">
        <f t="shared" si="4"/>
        <v/>
      </c>
      <c r="AB35" s="109" t="str">
        <f t="shared" si="8"/>
        <v/>
      </c>
      <c r="AC35" s="85" t="str">
        <f t="shared" si="5"/>
        <v/>
      </c>
      <c r="AD35" s="83" t="str">
        <f>IFERROR(IF(AND(S34="Impacto",S35="Impacto"),(AD34-(+AD34*V35)),IF(S35="Impacto",(O34-(+O34*V35)),IF(S35="Probabilidad",AD34,""))),"")</f>
        <v/>
      </c>
      <c r="AE35" s="86" t="str">
        <f t="shared" si="9"/>
        <v/>
      </c>
      <c r="AF35" s="410"/>
      <c r="AG35" s="82"/>
      <c r="AH35" s="56"/>
      <c r="AI35" s="57"/>
      <c r="AJ35" s="58"/>
      <c r="AK35" s="58"/>
      <c r="AL35" s="56"/>
      <c r="AM35" s="57"/>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spans="1:68" ht="69" hidden="1" customHeight="1" x14ac:dyDescent="0.3">
      <c r="A36" s="398"/>
      <c r="B36" s="400"/>
      <c r="C36" s="400"/>
      <c r="D36" s="400"/>
      <c r="E36" s="74"/>
      <c r="F36" s="402"/>
      <c r="G36" s="412"/>
      <c r="H36" s="400"/>
      <c r="I36" s="414"/>
      <c r="J36" s="407"/>
      <c r="K36" s="405"/>
      <c r="L36" s="416"/>
      <c r="M36" s="405">
        <f>IF(NOT(ISERROR(MATCH(L36,_xlfn.ANCHORARRAY(F47),0))),K49&amp;"Por favor no seleccionar los criterios de impacto",L36)</f>
        <v>0</v>
      </c>
      <c r="N36" s="407"/>
      <c r="O36" s="405"/>
      <c r="P36" s="409"/>
      <c r="Q36" s="79">
        <v>3</v>
      </c>
      <c r="R36" s="87"/>
      <c r="S36" s="214" t="str">
        <f t="shared" si="6"/>
        <v/>
      </c>
      <c r="T36" s="82"/>
      <c r="U36" s="82"/>
      <c r="V36" s="83" t="str">
        <f t="shared" si="7"/>
        <v/>
      </c>
      <c r="W36" s="82"/>
      <c r="X36" s="82"/>
      <c r="Y36" s="82"/>
      <c r="Z36" s="84" t="str">
        <f>IFERROR(IF(AND(S35="Probabilidad",S36="Probabilidad"),(AB35-(+AB35*V36)),IF(AND(S35="Impacto",S36="Probabilidad"),(AB34-(+AB34*V36)),IF(S36="Impacto",AB35,""))),"")</f>
        <v/>
      </c>
      <c r="AA36" s="85" t="str">
        <f t="shared" si="4"/>
        <v/>
      </c>
      <c r="AB36" s="109" t="str">
        <f t="shared" si="8"/>
        <v/>
      </c>
      <c r="AC36" s="85" t="str">
        <f t="shared" si="5"/>
        <v/>
      </c>
      <c r="AD36" s="83" t="str">
        <f>IFERROR(IF(AND(S35="Impacto",S36="Impacto"),(AD35-(+AD35*V36)),IF(AND(S35="Probabilidad",S36="Impacto"),(AD34-(+AD34*V36)),IF(S36="Probabilidad",AD35,""))),"")</f>
        <v/>
      </c>
      <c r="AE36" s="86" t="str">
        <f t="shared" si="9"/>
        <v/>
      </c>
      <c r="AF36" s="410"/>
      <c r="AG36" s="82"/>
      <c r="AH36" s="56"/>
      <c r="AI36" s="57"/>
      <c r="AJ36" s="58"/>
      <c r="AK36" s="58"/>
      <c r="AL36" s="56"/>
      <c r="AM36" s="57"/>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spans="1:68" ht="81.650000000000006" hidden="1" customHeight="1" x14ac:dyDescent="0.3">
      <c r="A37" s="398"/>
      <c r="B37" s="400"/>
      <c r="C37" s="400"/>
      <c r="D37" s="400"/>
      <c r="E37" s="74"/>
      <c r="F37" s="402"/>
      <c r="G37" s="412"/>
      <c r="H37" s="400"/>
      <c r="I37" s="414"/>
      <c r="J37" s="407"/>
      <c r="K37" s="405"/>
      <c r="L37" s="416"/>
      <c r="M37" s="405">
        <f>IF(NOT(ISERROR(MATCH(L37,_xlfn.ANCHORARRAY(F48),0))),K50&amp;"Por favor no seleccionar los criterios de impacto",L37)</f>
        <v>0</v>
      </c>
      <c r="N37" s="407"/>
      <c r="O37" s="405"/>
      <c r="P37" s="409"/>
      <c r="Q37" s="79">
        <v>4</v>
      </c>
      <c r="R37" s="80"/>
      <c r="S37" s="214" t="str">
        <f t="shared" si="6"/>
        <v/>
      </c>
      <c r="T37" s="82"/>
      <c r="U37" s="82"/>
      <c r="V37" s="83" t="str">
        <f t="shared" si="7"/>
        <v/>
      </c>
      <c r="W37" s="82"/>
      <c r="X37" s="82"/>
      <c r="Y37" s="82"/>
      <c r="Z37" s="84" t="str">
        <f>IFERROR(IF(AND(S36="Probabilidad",S37="Probabilidad"),(AB36-(+AB36*V37)),IF(AND(S36="Impacto",S37="Probabilidad"),(AB35-(+AB35*V37)),IF(S37="Impacto",AB36,""))),"")</f>
        <v/>
      </c>
      <c r="AA37" s="85" t="str">
        <f t="shared" si="4"/>
        <v/>
      </c>
      <c r="AB37" s="109" t="str">
        <f t="shared" si="8"/>
        <v/>
      </c>
      <c r="AC37" s="85" t="str">
        <f t="shared" si="5"/>
        <v/>
      </c>
      <c r="AD37" s="83" t="str">
        <f>IFERROR(IF(AND(S36="Impacto",S37="Impacto"),(AD36-(+AD36*V37)),IF(AND(S36="Probabilidad",S37="Impacto"),(AD35-(+AD35*V37)),IF(S37="Probabilidad",AD36,""))),"")</f>
        <v/>
      </c>
      <c r="AE37" s="86" t="str">
        <f t="shared" si="9"/>
        <v/>
      </c>
      <c r="AF37" s="410"/>
      <c r="AG37" s="82"/>
      <c r="AH37" s="56"/>
      <c r="AI37" s="57"/>
      <c r="AJ37" s="58"/>
      <c r="AK37" s="58"/>
      <c r="AL37" s="56"/>
      <c r="AM37" s="57"/>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spans="1:68" ht="66.650000000000006" hidden="1" customHeight="1" x14ac:dyDescent="0.3">
      <c r="A38" s="398"/>
      <c r="B38" s="400"/>
      <c r="C38" s="400"/>
      <c r="D38" s="400"/>
      <c r="E38" s="74"/>
      <c r="F38" s="402"/>
      <c r="G38" s="401"/>
      <c r="H38" s="400"/>
      <c r="I38" s="414"/>
      <c r="J38" s="407"/>
      <c r="K38" s="405"/>
      <c r="L38" s="416"/>
      <c r="M38" s="405">
        <f>IF(NOT(ISERROR(MATCH(L38,_xlfn.ANCHORARRAY(F49),0))),K51&amp;"Por favor no seleccionar los criterios de impacto",L38)</f>
        <v>0</v>
      </c>
      <c r="N38" s="407"/>
      <c r="O38" s="405"/>
      <c r="P38" s="409"/>
      <c r="Q38" s="79">
        <v>5</v>
      </c>
      <c r="R38" s="80"/>
      <c r="S38" s="214" t="str">
        <f t="shared" si="6"/>
        <v/>
      </c>
      <c r="T38" s="82"/>
      <c r="U38" s="82"/>
      <c r="V38" s="83" t="str">
        <f t="shared" si="7"/>
        <v/>
      </c>
      <c r="W38" s="82"/>
      <c r="X38" s="82"/>
      <c r="Y38" s="82"/>
      <c r="Z38" s="84" t="str">
        <f>IFERROR(IF(AND(S37="Probabilidad",S38="Probabilidad"),(AB37-(+AB37*V38)),IF(AND(S37="Impacto",S38="Probabilidad"),(AB36-(+AB36*V38)),IF(S38="Impacto",AB37,""))),"")</f>
        <v/>
      </c>
      <c r="AA38" s="85" t="str">
        <f t="shared" si="4"/>
        <v/>
      </c>
      <c r="AB38" s="109" t="str">
        <f t="shared" si="8"/>
        <v/>
      </c>
      <c r="AC38" s="85" t="str">
        <f t="shared" si="5"/>
        <v/>
      </c>
      <c r="AD38" s="83" t="str">
        <f>IFERROR(IF(AND(S37="Impacto",S38="Impacto"),(AD37-(+AD37*V38)),IF(AND(S37="Probabilidad",S38="Impacto"),(AD36-(+AD36*V38)),IF(S38="Probabilidad",AD37,""))),"")</f>
        <v/>
      </c>
      <c r="AE38" s="86" t="str">
        <f t="shared" si="9"/>
        <v/>
      </c>
      <c r="AF38" s="411"/>
      <c r="AG38" s="82"/>
      <c r="AH38" s="56"/>
      <c r="AI38" s="57"/>
      <c r="AJ38" s="58"/>
      <c r="AK38" s="58"/>
      <c r="AL38" s="56"/>
      <c r="AM38" s="57"/>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spans="1:68" ht="151.5" hidden="1" customHeight="1" x14ac:dyDescent="0.3">
      <c r="A39" s="398"/>
      <c r="B39" s="400"/>
      <c r="C39" s="400"/>
      <c r="D39" s="400"/>
      <c r="E39" s="74"/>
      <c r="F39" s="402"/>
      <c r="G39" s="78"/>
      <c r="H39" s="400"/>
      <c r="I39" s="414"/>
      <c r="J39" s="407"/>
      <c r="K39" s="405"/>
      <c r="L39" s="416"/>
      <c r="M39" s="405">
        <f>IF(NOT(ISERROR(MATCH(L39,_xlfn.ANCHORARRAY(F50),0))),K52&amp;"Por favor no seleccionar los criterios de impacto",L39)</f>
        <v>0</v>
      </c>
      <c r="N39" s="407"/>
      <c r="O39" s="405"/>
      <c r="P39" s="409"/>
      <c r="Q39" s="79">
        <v>6</v>
      </c>
      <c r="R39" s="80"/>
      <c r="S39" s="214" t="str">
        <f t="shared" si="6"/>
        <v/>
      </c>
      <c r="T39" s="82"/>
      <c r="U39" s="82"/>
      <c r="V39" s="83" t="str">
        <f t="shared" si="7"/>
        <v/>
      </c>
      <c r="W39" s="82"/>
      <c r="X39" s="82"/>
      <c r="Y39" s="82"/>
      <c r="Z39" s="84" t="str">
        <f>IFERROR(IF(AND(S38="Probabilidad",S39="Probabilidad"),(AB38-(+AB38*V39)),IF(AND(S38="Impacto",S39="Probabilidad"),(AB37-(+AB37*V39)),IF(S39="Impacto",AB38,""))),"")</f>
        <v/>
      </c>
      <c r="AA39" s="85" t="str">
        <f t="shared" si="4"/>
        <v/>
      </c>
      <c r="AB39" s="109" t="str">
        <f t="shared" si="8"/>
        <v/>
      </c>
      <c r="AC39" s="85" t="str">
        <f t="shared" si="5"/>
        <v/>
      </c>
      <c r="AD39" s="83" t="str">
        <f>IFERROR(IF(AND(S38="Impacto",S39="Impacto"),(AD38-(+AD38*V39)),IF(AND(S38="Probabilidad",S39="Impacto"),(AD37-(+AD37*V39)),IF(S39="Probabilidad",AD38,""))),"")</f>
        <v/>
      </c>
      <c r="AE39" s="86" t="str">
        <f t="shared" si="9"/>
        <v/>
      </c>
      <c r="AF39" s="86"/>
      <c r="AG39" s="82"/>
      <c r="AH39" s="61"/>
      <c r="AI39" s="62"/>
      <c r="AJ39" s="63"/>
      <c r="AK39" s="63"/>
      <c r="AL39" s="61"/>
      <c r="AM39" s="64"/>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spans="1:68" ht="79" hidden="1" customHeight="1" x14ac:dyDescent="0.3">
      <c r="A40" s="398">
        <v>6</v>
      </c>
      <c r="B40" s="400"/>
      <c r="C40" s="400"/>
      <c r="D40" s="400"/>
      <c r="E40" s="74"/>
      <c r="F40" s="402"/>
      <c r="G40" s="418"/>
      <c r="H40" s="400"/>
      <c r="I40" s="414"/>
      <c r="J40" s="407" t="str">
        <f>IF(I40&lt;=0,"",IF(I40&lt;=2,"Muy Baja",IF(I40&lt;=24,"Baja",IF(I40&lt;=500,"Media",IF(I40&lt;=5000,"Alta","Muy Alta")))))</f>
        <v/>
      </c>
      <c r="K40" s="405" t="str">
        <f>IF(J40="","",IF(J40="Muy Baja",0.2,IF(J40="Baja",0.4,IF(J40="Media",0.6,IF(J40="Alta",0.8,IF(J40="Muy Alta",1,))))))</f>
        <v/>
      </c>
      <c r="L40" s="416"/>
      <c r="M40" s="405">
        <v>0</v>
      </c>
      <c r="N40" s="407" t="s">
        <v>703</v>
      </c>
      <c r="O40" s="405" t="str">
        <f>IF(N40="","",IF(N40="Leve",0.2,IF(N40="Menor",0.4,IF(N40="Moderado",0.6,IF(N40="Mayor",0.8,IF(N40="Catastrófico",1,))))))</f>
        <v/>
      </c>
      <c r="P40" s="409"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
      </c>
      <c r="Q40" s="79">
        <v>1</v>
      </c>
      <c r="R40" s="80"/>
      <c r="S40" s="214" t="str">
        <f t="shared" si="6"/>
        <v/>
      </c>
      <c r="T40" s="82"/>
      <c r="U40" s="82"/>
      <c r="V40" s="83" t="str">
        <f t="shared" si="7"/>
        <v/>
      </c>
      <c r="W40" s="82"/>
      <c r="X40" s="82"/>
      <c r="Y40" s="82"/>
      <c r="Z40" s="84" t="str">
        <f>IFERROR(IF(S40="Probabilidad",(K40-(+K40*V40)),IF(S40="Impacto",K40,"")),"")</f>
        <v/>
      </c>
      <c r="AA40" s="85" t="str">
        <f>IFERROR(IF(Z40="","",IF(Z40&lt;=0.2,"Muy Baja",IF(Z40&lt;=0.4,"Baja",IF(Z40&lt;=0.6,"Media",IF(Z40&lt;=0.8,"Alta","Muy Alta"))))),"")</f>
        <v/>
      </c>
      <c r="AB40" s="109" t="str">
        <f t="shared" si="8"/>
        <v/>
      </c>
      <c r="AC40" s="85" t="str">
        <f>IFERROR(IF(AD40="","",IF(AD40&lt;=0.2,"Leve",IF(AD40&lt;=0.4,"Menor",IF(AD40&lt;=0.6,"Moderado",IF(AD40&lt;=0.8,"Mayor","Catastrófico"))))),"")</f>
        <v/>
      </c>
      <c r="AD40" s="83" t="str">
        <f>IFERROR(IF(S40="Impacto",(O40-(+O40*V40)),IF(S40="Probabilidad",O40,"")),"")</f>
        <v/>
      </c>
      <c r="AE40" s="86" t="str">
        <f t="shared" si="9"/>
        <v/>
      </c>
      <c r="AF40" s="417" t="str">
        <f>(AE43)</f>
        <v/>
      </c>
      <c r="AG40" s="82"/>
      <c r="AH40" s="74"/>
      <c r="AI40" s="75"/>
      <c r="AJ40" s="76"/>
      <c r="AK40" s="76"/>
      <c r="AL40" s="74"/>
      <c r="AM40" s="77"/>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spans="1:68" ht="59.15" hidden="1" customHeight="1" x14ac:dyDescent="0.3">
      <c r="A41" s="398"/>
      <c r="B41" s="400"/>
      <c r="C41" s="400"/>
      <c r="D41" s="400"/>
      <c r="E41" s="74"/>
      <c r="F41" s="402"/>
      <c r="G41" s="412"/>
      <c r="H41" s="400"/>
      <c r="I41" s="414"/>
      <c r="J41" s="407"/>
      <c r="K41" s="405"/>
      <c r="L41" s="416"/>
      <c r="M41" s="405">
        <f>IF(NOT(ISERROR(MATCH(L41,_xlfn.ANCHORARRAY(F52),0))),K54&amp;"Por favor no seleccionar los criterios de impacto",L41)</f>
        <v>0</v>
      </c>
      <c r="N41" s="407"/>
      <c r="O41" s="405"/>
      <c r="P41" s="409"/>
      <c r="Q41" s="79">
        <v>2</v>
      </c>
      <c r="R41" s="80"/>
      <c r="S41" s="214" t="str">
        <f t="shared" si="6"/>
        <v/>
      </c>
      <c r="T41" s="82"/>
      <c r="U41" s="82"/>
      <c r="V41" s="83" t="str">
        <f t="shared" si="7"/>
        <v/>
      </c>
      <c r="W41" s="82"/>
      <c r="X41" s="82"/>
      <c r="Y41" s="82"/>
      <c r="Z41" s="84" t="str">
        <f>IFERROR(IF(AND(S40="Probabilidad",S41="Probabilidad"),(AB40-(+AB40*V41)),IF(S41="Probabilidad",(K40-(+K40*V41)),IF(S41="Impacto",AB40,""))),"")</f>
        <v/>
      </c>
      <c r="AA41" s="85" t="str">
        <f t="shared" si="4"/>
        <v/>
      </c>
      <c r="AB41" s="109" t="str">
        <f t="shared" si="8"/>
        <v/>
      </c>
      <c r="AC41" s="85" t="str">
        <f t="shared" si="5"/>
        <v/>
      </c>
      <c r="AD41" s="83" t="str">
        <f>IFERROR(IF(AND(S40="Impacto",S41="Impacto"),(AD40-(+AD40*V41)),IF(S41="Impacto",(O40-(+O40*V41)),IF(S41="Probabilidad",AD40,""))),"")</f>
        <v/>
      </c>
      <c r="AE41" s="86" t="str">
        <f t="shared" si="9"/>
        <v/>
      </c>
      <c r="AF41" s="410"/>
      <c r="AG41" s="82"/>
      <c r="AH41" s="74"/>
      <c r="AI41" s="75"/>
      <c r="AJ41" s="76"/>
      <c r="AK41" s="76"/>
      <c r="AL41" s="74"/>
      <c r="AM41" s="77"/>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spans="1:68" ht="76.5" hidden="1" customHeight="1" x14ac:dyDescent="0.3">
      <c r="A42" s="398"/>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3</v>
      </c>
      <c r="R42" s="87"/>
      <c r="S42" s="214" t="str">
        <f t="shared" si="6"/>
        <v/>
      </c>
      <c r="T42" s="82"/>
      <c r="U42" s="82"/>
      <c r="V42" s="83" t="str">
        <f t="shared" si="7"/>
        <v/>
      </c>
      <c r="W42" s="82"/>
      <c r="X42" s="82"/>
      <c r="Y42" s="82"/>
      <c r="Z42" s="84" t="str">
        <f>IFERROR(IF(AND(S41="Probabilidad",S42="Probabilidad"),(AB41-(+AB41*V42)),IF(AND(S41="Impacto",S42="Probabilidad"),(AB40-(+AB40*V42)),IF(S42="Impacto",AB41,""))),"")</f>
        <v/>
      </c>
      <c r="AA42" s="85" t="str">
        <f t="shared" si="4"/>
        <v/>
      </c>
      <c r="AB42" s="109" t="str">
        <f t="shared" si="8"/>
        <v/>
      </c>
      <c r="AC42" s="85" t="str">
        <f t="shared" si="5"/>
        <v/>
      </c>
      <c r="AD42" s="83" t="str">
        <f>IFERROR(IF(AND(S41="Impacto",S42="Impacto"),(AD41-(+AD41*V42)),IF(AND(S41="Probabilidad",S42="Impacto"),(AD40-(+AD40*V42)),IF(S42="Probabilidad",AD41,""))),"")</f>
        <v/>
      </c>
      <c r="AE42" s="86" t="str">
        <f t="shared" si="9"/>
        <v/>
      </c>
      <c r="AF42" s="410"/>
      <c r="AG42" s="82"/>
      <c r="AH42" s="74"/>
      <c r="AI42" s="75"/>
      <c r="AJ42" s="76"/>
      <c r="AK42" s="76"/>
      <c r="AL42" s="74"/>
      <c r="AM42" s="77"/>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spans="1:68" ht="71.5" hidden="1" customHeight="1" x14ac:dyDescent="0.3">
      <c r="A43" s="398"/>
      <c r="B43" s="400"/>
      <c r="C43" s="400"/>
      <c r="D43" s="400"/>
      <c r="E43" s="74"/>
      <c r="F43" s="402"/>
      <c r="G43" s="401"/>
      <c r="H43" s="400"/>
      <c r="I43" s="414"/>
      <c r="J43" s="407"/>
      <c r="K43" s="405"/>
      <c r="L43" s="416"/>
      <c r="M43" s="405">
        <f>IF(NOT(ISERROR(MATCH(L43,_xlfn.ANCHORARRAY(F54),0))),K56&amp;"Por favor no seleccionar los criterios de impacto",L43)</f>
        <v>0</v>
      </c>
      <c r="N43" s="407"/>
      <c r="O43" s="405"/>
      <c r="P43" s="409"/>
      <c r="Q43" s="79">
        <v>4</v>
      </c>
      <c r="R43" s="80"/>
      <c r="S43" s="214" t="str">
        <f t="shared" si="6"/>
        <v/>
      </c>
      <c r="T43" s="82"/>
      <c r="U43" s="82"/>
      <c r="V43" s="83" t="str">
        <f t="shared" si="7"/>
        <v/>
      </c>
      <c r="W43" s="82"/>
      <c r="X43" s="82"/>
      <c r="Y43" s="82"/>
      <c r="Z43" s="84" t="str">
        <f>IFERROR(IF(AND(S42="Probabilidad",S43="Probabilidad"),(AB42-(+AB42*V43)),IF(AND(S42="Impacto",S43="Probabilidad"),(AB41-(+AB41*V43)),IF(S43="Impacto",AB42,""))),"")</f>
        <v/>
      </c>
      <c r="AA43" s="85" t="str">
        <f t="shared" si="4"/>
        <v/>
      </c>
      <c r="AB43" s="109" t="str">
        <f t="shared" si="8"/>
        <v/>
      </c>
      <c r="AC43" s="85" t="str">
        <f t="shared" si="5"/>
        <v/>
      </c>
      <c r="AD43" s="83" t="str">
        <f>IFERROR(IF(AND(S42="Impacto",S43="Impacto"),(AD42-(+AD42*V43)),IF(AND(S42="Probabilidad",S43="Impacto"),(AD41-(+AD41*V43)),IF(S43="Probabilidad",AD42,""))),"")</f>
        <v/>
      </c>
      <c r="AE43" s="86" t="str">
        <f t="shared" si="9"/>
        <v/>
      </c>
      <c r="AF43" s="411"/>
      <c r="AG43" s="82"/>
      <c r="AH43" s="74"/>
      <c r="AI43" s="75"/>
      <c r="AJ43" s="76"/>
      <c r="AK43" s="76"/>
      <c r="AL43" s="74"/>
      <c r="AM43" s="77"/>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spans="1:68" ht="151.5" hidden="1" customHeight="1" x14ac:dyDescent="0.3">
      <c r="A44" s="398"/>
      <c r="B44" s="400"/>
      <c r="C44" s="400"/>
      <c r="D44" s="400"/>
      <c r="E44" s="74"/>
      <c r="F44" s="402"/>
      <c r="G44" s="78"/>
      <c r="H44" s="400"/>
      <c r="I44" s="414"/>
      <c r="J44" s="407"/>
      <c r="K44" s="405"/>
      <c r="L44" s="416"/>
      <c r="M44" s="405">
        <f>IF(NOT(ISERROR(MATCH(L44,_xlfn.ANCHORARRAY(F55),0))),K57&amp;"Por favor no seleccionar los criterios de impacto",L44)</f>
        <v>0</v>
      </c>
      <c r="N44" s="407"/>
      <c r="O44" s="405"/>
      <c r="P44" s="409"/>
      <c r="Q44" s="79">
        <v>5</v>
      </c>
      <c r="R44" s="80"/>
      <c r="S44" s="214" t="str">
        <f t="shared" si="6"/>
        <v/>
      </c>
      <c r="T44" s="82"/>
      <c r="U44" s="82"/>
      <c r="V44" s="83" t="str">
        <f t="shared" si="7"/>
        <v/>
      </c>
      <c r="W44" s="82"/>
      <c r="X44" s="82"/>
      <c r="Y44" s="82"/>
      <c r="Z44" s="84" t="str">
        <f>IFERROR(IF(AND(S43="Probabilidad",S44="Probabilidad"),(AB43-(+AB43*V44)),IF(AND(S43="Impacto",S44="Probabilidad"),(AB42-(+AB42*V44)),IF(S44="Impacto",AB43,""))),"")</f>
        <v/>
      </c>
      <c r="AA44" s="85" t="str">
        <f t="shared" si="4"/>
        <v/>
      </c>
      <c r="AB44" s="109" t="str">
        <f t="shared" si="8"/>
        <v/>
      </c>
      <c r="AC44" s="85" t="str">
        <f t="shared" si="5"/>
        <v/>
      </c>
      <c r="AD44" s="83" t="str">
        <f>IFERROR(IF(AND(S43="Impacto",S44="Impacto"),(AD43-(+AD43*V44)),IF(AND(S43="Probabilidad",S44="Impacto"),(AD42-(+AD42*V44)),IF(S44="Probabilidad",AD43,""))),"")</f>
        <v/>
      </c>
      <c r="AE44" s="86" t="str">
        <f t="shared" si="9"/>
        <v/>
      </c>
      <c r="AF44" s="86"/>
      <c r="AG44" s="82"/>
      <c r="AH44" s="74"/>
      <c r="AI44" s="75"/>
      <c r="AJ44" s="76"/>
      <c r="AK44" s="76"/>
      <c r="AL44" s="74"/>
      <c r="AM44" s="77"/>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spans="1:68" ht="6.65" hidden="1" customHeight="1" x14ac:dyDescent="0.3">
      <c r="A45" s="398"/>
      <c r="B45" s="400"/>
      <c r="C45" s="400"/>
      <c r="D45" s="400"/>
      <c r="E45" s="74"/>
      <c r="F45" s="402"/>
      <c r="G45" s="78"/>
      <c r="H45" s="400"/>
      <c r="I45" s="414"/>
      <c r="J45" s="407"/>
      <c r="K45" s="405"/>
      <c r="L45" s="416"/>
      <c r="M45" s="405">
        <f>IF(NOT(ISERROR(MATCH(L45,_xlfn.ANCHORARRAY(F56),0))),K58&amp;"Por favor no seleccionar los criterios de impacto",L45)</f>
        <v>0</v>
      </c>
      <c r="N45" s="407"/>
      <c r="O45" s="405"/>
      <c r="P45" s="409"/>
      <c r="Q45" s="79">
        <v>6</v>
      </c>
      <c r="R45" s="80"/>
      <c r="S45" s="214" t="str">
        <f t="shared" si="6"/>
        <v/>
      </c>
      <c r="T45" s="82"/>
      <c r="U45" s="82"/>
      <c r="V45" s="83" t="str">
        <f t="shared" si="7"/>
        <v/>
      </c>
      <c r="W45" s="82"/>
      <c r="X45" s="82"/>
      <c r="Y45" s="82"/>
      <c r="Z45" s="84" t="str">
        <f>IFERROR(IF(AND(S44="Probabilidad",S45="Probabilidad"),(AB44-(+AB44*V45)),IF(AND(S44="Impacto",S45="Probabilidad"),(AB43-(+AB43*V45)),IF(S45="Impacto",AB44,""))),"")</f>
        <v/>
      </c>
      <c r="AA45" s="85" t="str">
        <f t="shared" si="4"/>
        <v/>
      </c>
      <c r="AB45" s="109" t="str">
        <f t="shared" si="8"/>
        <v/>
      </c>
      <c r="AC45" s="85" t="str">
        <f>IFERROR(IF(AD45="","",IF(AD45&lt;=0.2,"Leve",IF(AD45&lt;=0.4,"Menor",IF(AD45&lt;=0.6,"Moderado",IF(AD45&lt;=0.8,"Mayor","Catastrófico"))))),"")</f>
        <v/>
      </c>
      <c r="AD45" s="83" t="str">
        <f>IFERROR(IF(AND(S44="Impacto",S45="Impacto"),(AD44-(+AD44*V45)),IF(AND(S44="Probabilidad",S45="Impacto"),(AD43-(+AD43*V45)),IF(S45="Probabilidad",AD44,""))),"")</f>
        <v/>
      </c>
      <c r="AE45" s="86" t="str">
        <f t="shared" si="9"/>
        <v/>
      </c>
      <c r="AF45" s="86"/>
      <c r="AG45" s="82"/>
      <c r="AH45" s="74"/>
      <c r="AI45" s="75"/>
      <c r="AJ45" s="76"/>
      <c r="AK45" s="76"/>
      <c r="AL45" s="74"/>
      <c r="AM45" s="77"/>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spans="1:68" ht="151.5" hidden="1" customHeight="1" x14ac:dyDescent="0.3">
      <c r="A46" s="398">
        <v>7</v>
      </c>
      <c r="B46" s="400"/>
      <c r="C46" s="400"/>
      <c r="D46" s="400"/>
      <c r="E46" s="74"/>
      <c r="F46" s="402"/>
      <c r="G46" s="78"/>
      <c r="H46" s="400"/>
      <c r="I46" s="414"/>
      <c r="J46" s="407" t="str">
        <f>IF(I46&lt;=0,"",IF(I46&lt;=2,"Muy Baja",IF(I46&lt;=24,"Baja",IF(I46&lt;=500,"Media",IF(I46&lt;=5000,"Alta","Muy Alta")))))</f>
        <v/>
      </c>
      <c r="K46" s="405" t="str">
        <f>IF(J46="","",IF(J46="Muy Baja",0.2,IF(J46="Baja",0.4,IF(J46="Media",0.6,IF(J46="Alta",0.8,IF(J46="Muy Alta",1,))))))</f>
        <v/>
      </c>
      <c r="L46" s="416"/>
      <c r="M46" s="405">
        <v>0</v>
      </c>
      <c r="N46" s="407" t="s">
        <v>703</v>
      </c>
      <c r="O46" s="405" t="str">
        <f>IF(N46="","",IF(N46="Leve",0.2,IF(N46="Menor",0.4,IF(N46="Moderado",0.6,IF(N46="Mayor",0.8,IF(N46="Catastrófico",1,))))))</f>
        <v/>
      </c>
      <c r="P46" s="40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79">
        <v>1</v>
      </c>
      <c r="R46" s="80"/>
      <c r="S46" s="214" t="str">
        <f t="shared" si="6"/>
        <v/>
      </c>
      <c r="T46" s="82"/>
      <c r="U46" s="82"/>
      <c r="V46" s="83" t="str">
        <f t="shared" si="7"/>
        <v/>
      </c>
      <c r="W46" s="82"/>
      <c r="X46" s="82"/>
      <c r="Y46" s="82"/>
      <c r="Z46" s="84" t="str">
        <f>IFERROR(IF(S46="Probabilidad",(K46-(+K46*V46)),IF(S46="Impacto",K46,"")),"")</f>
        <v/>
      </c>
      <c r="AA46" s="85" t="str">
        <f>IFERROR(IF(Z46="","",IF(Z46&lt;=0.2,"Muy Baja",IF(Z46&lt;=0.4,"Baja",IF(Z46&lt;=0.6,"Media",IF(Z46&lt;=0.8,"Alta","Muy Alta"))))),"")</f>
        <v/>
      </c>
      <c r="AB46" s="109" t="str">
        <f t="shared" si="8"/>
        <v/>
      </c>
      <c r="AC46" s="85" t="str">
        <f>IFERROR(IF(AD46="","",IF(AD46&lt;=0.2,"Leve",IF(AD46&lt;=0.4,"Menor",IF(AD46&lt;=0.6,"Moderado",IF(AD46&lt;=0.8,"Mayor","Catastrófico"))))),"")</f>
        <v/>
      </c>
      <c r="AD46" s="83" t="str">
        <f>IFERROR(IF(S46="Impacto",(O46-(+O46*V46)),IF(S46="Probabilidad",O46,"")),"")</f>
        <v/>
      </c>
      <c r="AE46" s="86" t="str">
        <f t="shared" si="9"/>
        <v/>
      </c>
      <c r="AF46" s="86"/>
      <c r="AG46" s="82"/>
      <c r="AH46" s="74"/>
      <c r="AI46" s="75"/>
      <c r="AJ46" s="76"/>
      <c r="AK46" s="76"/>
      <c r="AL46" s="74"/>
      <c r="AM46" s="77"/>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spans="1:68" ht="151.5" hidden="1" customHeight="1" x14ac:dyDescent="0.3">
      <c r="A47" s="398"/>
      <c r="B47" s="400"/>
      <c r="C47" s="400"/>
      <c r="D47" s="400"/>
      <c r="E47" s="74"/>
      <c r="F47" s="402"/>
      <c r="G47" s="78"/>
      <c r="H47" s="400"/>
      <c r="I47" s="414"/>
      <c r="J47" s="407"/>
      <c r="K47" s="405"/>
      <c r="L47" s="416"/>
      <c r="M47" s="405">
        <f>IF(NOT(ISERROR(MATCH(L47,_xlfn.ANCHORARRAY(F58),0))),K60&amp;"Por favor no seleccionar los criterios de impacto",L47)</f>
        <v>0</v>
      </c>
      <c r="N47" s="407"/>
      <c r="O47" s="405"/>
      <c r="P47" s="409"/>
      <c r="Q47" s="79">
        <v>2</v>
      </c>
      <c r="R47" s="80"/>
      <c r="S47" s="214" t="str">
        <f t="shared" si="6"/>
        <v/>
      </c>
      <c r="T47" s="82"/>
      <c r="U47" s="82"/>
      <c r="V47" s="83" t="str">
        <f t="shared" si="7"/>
        <v/>
      </c>
      <c r="W47" s="82"/>
      <c r="X47" s="82"/>
      <c r="Y47" s="82"/>
      <c r="Z47" s="84" t="str">
        <f>IFERROR(IF(AND(S46="Probabilidad",S47="Probabilidad"),(AB46-(+AB46*V47)),IF(S47="Probabilidad",(K46-(+K46*V47)),IF(S47="Impacto",AB46,""))),"")</f>
        <v/>
      </c>
      <c r="AA47" s="85" t="str">
        <f t="shared" si="4"/>
        <v/>
      </c>
      <c r="AB47" s="109" t="str">
        <f t="shared" si="8"/>
        <v/>
      </c>
      <c r="AC47" s="85" t="str">
        <f t="shared" si="5"/>
        <v/>
      </c>
      <c r="AD47" s="83" t="str">
        <f>IFERROR(IF(AND(S46="Impacto",S47="Impacto"),(AD46-(+AD46*V47)),IF(S47="Impacto",(O46-(+O46*V47)),IF(S47="Probabilidad",AD46,""))),"")</f>
        <v/>
      </c>
      <c r="AE47" s="86" t="str">
        <f t="shared" si="9"/>
        <v/>
      </c>
      <c r="AF47" s="86"/>
      <c r="AG47" s="82"/>
      <c r="AH47" s="74"/>
      <c r="AI47" s="75"/>
      <c r="AJ47" s="76"/>
      <c r="AK47" s="76"/>
      <c r="AL47" s="74"/>
      <c r="AM47" s="77"/>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spans="1:68" ht="151.5" hidden="1" customHeight="1" x14ac:dyDescent="0.3">
      <c r="A48" s="398"/>
      <c r="B48" s="400"/>
      <c r="C48" s="400"/>
      <c r="D48" s="400"/>
      <c r="E48" s="74"/>
      <c r="F48" s="402"/>
      <c r="G48" s="78"/>
      <c r="H48" s="400"/>
      <c r="I48" s="414"/>
      <c r="J48" s="407"/>
      <c r="K48" s="405"/>
      <c r="L48" s="416"/>
      <c r="M48" s="405">
        <f>IF(NOT(ISERROR(MATCH(L48,_xlfn.ANCHORARRAY(F59),0))),K61&amp;"Por favor no seleccionar los criterios de impacto",L48)</f>
        <v>0</v>
      </c>
      <c r="N48" s="407"/>
      <c r="O48" s="405"/>
      <c r="P48" s="409"/>
      <c r="Q48" s="79">
        <v>3</v>
      </c>
      <c r="R48" s="87"/>
      <c r="S48" s="214" t="str">
        <f t="shared" si="6"/>
        <v/>
      </c>
      <c r="T48" s="82"/>
      <c r="U48" s="82"/>
      <c r="V48" s="83" t="str">
        <f t="shared" si="7"/>
        <v/>
      </c>
      <c r="W48" s="82"/>
      <c r="X48" s="82"/>
      <c r="Y48" s="82"/>
      <c r="Z48" s="84" t="str">
        <f>IFERROR(IF(AND(S47="Probabilidad",S48="Probabilidad"),(AB47-(+AB47*V48)),IF(AND(S47="Impacto",S48="Probabilidad"),(AB46-(+AB46*V48)),IF(S48="Impacto",AB47,""))),"")</f>
        <v/>
      </c>
      <c r="AA48" s="85" t="str">
        <f t="shared" si="4"/>
        <v/>
      </c>
      <c r="AB48" s="109" t="str">
        <f t="shared" si="8"/>
        <v/>
      </c>
      <c r="AC48" s="85" t="str">
        <f t="shared" si="5"/>
        <v/>
      </c>
      <c r="AD48" s="83" t="str">
        <f>IFERROR(IF(AND(S47="Impacto",S48="Impacto"),(AD47-(+AD47*V48)),IF(AND(S47="Probabilidad",S48="Impacto"),(AD46-(+AD46*V48)),IF(S48="Probabilidad",AD47,""))),"")</f>
        <v/>
      </c>
      <c r="AE48" s="86" t="str">
        <f t="shared" si="9"/>
        <v/>
      </c>
      <c r="AF48" s="86"/>
      <c r="AG48" s="82"/>
      <c r="AH48" s="74"/>
      <c r="AI48" s="75"/>
      <c r="AJ48" s="76"/>
      <c r="AK48" s="76"/>
      <c r="AL48" s="74"/>
      <c r="AM48" s="77"/>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spans="1:68" ht="151.5" hidden="1" customHeight="1" x14ac:dyDescent="0.3">
      <c r="A49" s="398"/>
      <c r="B49" s="400"/>
      <c r="C49" s="400"/>
      <c r="D49" s="400"/>
      <c r="E49" s="74"/>
      <c r="F49" s="402"/>
      <c r="G49" s="78"/>
      <c r="H49" s="400"/>
      <c r="I49" s="414"/>
      <c r="J49" s="407"/>
      <c r="K49" s="405"/>
      <c r="L49" s="416"/>
      <c r="M49" s="405">
        <f>IF(NOT(ISERROR(MATCH(L49,_xlfn.ANCHORARRAY(F60),0))),K62&amp;"Por favor no seleccionar los criterios de impacto",L49)</f>
        <v>0</v>
      </c>
      <c r="N49" s="407"/>
      <c r="O49" s="405"/>
      <c r="P49" s="409"/>
      <c r="Q49" s="79">
        <v>4</v>
      </c>
      <c r="R49" s="80"/>
      <c r="S49" s="214" t="str">
        <f t="shared" si="6"/>
        <v/>
      </c>
      <c r="T49" s="82"/>
      <c r="U49" s="82"/>
      <c r="V49" s="83" t="str">
        <f t="shared" si="7"/>
        <v/>
      </c>
      <c r="W49" s="82"/>
      <c r="X49" s="82"/>
      <c r="Y49" s="82"/>
      <c r="Z49" s="84" t="str">
        <f>IFERROR(IF(AND(S48="Probabilidad",S49="Probabilidad"),(AB48-(+AB48*V49)),IF(AND(S48="Impacto",S49="Probabilidad"),(AB47-(+AB47*V49)),IF(S49="Impacto",AB48,""))),"")</f>
        <v/>
      </c>
      <c r="AA49" s="85" t="str">
        <f t="shared" si="4"/>
        <v/>
      </c>
      <c r="AB49" s="109" t="str">
        <f t="shared" si="8"/>
        <v/>
      </c>
      <c r="AC49" s="85" t="str">
        <f t="shared" si="5"/>
        <v/>
      </c>
      <c r="AD49" s="83" t="str">
        <f>IFERROR(IF(AND(S48="Impacto",S49="Impacto"),(AD48-(+AD48*V49)),IF(AND(S48="Probabilidad",S49="Impacto"),(AD47-(+AD47*V49)),IF(S49="Probabilidad",AD48,""))),"")</f>
        <v/>
      </c>
      <c r="AE49" s="86" t="str">
        <f t="shared" si="9"/>
        <v/>
      </c>
      <c r="AF49" s="86"/>
      <c r="AG49" s="82"/>
      <c r="AH49" s="74"/>
      <c r="AI49" s="75"/>
      <c r="AJ49" s="76"/>
      <c r="AK49" s="76"/>
      <c r="AL49" s="74"/>
      <c r="AM49" s="77"/>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spans="1:68" ht="151.5" hidden="1" customHeight="1" x14ac:dyDescent="0.3">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5</v>
      </c>
      <c r="R50" s="80"/>
      <c r="S50" s="214" t="str">
        <f t="shared" si="6"/>
        <v/>
      </c>
      <c r="T50" s="82"/>
      <c r="U50" s="82"/>
      <c r="V50" s="83" t="str">
        <f t="shared" si="7"/>
        <v/>
      </c>
      <c r="W50" s="82"/>
      <c r="X50" s="82"/>
      <c r="Y50" s="82"/>
      <c r="Z50" s="84" t="str">
        <f>IFERROR(IF(AND(S49="Probabilidad",S50="Probabilidad"),(AB49-(+AB49*V50)),IF(AND(S49="Impacto",S50="Probabilidad"),(AB48-(+AB48*V50)),IF(S50="Impacto",AB49,""))),"")</f>
        <v/>
      </c>
      <c r="AA50" s="85" t="str">
        <f t="shared" si="4"/>
        <v/>
      </c>
      <c r="AB50" s="109" t="str">
        <f t="shared" si="8"/>
        <v/>
      </c>
      <c r="AC50" s="85" t="str">
        <f t="shared" si="5"/>
        <v/>
      </c>
      <c r="AD50" s="83" t="str">
        <f>IFERROR(IF(AND(S49="Impacto",S50="Impacto"),(AD49-(+AD49*V50)),IF(AND(S49="Probabilidad",S50="Impacto"),(AD48-(+AD48*V50)),IF(S50="Probabilidad",AD49,""))),"")</f>
        <v/>
      </c>
      <c r="AE50" s="86" t="str">
        <f t="shared" si="9"/>
        <v/>
      </c>
      <c r="AF50" s="86"/>
      <c r="AG50" s="82"/>
      <c r="AH50" s="74"/>
      <c r="AI50" s="75"/>
      <c r="AJ50" s="76"/>
      <c r="AK50" s="76"/>
      <c r="AL50" s="74"/>
      <c r="AM50" s="77"/>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spans="1:68" ht="151.5" hidden="1" customHeight="1" x14ac:dyDescent="0.3">
      <c r="A51" s="398"/>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6</v>
      </c>
      <c r="R51" s="80"/>
      <c r="S51" s="214" t="str">
        <f t="shared" si="6"/>
        <v/>
      </c>
      <c r="T51" s="82"/>
      <c r="U51" s="82"/>
      <c r="V51" s="83" t="str">
        <f t="shared" si="7"/>
        <v/>
      </c>
      <c r="W51" s="82"/>
      <c r="X51" s="82"/>
      <c r="Y51" s="82"/>
      <c r="Z51" s="84" t="str">
        <f>IFERROR(IF(AND(S50="Probabilidad",S51="Probabilidad"),(AB50-(+AB50*V51)),IF(AND(S50="Impacto",S51="Probabilidad"),(AB49-(+AB49*V51)),IF(S51="Impacto",AB50,""))),"")</f>
        <v/>
      </c>
      <c r="AA51" s="85" t="str">
        <f t="shared" si="4"/>
        <v/>
      </c>
      <c r="AB51" s="109" t="str">
        <f t="shared" si="8"/>
        <v/>
      </c>
      <c r="AC51" s="85" t="str">
        <f t="shared" si="5"/>
        <v/>
      </c>
      <c r="AD51" s="83" t="str">
        <f>IFERROR(IF(AND(S50="Impacto",S51="Impacto"),(AD50-(+AD50*V51)),IF(AND(S50="Probabilidad",S51="Impacto"),(AD49-(+AD49*V51)),IF(S51="Probabilidad",AD50,""))),"")</f>
        <v/>
      </c>
      <c r="AE51" s="86" t="str">
        <f t="shared" si="9"/>
        <v/>
      </c>
      <c r="AF51" s="86"/>
      <c r="AG51" s="82"/>
      <c r="AH51" s="74"/>
      <c r="AI51" s="75"/>
      <c r="AJ51" s="76"/>
      <c r="AK51" s="76"/>
      <c r="AL51" s="74"/>
      <c r="AM51" s="77"/>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spans="1:68" ht="151.5" hidden="1" customHeight="1" x14ac:dyDescent="0.3">
      <c r="A52" s="398">
        <v>8</v>
      </c>
      <c r="B52" s="400"/>
      <c r="C52" s="400"/>
      <c r="D52" s="400"/>
      <c r="E52" s="74"/>
      <c r="F52" s="402"/>
      <c r="G52" s="78"/>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214" t="str">
        <f t="shared" si="6"/>
        <v/>
      </c>
      <c r="T52" s="82"/>
      <c r="U52" s="82"/>
      <c r="V52" s="83" t="str">
        <f t="shared" si="7"/>
        <v/>
      </c>
      <c r="W52" s="82"/>
      <c r="X52" s="82"/>
      <c r="Y52" s="82"/>
      <c r="Z52" s="84" t="str">
        <f>IFERROR(IF(S52="Probabilidad",(K52-(+K52*V52)),IF(S52="Impacto",K52,"")),"")</f>
        <v/>
      </c>
      <c r="AA52" s="85" t="str">
        <f>IFERROR(IF(Z52="","",IF(Z52&lt;=0.2,"Muy Baja",IF(Z52&lt;=0.4,"Baja",IF(Z52&lt;=0.6,"Media",IF(Z52&lt;=0.8,"Alta","Muy Alta"))))),"")</f>
        <v/>
      </c>
      <c r="AB52" s="109" t="str">
        <f t="shared" si="8"/>
        <v/>
      </c>
      <c r="AC52" s="85" t="str">
        <f>IFERROR(IF(AD52="","",IF(AD52&lt;=0.2,"Leve",IF(AD52&lt;=0.4,"Menor",IF(AD52&lt;=0.6,"Moderado",IF(AD52&lt;=0.8,"Mayor","Catastrófico"))))),"")</f>
        <v/>
      </c>
      <c r="AD52" s="83" t="str">
        <f>IFERROR(IF(S52="Impacto",(O52-(+O52*V52)),IF(S52="Probabilidad",O52,"")),"")</f>
        <v/>
      </c>
      <c r="AE52" s="86" t="str">
        <f t="shared" si="9"/>
        <v/>
      </c>
      <c r="AF52" s="86"/>
      <c r="AG52" s="82"/>
      <c r="AH52" s="74"/>
      <c r="AI52" s="75"/>
      <c r="AJ52" s="76"/>
      <c r="AK52" s="76"/>
      <c r="AL52" s="74"/>
      <c r="AM52" s="77"/>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spans="1:68" ht="151.5" hidden="1" customHeight="1" x14ac:dyDescent="0.3">
      <c r="A53" s="398"/>
      <c r="B53" s="400"/>
      <c r="C53" s="400"/>
      <c r="D53" s="400"/>
      <c r="E53" s="74"/>
      <c r="F53" s="402"/>
      <c r="G53" s="78"/>
      <c r="H53" s="400"/>
      <c r="I53" s="414"/>
      <c r="J53" s="407"/>
      <c r="K53" s="405"/>
      <c r="L53" s="416"/>
      <c r="M53" s="405">
        <f>IF(NOT(ISERROR(MATCH(L53,_xlfn.ANCHORARRAY(F64),0))),K66&amp;"Por favor no seleccionar los criterios de impacto",L53)</f>
        <v>0</v>
      </c>
      <c r="N53" s="407"/>
      <c r="O53" s="405"/>
      <c r="P53" s="409"/>
      <c r="Q53" s="79">
        <v>2</v>
      </c>
      <c r="R53" s="80"/>
      <c r="S53" s="214" t="str">
        <f t="shared" si="6"/>
        <v/>
      </c>
      <c r="T53" s="82"/>
      <c r="U53" s="82"/>
      <c r="V53" s="83" t="str">
        <f t="shared" si="7"/>
        <v/>
      </c>
      <c r="W53" s="82"/>
      <c r="X53" s="82"/>
      <c r="Y53" s="82"/>
      <c r="Z53" s="84" t="str">
        <f>IFERROR(IF(AND(S52="Probabilidad",S53="Probabilidad"),(AB52-(+AB52*V53)),IF(S53="Probabilidad",(K52-(+K52*V53)),IF(S53="Impacto",AB52,""))),"")</f>
        <v/>
      </c>
      <c r="AA53" s="85" t="str">
        <f t="shared" si="4"/>
        <v/>
      </c>
      <c r="AB53" s="109" t="str">
        <f t="shared" si="8"/>
        <v/>
      </c>
      <c r="AC53" s="85" t="str">
        <f t="shared" si="5"/>
        <v/>
      </c>
      <c r="AD53" s="83" t="str">
        <f>IFERROR(IF(AND(S52="Impacto",S53="Impacto"),(AD52-(+AD52*V53)),IF(S53="Impacto",(O52-(+O52*V53)),IF(S53="Probabilidad",AD52,""))),"")</f>
        <v/>
      </c>
      <c r="AE53" s="86" t="str">
        <f t="shared" si="9"/>
        <v/>
      </c>
      <c r="AF53" s="86"/>
      <c r="AG53" s="82"/>
      <c r="AH53" s="74"/>
      <c r="AI53" s="75"/>
      <c r="AJ53" s="76"/>
      <c r="AK53" s="76"/>
      <c r="AL53" s="74"/>
      <c r="AM53" s="77"/>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spans="1:68" ht="151.5" hidden="1" customHeight="1" x14ac:dyDescent="0.3">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3</v>
      </c>
      <c r="R54" s="87"/>
      <c r="S54" s="214" t="str">
        <f t="shared" si="6"/>
        <v/>
      </c>
      <c r="T54" s="82"/>
      <c r="U54" s="82"/>
      <c r="V54" s="83" t="str">
        <f t="shared" si="7"/>
        <v/>
      </c>
      <c r="W54" s="82"/>
      <c r="X54" s="82"/>
      <c r="Y54" s="82"/>
      <c r="Z54" s="84" t="str">
        <f>IFERROR(IF(AND(S53="Probabilidad",S54="Probabilidad"),(AB53-(+AB53*V54)),IF(AND(S53="Impacto",S54="Probabilidad"),(AB52-(+AB52*V54)),IF(S54="Impacto",AB53,""))),"")</f>
        <v/>
      </c>
      <c r="AA54" s="85" t="str">
        <f t="shared" si="4"/>
        <v/>
      </c>
      <c r="AB54" s="109" t="str">
        <f t="shared" si="8"/>
        <v/>
      </c>
      <c r="AC54" s="85" t="str">
        <f t="shared" si="5"/>
        <v/>
      </c>
      <c r="AD54" s="83" t="str">
        <f>IFERROR(IF(AND(S53="Impacto",S54="Impacto"),(AD53-(+AD53*V54)),IF(AND(S53="Probabilidad",S54="Impacto"),(AD52-(+AD52*V54)),IF(S54="Probabilidad",AD53,""))),"")</f>
        <v/>
      </c>
      <c r="AE54" s="86" t="str">
        <f t="shared" si="9"/>
        <v/>
      </c>
      <c r="AF54" s="86"/>
      <c r="AG54" s="82"/>
      <c r="AH54" s="74"/>
      <c r="AI54" s="75"/>
      <c r="AJ54" s="76"/>
      <c r="AK54" s="76"/>
      <c r="AL54" s="74"/>
      <c r="AM54" s="77"/>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spans="1:68" ht="151.5" hidden="1" customHeight="1" x14ac:dyDescent="0.3">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4</v>
      </c>
      <c r="R55" s="80"/>
      <c r="S55" s="214" t="str">
        <f t="shared" si="6"/>
        <v/>
      </c>
      <c r="T55" s="82"/>
      <c r="U55" s="82"/>
      <c r="V55" s="83" t="str">
        <f t="shared" si="7"/>
        <v/>
      </c>
      <c r="W55" s="82"/>
      <c r="X55" s="82"/>
      <c r="Y55" s="82"/>
      <c r="Z55" s="84" t="str">
        <f>IFERROR(IF(AND(S54="Probabilidad",S55="Probabilidad"),(AB54-(+AB54*V55)),IF(AND(S54="Impacto",S55="Probabilidad"),(AB53-(+AB53*V55)),IF(S55="Impacto",AB54,""))),"")</f>
        <v/>
      </c>
      <c r="AA55" s="85" t="str">
        <f t="shared" si="4"/>
        <v/>
      </c>
      <c r="AB55" s="109" t="str">
        <f t="shared" si="8"/>
        <v/>
      </c>
      <c r="AC55" s="85" t="str">
        <f t="shared" si="5"/>
        <v/>
      </c>
      <c r="AD55" s="83" t="str">
        <f>IFERROR(IF(AND(S54="Impacto",S55="Impacto"),(AD54-(+AD54*V55)),IF(AND(S54="Probabilidad",S55="Impacto"),(AD53-(+AD53*V55)),IF(S55="Probabilidad",AD54,""))),"")</f>
        <v/>
      </c>
      <c r="AE55" s="86" t="str">
        <f t="shared" si="9"/>
        <v/>
      </c>
      <c r="AF55" s="86"/>
      <c r="AG55" s="82"/>
      <c r="AH55" s="74"/>
      <c r="AI55" s="75"/>
      <c r="AJ55" s="76"/>
      <c r="AK55" s="76"/>
      <c r="AL55" s="74"/>
      <c r="AM55" s="77"/>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spans="1:68" ht="151.5" hidden="1" customHeight="1" x14ac:dyDescent="0.3">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5</v>
      </c>
      <c r="R56" s="80"/>
      <c r="S56" s="214" t="str">
        <f t="shared" si="6"/>
        <v/>
      </c>
      <c r="T56" s="82"/>
      <c r="U56" s="82"/>
      <c r="V56" s="83" t="str">
        <f t="shared" si="7"/>
        <v/>
      </c>
      <c r="W56" s="82"/>
      <c r="X56" s="82"/>
      <c r="Y56" s="82"/>
      <c r="Z56" s="84" t="str">
        <f>IFERROR(IF(AND(S55="Probabilidad",S56="Probabilidad"),(AB55-(+AB55*V56)),IF(AND(S55="Impacto",S56="Probabilidad"),(AB54-(+AB54*V56)),IF(S56="Impacto",AB55,""))),"")</f>
        <v/>
      </c>
      <c r="AA56" s="85" t="str">
        <f t="shared" si="4"/>
        <v/>
      </c>
      <c r="AB56" s="109" t="str">
        <f t="shared" si="8"/>
        <v/>
      </c>
      <c r="AC56" s="85" t="str">
        <f t="shared" si="5"/>
        <v/>
      </c>
      <c r="AD56" s="83" t="str">
        <f>IFERROR(IF(AND(S55="Impacto",S56="Impacto"),(AD55-(+AD55*V56)),IF(AND(S55="Probabilidad",S56="Impacto"),(AD54-(+AD54*V56)),IF(S56="Probabilidad",AD55,""))),"")</f>
        <v/>
      </c>
      <c r="AE56" s="86" t="str">
        <f t="shared" si="9"/>
        <v/>
      </c>
      <c r="AF56" s="86"/>
      <c r="AG56" s="82"/>
      <c r="AH56" s="74"/>
      <c r="AI56" s="75"/>
      <c r="AJ56" s="76"/>
      <c r="AK56" s="76"/>
      <c r="AL56" s="74"/>
      <c r="AM56" s="77"/>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spans="1:68" ht="151.5" hidden="1" customHeight="1" x14ac:dyDescent="0.3">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6</v>
      </c>
      <c r="R57" s="80"/>
      <c r="S57" s="214" t="str">
        <f t="shared" si="6"/>
        <v/>
      </c>
      <c r="T57" s="82"/>
      <c r="U57" s="82"/>
      <c r="V57" s="83" t="str">
        <f t="shared" si="7"/>
        <v/>
      </c>
      <c r="W57" s="82"/>
      <c r="X57" s="82"/>
      <c r="Y57" s="82"/>
      <c r="Z57" s="84" t="str">
        <f>IFERROR(IF(AND(S56="Probabilidad",S57="Probabilidad"),(AB56-(+AB56*V57)),IF(AND(S56="Impacto",S57="Probabilidad"),(AB55-(+AB55*V57)),IF(S57="Impacto",AB56,""))),"")</f>
        <v/>
      </c>
      <c r="AA57" s="85" t="str">
        <f t="shared" si="4"/>
        <v/>
      </c>
      <c r="AB57" s="109" t="str">
        <f t="shared" si="8"/>
        <v/>
      </c>
      <c r="AC57" s="85" t="str">
        <f t="shared" si="5"/>
        <v/>
      </c>
      <c r="AD57" s="83" t="str">
        <f>IFERROR(IF(AND(S56="Impacto",S57="Impacto"),(AD56-(+AD56*V57)),IF(AND(S56="Probabilidad",S57="Impacto"),(AD55-(+AD55*V57)),IF(S57="Probabilidad",AD56,""))),"")</f>
        <v/>
      </c>
      <c r="AE57" s="86" t="str">
        <f t="shared" si="9"/>
        <v/>
      </c>
      <c r="AF57" s="86"/>
      <c r="AG57" s="82"/>
      <c r="AH57" s="74"/>
      <c r="AI57" s="75"/>
      <c r="AJ57" s="76"/>
      <c r="AK57" s="76"/>
      <c r="AL57" s="74"/>
      <c r="AM57" s="77"/>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spans="1:68" ht="151.5" hidden="1" customHeight="1" x14ac:dyDescent="0.3">
      <c r="A58" s="398">
        <v>9</v>
      </c>
      <c r="B58" s="400"/>
      <c r="C58" s="400"/>
      <c r="D58" s="400"/>
      <c r="E58" s="74"/>
      <c r="F58" s="402"/>
      <c r="G58" s="78"/>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214" t="str">
        <f t="shared" si="6"/>
        <v/>
      </c>
      <c r="T58" s="82"/>
      <c r="U58" s="82"/>
      <c r="V58" s="83" t="str">
        <f t="shared" si="7"/>
        <v/>
      </c>
      <c r="W58" s="82"/>
      <c r="X58" s="82"/>
      <c r="Y58" s="82"/>
      <c r="Z58" s="84" t="str">
        <f>IFERROR(IF(S58="Probabilidad",(K58-(+K58*V58)),IF(S58="Impacto",K58,"")),"")</f>
        <v/>
      </c>
      <c r="AA58" s="85" t="str">
        <f>IFERROR(IF(Z58="","",IF(Z58&lt;=0.2,"Muy Baja",IF(Z58&lt;=0.4,"Baja",IF(Z58&lt;=0.6,"Media",IF(Z58&lt;=0.8,"Alta","Muy Alta"))))),"")</f>
        <v/>
      </c>
      <c r="AB58" s="109" t="str">
        <f t="shared" si="8"/>
        <v/>
      </c>
      <c r="AC58" s="85" t="str">
        <f>IFERROR(IF(AD58="","",IF(AD58&lt;=0.2,"Leve",IF(AD58&lt;=0.4,"Menor",IF(AD58&lt;=0.6,"Moderado",IF(AD58&lt;=0.8,"Mayor","Catastrófico"))))),"")</f>
        <v/>
      </c>
      <c r="AD58" s="83" t="str">
        <f>IFERROR(IF(S58="Impacto",(O58-(+O58*V58)),IF(S58="Probabilidad",O58,"")),"")</f>
        <v/>
      </c>
      <c r="AE58" s="86" t="str">
        <f t="shared" si="9"/>
        <v/>
      </c>
      <c r="AF58" s="86"/>
      <c r="AG58" s="82"/>
      <c r="AH58" s="74"/>
      <c r="AI58" s="75"/>
      <c r="AJ58" s="76"/>
      <c r="AK58" s="76"/>
      <c r="AL58" s="74"/>
      <c r="AM58" s="77"/>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spans="1:68" ht="151.5" hidden="1" customHeight="1" x14ac:dyDescent="0.3">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2</v>
      </c>
      <c r="R59" s="80"/>
      <c r="S59" s="214" t="str">
        <f t="shared" si="6"/>
        <v/>
      </c>
      <c r="T59" s="82"/>
      <c r="U59" s="82"/>
      <c r="V59" s="83" t="str">
        <f t="shared" si="7"/>
        <v/>
      </c>
      <c r="W59" s="82"/>
      <c r="X59" s="82"/>
      <c r="Y59" s="82"/>
      <c r="Z59" s="84" t="str">
        <f>IFERROR(IF(AND(S58="Probabilidad",S59="Probabilidad"),(AB58-(+AB58*V59)),IF(S59="Probabilidad",(K58-(+K58*V59)),IF(S59="Impacto",AB58,""))),"")</f>
        <v/>
      </c>
      <c r="AA59" s="85" t="str">
        <f t="shared" si="4"/>
        <v/>
      </c>
      <c r="AB59" s="109" t="str">
        <f t="shared" si="8"/>
        <v/>
      </c>
      <c r="AC59" s="85" t="str">
        <f t="shared" si="5"/>
        <v/>
      </c>
      <c r="AD59" s="83" t="str">
        <f>IFERROR(IF(AND(S58="Impacto",S59="Impacto"),(AD58-(+AD58*V59)),IF(S59="Impacto",(O58-(+O58*V59)),IF(S59="Probabilidad",AD58,""))),"")</f>
        <v/>
      </c>
      <c r="AE59" s="86" t="str">
        <f t="shared" si="9"/>
        <v/>
      </c>
      <c r="AF59" s="86"/>
      <c r="AG59" s="82"/>
      <c r="AH59" s="74"/>
      <c r="AI59" s="75"/>
      <c r="AJ59" s="76"/>
      <c r="AK59" s="76"/>
      <c r="AL59" s="74"/>
      <c r="AM59" s="77"/>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spans="1:68" ht="151.5" hidden="1" customHeight="1" x14ac:dyDescent="0.3">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3</v>
      </c>
      <c r="R60" s="87"/>
      <c r="S60" s="214" t="str">
        <f t="shared" si="6"/>
        <v/>
      </c>
      <c r="T60" s="82"/>
      <c r="U60" s="82"/>
      <c r="V60" s="83" t="str">
        <f t="shared" si="7"/>
        <v/>
      </c>
      <c r="W60" s="82"/>
      <c r="X60" s="82"/>
      <c r="Y60" s="82"/>
      <c r="Z60" s="84" t="str">
        <f>IFERROR(IF(AND(S59="Probabilidad",S60="Probabilidad"),(AB59-(+AB59*V60)),IF(AND(S59="Impacto",S60="Probabilidad"),(AB58-(+AB58*V60)),IF(S60="Impacto",AB59,""))),"")</f>
        <v/>
      </c>
      <c r="AA60" s="85" t="str">
        <f t="shared" si="4"/>
        <v/>
      </c>
      <c r="AB60" s="109" t="str">
        <f t="shared" si="8"/>
        <v/>
      </c>
      <c r="AC60" s="85" t="str">
        <f t="shared" si="5"/>
        <v/>
      </c>
      <c r="AD60" s="83" t="str">
        <f>IFERROR(IF(AND(S59="Impacto",S60="Impacto"),(AD59-(+AD59*V60)),IF(AND(S59="Probabilidad",S60="Impacto"),(AD58-(+AD58*V60)),IF(S60="Probabilidad",AD59,""))),"")</f>
        <v/>
      </c>
      <c r="AE60" s="86" t="str">
        <f t="shared" si="9"/>
        <v/>
      </c>
      <c r="AF60" s="86"/>
      <c r="AG60" s="82"/>
      <c r="AH60" s="74"/>
      <c r="AI60" s="75"/>
      <c r="AJ60" s="76"/>
      <c r="AK60" s="76"/>
      <c r="AL60" s="74"/>
      <c r="AM60" s="77"/>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spans="1:68" ht="151.5" hidden="1" customHeight="1" x14ac:dyDescent="0.3">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4</v>
      </c>
      <c r="R61" s="80"/>
      <c r="S61" s="214" t="str">
        <f t="shared" si="6"/>
        <v/>
      </c>
      <c r="T61" s="82"/>
      <c r="U61" s="82"/>
      <c r="V61" s="83" t="str">
        <f t="shared" si="7"/>
        <v/>
      </c>
      <c r="W61" s="82"/>
      <c r="X61" s="82"/>
      <c r="Y61" s="82"/>
      <c r="Z61" s="84" t="str">
        <f>IFERROR(IF(AND(S60="Probabilidad",S61="Probabilidad"),(AB60-(+AB60*V61)),IF(AND(S60="Impacto",S61="Probabilidad"),(AB59-(+AB59*V61)),IF(S61="Impacto",AB60,""))),"")</f>
        <v/>
      </c>
      <c r="AA61" s="85" t="str">
        <f t="shared" si="4"/>
        <v/>
      </c>
      <c r="AB61" s="109" t="str">
        <f t="shared" si="8"/>
        <v/>
      </c>
      <c r="AC61" s="85" t="str">
        <f t="shared" si="5"/>
        <v/>
      </c>
      <c r="AD61" s="83" t="str">
        <f>IFERROR(IF(AND(S60="Impacto",S61="Impacto"),(AD60-(+AD60*V61)),IF(AND(S60="Probabilidad",S61="Impacto"),(AD59-(+AD59*V61)),IF(S61="Probabilidad",AD60,""))),"")</f>
        <v/>
      </c>
      <c r="AE61" s="86" t="str">
        <f t="shared" si="9"/>
        <v/>
      </c>
      <c r="AF61" s="86"/>
      <c r="AG61" s="82"/>
      <c r="AH61" s="74"/>
      <c r="AI61" s="75"/>
      <c r="AJ61" s="76"/>
      <c r="AK61" s="76"/>
      <c r="AL61" s="74"/>
      <c r="AM61" s="77"/>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spans="1:68" ht="151.5" hidden="1" customHeight="1" x14ac:dyDescent="0.3">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5</v>
      </c>
      <c r="R62" s="80"/>
      <c r="S62" s="214" t="str">
        <f t="shared" si="6"/>
        <v/>
      </c>
      <c r="T62" s="82"/>
      <c r="U62" s="82"/>
      <c r="V62" s="83" t="str">
        <f t="shared" si="7"/>
        <v/>
      </c>
      <c r="W62" s="82"/>
      <c r="X62" s="82"/>
      <c r="Y62" s="82"/>
      <c r="Z62" s="84" t="str">
        <f>IFERROR(IF(AND(S61="Probabilidad",S62="Probabilidad"),(AB61-(+AB61*V62)),IF(AND(S61="Impacto",S62="Probabilidad"),(AB60-(+AB60*V62)),IF(S62="Impacto",AB61,""))),"")</f>
        <v/>
      </c>
      <c r="AA62" s="85" t="str">
        <f t="shared" si="4"/>
        <v/>
      </c>
      <c r="AB62" s="109" t="str">
        <f t="shared" si="8"/>
        <v/>
      </c>
      <c r="AC62" s="85" t="str">
        <f t="shared" si="5"/>
        <v/>
      </c>
      <c r="AD62" s="83" t="str">
        <f>IFERROR(IF(AND(S61="Impacto",S62="Impacto"),(AD61-(+AD61*V62)),IF(AND(S61="Probabilidad",S62="Impacto"),(AD60-(+AD60*V62)),IF(S62="Probabilidad",AD61,""))),"")</f>
        <v/>
      </c>
      <c r="AE62" s="86" t="str">
        <f t="shared" si="9"/>
        <v/>
      </c>
      <c r="AF62" s="86"/>
      <c r="AG62" s="82"/>
      <c r="AH62" s="74"/>
      <c r="AI62" s="75"/>
      <c r="AJ62" s="76"/>
      <c r="AK62" s="76"/>
      <c r="AL62" s="74"/>
      <c r="AM62" s="77"/>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spans="1:68" ht="151.5" hidden="1" customHeight="1" x14ac:dyDescent="0.3">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6</v>
      </c>
      <c r="R63" s="80"/>
      <c r="S63" s="214" t="str">
        <f t="shared" si="6"/>
        <v/>
      </c>
      <c r="T63" s="82"/>
      <c r="U63" s="82"/>
      <c r="V63" s="83" t="str">
        <f t="shared" si="7"/>
        <v/>
      </c>
      <c r="W63" s="82"/>
      <c r="X63" s="82"/>
      <c r="Y63" s="82"/>
      <c r="Z63" s="84" t="str">
        <f>IFERROR(IF(AND(S62="Probabilidad",S63="Probabilidad"),(AB62-(+AB62*V63)),IF(AND(S62="Impacto",S63="Probabilidad"),(AB61-(+AB61*V63)),IF(S63="Impacto",AB62,""))),"")</f>
        <v/>
      </c>
      <c r="AA63" s="85" t="str">
        <f t="shared" si="4"/>
        <v/>
      </c>
      <c r="AB63" s="109" t="str">
        <f t="shared" si="8"/>
        <v/>
      </c>
      <c r="AC63" s="85" t="str">
        <f t="shared" si="5"/>
        <v/>
      </c>
      <c r="AD63" s="83" t="str">
        <f>IFERROR(IF(AND(S62="Impacto",S63="Impacto"),(AD62-(+AD62*V63)),IF(AND(S62="Probabilidad",S63="Impacto"),(AD61-(+AD61*V63)),IF(S63="Probabilidad",AD62,""))),"")</f>
        <v/>
      </c>
      <c r="AE63" s="86" t="str">
        <f t="shared" si="9"/>
        <v/>
      </c>
      <c r="AF63" s="86"/>
      <c r="AG63" s="82"/>
      <c r="AH63" s="74"/>
      <c r="AI63" s="75"/>
      <c r="AJ63" s="76"/>
      <c r="AK63" s="76"/>
      <c r="AL63" s="74"/>
      <c r="AM63" s="77"/>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spans="1:68" ht="151.5" hidden="1" customHeight="1" x14ac:dyDescent="0.3">
      <c r="A64" s="398">
        <v>10</v>
      </c>
      <c r="B64" s="400"/>
      <c r="C64" s="400"/>
      <c r="D64" s="400"/>
      <c r="E64" s="74"/>
      <c r="F64" s="402"/>
      <c r="G64" s="78"/>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214" t="str">
        <f t="shared" si="6"/>
        <v/>
      </c>
      <c r="T64" s="82"/>
      <c r="U64" s="82"/>
      <c r="V64" s="83" t="str">
        <f t="shared" si="7"/>
        <v/>
      </c>
      <c r="W64" s="82"/>
      <c r="X64" s="82"/>
      <c r="Y64" s="82"/>
      <c r="Z64" s="84" t="str">
        <f>IFERROR(IF(S64="Probabilidad",(K64-(+K64*V64)),IF(S64="Impacto",K64,"")),"")</f>
        <v/>
      </c>
      <c r="AA64" s="85" t="str">
        <f>IFERROR(IF(Z64="","",IF(Z64&lt;=0.2,"Muy Baja",IF(Z64&lt;=0.4,"Baja",IF(Z64&lt;=0.6,"Media",IF(Z64&lt;=0.8,"Alta","Muy Alta"))))),"")</f>
        <v/>
      </c>
      <c r="AB64" s="109" t="str">
        <f t="shared" si="8"/>
        <v/>
      </c>
      <c r="AC64" s="85" t="str">
        <f>IFERROR(IF(AD64="","",IF(AD64&lt;=0.2,"Leve",IF(AD64&lt;=0.4,"Menor",IF(AD64&lt;=0.6,"Moderado",IF(AD64&lt;=0.8,"Mayor","Catastrófico"))))),"")</f>
        <v/>
      </c>
      <c r="AD64" s="83" t="str">
        <f>IFERROR(IF(S64="Impacto",(O64-(+O64*V64)),IF(S64="Probabilidad",O64,"")),"")</f>
        <v/>
      </c>
      <c r="AE64" s="86" t="str">
        <f t="shared" si="9"/>
        <v/>
      </c>
      <c r="AF64" s="86"/>
      <c r="AG64" s="82"/>
      <c r="AH64" s="74"/>
      <c r="AI64" s="75"/>
      <c r="AJ64" s="76"/>
      <c r="AK64" s="76"/>
      <c r="AL64" s="74"/>
      <c r="AM64" s="77"/>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spans="1:39" ht="151.5" hidden="1" customHeight="1" x14ac:dyDescent="0.3">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2</v>
      </c>
      <c r="R65" s="80"/>
      <c r="S65" s="214" t="str">
        <f t="shared" si="6"/>
        <v/>
      </c>
      <c r="T65" s="82"/>
      <c r="U65" s="82"/>
      <c r="V65" s="83" t="str">
        <f t="shared" si="7"/>
        <v/>
      </c>
      <c r="W65" s="82"/>
      <c r="X65" s="82"/>
      <c r="Y65" s="82"/>
      <c r="Z65" s="84" t="str">
        <f>IFERROR(IF(AND(S64="Probabilidad",S65="Probabilidad"),(AB64-(+AB64*V65)),IF(S65="Probabilidad",(K64-(+K64*V65)),IF(S65="Impacto",AB64,""))),"")</f>
        <v/>
      </c>
      <c r="AA65" s="85" t="str">
        <f t="shared" si="4"/>
        <v/>
      </c>
      <c r="AB65" s="109" t="str">
        <f t="shared" si="8"/>
        <v/>
      </c>
      <c r="AC65" s="85" t="str">
        <f t="shared" si="5"/>
        <v/>
      </c>
      <c r="AD65" s="83" t="str">
        <f>IFERROR(IF(AND(S64="Impacto",S65="Impacto"),(AD64-(+AD64*V65)),IF(S65="Impacto",(O64-(+O64*V65)),IF(S65="Probabilidad",AD64,""))),"")</f>
        <v/>
      </c>
      <c r="AE65" s="86" t="str">
        <f t="shared" si="9"/>
        <v/>
      </c>
      <c r="AF65" s="86"/>
      <c r="AG65" s="82"/>
      <c r="AH65" s="74"/>
      <c r="AI65" s="75"/>
      <c r="AJ65" s="76"/>
      <c r="AK65" s="76"/>
      <c r="AL65" s="74"/>
      <c r="AM65" s="77"/>
    </row>
    <row r="66" spans="1:39" ht="151.5" hidden="1" customHeight="1" x14ac:dyDescent="0.3">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3</v>
      </c>
      <c r="R66" s="87"/>
      <c r="S66" s="214" t="str">
        <f t="shared" si="6"/>
        <v/>
      </c>
      <c r="T66" s="82"/>
      <c r="U66" s="82"/>
      <c r="V66" s="83" t="str">
        <f t="shared" si="7"/>
        <v/>
      </c>
      <c r="W66" s="82"/>
      <c r="X66" s="82"/>
      <c r="Y66" s="82"/>
      <c r="Z66" s="84" t="str">
        <f>IFERROR(IF(AND(S65="Probabilidad",S66="Probabilidad"),(AB65-(+AB65*V66)),IF(AND(S65="Impacto",S66="Probabilidad"),(AB64-(+AB64*V66)),IF(S66="Impacto",AB65,""))),"")</f>
        <v/>
      </c>
      <c r="AA66" s="85" t="str">
        <f t="shared" si="4"/>
        <v/>
      </c>
      <c r="AB66" s="109" t="str">
        <f t="shared" si="8"/>
        <v/>
      </c>
      <c r="AC66" s="85" t="str">
        <f t="shared" si="5"/>
        <v/>
      </c>
      <c r="AD66" s="83" t="str">
        <f>IFERROR(IF(AND(S65="Impacto",S66="Impacto"),(AD65-(+AD65*V66)),IF(AND(S65="Probabilidad",S66="Impacto"),(AD64-(+AD64*V66)),IF(S66="Probabilidad",AD65,""))),"")</f>
        <v/>
      </c>
      <c r="AE66" s="86" t="str">
        <f t="shared" si="9"/>
        <v/>
      </c>
      <c r="AF66" s="86"/>
      <c r="AG66" s="82"/>
      <c r="AH66" s="74"/>
      <c r="AI66" s="75"/>
      <c r="AJ66" s="76"/>
      <c r="AK66" s="76"/>
      <c r="AL66" s="74"/>
      <c r="AM66" s="77"/>
    </row>
    <row r="67" spans="1:39" ht="151.5" hidden="1" customHeight="1" x14ac:dyDescent="0.3">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4</v>
      </c>
      <c r="R67" s="80"/>
      <c r="S67" s="214" t="str">
        <f t="shared" si="6"/>
        <v/>
      </c>
      <c r="T67" s="82"/>
      <c r="U67" s="82"/>
      <c r="V67" s="83" t="str">
        <f t="shared" si="7"/>
        <v/>
      </c>
      <c r="W67" s="82"/>
      <c r="X67" s="82"/>
      <c r="Y67" s="82"/>
      <c r="Z67" s="84" t="str">
        <f>IFERROR(IF(AND(S66="Probabilidad",S67="Probabilidad"),(AB66-(+AB66*V67)),IF(AND(S66="Impacto",S67="Probabilidad"),(AB65-(+AB65*V67)),IF(S67="Impacto",AB66,""))),"")</f>
        <v/>
      </c>
      <c r="AA67" s="85" t="str">
        <f t="shared" si="4"/>
        <v/>
      </c>
      <c r="AB67" s="109" t="str">
        <f t="shared" si="8"/>
        <v/>
      </c>
      <c r="AC67" s="85" t="str">
        <f t="shared" si="5"/>
        <v/>
      </c>
      <c r="AD67" s="83" t="str">
        <f>IFERROR(IF(AND(S66="Impacto",S67="Impacto"),(AD66-(+AD66*V67)),IF(AND(S66="Probabilidad",S67="Impacto"),(AD65-(+AD65*V67)),IF(S67="Probabilidad",AD66,""))),"")</f>
        <v/>
      </c>
      <c r="AE67" s="86" t="str">
        <f t="shared" si="9"/>
        <v/>
      </c>
      <c r="AF67" s="86"/>
      <c r="AG67" s="82"/>
      <c r="AH67" s="74"/>
      <c r="AI67" s="75"/>
      <c r="AJ67" s="76"/>
      <c r="AK67" s="76"/>
      <c r="AL67" s="74"/>
      <c r="AM67" s="77"/>
    </row>
    <row r="68" spans="1:39" ht="151.5" hidden="1" customHeight="1" x14ac:dyDescent="0.3">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5</v>
      </c>
      <c r="R68" s="80"/>
      <c r="S68" s="214" t="str">
        <f t="shared" si="6"/>
        <v/>
      </c>
      <c r="T68" s="82"/>
      <c r="U68" s="82"/>
      <c r="V68" s="83" t="str">
        <f t="shared" si="7"/>
        <v/>
      </c>
      <c r="W68" s="82"/>
      <c r="X68" s="82"/>
      <c r="Y68" s="82"/>
      <c r="Z68" s="84" t="str">
        <f>IFERROR(IF(AND(S67="Probabilidad",S68="Probabilidad"),(AB67-(+AB67*V68)),IF(AND(S67="Impacto",S68="Probabilidad"),(AB66-(+AB66*V68)),IF(S68="Impacto",AB67,""))),"")</f>
        <v/>
      </c>
      <c r="AA68" s="85" t="str">
        <f t="shared" si="4"/>
        <v/>
      </c>
      <c r="AB68" s="109" t="str">
        <f t="shared" si="8"/>
        <v/>
      </c>
      <c r="AC68" s="85" t="str">
        <f t="shared" si="5"/>
        <v/>
      </c>
      <c r="AD68" s="83" t="str">
        <f>IFERROR(IF(AND(S67="Impacto",S68="Impacto"),(AD67-(+AD67*V68)),IF(AND(S67="Probabilidad",S68="Impacto"),(AD66-(+AD66*V68)),IF(S68="Probabilidad",AD67,""))),"")</f>
        <v/>
      </c>
      <c r="AE68" s="86" t="str">
        <f t="shared" si="9"/>
        <v/>
      </c>
      <c r="AF68" s="86"/>
      <c r="AG68" s="82"/>
      <c r="AH68" s="74"/>
      <c r="AI68" s="75"/>
      <c r="AJ68" s="76"/>
      <c r="AK68" s="76"/>
      <c r="AL68" s="74"/>
      <c r="AM68" s="77"/>
    </row>
    <row r="69" spans="1:39" ht="151.5" hidden="1" customHeight="1" x14ac:dyDescent="0.3">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6</v>
      </c>
      <c r="R69" s="80"/>
      <c r="S69" s="214" t="str">
        <f t="shared" si="6"/>
        <v/>
      </c>
      <c r="T69" s="82"/>
      <c r="U69" s="82"/>
      <c r="V69" s="83" t="str">
        <f t="shared" si="7"/>
        <v/>
      </c>
      <c r="W69" s="82"/>
      <c r="X69" s="82"/>
      <c r="Y69" s="82"/>
      <c r="Z69" s="84" t="str">
        <f>IFERROR(IF(AND(S68="Probabilidad",S69="Probabilidad"),(AB68-(+AB68*V69)),IF(AND(S68="Impacto",S69="Probabilidad"),(AB67-(+AB67*V69)),IF(S69="Impacto",AB68,""))),"")</f>
        <v/>
      </c>
      <c r="AA69" s="85" t="str">
        <f t="shared" si="4"/>
        <v/>
      </c>
      <c r="AB69" s="109" t="str">
        <f t="shared" si="8"/>
        <v/>
      </c>
      <c r="AC69" s="85" t="str">
        <f t="shared" si="5"/>
        <v/>
      </c>
      <c r="AD69" s="83" t="str">
        <f>IFERROR(IF(AND(S68="Impacto",S69="Impacto"),(AD68-(+AD68*V69)),IF(AND(S68="Probabilidad",S69="Impacto"),(AD67-(+AD67*V69)),IF(S69="Probabilidad",AD68,""))),"")</f>
        <v/>
      </c>
      <c r="AE69" s="86" t="str">
        <f t="shared" si="9"/>
        <v/>
      </c>
      <c r="AF69" s="86"/>
      <c r="AG69" s="82"/>
      <c r="AH69" s="74"/>
      <c r="AI69" s="75"/>
      <c r="AJ69" s="76"/>
      <c r="AK69" s="76"/>
      <c r="AL69" s="74"/>
      <c r="AM69" s="77"/>
    </row>
    <row r="70" spans="1:39" ht="49.5" customHeight="1" x14ac:dyDescent="0.3">
      <c r="A70" s="89"/>
      <c r="B70" s="419"/>
      <c r="C70" s="419"/>
      <c r="D70" s="419"/>
      <c r="E70" s="419"/>
      <c r="F70" s="419"/>
      <c r="G70" s="419"/>
      <c r="H70" s="419"/>
      <c r="I70" s="419"/>
      <c r="J70" s="419"/>
      <c r="K70" s="419"/>
      <c r="L70" s="419"/>
      <c r="M70" s="419"/>
      <c r="N70" s="419"/>
      <c r="O70" s="419"/>
      <c r="P70" s="419"/>
      <c r="Q70" s="419"/>
      <c r="R70" s="419"/>
      <c r="S70" s="419"/>
      <c r="T70" s="419"/>
      <c r="U70" s="419"/>
      <c r="V70" s="419"/>
      <c r="W70" s="419"/>
      <c r="X70" s="419"/>
      <c r="Y70" s="419"/>
      <c r="Z70" s="419"/>
      <c r="AA70" s="419"/>
      <c r="AB70" s="419"/>
      <c r="AC70" s="419"/>
      <c r="AD70" s="419"/>
      <c r="AE70" s="419"/>
      <c r="AF70" s="419"/>
      <c r="AG70" s="419"/>
      <c r="AH70" s="419"/>
      <c r="AI70" s="419"/>
      <c r="AJ70" s="419"/>
      <c r="AK70" s="76"/>
      <c r="AL70" s="74"/>
      <c r="AM70" s="77"/>
    </row>
    <row r="71" spans="1:39" ht="17.5" x14ac:dyDescent="0.35">
      <c r="B71" s="90"/>
      <c r="C71" s="90"/>
      <c r="D71" s="90"/>
      <c r="E71" s="90"/>
      <c r="F71" s="39"/>
      <c r="G71" s="39"/>
      <c r="H71" s="91"/>
      <c r="I71" s="39"/>
      <c r="J71" s="39"/>
      <c r="K71" s="39"/>
      <c r="L71" s="39"/>
      <c r="M71" s="39"/>
      <c r="N71" s="39"/>
      <c r="O71" s="39"/>
      <c r="P71" s="39"/>
      <c r="Q71" s="39"/>
      <c r="R71" s="39"/>
      <c r="S71" s="110"/>
      <c r="T71" s="39"/>
      <c r="U71" s="39"/>
      <c r="V71" s="39"/>
      <c r="W71" s="39"/>
      <c r="X71" s="39"/>
      <c r="Y71" s="39"/>
      <c r="Z71" s="39"/>
      <c r="AA71" s="39"/>
      <c r="AB71" s="110"/>
      <c r="AC71" s="39"/>
      <c r="AD71" s="39"/>
      <c r="AE71" s="39"/>
      <c r="AF71" s="39"/>
      <c r="AG71" s="39"/>
      <c r="AH71" s="74"/>
      <c r="AI71" s="75"/>
      <c r="AJ71" s="76"/>
      <c r="AK71" s="76"/>
      <c r="AL71" s="74"/>
      <c r="AM71" s="77"/>
    </row>
    <row r="72" spans="1:39" ht="18" hidden="1" customHeight="1" x14ac:dyDescent="0.35">
      <c r="A72" s="5"/>
      <c r="B72" s="92" t="s">
        <v>123</v>
      </c>
      <c r="C72" s="39"/>
      <c r="D72" s="39"/>
      <c r="E72" s="39"/>
      <c r="F72" s="39"/>
      <c r="G72" s="39"/>
      <c r="H72" s="39"/>
      <c r="I72" s="39"/>
      <c r="J72" s="39"/>
      <c r="K72" s="39"/>
      <c r="L72" s="39"/>
      <c r="M72" s="39"/>
      <c r="N72" s="39"/>
      <c r="O72" s="39"/>
      <c r="P72" s="39"/>
      <c r="Q72" s="39"/>
      <c r="R72" s="39"/>
      <c r="S72" s="110"/>
      <c r="T72" s="39"/>
      <c r="U72" s="39"/>
      <c r="V72" s="39"/>
      <c r="W72" s="39"/>
      <c r="X72" s="39"/>
      <c r="Y72" s="39"/>
      <c r="Z72" s="39"/>
      <c r="AA72" s="39"/>
      <c r="AB72" s="110"/>
      <c r="AC72" s="39"/>
      <c r="AD72" s="39"/>
      <c r="AE72" s="39"/>
      <c r="AF72" s="39"/>
      <c r="AG72" s="39"/>
      <c r="AH72" s="74"/>
      <c r="AI72" s="75"/>
      <c r="AJ72" s="76"/>
      <c r="AK72" s="76"/>
      <c r="AL72" s="74"/>
      <c r="AM72" s="77"/>
    </row>
    <row r="73" spans="1:39" ht="17.5" hidden="1" customHeight="1" x14ac:dyDescent="0.35">
      <c r="B73" s="90"/>
      <c r="C73" s="90"/>
      <c r="D73" s="90"/>
      <c r="E73" s="90"/>
      <c r="F73" s="39"/>
      <c r="G73" s="39"/>
      <c r="H73" s="91"/>
      <c r="I73" s="39"/>
      <c r="J73" s="39"/>
      <c r="K73" s="39"/>
      <c r="L73" s="39"/>
      <c r="M73" s="39"/>
      <c r="N73" s="39"/>
      <c r="O73" s="39"/>
      <c r="P73" s="39"/>
      <c r="Q73" s="39"/>
      <c r="R73" s="39"/>
      <c r="S73" s="110"/>
      <c r="T73" s="39"/>
      <c r="U73" s="39"/>
      <c r="V73" s="39"/>
      <c r="W73" s="39"/>
      <c r="X73" s="39"/>
      <c r="Y73" s="39"/>
      <c r="Z73" s="39"/>
      <c r="AA73" s="39"/>
      <c r="AB73" s="110"/>
      <c r="AC73" s="39"/>
      <c r="AD73" s="39"/>
      <c r="AE73" s="39"/>
      <c r="AF73" s="39"/>
      <c r="AG73" s="39"/>
      <c r="AH73" s="74"/>
      <c r="AI73" s="75"/>
      <c r="AJ73" s="76"/>
      <c r="AK73" s="76"/>
      <c r="AL73" s="74"/>
      <c r="AM73" s="77"/>
    </row>
    <row r="74" spans="1:39" ht="17.5" hidden="1" customHeight="1" x14ac:dyDescent="0.35">
      <c r="B74" s="90"/>
      <c r="C74" s="90"/>
      <c r="D74" s="90"/>
      <c r="E74" s="90"/>
      <c r="F74" s="39"/>
      <c r="G74" s="39"/>
      <c r="H74" s="91"/>
      <c r="I74" s="39"/>
      <c r="J74" s="39"/>
      <c r="K74" s="39"/>
      <c r="L74" s="39"/>
      <c r="M74" s="39"/>
      <c r="N74" s="39"/>
      <c r="O74" s="39"/>
      <c r="P74" s="39"/>
      <c r="Q74" s="39"/>
      <c r="R74" s="39"/>
      <c r="S74" s="110"/>
      <c r="T74" s="39"/>
      <c r="U74" s="39"/>
      <c r="V74" s="39"/>
      <c r="W74" s="39"/>
      <c r="X74" s="39"/>
      <c r="Y74" s="39"/>
      <c r="Z74" s="39"/>
      <c r="AA74" s="39"/>
      <c r="AB74" s="110"/>
      <c r="AC74" s="39"/>
      <c r="AD74" s="39"/>
      <c r="AE74" s="39"/>
      <c r="AF74" s="39"/>
      <c r="AG74" s="39"/>
      <c r="AH74" s="74"/>
      <c r="AI74" s="75"/>
      <c r="AJ74" s="76"/>
      <c r="AK74" s="76"/>
      <c r="AL74" s="74"/>
      <c r="AM74" s="77"/>
    </row>
    <row r="75" spans="1:39" ht="17.5" hidden="1" customHeight="1" x14ac:dyDescent="0.35">
      <c r="B75" s="90"/>
      <c r="C75" s="90"/>
      <c r="D75" s="90"/>
      <c r="E75" s="90"/>
      <c r="F75" s="39"/>
      <c r="G75" s="39"/>
      <c r="H75" s="91"/>
      <c r="I75" s="39"/>
      <c r="J75" s="39"/>
      <c r="K75" s="39"/>
      <c r="L75" s="39"/>
      <c r="M75" s="39"/>
      <c r="N75" s="39"/>
      <c r="O75" s="39"/>
      <c r="P75" s="39"/>
      <c r="Q75" s="39"/>
      <c r="R75" s="39"/>
      <c r="S75" s="110"/>
      <c r="T75" s="39"/>
      <c r="U75" s="39"/>
      <c r="V75" s="39"/>
      <c r="W75" s="39"/>
      <c r="X75" s="39"/>
      <c r="Y75" s="39"/>
      <c r="Z75" s="39"/>
      <c r="AA75" s="39"/>
      <c r="AB75" s="110"/>
      <c r="AC75" s="39"/>
      <c r="AD75" s="39"/>
      <c r="AE75" s="39"/>
      <c r="AF75" s="39"/>
      <c r="AG75" s="39"/>
      <c r="AH75" s="39"/>
      <c r="AI75" s="39"/>
      <c r="AJ75" s="39"/>
      <c r="AK75" s="39"/>
      <c r="AL75" s="39"/>
    </row>
    <row r="76" spans="1:39" ht="15" hidden="1" customHeight="1" x14ac:dyDescent="0.35">
      <c r="B76" s="90"/>
      <c r="C76" s="90"/>
      <c r="D76" s="90"/>
      <c r="E76" s="90"/>
      <c r="F76" s="39"/>
      <c r="G76" s="39"/>
      <c r="H76" s="91"/>
      <c r="I76" s="39"/>
      <c r="J76" s="39"/>
      <c r="K76" s="39"/>
      <c r="L76" s="39"/>
      <c r="M76" s="39"/>
      <c r="N76" s="39"/>
      <c r="O76" s="39"/>
      <c r="P76" s="39"/>
      <c r="Q76" s="39"/>
      <c r="R76" s="39"/>
      <c r="S76" s="110"/>
      <c r="T76" s="39"/>
      <c r="U76" s="39"/>
      <c r="V76" s="39"/>
      <c r="W76" s="39"/>
      <c r="X76" s="39"/>
      <c r="Y76" s="39"/>
      <c r="Z76" s="39"/>
      <c r="AA76" s="39"/>
      <c r="AB76" s="110"/>
      <c r="AC76" s="39"/>
      <c r="AD76" s="39"/>
      <c r="AE76" s="39"/>
      <c r="AF76" s="39"/>
      <c r="AG76" s="39"/>
      <c r="AH76" s="39"/>
      <c r="AI76" s="39"/>
      <c r="AJ76" s="39"/>
      <c r="AK76" s="39"/>
      <c r="AL76" s="39"/>
      <c r="AM76" s="39"/>
    </row>
    <row r="77" spans="1:39" ht="15" hidden="1" customHeight="1" x14ac:dyDescent="0.35">
      <c r="B77" s="90"/>
      <c r="C77" s="90"/>
      <c r="D77" s="90"/>
      <c r="E77" s="90"/>
      <c r="F77" s="39"/>
      <c r="G77" s="39"/>
      <c r="H77" s="91"/>
      <c r="I77" s="39"/>
      <c r="J77" s="39"/>
      <c r="K77" s="39"/>
      <c r="L77" s="39"/>
      <c r="M77" s="39"/>
      <c r="N77" s="39"/>
      <c r="O77" s="39"/>
      <c r="P77" s="39"/>
      <c r="Q77" s="39"/>
      <c r="R77" s="39"/>
      <c r="S77" s="110"/>
      <c r="T77" s="39"/>
      <c r="U77" s="39"/>
      <c r="V77" s="39"/>
      <c r="W77" s="39"/>
      <c r="X77" s="39"/>
      <c r="Y77" s="39"/>
      <c r="Z77" s="39"/>
      <c r="AA77" s="39"/>
      <c r="AB77" s="110"/>
      <c r="AC77" s="39"/>
      <c r="AD77" s="39"/>
      <c r="AE77" s="39"/>
      <c r="AF77" s="39"/>
      <c r="AG77" s="39"/>
      <c r="AH77" s="39"/>
      <c r="AI77" s="39"/>
      <c r="AJ77" s="39"/>
      <c r="AK77" s="39"/>
      <c r="AL77" s="39"/>
      <c r="AM77" s="39"/>
    </row>
    <row r="78" spans="1:39" ht="11.15" hidden="1" customHeight="1" x14ac:dyDescent="0.35">
      <c r="B78" s="90"/>
      <c r="C78" s="90"/>
      <c r="D78" s="90"/>
      <c r="E78" s="90"/>
      <c r="F78" s="39"/>
      <c r="G78" s="39"/>
      <c r="H78" s="91"/>
      <c r="I78" s="39"/>
      <c r="J78" s="39"/>
      <c r="K78" s="39"/>
      <c r="L78" s="39"/>
      <c r="M78" s="39"/>
      <c r="N78" s="39"/>
      <c r="O78" s="39"/>
      <c r="P78" s="39"/>
      <c r="Q78" s="39"/>
      <c r="R78" s="39"/>
      <c r="S78" s="110"/>
      <c r="T78" s="39"/>
      <c r="U78" s="39"/>
      <c r="V78" s="39"/>
      <c r="W78" s="39"/>
      <c r="X78" s="39"/>
      <c r="Y78" s="39"/>
      <c r="Z78" s="39"/>
      <c r="AA78" s="39"/>
      <c r="AB78" s="110"/>
      <c r="AC78" s="39"/>
      <c r="AD78" s="39"/>
      <c r="AE78" s="39"/>
      <c r="AF78" s="39"/>
      <c r="AG78" s="39"/>
      <c r="AH78" s="39"/>
      <c r="AI78" s="39"/>
      <c r="AJ78" s="39"/>
      <c r="AK78" s="39"/>
      <c r="AL78" s="39"/>
      <c r="AM78" s="39"/>
    </row>
    <row r="79" spans="1:39" ht="7" hidden="1" customHeight="1" x14ac:dyDescent="0.35">
      <c r="B79" s="90"/>
      <c r="C79" s="90"/>
      <c r="D79" s="90"/>
      <c r="E79" s="90"/>
      <c r="F79" s="39"/>
      <c r="G79" s="39"/>
      <c r="H79" s="91"/>
      <c r="I79" s="39"/>
      <c r="J79" s="39"/>
      <c r="K79" s="39"/>
      <c r="L79" s="39"/>
      <c r="M79" s="39"/>
      <c r="N79" s="39"/>
      <c r="O79" s="39"/>
      <c r="P79" s="39"/>
      <c r="Q79" s="39"/>
      <c r="R79" s="39"/>
      <c r="S79" s="110"/>
      <c r="T79" s="39"/>
      <c r="U79" s="39"/>
      <c r="V79" s="39"/>
      <c r="W79" s="39"/>
      <c r="X79" s="39"/>
      <c r="Y79" s="39"/>
      <c r="Z79" s="39"/>
      <c r="AA79" s="39"/>
      <c r="AB79" s="110"/>
      <c r="AC79" s="39"/>
      <c r="AD79" s="39"/>
      <c r="AE79" s="39"/>
      <c r="AF79" s="39"/>
      <c r="AG79" s="39"/>
      <c r="AH79" s="39"/>
      <c r="AI79" s="39"/>
      <c r="AJ79" s="39"/>
      <c r="AK79" s="39"/>
      <c r="AL79" s="39"/>
      <c r="AM79" s="39"/>
    </row>
    <row r="80" spans="1:39" ht="20.149999999999999" hidden="1" customHeight="1" x14ac:dyDescent="0.35">
      <c r="B80" s="90"/>
      <c r="C80" s="90"/>
      <c r="D80" s="90"/>
      <c r="E80" s="90"/>
      <c r="F80" s="39"/>
      <c r="G80" s="39"/>
      <c r="H80" s="91"/>
      <c r="I80" s="39"/>
      <c r="J80" s="39"/>
      <c r="K80" s="39"/>
      <c r="L80" s="39"/>
      <c r="M80" s="39"/>
      <c r="N80" s="39"/>
      <c r="O80" s="39"/>
      <c r="P80" s="39"/>
      <c r="Q80" s="39"/>
      <c r="R80" s="39"/>
      <c r="S80" s="110"/>
      <c r="T80" s="39"/>
      <c r="U80" s="39"/>
      <c r="V80" s="39"/>
      <c r="W80" s="39"/>
      <c r="X80" s="39"/>
      <c r="Y80" s="39"/>
      <c r="Z80" s="39"/>
      <c r="AA80" s="39"/>
      <c r="AB80" s="110"/>
      <c r="AC80" s="39"/>
      <c r="AD80" s="39"/>
      <c r="AE80" s="39"/>
      <c r="AF80" s="39"/>
      <c r="AG80" s="39"/>
      <c r="AH80" s="39"/>
      <c r="AI80" s="39"/>
      <c r="AJ80" s="39"/>
      <c r="AK80" s="39"/>
      <c r="AL80" s="39"/>
      <c r="AM80" s="39"/>
    </row>
    <row r="81" spans="2:39" ht="22.5" hidden="1" customHeight="1" x14ac:dyDescent="0.35">
      <c r="B81" s="90"/>
      <c r="C81" s="90"/>
      <c r="D81" s="90"/>
      <c r="E81" s="90"/>
      <c r="F81" s="39"/>
      <c r="G81" s="39"/>
      <c r="H81" s="91"/>
      <c r="I81" s="39"/>
      <c r="J81" s="39"/>
      <c r="K81" s="39"/>
      <c r="L81" s="39"/>
      <c r="M81" s="39"/>
      <c r="N81" s="39"/>
      <c r="O81" s="39"/>
      <c r="P81" s="39"/>
      <c r="Q81" s="39"/>
      <c r="R81" s="39"/>
      <c r="S81" s="110"/>
      <c r="T81" s="39"/>
      <c r="U81" s="39"/>
      <c r="V81" s="39"/>
      <c r="W81" s="39"/>
      <c r="X81" s="39"/>
      <c r="Y81" s="39"/>
      <c r="Z81" s="39"/>
      <c r="AA81" s="39"/>
      <c r="AB81" s="110"/>
      <c r="AC81" s="39"/>
      <c r="AD81" s="39"/>
      <c r="AE81" s="39"/>
      <c r="AF81" s="39"/>
      <c r="AG81" s="39"/>
      <c r="AH81" s="39"/>
      <c r="AI81" s="39"/>
      <c r="AJ81" s="39"/>
      <c r="AK81" s="39"/>
      <c r="AL81" s="39"/>
      <c r="AM81" s="39"/>
    </row>
    <row r="82" spans="2:39" ht="17.5" x14ac:dyDescent="0.35">
      <c r="B82" s="90"/>
      <c r="C82" s="90"/>
      <c r="D82" s="90"/>
      <c r="E82" s="90"/>
      <c r="F82" s="39"/>
      <c r="G82" s="39"/>
      <c r="H82" s="91"/>
      <c r="I82" s="39"/>
      <c r="J82" s="39"/>
      <c r="K82" s="39"/>
      <c r="L82" s="39"/>
      <c r="M82" s="39"/>
      <c r="N82" s="39"/>
      <c r="O82" s="39"/>
      <c r="P82" s="39"/>
      <c r="Q82" s="39"/>
      <c r="R82" s="39"/>
      <c r="S82" s="110"/>
      <c r="T82" s="39"/>
      <c r="U82" s="39"/>
      <c r="V82" s="39"/>
      <c r="W82" s="39"/>
      <c r="X82" s="39"/>
      <c r="Y82" s="39"/>
      <c r="Z82" s="39"/>
      <c r="AA82" s="39"/>
      <c r="AB82" s="110"/>
      <c r="AC82" s="39"/>
      <c r="AD82" s="39"/>
      <c r="AE82" s="39"/>
      <c r="AF82" s="39"/>
      <c r="AG82" s="39"/>
      <c r="AH82" s="39"/>
      <c r="AI82" s="39"/>
      <c r="AJ82" s="39"/>
      <c r="AK82" s="39"/>
      <c r="AL82" s="39"/>
      <c r="AM82" s="39"/>
    </row>
    <row r="83" spans="2:39" ht="17.5" x14ac:dyDescent="0.35">
      <c r="AH83" s="39"/>
      <c r="AI83" s="39"/>
      <c r="AJ83" s="39"/>
      <c r="AK83" s="39"/>
      <c r="AL83" s="39"/>
      <c r="AM83" s="39"/>
    </row>
    <row r="84" spans="2:39" ht="17.5" x14ac:dyDescent="0.35">
      <c r="AH84" s="39"/>
      <c r="AI84" s="39"/>
      <c r="AJ84" s="39"/>
      <c r="AK84" s="39"/>
      <c r="AL84" s="39"/>
      <c r="AM84" s="39"/>
    </row>
    <row r="85" spans="2:39" ht="17.5" x14ac:dyDescent="0.35">
      <c r="AH85" s="39"/>
      <c r="AI85" s="39"/>
      <c r="AJ85" s="39"/>
      <c r="AK85" s="39"/>
      <c r="AL85" s="39"/>
      <c r="AM85" s="39"/>
    </row>
    <row r="86" spans="2:39" ht="17.5" x14ac:dyDescent="0.35">
      <c r="AH86" s="39"/>
      <c r="AI86" s="39"/>
      <c r="AJ86" s="39"/>
      <c r="AK86" s="39"/>
      <c r="AL86" s="39"/>
      <c r="AM86" s="39"/>
    </row>
    <row r="87" spans="2:39" ht="17.5" x14ac:dyDescent="0.35">
      <c r="AH87" s="39"/>
      <c r="AI87" s="39"/>
      <c r="AJ87" s="39"/>
      <c r="AK87" s="39"/>
      <c r="AL87" s="39"/>
      <c r="AM87" s="39"/>
    </row>
  </sheetData>
  <dataConsolidate/>
  <mergeCells count="206">
    <mergeCell ref="B70:AJ70"/>
    <mergeCell ref="H64:H69"/>
    <mergeCell ref="I64:I69"/>
    <mergeCell ref="J64:J69"/>
    <mergeCell ref="K64:K69"/>
    <mergeCell ref="L64:L69"/>
    <mergeCell ref="M64:M69"/>
    <mergeCell ref="L58:L63"/>
    <mergeCell ref="M58:M63"/>
    <mergeCell ref="N58:N63"/>
    <mergeCell ref="O58:O63"/>
    <mergeCell ref="P58:P63"/>
    <mergeCell ref="A64:A69"/>
    <mergeCell ref="B64:B69"/>
    <mergeCell ref="C64:C69"/>
    <mergeCell ref="D64:D69"/>
    <mergeCell ref="F64:F69"/>
    <mergeCell ref="N64:N69"/>
    <mergeCell ref="O64:O69"/>
    <mergeCell ref="P64:P69"/>
    <mergeCell ref="A58:A63"/>
    <mergeCell ref="B58:B63"/>
    <mergeCell ref="C58:C63"/>
    <mergeCell ref="D58:D63"/>
    <mergeCell ref="F58:F63"/>
    <mergeCell ref="H58:H63"/>
    <mergeCell ref="I58:I63"/>
    <mergeCell ref="J58:J63"/>
    <mergeCell ref="K58:K63"/>
    <mergeCell ref="P46:P51"/>
    <mergeCell ref="A52:A57"/>
    <mergeCell ref="B52:B57"/>
    <mergeCell ref="C52:C57"/>
    <mergeCell ref="D52:D57"/>
    <mergeCell ref="F52:F57"/>
    <mergeCell ref="H52:H57"/>
    <mergeCell ref="I52:I57"/>
    <mergeCell ref="H46:H51"/>
    <mergeCell ref="I46:I51"/>
    <mergeCell ref="J46:J51"/>
    <mergeCell ref="K46:K51"/>
    <mergeCell ref="L46:L51"/>
    <mergeCell ref="M46:M51"/>
    <mergeCell ref="P52:P57"/>
    <mergeCell ref="J52:J57"/>
    <mergeCell ref="K52:K57"/>
    <mergeCell ref="L52:L57"/>
    <mergeCell ref="M52:M57"/>
    <mergeCell ref="N52:N57"/>
    <mergeCell ref="O52:O57"/>
    <mergeCell ref="A46:A51"/>
    <mergeCell ref="B46:B51"/>
    <mergeCell ref="C46:C51"/>
    <mergeCell ref="D46:D51"/>
    <mergeCell ref="F46:F51"/>
    <mergeCell ref="G40:G43"/>
    <mergeCell ref="H40:H45"/>
    <mergeCell ref="I40:I45"/>
    <mergeCell ref="J40:J45"/>
    <mergeCell ref="O34:O39"/>
    <mergeCell ref="N46:N51"/>
    <mergeCell ref="O46:O51"/>
    <mergeCell ref="P34:P39"/>
    <mergeCell ref="AF34:AF38"/>
    <mergeCell ref="A40:A45"/>
    <mergeCell ref="B40:B45"/>
    <mergeCell ref="C40:C45"/>
    <mergeCell ref="D40:D45"/>
    <mergeCell ref="F40:F45"/>
    <mergeCell ref="G34:G38"/>
    <mergeCell ref="H34:H39"/>
    <mergeCell ref="I34:I39"/>
    <mergeCell ref="J34:J39"/>
    <mergeCell ref="K34:K39"/>
    <mergeCell ref="L34:L39"/>
    <mergeCell ref="M40:M45"/>
    <mergeCell ref="N40:N45"/>
    <mergeCell ref="O40:O45"/>
    <mergeCell ref="P40:P45"/>
    <mergeCell ref="AF40:AF43"/>
    <mergeCell ref="K40:K45"/>
    <mergeCell ref="L40:L45"/>
    <mergeCell ref="M28:M33"/>
    <mergeCell ref="N28:N33"/>
    <mergeCell ref="O28:O33"/>
    <mergeCell ref="P28:P33"/>
    <mergeCell ref="AF28:AF31"/>
    <mergeCell ref="A34:A39"/>
    <mergeCell ref="B34:B39"/>
    <mergeCell ref="C34:C39"/>
    <mergeCell ref="D34:D39"/>
    <mergeCell ref="F34:F39"/>
    <mergeCell ref="G28:G31"/>
    <mergeCell ref="H28:H33"/>
    <mergeCell ref="I28:I33"/>
    <mergeCell ref="J28:J33"/>
    <mergeCell ref="K28:K33"/>
    <mergeCell ref="L28:L33"/>
    <mergeCell ref="A28:A33"/>
    <mergeCell ref="B28:B33"/>
    <mergeCell ref="C28:C33"/>
    <mergeCell ref="D28:D33"/>
    <mergeCell ref="E28:E31"/>
    <mergeCell ref="F28:F33"/>
    <mergeCell ref="M34:M39"/>
    <mergeCell ref="N34:N39"/>
    <mergeCell ref="L22:L27"/>
    <mergeCell ref="M22:M27"/>
    <mergeCell ref="N22:N27"/>
    <mergeCell ref="O22:O27"/>
    <mergeCell ref="P22:P27"/>
    <mergeCell ref="AF22:AF27"/>
    <mergeCell ref="F22:F27"/>
    <mergeCell ref="G22:G27"/>
    <mergeCell ref="H22:H27"/>
    <mergeCell ref="I22:I27"/>
    <mergeCell ref="J22:J27"/>
    <mergeCell ref="K22:K27"/>
    <mergeCell ref="A22:A27"/>
    <mergeCell ref="B22:B27"/>
    <mergeCell ref="C22:C27"/>
    <mergeCell ref="D22:D27"/>
    <mergeCell ref="E22:E27"/>
    <mergeCell ref="G16:G21"/>
    <mergeCell ref="H16:H21"/>
    <mergeCell ref="I16:I21"/>
    <mergeCell ref="J16:J21"/>
    <mergeCell ref="O11:O15"/>
    <mergeCell ref="P11:P15"/>
    <mergeCell ref="AF11:AF15"/>
    <mergeCell ref="A16:A21"/>
    <mergeCell ref="B16:B21"/>
    <mergeCell ref="C16:C21"/>
    <mergeCell ref="D16:D21"/>
    <mergeCell ref="E16:E21"/>
    <mergeCell ref="F16:F21"/>
    <mergeCell ref="H11:H15"/>
    <mergeCell ref="I11:I15"/>
    <mergeCell ref="J11:J15"/>
    <mergeCell ref="K11:K15"/>
    <mergeCell ref="L11:L15"/>
    <mergeCell ref="M11:M15"/>
    <mergeCell ref="M16:M21"/>
    <mergeCell ref="N16:N21"/>
    <mergeCell ref="O16:O21"/>
    <mergeCell ref="P16:P21"/>
    <mergeCell ref="AF16:AF20"/>
    <mergeCell ref="K16:K21"/>
    <mergeCell ref="L16:L21"/>
    <mergeCell ref="AL9:AL10"/>
    <mergeCell ref="AM9:AM10"/>
    <mergeCell ref="A11:A15"/>
    <mergeCell ref="B11:B15"/>
    <mergeCell ref="C11:C15"/>
    <mergeCell ref="D11:D15"/>
    <mergeCell ref="E11:E15"/>
    <mergeCell ref="F11:F15"/>
    <mergeCell ref="G11:G15"/>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15"/>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J2"/>
    <mergeCell ref="A4:B4"/>
    <mergeCell ref="C4:P4"/>
    <mergeCell ref="Q4:S4"/>
    <mergeCell ref="A5:B5"/>
    <mergeCell ref="C5:P5"/>
    <mergeCell ref="Q8:Y8"/>
    <mergeCell ref="Z8:AG8"/>
    <mergeCell ref="AH8:AM8"/>
  </mergeCells>
  <conditionalFormatting sqref="J11 J16">
    <cfRule type="cellIs" dxfId="1802" priority="127" operator="equal">
      <formula>"Media"</formula>
    </cfRule>
    <cfRule type="cellIs" dxfId="1801" priority="125" operator="equal">
      <formula>"Muy Alta"</formula>
    </cfRule>
    <cfRule type="cellIs" dxfId="1800" priority="128" operator="equal">
      <formula>"Baja"</formula>
    </cfRule>
    <cfRule type="cellIs" dxfId="1799" priority="129" operator="equal">
      <formula>"Muy Baja"</formula>
    </cfRule>
    <cfRule type="cellIs" dxfId="1798" priority="126" operator="equal">
      <formula>"Alta"</formula>
    </cfRule>
  </conditionalFormatting>
  <conditionalFormatting sqref="J22">
    <cfRule type="cellIs" dxfId="1797" priority="99" operator="equal">
      <formula>"Muy Alta"</formula>
    </cfRule>
    <cfRule type="cellIs" dxfId="1796" priority="100" operator="equal">
      <formula>"Alta"</formula>
    </cfRule>
    <cfRule type="cellIs" dxfId="1795" priority="101" operator="equal">
      <formula>"Media"</formula>
    </cfRule>
    <cfRule type="cellIs" dxfId="1794" priority="102" operator="equal">
      <formula>"Baja"</formula>
    </cfRule>
    <cfRule type="cellIs" dxfId="1793" priority="103" operator="equal">
      <formula>"Muy Baja"</formula>
    </cfRule>
  </conditionalFormatting>
  <conditionalFormatting sqref="J28">
    <cfRule type="cellIs" dxfId="1792" priority="88" operator="equal">
      <formula>"Media"</formula>
    </cfRule>
    <cfRule type="cellIs" dxfId="1791" priority="89" operator="equal">
      <formula>"Baja"</formula>
    </cfRule>
    <cfRule type="cellIs" dxfId="1790" priority="90" operator="equal">
      <formula>"Muy Baja"</formula>
    </cfRule>
    <cfRule type="cellIs" dxfId="1789" priority="87" operator="equal">
      <formula>"Alta"</formula>
    </cfRule>
    <cfRule type="cellIs" dxfId="1788" priority="86" operator="equal">
      <formula>"Muy Alta"</formula>
    </cfRule>
  </conditionalFormatting>
  <conditionalFormatting sqref="J34">
    <cfRule type="cellIs" dxfId="1787" priority="77" operator="equal">
      <formula>"Muy Baja"</formula>
    </cfRule>
    <cfRule type="cellIs" dxfId="1786" priority="76" operator="equal">
      <formula>"Baja"</formula>
    </cfRule>
    <cfRule type="cellIs" dxfId="1785" priority="75" operator="equal">
      <formula>"Media"</formula>
    </cfRule>
    <cfRule type="cellIs" dxfId="1784" priority="74" operator="equal">
      <formula>"Alta"</formula>
    </cfRule>
    <cfRule type="cellIs" dxfId="1783" priority="73" operator="equal">
      <formula>"Muy Alta"</formula>
    </cfRule>
  </conditionalFormatting>
  <conditionalFormatting sqref="J40">
    <cfRule type="cellIs" dxfId="1782" priority="60" operator="equal">
      <formula>"Muy Alta"</formula>
    </cfRule>
    <cfRule type="cellIs" dxfId="1781" priority="61" operator="equal">
      <formula>"Alta"</formula>
    </cfRule>
    <cfRule type="cellIs" dxfId="1780" priority="62" operator="equal">
      <formula>"Media"</formula>
    </cfRule>
    <cfRule type="cellIs" dxfId="1779" priority="63" operator="equal">
      <formula>"Baja"</formula>
    </cfRule>
    <cfRule type="cellIs" dxfId="1778" priority="64" operator="equal">
      <formula>"Muy Baja"</formula>
    </cfRule>
  </conditionalFormatting>
  <conditionalFormatting sqref="J46">
    <cfRule type="cellIs" dxfId="1777" priority="51" operator="equal">
      <formula>"Muy Baja"</formula>
    </cfRule>
    <cfRule type="cellIs" dxfId="1776" priority="50" operator="equal">
      <formula>"Baja"</formula>
    </cfRule>
    <cfRule type="cellIs" dxfId="1775" priority="49" operator="equal">
      <formula>"Media"</formula>
    </cfRule>
    <cfRule type="cellIs" dxfId="1774" priority="48" operator="equal">
      <formula>"Alta"</formula>
    </cfRule>
    <cfRule type="cellIs" dxfId="1773" priority="47" operator="equal">
      <formula>"Muy Alta"</formula>
    </cfRule>
  </conditionalFormatting>
  <conditionalFormatting sqref="J52">
    <cfRule type="cellIs" dxfId="1772" priority="42" operator="equal">
      <formula>"Muy Baja"</formula>
    </cfRule>
    <cfRule type="cellIs" dxfId="1771" priority="41" operator="equal">
      <formula>"Baja"</formula>
    </cfRule>
    <cfRule type="cellIs" dxfId="1770" priority="40" operator="equal">
      <formula>"Media"</formula>
    </cfRule>
    <cfRule type="cellIs" dxfId="1769" priority="39" operator="equal">
      <formula>"Alta"</formula>
    </cfRule>
    <cfRule type="cellIs" dxfId="1768" priority="38" operator="equal">
      <formula>"Muy Alta"</formula>
    </cfRule>
  </conditionalFormatting>
  <conditionalFormatting sqref="J58">
    <cfRule type="cellIs" dxfId="1767" priority="31" operator="equal">
      <formula>"Media"</formula>
    </cfRule>
    <cfRule type="cellIs" dxfId="1766" priority="32" operator="equal">
      <formula>"Baja"</formula>
    </cfRule>
    <cfRule type="cellIs" dxfId="1765" priority="30" operator="equal">
      <formula>"Alta"</formula>
    </cfRule>
    <cfRule type="cellIs" dxfId="1764" priority="29" operator="equal">
      <formula>"Muy Alta"</formula>
    </cfRule>
    <cfRule type="cellIs" dxfId="1763" priority="33" operator="equal">
      <formula>"Muy Baja"</formula>
    </cfRule>
  </conditionalFormatting>
  <conditionalFormatting sqref="J64">
    <cfRule type="cellIs" dxfId="1762" priority="21" operator="equal">
      <formula>"Alta"</formula>
    </cfRule>
    <cfRule type="cellIs" dxfId="1761" priority="20" operator="equal">
      <formula>"Muy Alta"</formula>
    </cfRule>
    <cfRule type="cellIs" dxfId="1760" priority="23" operator="equal">
      <formula>"Baja"</formula>
    </cfRule>
    <cfRule type="cellIs" dxfId="1759" priority="24" operator="equal">
      <formula>"Muy Baja"</formula>
    </cfRule>
    <cfRule type="cellIs" dxfId="1758" priority="22" operator="equal">
      <formula>"Media"</formula>
    </cfRule>
  </conditionalFormatting>
  <conditionalFormatting sqref="M11:M69">
    <cfRule type="containsText" dxfId="1757" priority="1" operator="containsText" text="❌">
      <formula>NOT(ISERROR(SEARCH("❌",M11)))</formula>
    </cfRule>
  </conditionalFormatting>
  <conditionalFormatting sqref="N11 N16 N22 N28 N34 N40 N46 N52 N58 N64">
    <cfRule type="cellIs" dxfId="1756" priority="120" operator="equal">
      <formula>"Catastrófico"</formula>
    </cfRule>
    <cfRule type="cellIs" dxfId="1755" priority="121" operator="equal">
      <formula>"Mayor"</formula>
    </cfRule>
    <cfRule type="cellIs" dxfId="1754" priority="122" operator="equal">
      <formula>"Moderado"</formula>
    </cfRule>
    <cfRule type="cellIs" dxfId="1753" priority="123" operator="equal">
      <formula>"Menor"</formula>
    </cfRule>
    <cfRule type="cellIs" dxfId="1752" priority="124" operator="equal">
      <formula>"Leve"</formula>
    </cfRule>
  </conditionalFormatting>
  <conditionalFormatting sqref="P11">
    <cfRule type="cellIs" dxfId="1751" priority="117" operator="equal">
      <formula>"Alto"</formula>
    </cfRule>
    <cfRule type="cellIs" dxfId="1750" priority="118" operator="equal">
      <formula>"Moderado"</formula>
    </cfRule>
    <cfRule type="cellIs" dxfId="1749" priority="119" operator="equal">
      <formula>"Bajo"</formula>
    </cfRule>
    <cfRule type="cellIs" dxfId="1748" priority="116" operator="equal">
      <formula>"Extremo"</formula>
    </cfRule>
  </conditionalFormatting>
  <conditionalFormatting sqref="P16">
    <cfRule type="cellIs" dxfId="1747" priority="108" operator="equal">
      <formula>"Extremo"</formula>
    </cfRule>
    <cfRule type="cellIs" dxfId="1746" priority="109" operator="equal">
      <formula>"Alto"</formula>
    </cfRule>
    <cfRule type="cellIs" dxfId="1745" priority="110" operator="equal">
      <formula>"Moderado"</formula>
    </cfRule>
    <cfRule type="cellIs" dxfId="1744" priority="111" operator="equal">
      <formula>"Bajo"</formula>
    </cfRule>
  </conditionalFormatting>
  <conditionalFormatting sqref="P22">
    <cfRule type="cellIs" dxfId="1743" priority="98" operator="equal">
      <formula>"Bajo"</formula>
    </cfRule>
    <cfRule type="cellIs" dxfId="1742" priority="97" operator="equal">
      <formula>"Moderado"</formula>
    </cfRule>
    <cfRule type="cellIs" dxfId="1741" priority="95" operator="equal">
      <formula>"Extremo"</formula>
    </cfRule>
    <cfRule type="cellIs" dxfId="1740" priority="96" operator="equal">
      <formula>"Alto"</formula>
    </cfRule>
  </conditionalFormatting>
  <conditionalFormatting sqref="P28">
    <cfRule type="cellIs" dxfId="1739" priority="83" operator="equal">
      <formula>"Alto"</formula>
    </cfRule>
    <cfRule type="cellIs" dxfId="1738" priority="85" operator="equal">
      <formula>"Bajo"</formula>
    </cfRule>
    <cfRule type="cellIs" dxfId="1737" priority="84" operator="equal">
      <formula>"Moderado"</formula>
    </cfRule>
    <cfRule type="cellIs" dxfId="1736" priority="82" operator="equal">
      <formula>"Extremo"</formula>
    </cfRule>
  </conditionalFormatting>
  <conditionalFormatting sqref="P34">
    <cfRule type="cellIs" dxfId="1735" priority="69" operator="equal">
      <formula>"Extremo"</formula>
    </cfRule>
    <cfRule type="cellIs" dxfId="1734" priority="70" operator="equal">
      <formula>"Alto"</formula>
    </cfRule>
    <cfRule type="cellIs" dxfId="1733" priority="71" operator="equal">
      <formula>"Moderado"</formula>
    </cfRule>
    <cfRule type="cellIs" dxfId="1732" priority="72" operator="equal">
      <formula>"Bajo"</formula>
    </cfRule>
  </conditionalFormatting>
  <conditionalFormatting sqref="P40">
    <cfRule type="cellIs" dxfId="1731" priority="59" operator="equal">
      <formula>"Bajo"</formula>
    </cfRule>
    <cfRule type="cellIs" dxfId="1730" priority="58" operator="equal">
      <formula>"Moderado"</formula>
    </cfRule>
    <cfRule type="cellIs" dxfId="1729" priority="57" operator="equal">
      <formula>"Alto"</formula>
    </cfRule>
    <cfRule type="cellIs" dxfId="1728" priority="56" operator="equal">
      <formula>"Extremo"</formula>
    </cfRule>
  </conditionalFormatting>
  <conditionalFormatting sqref="P46">
    <cfRule type="cellIs" dxfId="1727" priority="44" operator="equal">
      <formula>"Alto"</formula>
    </cfRule>
    <cfRule type="cellIs" dxfId="1726" priority="46" operator="equal">
      <formula>"Bajo"</formula>
    </cfRule>
    <cfRule type="cellIs" dxfId="1725" priority="45" operator="equal">
      <formula>"Moderado"</formula>
    </cfRule>
    <cfRule type="cellIs" dxfId="1724" priority="43" operator="equal">
      <formula>"Extremo"</formula>
    </cfRule>
  </conditionalFormatting>
  <conditionalFormatting sqref="P52">
    <cfRule type="cellIs" dxfId="1723" priority="34" operator="equal">
      <formula>"Extremo"</formula>
    </cfRule>
    <cfRule type="cellIs" dxfId="1722" priority="35" operator="equal">
      <formula>"Alto"</formula>
    </cfRule>
    <cfRule type="cellIs" dxfId="1721" priority="36" operator="equal">
      <formula>"Moderado"</formula>
    </cfRule>
    <cfRule type="cellIs" dxfId="1720" priority="37" operator="equal">
      <formula>"Bajo"</formula>
    </cfRule>
  </conditionalFormatting>
  <conditionalFormatting sqref="P58">
    <cfRule type="cellIs" dxfId="1719" priority="25" operator="equal">
      <formula>"Extremo"</formula>
    </cfRule>
    <cfRule type="cellIs" dxfId="1718" priority="26" operator="equal">
      <formula>"Alto"</formula>
    </cfRule>
    <cfRule type="cellIs" dxfId="1717" priority="27" operator="equal">
      <formula>"Moderado"</formula>
    </cfRule>
    <cfRule type="cellIs" dxfId="1716" priority="28" operator="equal">
      <formula>"Bajo"</formula>
    </cfRule>
  </conditionalFormatting>
  <conditionalFormatting sqref="P64">
    <cfRule type="cellIs" dxfId="1715" priority="16" operator="equal">
      <formula>"Extremo"</formula>
    </cfRule>
    <cfRule type="cellIs" dxfId="1714" priority="18" operator="equal">
      <formula>"Moderado"</formula>
    </cfRule>
    <cfRule type="cellIs" dxfId="1713" priority="19" operator="equal">
      <formula>"Bajo"</formula>
    </cfRule>
    <cfRule type="cellIs" dxfId="1712" priority="17" operator="equal">
      <formula>"Alto"</formula>
    </cfRule>
  </conditionalFormatting>
  <conditionalFormatting sqref="AA11:AA69">
    <cfRule type="cellIs" dxfId="1711" priority="12" operator="equal">
      <formula>"Alta"</formula>
    </cfRule>
    <cfRule type="cellIs" dxfId="1710" priority="13" operator="equal">
      <formula>"Media"</formula>
    </cfRule>
    <cfRule type="cellIs" dxfId="1709" priority="15" operator="equal">
      <formula>"Muy Baja"</formula>
    </cfRule>
    <cfRule type="cellIs" dxfId="1708" priority="14" operator="equal">
      <formula>"Baja"</formula>
    </cfRule>
    <cfRule type="cellIs" dxfId="1707" priority="11" operator="equal">
      <formula>"Muy Alta"</formula>
    </cfRule>
  </conditionalFormatting>
  <conditionalFormatting sqref="AC11:AC69">
    <cfRule type="cellIs" dxfId="1706" priority="6" operator="equal">
      <formula>"Catastrófico"</formula>
    </cfRule>
    <cfRule type="cellIs" dxfId="1705" priority="10" operator="equal">
      <formula>"Leve"</formula>
    </cfRule>
    <cfRule type="cellIs" dxfId="1704" priority="9" operator="equal">
      <formula>"Menor"</formula>
    </cfRule>
    <cfRule type="cellIs" dxfId="1703" priority="8" operator="equal">
      <formula>"Moderado"</formula>
    </cfRule>
    <cfRule type="cellIs" dxfId="1702" priority="7" operator="equal">
      <formula>"Mayor"</formula>
    </cfRule>
  </conditionalFormatting>
  <conditionalFormatting sqref="AE11:AF11 AE12:AE15">
    <cfRule type="cellIs" dxfId="1701" priority="112" operator="equal">
      <formula>"Extremo"</formula>
    </cfRule>
    <cfRule type="cellIs" dxfId="1700" priority="114" operator="equal">
      <formula>"Moderado"</formula>
    </cfRule>
    <cfRule type="cellIs" dxfId="1699" priority="115" operator="equal">
      <formula>"Bajo"</formula>
    </cfRule>
    <cfRule type="cellIs" dxfId="1698" priority="113" operator="equal">
      <formula>"Alto"</formula>
    </cfRule>
  </conditionalFormatting>
  <conditionalFormatting sqref="AE16:AF16 AE17:AE20">
    <cfRule type="cellIs" dxfId="1697" priority="106" operator="equal">
      <formula>"Moderado"</formula>
    </cfRule>
    <cfRule type="cellIs" dxfId="1696" priority="107" operator="equal">
      <formula>"Bajo"</formula>
    </cfRule>
    <cfRule type="cellIs" dxfId="1695" priority="104" operator="equal">
      <formula>"Extremo"</formula>
    </cfRule>
    <cfRule type="cellIs" dxfId="1694" priority="105" operator="equal">
      <formula>"Alto"</formula>
    </cfRule>
  </conditionalFormatting>
  <conditionalFormatting sqref="AE21:AF22 AE23:AE27">
    <cfRule type="cellIs" dxfId="1693" priority="91" operator="equal">
      <formula>"Extremo"</formula>
    </cfRule>
    <cfRule type="cellIs" dxfId="1692" priority="94" operator="equal">
      <formula>"Bajo"</formula>
    </cfRule>
    <cfRule type="cellIs" dxfId="1691" priority="93" operator="equal">
      <formula>"Moderado"</formula>
    </cfRule>
    <cfRule type="cellIs" dxfId="1690" priority="92" operator="equal">
      <formula>"Alto"</formula>
    </cfRule>
  </conditionalFormatting>
  <conditionalFormatting sqref="AE28:AF28 AE29:AE31">
    <cfRule type="cellIs" dxfId="1689" priority="79" operator="equal">
      <formula>"Alto"</formula>
    </cfRule>
    <cfRule type="cellIs" dxfId="1688" priority="78" operator="equal">
      <formula>"Extremo"</formula>
    </cfRule>
    <cfRule type="cellIs" dxfId="1687" priority="80" operator="equal">
      <formula>"Moderado"</formula>
    </cfRule>
    <cfRule type="cellIs" dxfId="1686" priority="81" operator="equal">
      <formula>"Bajo"</formula>
    </cfRule>
  </conditionalFormatting>
  <conditionalFormatting sqref="AE32:AF34 AE35:AE38">
    <cfRule type="cellIs" dxfId="1685" priority="68" operator="equal">
      <formula>"Bajo"</formula>
    </cfRule>
    <cfRule type="cellIs" dxfId="1684" priority="65" operator="equal">
      <formula>"Extremo"</formula>
    </cfRule>
    <cfRule type="cellIs" dxfId="1683" priority="67" operator="equal">
      <formula>"Moderado"</formula>
    </cfRule>
    <cfRule type="cellIs" dxfId="1682" priority="66" operator="equal">
      <formula>"Alto"</formula>
    </cfRule>
  </conditionalFormatting>
  <conditionalFormatting sqref="AE39:AF40 AE41:AE43">
    <cfRule type="cellIs" dxfId="1681" priority="52" operator="equal">
      <formula>"Extremo"</formula>
    </cfRule>
    <cfRule type="cellIs" dxfId="1680" priority="53" operator="equal">
      <formula>"Alto"</formula>
    </cfRule>
    <cfRule type="cellIs" dxfId="1679" priority="54" operator="equal">
      <formula>"Moderado"</formula>
    </cfRule>
    <cfRule type="cellIs" dxfId="1678" priority="55" operator="equal">
      <formula>"Bajo"</formula>
    </cfRule>
  </conditionalFormatting>
  <conditionalFormatting sqref="AE44:AF69">
    <cfRule type="cellIs" dxfId="1677" priority="2" operator="equal">
      <formula>"Extremo"</formula>
    </cfRule>
    <cfRule type="cellIs" dxfId="1676" priority="5" operator="equal">
      <formula>"Bajo"</formula>
    </cfRule>
    <cfRule type="cellIs" dxfId="1675" priority="4" operator="equal">
      <formula>"Moderado"</formula>
    </cfRule>
    <cfRule type="cellIs" dxfId="1674"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6F977-9FD0-4568-B36A-8F12D2949813}">
  <sheetPr>
    <tabColor rgb="FF002060"/>
  </sheetPr>
  <dimension ref="A1:BS88"/>
  <sheetViews>
    <sheetView zoomScale="70" zoomScaleNormal="70" workbookViewId="0">
      <selection activeCell="E9" sqref="E9:E10"/>
    </sheetView>
  </sheetViews>
  <sheetFormatPr baseColWidth="10" defaultColWidth="11.453125" defaultRowHeight="14" x14ac:dyDescent="0.3"/>
  <cols>
    <col min="1" max="1" width="4" style="36" bestFit="1" customWidth="1"/>
    <col min="2" max="2" width="17.54296875" style="36" customWidth="1"/>
    <col min="3" max="3" width="16.81640625" style="36" customWidth="1"/>
    <col min="4" max="4" width="27.453125" style="36" customWidth="1"/>
    <col min="5" max="5" width="29.453125" style="36" customWidth="1"/>
    <col min="6" max="6" width="35.1796875" style="5" customWidth="1"/>
    <col min="7" max="7" width="32.453125" style="24"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1" width="14.1796875" style="5" customWidth="1"/>
    <col min="32"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23"/>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366" t="s">
        <v>657</v>
      </c>
      <c r="D4" s="367"/>
      <c r="E4" s="367"/>
      <c r="F4" s="367"/>
      <c r="G4" s="367"/>
      <c r="H4" s="367"/>
      <c r="I4" s="367"/>
      <c r="J4" s="367"/>
      <c r="K4" s="367"/>
      <c r="L4" s="367"/>
      <c r="M4" s="367"/>
      <c r="N4" s="367"/>
      <c r="O4" s="367"/>
      <c r="P4" s="36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370" t="s">
        <v>658</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100" customHeight="1" x14ac:dyDescent="0.3">
      <c r="A6" s="349" t="s">
        <v>5</v>
      </c>
      <c r="B6" s="350"/>
      <c r="C6" s="370" t="s">
        <v>659</v>
      </c>
      <c r="D6" s="371"/>
      <c r="E6" s="371"/>
      <c r="F6" s="371"/>
      <c r="G6" s="371"/>
      <c r="H6" s="371"/>
      <c r="I6" s="371"/>
      <c r="J6" s="371"/>
      <c r="K6" s="371"/>
      <c r="L6" s="371"/>
      <c r="M6" s="371"/>
      <c r="N6" s="371"/>
      <c r="O6" s="371"/>
      <c r="P6" s="37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83.15" customHeight="1" x14ac:dyDescent="0.35">
      <c r="A11" s="403">
        <v>1</v>
      </c>
      <c r="B11" s="379" t="s">
        <v>49</v>
      </c>
      <c r="C11" s="379" t="s">
        <v>660</v>
      </c>
      <c r="D11" s="379" t="s">
        <v>661</v>
      </c>
      <c r="E11" s="379"/>
      <c r="F11" s="380" t="s">
        <v>662</v>
      </c>
      <c r="G11" s="380" t="s">
        <v>54</v>
      </c>
      <c r="H11" s="379" t="s">
        <v>55</v>
      </c>
      <c r="I11" s="386">
        <v>2</v>
      </c>
      <c r="J11" s="387" t="str">
        <f>IF(I11&lt;=0,"",IF(I11&lt;=2,"Muy Baja",IF(I11&lt;=24,"Baja",IF(I11&lt;=500,"Media",IF(I11&lt;=5000,"Alta","Muy Alta")))))</f>
        <v>Muy Baja</v>
      </c>
      <c r="K11" s="388">
        <f>IF(J11="","",IF(J11="Muy Baja",0.2,IF(J11="Baja",0.4,IF(J11="Media",0.6,IF(J11="Alta",0.8,IF(J11="Muy Alta",1,))))))</f>
        <v>0.2</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60" t="s">
        <v>663</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0.12</v>
      </c>
      <c r="AA11" s="53" t="str">
        <f>IFERROR(IF(Z11="","",IF(Z11&lt;=0.2,"Muy Baja",IF(Z11&lt;=0.4,"Baja",IF(Z11&lt;=0.6,"Media",IF(Z11&lt;=0.8,"Alta","Muy Alta"))))),"")</f>
        <v>Muy Baja</v>
      </c>
      <c r="AB11" s="51">
        <f>+Z11</f>
        <v>0.12</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(AE13)</f>
        <v>Moderado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118" customHeight="1" x14ac:dyDescent="0.35">
      <c r="A12" s="403"/>
      <c r="B12" s="379"/>
      <c r="C12" s="379"/>
      <c r="D12" s="379"/>
      <c r="E12" s="379"/>
      <c r="F12" s="380"/>
      <c r="G12" s="380"/>
      <c r="H12" s="379"/>
      <c r="I12" s="386"/>
      <c r="J12" s="387"/>
      <c r="K12" s="388"/>
      <c r="L12" s="389"/>
      <c r="M12" s="382">
        <f>IF(NOT(ISERROR(MATCH(L12,_xlfn.ANCHORARRAY(F27),0))),K29&amp;"Por favor no seleccionar los criterios de impacto",L12)</f>
        <v>0</v>
      </c>
      <c r="N12" s="381"/>
      <c r="O12" s="382"/>
      <c r="P12" s="383"/>
      <c r="Q12" s="48">
        <v>2</v>
      </c>
      <c r="R12" s="60" t="s">
        <v>664</v>
      </c>
      <c r="S12" s="49" t="str">
        <f t="shared" ref="S12:S15" si="0">IF(OR(T12="Preventivo",T12="Detectivo"),"Probabilidad",IF(T12="Correctivo","Impacto",""))</f>
        <v>Probabilidad</v>
      </c>
      <c r="T12" s="50" t="s">
        <v>72</v>
      </c>
      <c r="U12" s="50" t="s">
        <v>59</v>
      </c>
      <c r="V12" s="51" t="str">
        <f t="shared" ref="V12:V15" si="1">IF(AND(T12="Preventivo",U12="Automático"),"50%",IF(AND(T12="Preventivo",U12="Manual"),"40%",IF(AND(T12="Detectivo",U12="Automático"),"40%",IF(AND(T12="Detectivo",U12="Manual"),"30%",IF(AND(T12="Correctivo",U12="Automático"),"35%",IF(AND(T12="Correctivo",U12="Manual"),"25%",""))))))</f>
        <v>30%</v>
      </c>
      <c r="W12" s="50" t="s">
        <v>60</v>
      </c>
      <c r="X12" s="50" t="s">
        <v>61</v>
      </c>
      <c r="Y12" s="50" t="s">
        <v>62</v>
      </c>
      <c r="Z12" s="52">
        <f>IFERROR(IF(AND(S11="Probabilidad",S12="Probabilidad"),(AB11-(+AB11*V12)),IF(S12="Probabilidad",(K11-(+K11*V12)),IF(S12="Impacto",AB11,""))),"")</f>
        <v>8.3999999999999991E-2</v>
      </c>
      <c r="AA12" s="53" t="str">
        <f t="shared" ref="AA12:AA74" si="2">IFERROR(IF(Z12="","",IF(Z12&lt;=0.2,"Muy Baja",IF(Z12&lt;=0.4,"Baja",IF(Z12&lt;=0.6,"Media",IF(Z12&lt;=0.8,"Alta","Muy Alta"))))),"")</f>
        <v>Muy Baja</v>
      </c>
      <c r="AB12" s="51">
        <f t="shared" ref="AB12:AB15" si="3">+Z12</f>
        <v>8.3999999999999991E-2</v>
      </c>
      <c r="AC12" s="53" t="str">
        <f t="shared" ref="AC12:AC74" si="4">IFERROR(IF(AD12="","",IF(AD12&lt;=0.2,"Leve",IF(AD12&lt;=0.4,"Menor",IF(AD12&lt;=0.6,"Moderado",IF(AD12&lt;=0.8,"Mayor","Catastrófico"))))),"")</f>
        <v>Moderado</v>
      </c>
      <c r="AD12" s="51">
        <f>IFERROR(IF(AND(S11="Impacto",S12="Impacto"),(AD11-(+AD11*V12)),IF(S12="Impacto",(O11-(+O11*V12)),IF(S12="Probabilidad",AD11,""))),"")</f>
        <v>0.6</v>
      </c>
      <c r="AE12" s="54" t="str">
        <f t="shared" ref="AE12:AE15"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88.5" customHeight="1" x14ac:dyDescent="0.35">
      <c r="A13" s="403"/>
      <c r="B13" s="379"/>
      <c r="C13" s="379"/>
      <c r="D13" s="379"/>
      <c r="E13" s="379"/>
      <c r="F13" s="380"/>
      <c r="G13" s="380"/>
      <c r="H13" s="379"/>
      <c r="I13" s="386"/>
      <c r="J13" s="387"/>
      <c r="K13" s="388"/>
      <c r="L13" s="389"/>
      <c r="M13" s="382"/>
      <c r="N13" s="381"/>
      <c r="O13" s="382"/>
      <c r="P13" s="383"/>
      <c r="Q13" s="48">
        <v>3</v>
      </c>
      <c r="R13" s="95" t="s">
        <v>665</v>
      </c>
      <c r="S13" s="49" t="str">
        <f t="shared" si="0"/>
        <v>Probabilidad</v>
      </c>
      <c r="T13" s="50" t="s">
        <v>72</v>
      </c>
      <c r="U13" s="50" t="s">
        <v>59</v>
      </c>
      <c r="V13" s="51" t="str">
        <f t="shared" si="1"/>
        <v>30%</v>
      </c>
      <c r="W13" s="50" t="s">
        <v>60</v>
      </c>
      <c r="X13" s="50" t="s">
        <v>61</v>
      </c>
      <c r="Y13" s="50" t="s">
        <v>62</v>
      </c>
      <c r="Z13" s="52">
        <f t="shared" ref="Z13:Z15" si="6">IFERROR(IF(AND(S12="Probabilidad",S13="Probabilidad"),(AB12-(+AB12*V13)),IF(S13="Probabilidad",(K12-(+K12*V13)),IF(S13="Impacto",AB12,""))),"")</f>
        <v>5.8799999999999991E-2</v>
      </c>
      <c r="AA13" s="53" t="str">
        <f t="shared" si="2"/>
        <v>Muy Baja</v>
      </c>
      <c r="AB13" s="51">
        <f t="shared" si="3"/>
        <v>5.8799999999999991E-2</v>
      </c>
      <c r="AC13" s="53" t="str">
        <f t="shared" si="4"/>
        <v>Moderado</v>
      </c>
      <c r="AD13" s="51">
        <f t="shared" ref="AD13:AD15"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105" hidden="1" customHeight="1" x14ac:dyDescent="0.35">
      <c r="A14" s="403"/>
      <c r="B14" s="379"/>
      <c r="C14" s="379"/>
      <c r="D14" s="379"/>
      <c r="E14" s="379"/>
      <c r="F14" s="380"/>
      <c r="G14" s="380"/>
      <c r="H14" s="379"/>
      <c r="I14" s="386"/>
      <c r="J14" s="387"/>
      <c r="K14" s="388"/>
      <c r="L14" s="389"/>
      <c r="M14" s="382"/>
      <c r="N14" s="381"/>
      <c r="O14" s="382"/>
      <c r="P14" s="383"/>
      <c r="Q14" s="48">
        <v>5</v>
      </c>
      <c r="R14" s="60"/>
      <c r="S14" s="49" t="str">
        <f t="shared" si="0"/>
        <v/>
      </c>
      <c r="T14" s="50"/>
      <c r="U14" s="50" t="s">
        <v>59</v>
      </c>
      <c r="V14" s="51" t="str">
        <f t="shared" si="1"/>
        <v/>
      </c>
      <c r="W14" s="50" t="s">
        <v>60</v>
      </c>
      <c r="X14" s="50" t="s">
        <v>61</v>
      </c>
      <c r="Y14" s="50" t="s">
        <v>62</v>
      </c>
      <c r="Z14" s="52" t="str">
        <f>IFERROR(IF(AND(#REF!="Probabilidad",S14="Probabilidad"),(#REF!-(+#REF!*V14)),IF(S14="Probabilidad",(#REF!-(+#REF!*V14)),IF(S14="Impacto",#REF!,""))),"")</f>
        <v/>
      </c>
      <c r="AA14" s="53" t="str">
        <f t="shared" si="2"/>
        <v/>
      </c>
      <c r="AB14" s="51" t="str">
        <f t="shared" si="3"/>
        <v/>
      </c>
      <c r="AC14" s="53" t="str">
        <f t="shared" si="4"/>
        <v/>
      </c>
      <c r="AD14" s="51" t="str">
        <f>IFERROR(IF(AND(#REF!="Impacto",S14="Impacto"),(#REF!-(+#REF!*V14)),IF(S14="Impacto",(#REF!-(+#REF!*V14)),IF(S14="Probabilidad",#REF!,""))),"")</f>
        <v/>
      </c>
      <c r="AE14" s="54" t="str">
        <f t="shared" si="5"/>
        <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80.150000000000006" hidden="1" customHeight="1" x14ac:dyDescent="0.35">
      <c r="A15" s="403"/>
      <c r="B15" s="379"/>
      <c r="C15" s="379"/>
      <c r="D15" s="379"/>
      <c r="E15" s="379"/>
      <c r="F15" s="380"/>
      <c r="G15" s="380"/>
      <c r="H15" s="379"/>
      <c r="I15" s="386"/>
      <c r="J15" s="387"/>
      <c r="K15" s="388"/>
      <c r="L15" s="389"/>
      <c r="M15" s="382"/>
      <c r="N15" s="381"/>
      <c r="O15" s="382"/>
      <c r="P15" s="383"/>
      <c r="Q15" s="48">
        <v>6</v>
      </c>
      <c r="R15" s="60"/>
      <c r="S15" s="49" t="str">
        <f t="shared" si="0"/>
        <v/>
      </c>
      <c r="T15" s="50"/>
      <c r="U15" s="50" t="s">
        <v>59</v>
      </c>
      <c r="V15" s="51" t="str">
        <f t="shared" si="1"/>
        <v/>
      </c>
      <c r="W15" s="50" t="s">
        <v>60</v>
      </c>
      <c r="X15" s="50" t="s">
        <v>61</v>
      </c>
      <c r="Y15" s="50" t="s">
        <v>62</v>
      </c>
      <c r="Z15" s="52" t="str">
        <f t="shared" si="6"/>
        <v/>
      </c>
      <c r="AA15" s="53" t="str">
        <f t="shared" si="2"/>
        <v/>
      </c>
      <c r="AB15" s="51" t="str">
        <f t="shared" si="3"/>
        <v/>
      </c>
      <c r="AC15" s="53" t="str">
        <f t="shared" si="4"/>
        <v/>
      </c>
      <c r="AD15" s="51" t="str">
        <f t="shared" si="7"/>
        <v/>
      </c>
      <c r="AE15" s="54" t="str">
        <f t="shared" si="5"/>
        <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62.5" hidden="1" customHeight="1" x14ac:dyDescent="0.35">
      <c r="A16" s="403"/>
      <c r="B16" s="379"/>
      <c r="C16" s="379"/>
      <c r="D16" s="379"/>
      <c r="E16" s="379"/>
      <c r="F16" s="380"/>
      <c r="G16" s="380"/>
      <c r="H16" s="379"/>
      <c r="I16" s="386"/>
      <c r="J16" s="387"/>
      <c r="K16" s="388"/>
      <c r="L16" s="389"/>
      <c r="M16" s="382"/>
      <c r="N16" s="381"/>
      <c r="O16" s="382"/>
      <c r="P16" s="383"/>
      <c r="Q16" s="48">
        <v>7</v>
      </c>
      <c r="R16" s="60"/>
      <c r="S16" s="49"/>
      <c r="T16" s="50"/>
      <c r="U16" s="50"/>
      <c r="V16" s="51"/>
      <c r="W16" s="50"/>
      <c r="X16" s="50"/>
      <c r="Y16" s="50"/>
      <c r="Z16" s="52"/>
      <c r="AA16" s="53"/>
      <c r="AB16" s="51"/>
      <c r="AC16" s="53"/>
      <c r="AD16" s="51"/>
      <c r="AE16" s="54"/>
      <c r="AF16" s="384"/>
      <c r="AG16" s="50"/>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70" hidden="1" customHeight="1" x14ac:dyDescent="0.35">
      <c r="A17" s="403"/>
      <c r="B17" s="379"/>
      <c r="C17" s="379"/>
      <c r="D17" s="379"/>
      <c r="E17" s="379"/>
      <c r="F17" s="380"/>
      <c r="G17" s="380"/>
      <c r="H17" s="379"/>
      <c r="I17" s="386"/>
      <c r="J17" s="387"/>
      <c r="K17" s="388"/>
      <c r="L17" s="389"/>
      <c r="M17" s="382"/>
      <c r="N17" s="381"/>
      <c r="O17" s="382"/>
      <c r="P17" s="383"/>
      <c r="Q17" s="48">
        <v>8</v>
      </c>
      <c r="R17" s="60"/>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88" hidden="1" customHeight="1" x14ac:dyDescent="0.35">
      <c r="A18" s="403"/>
      <c r="B18" s="379"/>
      <c r="C18" s="379"/>
      <c r="D18" s="379"/>
      <c r="E18" s="379"/>
      <c r="F18" s="380"/>
      <c r="G18" s="380"/>
      <c r="H18" s="379"/>
      <c r="I18" s="386"/>
      <c r="J18" s="387"/>
      <c r="K18" s="388"/>
      <c r="L18" s="389"/>
      <c r="M18" s="382">
        <f>IF(NOT(ISERROR(MATCH(L18,_xlfn.ANCHORARRAY(F28),0))),K30&amp;"Por favor no seleccionar los criterios de impacto",L18)</f>
        <v>0</v>
      </c>
      <c r="N18" s="381"/>
      <c r="O18" s="382"/>
      <c r="P18" s="383"/>
      <c r="Q18" s="48">
        <v>9</v>
      </c>
      <c r="R18" s="60"/>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56.5" hidden="1" customHeight="1" x14ac:dyDescent="0.35">
      <c r="A19" s="403"/>
      <c r="B19" s="379"/>
      <c r="C19" s="379"/>
      <c r="D19" s="379"/>
      <c r="E19" s="379"/>
      <c r="F19" s="380"/>
      <c r="G19" s="380"/>
      <c r="H19" s="379"/>
      <c r="I19" s="386"/>
      <c r="J19" s="387"/>
      <c r="K19" s="388"/>
      <c r="L19" s="389"/>
      <c r="M19" s="382"/>
      <c r="N19" s="381"/>
      <c r="O19" s="382"/>
      <c r="P19" s="383"/>
      <c r="Q19" s="48"/>
      <c r="R19" s="60"/>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71.5" hidden="1" customHeight="1" x14ac:dyDescent="0.35">
      <c r="A20" s="403"/>
      <c r="B20" s="379"/>
      <c r="C20" s="379"/>
      <c r="D20" s="379"/>
      <c r="E20" s="379"/>
      <c r="F20" s="380"/>
      <c r="G20" s="380"/>
      <c r="H20" s="379"/>
      <c r="I20" s="386"/>
      <c r="J20" s="387"/>
      <c r="K20" s="388"/>
      <c r="L20" s="389"/>
      <c r="M20" s="382">
        <f>IF(NOT(ISERROR(MATCH(L20,_xlfn.ANCHORARRAY(F29),0))),K31&amp;"Por favor no seleccionar los criterios de impacto",L20)</f>
        <v>0</v>
      </c>
      <c r="N20" s="381"/>
      <c r="O20" s="382"/>
      <c r="P20" s="383"/>
      <c r="Q20" s="48">
        <v>10</v>
      </c>
      <c r="R20" s="60"/>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140.5" customHeight="1" x14ac:dyDescent="0.35">
      <c r="A21" s="403">
        <v>2</v>
      </c>
      <c r="B21" s="379" t="s">
        <v>49</v>
      </c>
      <c r="C21" s="379" t="s">
        <v>666</v>
      </c>
      <c r="D21" s="379" t="s">
        <v>667</v>
      </c>
      <c r="E21" s="379"/>
      <c r="F21" s="380" t="s">
        <v>668</v>
      </c>
      <c r="G21" s="392" t="s">
        <v>54</v>
      </c>
      <c r="H21" s="379" t="s">
        <v>55</v>
      </c>
      <c r="I21" s="386">
        <v>2</v>
      </c>
      <c r="J21" s="387" t="str">
        <f>IF(I21&lt;=0,"",IF(I21&lt;=2,"Muy Baja",IF(I21&lt;=24,"Baja",IF(I21&lt;=500,"Media",IF(I21&lt;=5000,"Alta","Muy Alta")))))</f>
        <v>Muy Baja</v>
      </c>
      <c r="K21" s="388">
        <f>IF(J21="","",IF(J21="Muy Baja",0.2,IF(J21="Baja",0.4,IF(J21="Media",0.6,IF(J21="Alta",0.8,IF(J21="Muy Alta",1,))))))</f>
        <v>0.2</v>
      </c>
      <c r="L21" s="389" t="s">
        <v>56</v>
      </c>
      <c r="M21" s="382" t="s">
        <v>56</v>
      </c>
      <c r="N21" s="381" t="s">
        <v>702</v>
      </c>
      <c r="O21" s="382">
        <f>IF(N21="","",IF(N21="Leve",0.2,IF(N21="Menor",0.4,IF(N21="Moderado",0.6,IF(N21="Mayor",0.8,IF(N21="Catastrófico",1,))))))</f>
        <v>0.6</v>
      </c>
      <c r="P21" s="383" t="str">
        <f>IF(OR(AND(J21="Muy Baja",N21="Leve"),AND(J21="Muy Baja",N21="Menor"),AND(J21="Baja",N21="Leve")),"Bajo",IF(OR(AND(J21="Muy baja",N21="Moderado"),AND(J21="Baja",N21="Menor"),AND(J21="Baja",N21="Moderado"),AND(J21="Media",N21="Leve"),AND(J21="Media",N21="Menor"),AND(J21="Media",N21="Moderado"),AND(J21="Alta",N21="Leve"),AND(J21="Alta",N21="Menor")),"Moderado",IF(OR(AND(J21="Muy Baja",N21="Mayor"),AND(J21="Baja",N21="Mayor"),AND(J21="Media",N21="Mayor"),AND(J21="Alta",N21="Moderado"),AND(J21="Alta",N21="Mayor"),AND(J21="Muy Alta",N21="Leve"),AND(J21="Muy Alta",N21="Menor"),AND(J21="Muy Alta",N21="Moderado"),AND(J21="Muy Alta",N21="Mayor")),"Alto",IF(OR(AND(J21="Muy Baja",N21="Catastrófico"),AND(J21="Baja",N21="Catastrófico"),AND(J21="Media",N21="Catastrófico"),AND(J21="Alta",N21="Catastrófico"),AND(J21="Muy Alta",N21="Catastrófico")),"Extremo",""))))</f>
        <v>Moderado</v>
      </c>
      <c r="Q21" s="48">
        <v>1</v>
      </c>
      <c r="R21" s="100" t="s">
        <v>669</v>
      </c>
      <c r="S21" s="49" t="str">
        <f>IF(OR(T21="Preventivo",T21="Detectivo"),"Probabilidad",IF(T21="Correctivo","Impacto",""))</f>
        <v>Probabilidad</v>
      </c>
      <c r="T21" s="50" t="s">
        <v>58</v>
      </c>
      <c r="U21" s="50" t="s">
        <v>59</v>
      </c>
      <c r="V21" s="51" t="str">
        <f>IF(AND(T21="Preventivo",U21="Automático"),"50%",IF(AND(T21="Preventivo",U21="Manual"),"40%",IF(AND(T21="Detectivo",U21="Automático"),"40%",IF(AND(T21="Detectivo",U21="Manual"),"30%",IF(AND(T21="Correctivo",U21="Automático"),"35%",IF(AND(T21="Correctivo",U21="Manual"),"25%",""))))))</f>
        <v>40%</v>
      </c>
      <c r="W21" s="50" t="s">
        <v>60</v>
      </c>
      <c r="X21" s="50" t="s">
        <v>61</v>
      </c>
      <c r="Y21" s="50" t="s">
        <v>62</v>
      </c>
      <c r="Z21" s="52">
        <f>IFERROR(IF(S21="Probabilidad",(K21-(+K21*V21)),IF(S21="Impacto",K21,"")),"")</f>
        <v>0.12</v>
      </c>
      <c r="AA21" s="53" t="str">
        <f>IFERROR(IF(Z21="","",IF(Z21&lt;=0.2,"Muy Baja",IF(Z21&lt;=0.4,"Baja",IF(Z21&lt;=0.6,"Media",IF(Z21&lt;=0.8,"Alta","Muy Alta"))))),"")</f>
        <v>Muy Baja</v>
      </c>
      <c r="AB21" s="51">
        <f>+Z21</f>
        <v>0.12</v>
      </c>
      <c r="AC21" s="53" t="str">
        <f>IFERROR(IF(AD21="","",IF(AD21&lt;=0.2,"Leve",IF(AD21&lt;=0.4,"Menor",IF(AD21&lt;=0.6,"Moderado",IF(AD21&lt;=0.8,"Mayor","Catastrófico"))))),"")</f>
        <v>Moderado</v>
      </c>
      <c r="AD21" s="51">
        <f>IFERROR(IF(S21="Impacto",(O21-(+O21*V21)),IF(S21="Probabilidad",O21,"")),"")</f>
        <v>0.6</v>
      </c>
      <c r="AE21" s="54" t="str">
        <f>IFERROR(IF(OR(AND(AA21="Muy Baja",AC21="Leve"),AND(AA21="Muy Baja",AC21="Menor"),AND(AA21="Baja",AC21="Leve")),"Bajo",IF(OR(AND(AA21="Muy baja",AC21="Moderado"),AND(AA21="Baja",AC21="Menor"),AND(AA21="Baja",AC21="Moderado"),AND(AA21="Media",AC21="Leve"),AND(AA21="Media",AC21="Menor"),AND(AA21="Media",AC21="Moderado"),AND(AA21="Alta",AC21="Leve"),AND(AA21="Alta",AC21="Menor")),"Moderado",IF(OR(AND(AA21="Muy Baja",AC21="Mayor"),AND(AA21="Baja",AC21="Mayor"),AND(AA21="Media",AC21="Mayor"),AND(AA21="Alta",AC21="Moderado"),AND(AA21="Alta",AC21="Mayor"),AND(AA21="Muy Alta",AC21="Leve"),AND(AA21="Muy Alta",AC21="Menor"),AND(AA21="Muy Alta",AC21="Moderado"),AND(AA21="Muy Alta",AC21="Mayor")),"Alto",IF(OR(AND(AA21="Muy Baja",AC21="Catastrófico"),AND(AA21="Baja",AC21="Catastrófico"),AND(AA21="Media",AC21="Catastrófico"),AND(AA21="Alta",AC21="Catastrófico"),AND(AA21="Muy Alta",AC21="Catastrófico")),"Extremo","")))),"")</f>
        <v>Moderado</v>
      </c>
      <c r="AF21" s="384" t="str">
        <f>(AE23)</f>
        <v>Moderado</v>
      </c>
      <c r="AG21" s="50" t="s">
        <v>63</v>
      </c>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13.5" customHeight="1" x14ac:dyDescent="0.35">
      <c r="A22" s="403"/>
      <c r="B22" s="379"/>
      <c r="C22" s="379"/>
      <c r="D22" s="379"/>
      <c r="E22" s="379"/>
      <c r="F22" s="380"/>
      <c r="G22" s="393"/>
      <c r="H22" s="379"/>
      <c r="I22" s="386"/>
      <c r="J22" s="387"/>
      <c r="K22" s="388"/>
      <c r="L22" s="389"/>
      <c r="M22" s="382">
        <f>IF(NOT(ISERROR(MATCH(L22,_xlfn.ANCHORARRAY(F33),0))),K35&amp;"Por favor no seleccionar los criterios de impacto",L22)</f>
        <v>0</v>
      </c>
      <c r="N22" s="381"/>
      <c r="O22" s="382"/>
      <c r="P22" s="383"/>
      <c r="Q22" s="48">
        <v>2</v>
      </c>
      <c r="R22" s="100" t="s">
        <v>670</v>
      </c>
      <c r="S22" s="49" t="str">
        <f>IF(OR(T22="Preventivo",T22="Detectivo"),"Probabilidad",IF(T22="Correctivo","Impacto",""))</f>
        <v>Probabilidad</v>
      </c>
      <c r="T22" s="50" t="s">
        <v>72</v>
      </c>
      <c r="U22" s="50" t="s">
        <v>59</v>
      </c>
      <c r="V22" s="51" t="str">
        <f t="shared" ref="V22:V26" si="8">IF(AND(T22="Preventivo",U22="Automático"),"50%",IF(AND(T22="Preventivo",U22="Manual"),"40%",IF(AND(T22="Detectivo",U22="Automático"),"40%",IF(AND(T22="Detectivo",U22="Manual"),"30%",IF(AND(T22="Correctivo",U22="Automático"),"35%",IF(AND(T22="Correctivo",U22="Manual"),"25%",""))))))</f>
        <v>30%</v>
      </c>
      <c r="W22" s="50" t="s">
        <v>60</v>
      </c>
      <c r="X22" s="50" t="s">
        <v>61</v>
      </c>
      <c r="Y22" s="50" t="s">
        <v>62</v>
      </c>
      <c r="Z22" s="52">
        <f>IFERROR(IF(AND(S21="Probabilidad",S22="Probabilidad"),(AB21-(+AB21*V22)),IF(S22="Probabilidad",(K21-(+K21*V22)),IF(S22="Impacto",AB21,""))),"")</f>
        <v>8.3999999999999991E-2</v>
      </c>
      <c r="AA22" s="53" t="str">
        <f t="shared" si="2"/>
        <v>Muy Baja</v>
      </c>
      <c r="AB22" s="51">
        <f t="shared" ref="AB22:AB26" si="9">+Z22</f>
        <v>8.3999999999999991E-2</v>
      </c>
      <c r="AC22" s="53" t="str">
        <f t="shared" si="4"/>
        <v>Moderado</v>
      </c>
      <c r="AD22" s="51">
        <f>IFERROR(IF(AND(S21="Impacto",S22="Impacto"),(AD21-(+AD21*V22)),IF(S22="Impacto",(O21-(+O21*V22)),IF(S22="Probabilidad",AD21,""))),"")</f>
        <v>0.6</v>
      </c>
      <c r="AE22" s="54" t="str">
        <f t="shared" ref="AE22:AE23" si="10">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111" customHeight="1" x14ac:dyDescent="0.35">
      <c r="A23" s="403"/>
      <c r="B23" s="379"/>
      <c r="C23" s="379"/>
      <c r="D23" s="379"/>
      <c r="E23" s="379"/>
      <c r="F23" s="380"/>
      <c r="G23" s="393"/>
      <c r="H23" s="379"/>
      <c r="I23" s="386"/>
      <c r="J23" s="387"/>
      <c r="K23" s="388"/>
      <c r="L23" s="389"/>
      <c r="M23" s="382">
        <f>IF(NOT(ISERROR(MATCH(L23,_xlfn.ANCHORARRAY(F34),0))),K36&amp;"Por favor no seleccionar los criterios de impacto",L23)</f>
        <v>0</v>
      </c>
      <c r="N23" s="381"/>
      <c r="O23" s="382"/>
      <c r="P23" s="383"/>
      <c r="Q23" s="48">
        <v>3</v>
      </c>
      <c r="R23" s="100" t="s">
        <v>671</v>
      </c>
      <c r="S23" s="49" t="str">
        <f>IF(OR(T23="Preventivo",T23="Detectivo"),"Probabilidad",IF(T23="Correctivo","Impacto",""))</f>
        <v>Probabilidad</v>
      </c>
      <c r="T23" s="50" t="s">
        <v>72</v>
      </c>
      <c r="U23" s="50" t="s">
        <v>59</v>
      </c>
      <c r="V23" s="51" t="str">
        <f t="shared" si="8"/>
        <v>30%</v>
      </c>
      <c r="W23" s="50" t="s">
        <v>60</v>
      </c>
      <c r="X23" s="50" t="s">
        <v>61</v>
      </c>
      <c r="Y23" s="50" t="s">
        <v>62</v>
      </c>
      <c r="Z23" s="52">
        <f>IFERROR(IF(AND(S22="Probabilidad",S23="Probabilidad"),(AB22-(+AB22*V23)),IF(AND(S22="Impacto",S23="Probabilidad"),(AB21-(+AB21*V23)),IF(S23="Impacto",AB22,""))),"")</f>
        <v>5.8799999999999991E-2</v>
      </c>
      <c r="AA23" s="53" t="str">
        <f t="shared" si="2"/>
        <v>Muy Baja</v>
      </c>
      <c r="AB23" s="51">
        <f t="shared" si="9"/>
        <v>5.8799999999999991E-2</v>
      </c>
      <c r="AC23" s="53" t="str">
        <f t="shared" si="4"/>
        <v>Moderado</v>
      </c>
      <c r="AD23" s="51">
        <f>IFERROR(IF(AND(S22="Impacto",S23="Impacto"),(AD22-(+AD22*V23)),IF(AND(S22="Probabilidad",S23="Impacto"),(AD21-(+AD21*V23)),IF(S23="Probabilidad",AD22,""))),"")</f>
        <v>0.6</v>
      </c>
      <c r="AE23" s="54" t="str">
        <f t="shared" si="10"/>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79" hidden="1" customHeight="1" x14ac:dyDescent="0.35">
      <c r="A24" s="403"/>
      <c r="B24" s="379"/>
      <c r="C24" s="379"/>
      <c r="D24" s="379"/>
      <c r="E24" s="379"/>
      <c r="F24" s="380"/>
      <c r="G24" s="393"/>
      <c r="H24" s="379"/>
      <c r="I24" s="386"/>
      <c r="J24" s="387"/>
      <c r="K24" s="388"/>
      <c r="L24" s="389"/>
      <c r="M24" s="382">
        <f>IF(NOT(ISERROR(MATCH(L24,_xlfn.ANCHORARRAY(F35),0))),K37&amp;"Por favor no seleccionar los criterios de impacto",L24)</f>
        <v>0</v>
      </c>
      <c r="N24" s="381"/>
      <c r="O24" s="382"/>
      <c r="P24" s="383"/>
      <c r="Q24" s="48">
        <v>4</v>
      </c>
      <c r="R24" s="96"/>
      <c r="S24" s="49" t="str">
        <f t="shared" ref="S24:S26" si="11">IF(OR(T24="Preventivo",T24="Detectivo"),"Probabilidad",IF(T24="Correctivo","Impacto",""))</f>
        <v/>
      </c>
      <c r="T24" s="50"/>
      <c r="U24" s="50" t="s">
        <v>59</v>
      </c>
      <c r="V24" s="51" t="str">
        <f t="shared" si="8"/>
        <v/>
      </c>
      <c r="W24" s="50" t="s">
        <v>60</v>
      </c>
      <c r="X24" s="50" t="s">
        <v>61</v>
      </c>
      <c r="Y24" s="50" t="s">
        <v>62</v>
      </c>
      <c r="Z24" s="52" t="str">
        <f t="shared" ref="Z24:Z26" si="12">IFERROR(IF(AND(S23="Probabilidad",S24="Probabilidad"),(AB23-(+AB23*V24)),IF(AND(S23="Impacto",S24="Probabilidad"),(AB22-(+AB22*V24)),IF(S24="Impacto",AB23,""))),"")</f>
        <v/>
      </c>
      <c r="AA24" s="53" t="str">
        <f t="shared" si="2"/>
        <v/>
      </c>
      <c r="AB24" s="51" t="str">
        <f t="shared" si="9"/>
        <v/>
      </c>
      <c r="AC24" s="53" t="str">
        <f t="shared" si="4"/>
        <v/>
      </c>
      <c r="AD24" s="51" t="str">
        <f t="shared" ref="AD24:AD26" si="13">IFERROR(IF(AND(S23="Impacto",S24="Impacto"),(AD23-(+AD23*V24)),IF(AND(S23="Probabilidad",S24="Impacto"),(AD22-(+AD22*V24)),IF(S24="Probabilidad",AD23,""))),"")</f>
        <v/>
      </c>
      <c r="AE24" s="54" t="str">
        <f>IFERROR(IF(OR(AND(AA24="Muy Baja",AC24="Leve"),AND(AA24="Muy Baja",AC24="Menor"),AND(AA24="Baja",AC24="Leve")),"Bajo",IF(OR(AND(AA24="Muy baja",AC24="Moderado"),AND(AA24="Baja",AC24="Menor"),AND(AA24="Baja",AC24="Moderado"),AND(AA24="Media",AC24="Leve"),AND(AA24="Media",AC24="Menor"),AND(AA24="Media",AC24="Moderado"),AND(AA24="Alta",AC24="Leve"),AND(AA24="Alta",AC24="Menor")),"Moderado",IF(OR(AND(AA24="Muy Baja",AC24="Mayor"),AND(AA24="Baja",AC24="Mayor"),AND(AA24="Media",AC24="Mayor"),AND(AA24="Alta",AC24="Moderado"),AND(AA24="Alta",AC24="Mayor"),AND(AA24="Muy Alta",AC24="Leve"),AND(AA24="Muy Alta",AC24="Menor"),AND(AA24="Muy Alta",AC24="Moderado"),AND(AA24="Muy Alta",AC24="Mayor")),"Alto",IF(OR(AND(AA24="Muy Baja",AC24="Catastrófico"),AND(AA24="Baja",AC24="Catastrófico"),AND(AA24="Media",AC24="Catastrófico"),AND(AA24="Alta",AC24="Catastrófico"),AND(AA24="Muy Alta",AC24="Catastrófico")),"Extremo","")))),"")</f>
        <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55" hidden="1" customHeight="1" x14ac:dyDescent="0.35">
      <c r="A25" s="403"/>
      <c r="B25" s="379"/>
      <c r="C25" s="379"/>
      <c r="D25" s="379"/>
      <c r="E25" s="379"/>
      <c r="F25" s="380"/>
      <c r="G25" s="393"/>
      <c r="H25" s="379"/>
      <c r="I25" s="386"/>
      <c r="J25" s="387"/>
      <c r="K25" s="388"/>
      <c r="L25" s="389"/>
      <c r="M25" s="382">
        <f>IF(NOT(ISERROR(MATCH(L25,_xlfn.ANCHORARRAY(F36),0))),K38&amp;"Por favor no seleccionar los criterios de impacto",L25)</f>
        <v>0</v>
      </c>
      <c r="N25" s="381"/>
      <c r="O25" s="382"/>
      <c r="P25" s="383"/>
      <c r="Q25" s="48">
        <v>5</v>
      </c>
      <c r="R25" s="96"/>
      <c r="S25" s="49" t="str">
        <f t="shared" si="11"/>
        <v/>
      </c>
      <c r="T25" s="50"/>
      <c r="U25" s="50" t="s">
        <v>59</v>
      </c>
      <c r="V25" s="51" t="str">
        <f t="shared" si="8"/>
        <v/>
      </c>
      <c r="W25" s="50" t="s">
        <v>60</v>
      </c>
      <c r="X25" s="50" t="s">
        <v>61</v>
      </c>
      <c r="Y25" s="50" t="s">
        <v>62</v>
      </c>
      <c r="Z25" s="52" t="str">
        <f t="shared" si="12"/>
        <v/>
      </c>
      <c r="AA25" s="53" t="str">
        <f t="shared" si="2"/>
        <v/>
      </c>
      <c r="AB25" s="51" t="str">
        <f t="shared" si="9"/>
        <v/>
      </c>
      <c r="AC25" s="53" t="str">
        <f t="shared" si="4"/>
        <v/>
      </c>
      <c r="AD25" s="51" t="str">
        <f t="shared" si="13"/>
        <v/>
      </c>
      <c r="AE25" s="54" t="str">
        <f t="shared" ref="AE25:AE26" si="14">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
      </c>
      <c r="AF25" s="384"/>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151.5" hidden="1" customHeight="1" x14ac:dyDescent="0.35">
      <c r="A26" s="403"/>
      <c r="B26" s="379"/>
      <c r="C26" s="379"/>
      <c r="D26" s="379"/>
      <c r="E26" s="46"/>
      <c r="F26" s="380"/>
      <c r="G26" s="439"/>
      <c r="H26" s="379"/>
      <c r="I26" s="386"/>
      <c r="J26" s="387"/>
      <c r="K26" s="388"/>
      <c r="L26" s="389"/>
      <c r="M26" s="382">
        <f>IF(NOT(ISERROR(MATCH(L26,_xlfn.ANCHORARRAY(F37),0))),K39&amp;"Por favor no seleccionar los criterios de impacto",L26)</f>
        <v>0</v>
      </c>
      <c r="N26" s="381"/>
      <c r="O26" s="382"/>
      <c r="P26" s="383"/>
      <c r="Q26" s="48">
        <v>6</v>
      </c>
      <c r="R26" s="60"/>
      <c r="S26" s="49" t="str">
        <f t="shared" si="11"/>
        <v/>
      </c>
      <c r="T26" s="50"/>
      <c r="U26" s="50"/>
      <c r="V26" s="51" t="str">
        <f t="shared" si="8"/>
        <v/>
      </c>
      <c r="W26" s="50"/>
      <c r="X26" s="50"/>
      <c r="Y26" s="50"/>
      <c r="Z26" s="52" t="str">
        <f t="shared" si="12"/>
        <v/>
      </c>
      <c r="AA26" s="53" t="str">
        <f t="shared" si="2"/>
        <v/>
      </c>
      <c r="AB26" s="51" t="str">
        <f t="shared" si="9"/>
        <v/>
      </c>
      <c r="AC26" s="53" t="str">
        <f t="shared" si="4"/>
        <v/>
      </c>
      <c r="AD26" s="51" t="str">
        <f t="shared" si="13"/>
        <v/>
      </c>
      <c r="AE26" s="54" t="str">
        <f t="shared" si="14"/>
        <v/>
      </c>
      <c r="AF26" s="54"/>
      <c r="AG26" s="50"/>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25.5" customHeight="1" x14ac:dyDescent="0.35">
      <c r="A27" s="403">
        <v>3</v>
      </c>
      <c r="B27" s="379" t="s">
        <v>49</v>
      </c>
      <c r="C27" s="379" t="s">
        <v>672</v>
      </c>
      <c r="D27" s="379" t="s">
        <v>673</v>
      </c>
      <c r="E27" s="379"/>
      <c r="F27" s="380" t="s">
        <v>674</v>
      </c>
      <c r="G27" s="380" t="s">
        <v>54</v>
      </c>
      <c r="H27" s="379" t="s">
        <v>55</v>
      </c>
      <c r="I27" s="386">
        <v>50</v>
      </c>
      <c r="J27" s="387" t="str">
        <f>IF(I27&lt;=0,"",IF(I27&lt;=2,"Muy Baja",IF(I27&lt;=24,"Baja",IF(I27&lt;=500,"Media",IF(I27&lt;=5000,"Alta","Muy Alta")))))</f>
        <v>Media</v>
      </c>
      <c r="K27" s="388">
        <f>IF(J27="","",IF(J27="Muy Baja",0.2,IF(J27="Baja",0.4,IF(J27="Media",0.6,IF(J27="Alta",0.8,IF(J27="Muy Alta",1,))))))</f>
        <v>0.6</v>
      </c>
      <c r="L27" s="389" t="s">
        <v>56</v>
      </c>
      <c r="M27" s="388" t="s">
        <v>56</v>
      </c>
      <c r="N27" s="387" t="s">
        <v>702</v>
      </c>
      <c r="O27" s="388">
        <f>IF(N27="","",IF(N27="Leve",0.2,IF(N27="Menor",0.4,IF(N27="Moderado",0.6,IF(N27="Mayor",0.8,IF(N27="Catastrófico",1,))))))</f>
        <v>0.6</v>
      </c>
      <c r="P27" s="395" t="str">
        <f>IF(OR(AND(J27="Muy Baja",N27="Leve"),AND(J27="Muy Baja",N27="Menor"),AND(J27="Baja",N27="Leve")),"Bajo",IF(OR(AND(J27="Muy baja",N27="Moderado"),AND(J27="Baja",N27="Menor"),AND(J27="Baja",N27="Moderado"),AND(J27="Media",N27="Leve"),AND(J27="Media",N27="Menor"),AND(J27="Media",N27="Moderado"),AND(J27="Alta",N27="Leve"),AND(J27="Alta",N27="Menor")),"Moderado",IF(OR(AND(J27="Muy Baja",N27="Mayor"),AND(J27="Baja",N27="Mayor"),AND(J27="Media",N27="Mayor"),AND(J27="Alta",N27="Moderado"),AND(J27="Alta",N27="Mayor"),AND(J27="Muy Alta",N27="Leve"),AND(J27="Muy Alta",N27="Menor"),AND(J27="Muy Alta",N27="Moderado"),AND(J27="Muy Alta",N27="Mayor")),"Alto",IF(OR(AND(J27="Muy Baja",N27="Catastrófico"),AND(J27="Baja",N27="Catastrófico"),AND(J27="Media",N27="Catastrófico"),AND(J27="Alta",N27="Catastrófico"),AND(J27="Muy Alta",N27="Catastrófico")),"Extremo",""))))</f>
        <v>Moderado</v>
      </c>
      <c r="Q27" s="48">
        <v>1</v>
      </c>
      <c r="R27" s="100" t="s">
        <v>675</v>
      </c>
      <c r="S27" s="49" t="str">
        <f>IF(OR(T27="Preventivo",T27="Detectivo"),"Probabilidad",IF(T27="Correctivo","Impacto",""))</f>
        <v>Probabilidad</v>
      </c>
      <c r="T27" s="50" t="s">
        <v>58</v>
      </c>
      <c r="U27" s="50" t="s">
        <v>59</v>
      </c>
      <c r="V27" s="51" t="str">
        <f>IF(AND(T27="Preventivo",U27="Automático"),"50%",IF(AND(T27="Preventivo",U27="Manual"),"40%",IF(AND(T27="Detectivo",U27="Automático"),"40%",IF(AND(T27="Detectivo",U27="Manual"),"30%",IF(AND(T27="Correctivo",U27="Automático"),"35%",IF(AND(T27="Correctivo",U27="Manual"),"25%",""))))))</f>
        <v>40%</v>
      </c>
      <c r="W27" s="50" t="s">
        <v>60</v>
      </c>
      <c r="X27" s="50" t="s">
        <v>61</v>
      </c>
      <c r="Y27" s="50" t="s">
        <v>62</v>
      </c>
      <c r="Z27" s="52">
        <f>IFERROR(IF(S27="Probabilidad",(K27-(+K27*V27)),IF(S27="Impacto",K27,"")),"")</f>
        <v>0.36</v>
      </c>
      <c r="AA27" s="53" t="str">
        <f>IFERROR(IF(Z27="","",IF(Z27&lt;=0.2,"Muy Baja",IF(Z27&lt;=0.4,"Baja",IF(Z27&lt;=0.6,"Media",IF(Z27&lt;=0.8,"Alta","Muy Alta"))))),"")</f>
        <v>Baja</v>
      </c>
      <c r="AB27" s="51">
        <f>+Z27</f>
        <v>0.36</v>
      </c>
      <c r="AC27" s="53" t="str">
        <f>IFERROR(IF(AD27="","",IF(AD27&lt;=0.2,"Leve",IF(AD27&lt;=0.4,"Menor",IF(AD27&lt;=0.6,"Moderado",IF(AD27&lt;=0.8,"Mayor","Catastrófico"))))),"")</f>
        <v>Moderado</v>
      </c>
      <c r="AD27" s="51">
        <f>IFERROR(IF(S27="Impacto",(O27-(+O27*V27)),IF(S27="Probabilidad",O27,"")),"")</f>
        <v>0.6</v>
      </c>
      <c r="AE27" s="54" t="str">
        <f>IFERROR(IF(OR(AND(AA27="Muy Baja",AC27="Leve"),AND(AA27="Muy Baja",AC27="Menor"),AND(AA27="Baja",AC27="Leve")),"Bajo",IF(OR(AND(AA27="Muy baja",AC27="Moderado"),AND(AA27="Baja",AC27="Menor"),AND(AA27="Baja",AC27="Moderado"),AND(AA27="Media",AC27="Leve"),AND(AA27="Media",AC27="Menor"),AND(AA27="Media",AC27="Moderado"),AND(AA27="Alta",AC27="Leve"),AND(AA27="Alta",AC27="Menor")),"Moderado",IF(OR(AND(AA27="Muy Baja",AC27="Mayor"),AND(AA27="Baja",AC27="Mayor"),AND(AA27="Media",AC27="Mayor"),AND(AA27="Alta",AC27="Moderado"),AND(AA27="Alta",AC27="Mayor"),AND(AA27="Muy Alta",AC27="Leve"),AND(AA27="Muy Alta",AC27="Menor"),AND(AA27="Muy Alta",AC27="Moderado"),AND(AA27="Muy Alta",AC27="Mayor")),"Alto",IF(OR(AND(AA27="Muy Baja",AC27="Catastrófico"),AND(AA27="Baja",AC27="Catastrófico"),AND(AA27="Media",AC27="Catastrófico"),AND(AA27="Alta",AC27="Catastrófico"),AND(AA27="Muy Alta",AC27="Catastrófico")),"Extremo","")))),"")</f>
        <v>Moderado</v>
      </c>
      <c r="AF27" s="396" t="str">
        <f>(AE29)</f>
        <v>Moderado</v>
      </c>
      <c r="AG27" s="50" t="s">
        <v>63</v>
      </c>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120.65" customHeight="1" x14ac:dyDescent="0.35">
      <c r="A28" s="403"/>
      <c r="B28" s="379"/>
      <c r="C28" s="379"/>
      <c r="D28" s="379"/>
      <c r="E28" s="379"/>
      <c r="F28" s="380"/>
      <c r="G28" s="380"/>
      <c r="H28" s="379"/>
      <c r="I28" s="386"/>
      <c r="J28" s="387"/>
      <c r="K28" s="388"/>
      <c r="L28" s="389"/>
      <c r="M28" s="388">
        <f>IF(NOT(ISERROR(MATCH(L28,_xlfn.ANCHORARRAY(F39),0))),K41&amp;"Por favor no seleccionar los criterios de impacto",L28)</f>
        <v>0</v>
      </c>
      <c r="N28" s="387"/>
      <c r="O28" s="388"/>
      <c r="P28" s="395"/>
      <c r="Q28" s="48">
        <v>2</v>
      </c>
      <c r="R28" s="100" t="s">
        <v>676</v>
      </c>
      <c r="S28" s="49" t="str">
        <f>IF(OR(T28="Preventivo",T28="Detectivo"),"Probabilidad",IF(T28="Correctivo","Impacto",""))</f>
        <v>Probabilidad</v>
      </c>
      <c r="T28" s="50" t="s">
        <v>72</v>
      </c>
      <c r="U28" s="50" t="s">
        <v>59</v>
      </c>
      <c r="V28" s="51" t="str">
        <f t="shared" ref="V28:V32" si="15">IF(AND(T28="Preventivo",U28="Automático"),"50%",IF(AND(T28="Preventivo",U28="Manual"),"40%",IF(AND(T28="Detectivo",U28="Automático"),"40%",IF(AND(T28="Detectivo",U28="Manual"),"30%",IF(AND(T28="Correctivo",U28="Automático"),"35%",IF(AND(T28="Correctivo",U28="Manual"),"25%",""))))))</f>
        <v>30%</v>
      </c>
      <c r="W28" s="50" t="s">
        <v>60</v>
      </c>
      <c r="X28" s="50" t="s">
        <v>61</v>
      </c>
      <c r="Y28" s="50" t="s">
        <v>62</v>
      </c>
      <c r="Z28" s="59">
        <f>IFERROR(IF(AND(S27="Probabilidad",S28="Probabilidad"),(AB27-(+AB27*V28)),IF(S28="Probabilidad",(K27-(+K27*V28)),IF(S28="Impacto",AB27,""))),"")</f>
        <v>0.252</v>
      </c>
      <c r="AA28" s="53" t="str">
        <f t="shared" si="2"/>
        <v>Baja</v>
      </c>
      <c r="AB28" s="51">
        <f t="shared" ref="AB28:AB32" si="16">+Z28</f>
        <v>0.252</v>
      </c>
      <c r="AC28" s="53" t="str">
        <f t="shared" si="4"/>
        <v>Moderado</v>
      </c>
      <c r="AD28" s="51">
        <f>IFERROR(IF(AND(S27="Impacto",S28="Impacto"),(AD27-(+AD27*V28)),IF(S28="Impacto",(O27-(+O27*V28)),IF(S28="Probabilidad",AD27,""))),"")</f>
        <v>0.6</v>
      </c>
      <c r="AE28" s="54" t="str">
        <f t="shared" ref="AE28:AE29" si="17">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93.65" customHeight="1" x14ac:dyDescent="0.35">
      <c r="A29" s="403"/>
      <c r="B29" s="379"/>
      <c r="C29" s="379"/>
      <c r="D29" s="379"/>
      <c r="E29" s="379"/>
      <c r="F29" s="380"/>
      <c r="G29" s="380"/>
      <c r="H29" s="379"/>
      <c r="I29" s="386"/>
      <c r="J29" s="387"/>
      <c r="K29" s="388"/>
      <c r="L29" s="389"/>
      <c r="M29" s="388">
        <f>IF(NOT(ISERROR(MATCH(L29,_xlfn.ANCHORARRAY(F40),0))),K42&amp;"Por favor no seleccionar los criterios de impacto",L29)</f>
        <v>0</v>
      </c>
      <c r="N29" s="387"/>
      <c r="O29" s="388"/>
      <c r="P29" s="395"/>
      <c r="Q29" s="48">
        <v>3</v>
      </c>
      <c r="R29" s="100" t="s">
        <v>677</v>
      </c>
      <c r="S29" s="49" t="str">
        <f>IF(OR(T29="Preventivo",T29="Detectivo"),"Probabilidad",IF(T29="Correctivo","Impacto",""))</f>
        <v>Probabilidad</v>
      </c>
      <c r="T29" s="50" t="s">
        <v>72</v>
      </c>
      <c r="U29" s="50" t="s">
        <v>59</v>
      </c>
      <c r="V29" s="51" t="str">
        <f t="shared" si="15"/>
        <v>30%</v>
      </c>
      <c r="W29" s="50" t="s">
        <v>60</v>
      </c>
      <c r="X29" s="50" t="s">
        <v>61</v>
      </c>
      <c r="Y29" s="50" t="s">
        <v>62</v>
      </c>
      <c r="Z29" s="52">
        <f>IFERROR(IF(AND(S28="Probabilidad",S29="Probabilidad"),(AB28-(+AB28*V29)),IF(AND(S28="Impacto",S29="Probabilidad"),(AB27-(+AB27*V29)),IF(S29="Impacto",AB28,""))),"")</f>
        <v>0.1764</v>
      </c>
      <c r="AA29" s="53" t="str">
        <f t="shared" si="2"/>
        <v>Muy Baja</v>
      </c>
      <c r="AB29" s="51">
        <f t="shared" si="16"/>
        <v>0.1764</v>
      </c>
      <c r="AC29" s="53" t="str">
        <f t="shared" si="4"/>
        <v>Moderado</v>
      </c>
      <c r="AD29" s="51">
        <f>IFERROR(IF(AND(S28="Impacto",S29="Impacto"),(AD28-(+AD28*V29)),IF(AND(S28="Probabilidad",S29="Impacto"),(AD27-(+AD27*V29)),IF(S29="Probabilidad",AD28,""))),"")</f>
        <v>0.6</v>
      </c>
      <c r="AE29" s="54" t="str">
        <f t="shared" si="17"/>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51.5" hidden="1" customHeight="1" x14ac:dyDescent="0.35">
      <c r="A30" s="403"/>
      <c r="B30" s="379"/>
      <c r="C30" s="379"/>
      <c r="D30" s="379"/>
      <c r="E30" s="379"/>
      <c r="F30" s="380"/>
      <c r="G30" s="380"/>
      <c r="H30" s="379"/>
      <c r="I30" s="386"/>
      <c r="J30" s="387"/>
      <c r="K30" s="388"/>
      <c r="L30" s="389"/>
      <c r="M30" s="388">
        <f>IF(NOT(ISERROR(MATCH(L30,_xlfn.ANCHORARRAY(F41),0))),K43&amp;"Por favor no seleccionar los criterios de impacto",L30)</f>
        <v>0</v>
      </c>
      <c r="N30" s="387"/>
      <c r="O30" s="388"/>
      <c r="P30" s="395"/>
      <c r="Q30" s="48">
        <v>4</v>
      </c>
      <c r="R30" s="98"/>
      <c r="S30" s="49" t="str">
        <f t="shared" ref="S30:S32" si="18">IF(OR(T30="Preventivo",T30="Detectivo"),"Probabilidad",IF(T30="Correctivo","Impacto",""))</f>
        <v/>
      </c>
      <c r="T30" s="50"/>
      <c r="U30" s="50" t="s">
        <v>59</v>
      </c>
      <c r="V30" s="51" t="str">
        <f t="shared" si="15"/>
        <v/>
      </c>
      <c r="W30" s="50" t="s">
        <v>60</v>
      </c>
      <c r="X30" s="50" t="s">
        <v>61</v>
      </c>
      <c r="Y30" s="50" t="s">
        <v>62</v>
      </c>
      <c r="Z30" s="52" t="str">
        <f t="shared" ref="Z30:Z32" si="19">IFERROR(IF(AND(S29="Probabilidad",S30="Probabilidad"),(AB29-(+AB29*V30)),IF(AND(S29="Impacto",S30="Probabilidad"),(AB28-(+AB28*V30)),IF(S30="Impacto",AB29,""))),"")</f>
        <v/>
      </c>
      <c r="AA30" s="53" t="str">
        <f t="shared" si="2"/>
        <v/>
      </c>
      <c r="AB30" s="51" t="str">
        <f t="shared" si="16"/>
        <v/>
      </c>
      <c r="AC30" s="53" t="str">
        <f t="shared" si="4"/>
        <v/>
      </c>
      <c r="AD30" s="51" t="str">
        <f t="shared" ref="AD30:AD32" si="20">IFERROR(IF(AND(S29="Impacto",S30="Impacto"),(AD29-(+AD29*V30)),IF(AND(S29="Probabilidad",S30="Impacto"),(AD28-(+AD28*V30)),IF(S30="Probabilidad",AD29,""))),"")</f>
        <v/>
      </c>
      <c r="AE30" s="54" t="str">
        <f>IFERROR(IF(OR(AND(AA30="Muy Baja",AC30="Leve"),AND(AA30="Muy Baja",AC30="Menor"),AND(AA30="Baja",AC30="Leve")),"Bajo",IF(OR(AND(AA30="Muy baja",AC30="Moderado"),AND(AA30="Baja",AC30="Menor"),AND(AA30="Baja",AC30="Moderado"),AND(AA30="Media",AC30="Leve"),AND(AA30="Media",AC30="Menor"),AND(AA30="Media",AC30="Moderado"),AND(AA30="Alta",AC30="Leve"),AND(AA30="Alta",AC30="Menor")),"Moderado",IF(OR(AND(AA30="Muy Baja",AC30="Mayor"),AND(AA30="Baja",AC30="Mayor"),AND(AA30="Media",AC30="Mayor"),AND(AA30="Alta",AC30="Moderado"),AND(AA30="Alta",AC30="Mayor"),AND(AA30="Muy Alta",AC30="Leve"),AND(AA30="Muy Alta",AC30="Menor"),AND(AA30="Muy Alta",AC30="Moderado"),AND(AA30="Muy Alta",AC30="Mayor")),"Alto",IF(OR(AND(AA30="Muy Baja",AC30="Catastrófico"),AND(AA30="Baja",AC30="Catastrófico"),AND(AA30="Media",AC30="Catastrófico"),AND(AA30="Alta",AC30="Catastrófico"),AND(AA30="Muy Alta",AC30="Catastrófico")),"Extremo","")))),"")</f>
        <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95.15" hidden="1" customHeight="1" x14ac:dyDescent="0.35">
      <c r="A31" s="403"/>
      <c r="B31" s="379"/>
      <c r="C31" s="379"/>
      <c r="D31" s="379"/>
      <c r="E31" s="379"/>
      <c r="F31" s="380"/>
      <c r="G31" s="380"/>
      <c r="H31" s="379"/>
      <c r="I31" s="386"/>
      <c r="J31" s="387"/>
      <c r="K31" s="388"/>
      <c r="L31" s="389"/>
      <c r="M31" s="388">
        <f>IF(NOT(ISERROR(MATCH(L31,_xlfn.ANCHORARRAY(F42),0))),K44&amp;"Por favor no seleccionar los criterios de impacto",L31)</f>
        <v>0</v>
      </c>
      <c r="N31" s="387"/>
      <c r="O31" s="388"/>
      <c r="P31" s="395"/>
      <c r="Q31" s="48">
        <v>5</v>
      </c>
      <c r="R31" s="96"/>
      <c r="S31" s="49" t="str">
        <f t="shared" si="18"/>
        <v/>
      </c>
      <c r="T31" s="50"/>
      <c r="U31" s="50" t="s">
        <v>59</v>
      </c>
      <c r="V31" s="51" t="str">
        <f t="shared" si="15"/>
        <v/>
      </c>
      <c r="W31" s="50" t="s">
        <v>60</v>
      </c>
      <c r="X31" s="50" t="s">
        <v>61</v>
      </c>
      <c r="Y31" s="50" t="s">
        <v>62</v>
      </c>
      <c r="Z31" s="52" t="str">
        <f t="shared" si="19"/>
        <v/>
      </c>
      <c r="AA31" s="53" t="str">
        <f t="shared" si="2"/>
        <v/>
      </c>
      <c r="AB31" s="51" t="str">
        <f t="shared" si="16"/>
        <v/>
      </c>
      <c r="AC31" s="53" t="str">
        <f t="shared" si="4"/>
        <v/>
      </c>
      <c r="AD31" s="51" t="str">
        <f t="shared" si="20"/>
        <v/>
      </c>
      <c r="AE31" s="54" t="str">
        <f t="shared" ref="AE31:AE32" si="21">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9" hidden="1" customHeight="1" x14ac:dyDescent="0.35">
      <c r="A32" s="403"/>
      <c r="B32" s="379"/>
      <c r="C32" s="379"/>
      <c r="D32" s="379"/>
      <c r="E32" s="379"/>
      <c r="F32" s="380"/>
      <c r="G32" s="380"/>
      <c r="H32" s="379"/>
      <c r="I32" s="386"/>
      <c r="J32" s="387"/>
      <c r="K32" s="388"/>
      <c r="L32" s="389"/>
      <c r="M32" s="388">
        <f>IF(NOT(ISERROR(MATCH(L32,_xlfn.ANCHORARRAY(F43),0))),K45&amp;"Por favor no seleccionar los criterios de impacto",L32)</f>
        <v>0</v>
      </c>
      <c r="N32" s="387"/>
      <c r="O32" s="388"/>
      <c r="P32" s="395"/>
      <c r="Q32" s="48">
        <v>6</v>
      </c>
      <c r="R32" s="96"/>
      <c r="S32" s="49" t="str">
        <f t="shared" si="18"/>
        <v/>
      </c>
      <c r="T32" s="50"/>
      <c r="U32" s="50" t="s">
        <v>59</v>
      </c>
      <c r="V32" s="51" t="str">
        <f t="shared" si="15"/>
        <v/>
      </c>
      <c r="W32" s="50" t="s">
        <v>60</v>
      </c>
      <c r="X32" s="50" t="s">
        <v>61</v>
      </c>
      <c r="Y32" s="50" t="s">
        <v>62</v>
      </c>
      <c r="Z32" s="52" t="str">
        <f t="shared" si="19"/>
        <v/>
      </c>
      <c r="AA32" s="53" t="str">
        <f t="shared" si="2"/>
        <v/>
      </c>
      <c r="AB32" s="51" t="str">
        <f t="shared" si="16"/>
        <v/>
      </c>
      <c r="AC32" s="53" t="str">
        <f t="shared" si="4"/>
        <v/>
      </c>
      <c r="AD32" s="51" t="str">
        <f t="shared" si="20"/>
        <v/>
      </c>
      <c r="AE32" s="54" t="str">
        <f t="shared" si="21"/>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137.15" customHeight="1" x14ac:dyDescent="0.35">
      <c r="A33" s="403">
        <v>4</v>
      </c>
      <c r="B33" s="379" t="s">
        <v>49</v>
      </c>
      <c r="C33" s="379" t="s">
        <v>678</v>
      </c>
      <c r="D33" s="379" t="s">
        <v>679</v>
      </c>
      <c r="E33" s="379"/>
      <c r="F33" s="380" t="s">
        <v>680</v>
      </c>
      <c r="G33" s="392" t="s">
        <v>54</v>
      </c>
      <c r="H33" s="379" t="s">
        <v>55</v>
      </c>
      <c r="I33" s="386">
        <v>20</v>
      </c>
      <c r="J33" s="387" t="str">
        <f>IF(I33&lt;=0,"",IF(I33&lt;=2,"Muy Baja",IF(I33&lt;=24,"Baja",IF(I33&lt;=500,"Media",IF(I33&lt;=5000,"Alta","Muy Alta")))))</f>
        <v>Baja</v>
      </c>
      <c r="K33" s="388">
        <f>IF(J33="","",IF(J33="Muy Baja",0.2,IF(J33="Baja",0.4,IF(J33="Media",0.6,IF(J33="Alta",0.8,IF(J33="Muy Alta",1,))))))</f>
        <v>0.4</v>
      </c>
      <c r="L33" s="389" t="s">
        <v>56</v>
      </c>
      <c r="M33" s="388" t="s">
        <v>56</v>
      </c>
      <c r="N33" s="387" t="s">
        <v>702</v>
      </c>
      <c r="O33" s="388">
        <f>IF(N33="","",IF(N33="Leve",0.2,IF(N33="Menor",0.4,IF(N33="Moderado",0.6,IF(N33="Mayor",0.8,IF(N33="Catastrófico",1,))))))</f>
        <v>0.6</v>
      </c>
      <c r="P33" s="395" t="str">
        <f>IF(OR(AND(J33="Muy Baja",N33="Leve"),AND(J33="Muy Baja",N33="Menor"),AND(J33="Baja",N33="Leve")),"Bajo",IF(OR(AND(J33="Muy baja",N33="Moderado"),AND(J33="Baja",N33="Menor"),AND(J33="Baja",N33="Moderado"),AND(J33="Media",N33="Leve"),AND(J33="Media",N33="Menor"),AND(J33="Media",N33="Moderado"),AND(J33="Alta",N33="Leve"),AND(J33="Alta",N33="Menor")),"Moderado",IF(OR(AND(J33="Muy Baja",N33="Mayor"),AND(J33="Baja",N33="Mayor"),AND(J33="Media",N33="Mayor"),AND(J33="Alta",N33="Moderado"),AND(J33="Alta",N33="Mayor"),AND(J33="Muy Alta",N33="Leve"),AND(J33="Muy Alta",N33="Menor"),AND(J33="Muy Alta",N33="Moderado"),AND(J33="Muy Alta",N33="Mayor")),"Alto",IF(OR(AND(J33="Muy Baja",N33="Catastrófico"),AND(J33="Baja",N33="Catastrófico"),AND(J33="Media",N33="Catastrófico"),AND(J33="Alta",N33="Catastrófico"),AND(J33="Muy Alta",N33="Catastrófico")),"Extremo",""))))</f>
        <v>Moderado</v>
      </c>
      <c r="Q33" s="48">
        <v>1</v>
      </c>
      <c r="R33" s="60" t="s">
        <v>681</v>
      </c>
      <c r="S33" s="49" t="str">
        <f>IF(OR(T33="Preventivo",T33="Detectivo"),"Probabilidad",IF(T33="Correctivo","Impacto",""))</f>
        <v>Probabilidad</v>
      </c>
      <c r="T33" s="50" t="s">
        <v>58</v>
      </c>
      <c r="U33" s="50" t="s">
        <v>59</v>
      </c>
      <c r="V33" s="51" t="str">
        <f>IF(AND(T33="Preventivo",U33="Automático"),"50%",IF(AND(T33="Preventivo",U33="Manual"),"40%",IF(AND(T33="Detectivo",U33="Automático"),"40%",IF(AND(T33="Detectivo",U33="Manual"),"30%",IF(AND(T33="Correctivo",U33="Automático"),"35%",IF(AND(T33="Correctivo",U33="Manual"),"25%",""))))))</f>
        <v>40%</v>
      </c>
      <c r="W33" s="50" t="s">
        <v>60</v>
      </c>
      <c r="X33" s="50" t="s">
        <v>61</v>
      </c>
      <c r="Y33" s="50" t="s">
        <v>62</v>
      </c>
      <c r="Z33" s="52">
        <f>IFERROR(IF(S33="Probabilidad",(K33-(+K33*V33)),IF(S33="Impacto",K33,"")),"")</f>
        <v>0.24</v>
      </c>
      <c r="AA33" s="53" t="str">
        <f>IFERROR(IF(Z33="","",IF(Z33&lt;=0.2,"Muy Baja",IF(Z33&lt;=0.4,"Baja",IF(Z33&lt;=0.6,"Media",IF(Z33&lt;=0.8,"Alta","Muy Alta"))))),"")</f>
        <v>Baja</v>
      </c>
      <c r="AB33" s="51">
        <f>+Z33</f>
        <v>0.24</v>
      </c>
      <c r="AC33" s="53" t="str">
        <f>IFERROR(IF(AD33="","",IF(AD33&lt;=0.2,"Leve",IF(AD33&lt;=0.4,"Menor",IF(AD33&lt;=0.6,"Moderado",IF(AD33&lt;=0.8,"Mayor","Catastrófico"))))),"")</f>
        <v>Moderado</v>
      </c>
      <c r="AD33" s="51">
        <f>IFERROR(IF(S33="Impacto",(O33-(+O33*V33)),IF(S33="Probabilidad",O33,"")),"")</f>
        <v>0.6</v>
      </c>
      <c r="AE33" s="54" t="str">
        <f>IFERROR(IF(OR(AND(AA33="Muy Baja",AC33="Leve"),AND(AA33="Muy Baja",AC33="Menor"),AND(AA33="Baja",AC33="Leve")),"Bajo",IF(OR(AND(AA33="Muy baja",AC33="Moderado"),AND(AA33="Baja",AC33="Menor"),AND(AA33="Baja",AC33="Moderado"),AND(AA33="Media",AC33="Leve"),AND(AA33="Media",AC33="Menor"),AND(AA33="Media",AC33="Moderado"),AND(AA33="Alta",AC33="Leve"),AND(AA33="Alta",AC33="Menor")),"Moderado",IF(OR(AND(AA33="Muy Baja",AC33="Mayor"),AND(AA33="Baja",AC33="Mayor"),AND(AA33="Media",AC33="Mayor"),AND(AA33="Alta",AC33="Moderado"),AND(AA33="Alta",AC33="Mayor"),AND(AA33="Muy Alta",AC33="Leve"),AND(AA33="Muy Alta",AC33="Menor"),AND(AA33="Muy Alta",AC33="Moderado"),AND(AA33="Muy Alta",AC33="Mayor")),"Alto",IF(OR(AND(AA33="Muy Baja",AC33="Catastrófico"),AND(AA33="Baja",AC33="Catastrófico"),AND(AA33="Media",AC33="Catastrófico"),AND(AA33="Alta",AC33="Catastrófico"),AND(AA33="Muy Alta",AC33="Catastrófico")),"Extremo","")))),"")</f>
        <v>Moderado</v>
      </c>
      <c r="AF33" s="396" t="str">
        <f>(AE35)</f>
        <v>Moderado</v>
      </c>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95.25" customHeight="1" x14ac:dyDescent="0.35">
      <c r="A34" s="403"/>
      <c r="B34" s="379"/>
      <c r="C34" s="379"/>
      <c r="D34" s="379"/>
      <c r="E34" s="379"/>
      <c r="F34" s="380"/>
      <c r="G34" s="393"/>
      <c r="H34" s="379"/>
      <c r="I34" s="386"/>
      <c r="J34" s="387"/>
      <c r="K34" s="388"/>
      <c r="L34" s="389"/>
      <c r="M34" s="388">
        <f>IF(NOT(ISERROR(MATCH(L34,_xlfn.ANCHORARRAY(F45),0))),K47&amp;"Por favor no seleccionar los criterios de impacto",L34)</f>
        <v>0</v>
      </c>
      <c r="N34" s="387"/>
      <c r="O34" s="388"/>
      <c r="P34" s="395"/>
      <c r="Q34" s="48">
        <v>2</v>
      </c>
      <c r="R34" s="60" t="s">
        <v>682</v>
      </c>
      <c r="S34" s="49" t="str">
        <f>IF(OR(T34="Preventivo",T34="Detectivo"),"Probabilidad",IF(T34="Correctivo","Impacto",""))</f>
        <v>Probabilidad</v>
      </c>
      <c r="T34" s="50" t="s">
        <v>72</v>
      </c>
      <c r="U34" s="50" t="s">
        <v>59</v>
      </c>
      <c r="V34" s="51" t="str">
        <f t="shared" ref="V34:V36" si="22">IF(AND(T34="Preventivo",U34="Automático"),"50%",IF(AND(T34="Preventivo",U34="Manual"),"40%",IF(AND(T34="Detectivo",U34="Automático"),"40%",IF(AND(T34="Detectivo",U34="Manual"),"30%",IF(AND(T34="Correctivo",U34="Automático"),"35%",IF(AND(T34="Correctivo",U34="Manual"),"25%",""))))))</f>
        <v>30%</v>
      </c>
      <c r="W34" s="50" t="s">
        <v>60</v>
      </c>
      <c r="X34" s="50" t="s">
        <v>61</v>
      </c>
      <c r="Y34" s="50" t="s">
        <v>62</v>
      </c>
      <c r="Z34" s="52">
        <f>IFERROR(IF(AND(S33="Probabilidad",S34="Probabilidad"),(AB33-(+AB33*V34)),IF(S34="Probabilidad",(K33-(+K33*V34)),IF(S34="Impacto",AB33,""))),"")</f>
        <v>0.16799999999999998</v>
      </c>
      <c r="AA34" s="53" t="str">
        <f t="shared" si="2"/>
        <v>Muy Baja</v>
      </c>
      <c r="AB34" s="51">
        <f t="shared" ref="AB34:AB36" si="23">+Z34</f>
        <v>0.16799999999999998</v>
      </c>
      <c r="AC34" s="53" t="str">
        <f t="shared" si="4"/>
        <v>Moderado</v>
      </c>
      <c r="AD34" s="51">
        <f>IFERROR(IF(AND(S33="Impacto",S34="Impacto"),(AD33-(+AD33*V34)),IF(S34="Impacto",(O33-(+O33*V34)),IF(S34="Probabilidad",AD33,""))),"")</f>
        <v>0.6</v>
      </c>
      <c r="AE34" s="54" t="str">
        <f t="shared" ref="AE34:AE35" si="24">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396"/>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102" customHeight="1" x14ac:dyDescent="0.35">
      <c r="A35" s="403"/>
      <c r="B35" s="379"/>
      <c r="C35" s="379"/>
      <c r="D35" s="379"/>
      <c r="E35" s="379"/>
      <c r="F35" s="380"/>
      <c r="G35" s="393"/>
      <c r="H35" s="379"/>
      <c r="I35" s="386"/>
      <c r="J35" s="387"/>
      <c r="K35" s="388"/>
      <c r="L35" s="389"/>
      <c r="M35" s="388">
        <f>IF(NOT(ISERROR(MATCH(L35,_xlfn.ANCHORARRAY(F46),0))),K48&amp;"Por favor no seleccionar los criterios de impacto",L35)</f>
        <v>0</v>
      </c>
      <c r="N35" s="387"/>
      <c r="O35" s="388"/>
      <c r="P35" s="395"/>
      <c r="Q35" s="48">
        <v>3</v>
      </c>
      <c r="R35" s="60" t="s">
        <v>683</v>
      </c>
      <c r="S35" s="49" t="str">
        <f>IF(OR(T35="Preventivo",T35="Detectivo"),"Probabilidad",IF(T35="Correctivo","Impacto",""))</f>
        <v>Probabilidad</v>
      </c>
      <c r="T35" s="50" t="s">
        <v>58</v>
      </c>
      <c r="U35" s="50" t="s">
        <v>59</v>
      </c>
      <c r="V35" s="51" t="str">
        <f t="shared" si="22"/>
        <v>40%</v>
      </c>
      <c r="W35" s="50" t="s">
        <v>60</v>
      </c>
      <c r="X35" s="50" t="s">
        <v>61</v>
      </c>
      <c r="Y35" s="50" t="s">
        <v>62</v>
      </c>
      <c r="Z35" s="52">
        <f>IFERROR(IF(AND(S34="Probabilidad",S35="Probabilidad"),(AB34-(+AB34*V35)),IF(AND(S34="Impacto",S35="Probabilidad"),(AB33-(+AB33*V35)),IF(S35="Impacto",AB34,""))),"")</f>
        <v>0.10079999999999999</v>
      </c>
      <c r="AA35" s="53" t="str">
        <f t="shared" si="2"/>
        <v>Muy Baja</v>
      </c>
      <c r="AB35" s="51">
        <f t="shared" si="23"/>
        <v>0.10079999999999999</v>
      </c>
      <c r="AC35" s="53" t="str">
        <f t="shared" si="4"/>
        <v>Moderado</v>
      </c>
      <c r="AD35" s="51">
        <f>IFERROR(IF(AND(S34="Impacto",S35="Impacto"),(AD34-(+AD34*V35)),IF(AND(S34="Probabilidad",S35="Impacto"),(AD33-(+AD33*V35)),IF(S35="Probabilidad",AD34,""))),"")</f>
        <v>0.6</v>
      </c>
      <c r="AE35" s="54" t="str">
        <f t="shared" si="24"/>
        <v>Moderado</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3" hidden="1" customHeight="1" x14ac:dyDescent="0.35">
      <c r="A36" s="403"/>
      <c r="B36" s="379"/>
      <c r="C36" s="379"/>
      <c r="D36" s="379"/>
      <c r="E36" s="379"/>
      <c r="F36" s="380"/>
      <c r="G36" s="393"/>
      <c r="H36" s="379"/>
      <c r="I36" s="386"/>
      <c r="J36" s="387"/>
      <c r="K36" s="388"/>
      <c r="L36" s="389"/>
      <c r="M36" s="388">
        <f>IF(NOT(ISERROR(MATCH(L36,_xlfn.ANCHORARRAY(F47),0))),K49&amp;"Por favor no seleccionar los criterios de impacto",L36)</f>
        <v>0</v>
      </c>
      <c r="N36" s="387"/>
      <c r="O36" s="388"/>
      <c r="P36" s="395"/>
      <c r="Q36" s="48">
        <v>4</v>
      </c>
      <c r="R36" s="60"/>
      <c r="S36" s="49" t="str">
        <f t="shared" ref="S36" si="25">IF(OR(T36="Preventivo",T36="Detectivo"),"Probabilidad",IF(T36="Correctivo","Impacto",""))</f>
        <v/>
      </c>
      <c r="T36" s="50"/>
      <c r="U36" s="50" t="s">
        <v>59</v>
      </c>
      <c r="V36" s="51" t="str">
        <f t="shared" si="22"/>
        <v/>
      </c>
      <c r="W36" s="50" t="s">
        <v>60</v>
      </c>
      <c r="X36" s="50" t="s">
        <v>61</v>
      </c>
      <c r="Y36" s="50" t="s">
        <v>62</v>
      </c>
      <c r="Z36" s="52" t="str">
        <f t="shared" ref="Z36" si="26">IFERROR(IF(AND(S35="Probabilidad",S36="Probabilidad"),(AB35-(+AB35*V36)),IF(AND(S35="Impacto",S36="Probabilidad"),(AB34-(+AB34*V36)),IF(S36="Impacto",AB35,""))),"")</f>
        <v/>
      </c>
      <c r="AA36" s="53" t="str">
        <f t="shared" si="2"/>
        <v/>
      </c>
      <c r="AB36" s="51" t="str">
        <f t="shared" si="23"/>
        <v/>
      </c>
      <c r="AC36" s="53" t="str">
        <f t="shared" si="4"/>
        <v/>
      </c>
      <c r="AD36" s="51" t="str">
        <f t="shared" ref="AD36" si="27">IFERROR(IF(AND(S35="Impacto",S36="Impacto"),(AD35-(+AD35*V36)),IF(AND(S35="Probabilidad",S36="Impacto"),(AD34-(+AD34*V36)),IF(S36="Probabilidad",AD35,""))),"")</f>
        <v/>
      </c>
      <c r="AE36" s="54" t="str">
        <f>IFERROR(IF(OR(AND(AA36="Muy Baja",AC36="Leve"),AND(AA36="Muy Baja",AC36="Menor"),AND(AA36="Baja",AC36="Leve")),"Bajo",IF(OR(AND(AA36="Muy baja",AC36="Moderado"),AND(AA36="Baja",AC36="Menor"),AND(AA36="Baja",AC36="Moderado"),AND(AA36="Media",AC36="Leve"),AND(AA36="Media",AC36="Menor"),AND(AA36="Media",AC36="Moderado"),AND(AA36="Alta",AC36="Leve"),AND(AA36="Alta",AC36="Menor")),"Moderado",IF(OR(AND(AA36="Muy Baja",AC36="Mayor"),AND(AA36="Baja",AC36="Mayor"),AND(AA36="Media",AC36="Mayor"),AND(AA36="Alta",AC36="Moderado"),AND(AA36="Alta",AC36="Mayor"),AND(AA36="Muy Alta",AC36="Leve"),AND(AA36="Muy Alta",AC36="Menor"),AND(AA36="Muy Alta",AC36="Moderado"),AND(AA36="Muy Alta",AC36="Mayor")),"Alto",IF(OR(AND(AA36="Muy Baja",AC36="Catastrófico"),AND(AA36="Baja",AC36="Catastrófico"),AND(AA36="Media",AC36="Catastrófico"),AND(AA36="Alta",AC36="Catastrófico"),AND(AA36="Muy Alta",AC36="Catastrófico")),"Extremo","")))),"")</f>
        <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151.5" hidden="1" customHeight="1" x14ac:dyDescent="0.35">
      <c r="A37" s="403"/>
      <c r="B37" s="379"/>
      <c r="C37" s="379"/>
      <c r="D37" s="379"/>
      <c r="E37" s="46"/>
      <c r="F37" s="380"/>
      <c r="G37" s="439"/>
      <c r="H37" s="379"/>
      <c r="I37" s="386"/>
      <c r="J37" s="387"/>
      <c r="K37" s="388"/>
      <c r="L37" s="389"/>
      <c r="M37" s="388">
        <f>IF(NOT(ISERROR(MATCH(L37,_xlfn.ANCHORARRAY(F48),0))),K50&amp;"Por favor no seleccionar los criterios de impacto",L37)</f>
        <v>0</v>
      </c>
      <c r="N37" s="387"/>
      <c r="O37" s="388"/>
      <c r="P37" s="395"/>
      <c r="Q37" s="48">
        <v>5</v>
      </c>
      <c r="R37" s="60"/>
      <c r="S37" s="49"/>
      <c r="T37" s="50"/>
      <c r="U37" s="50"/>
      <c r="V37" s="51"/>
      <c r="W37" s="50"/>
      <c r="X37" s="50"/>
      <c r="Y37" s="50"/>
      <c r="Z37" s="59"/>
      <c r="AA37" s="53"/>
      <c r="AB37" s="51"/>
      <c r="AC37" s="53"/>
      <c r="AD37" s="51"/>
      <c r="AE37" s="54"/>
      <c r="AF37" s="54"/>
      <c r="AG37" s="50"/>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2.5" customHeight="1" x14ac:dyDescent="0.35">
      <c r="A38" s="403"/>
      <c r="B38" s="379"/>
      <c r="C38" s="379"/>
      <c r="D38" s="379"/>
      <c r="E38" s="46"/>
      <c r="F38" s="380"/>
      <c r="G38" s="47"/>
      <c r="H38" s="379"/>
      <c r="I38" s="386"/>
      <c r="J38" s="387"/>
      <c r="K38" s="388"/>
      <c r="L38" s="389"/>
      <c r="M38" s="388">
        <f>IF(NOT(ISERROR(MATCH(L38,_xlfn.ANCHORARRAY(F49),0))),K51&amp;"Por favor no seleccionar los criterios de impacto",L38)</f>
        <v>0</v>
      </c>
      <c r="N38" s="387"/>
      <c r="O38" s="388"/>
      <c r="P38" s="395"/>
      <c r="Q38" s="48">
        <v>6</v>
      </c>
      <c r="R38" s="60"/>
      <c r="S38" s="49"/>
      <c r="T38" s="50"/>
      <c r="U38" s="50"/>
      <c r="V38" s="51"/>
      <c r="W38" s="50"/>
      <c r="X38" s="50"/>
      <c r="Y38" s="50"/>
      <c r="Z38" s="52"/>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91.5" customHeight="1" x14ac:dyDescent="0.35">
      <c r="A39" s="397">
        <v>5</v>
      </c>
      <c r="B39" s="399" t="s">
        <v>49</v>
      </c>
      <c r="C39" s="399" t="s">
        <v>684</v>
      </c>
      <c r="D39" s="399" t="s">
        <v>685</v>
      </c>
      <c r="E39" s="440"/>
      <c r="F39" s="401" t="s">
        <v>686</v>
      </c>
      <c r="G39" s="442" t="s">
        <v>54</v>
      </c>
      <c r="H39" s="379" t="s">
        <v>55</v>
      </c>
      <c r="I39" s="413">
        <v>50</v>
      </c>
      <c r="J39" s="406" t="str">
        <f>IF(I39&lt;=0,"",IF(I39&lt;=2,"Muy Baja",IF(I39&lt;=24,"Baja",IF(I39&lt;=500,"Media",IF(I39&lt;=5000,"Alta","Muy Alta")))))</f>
        <v>Media</v>
      </c>
      <c r="K39" s="404">
        <f>IF(J39="","",IF(J39="Muy Baja",0.2,IF(J39="Baja",0.4,IF(J39="Media",0.6,IF(J39="Alta",0.8,IF(J39="Muy Alta",1,))))))</f>
        <v>0.6</v>
      </c>
      <c r="L39" s="389" t="s">
        <v>56</v>
      </c>
      <c r="M39" s="404" t="s">
        <v>56</v>
      </c>
      <c r="N39" s="406" t="s">
        <v>702</v>
      </c>
      <c r="O39" s="404">
        <f>IF(N39="","",IF(N39="Leve",0.2,IF(N39="Menor",0.4,IF(N39="Moderado",0.6,IF(N39="Mayor",0.8,IF(N39="Catastrófico",1,))))))</f>
        <v>0.6</v>
      </c>
      <c r="P39" s="408" t="str">
        <f>IF(OR(AND(J39="Muy Baja",N39="Leve"),AND(J39="Muy Baja",N39="Menor"),AND(J39="Baja",N39="Leve")),"Bajo",IF(OR(AND(J39="Muy baja",N39="Moderado"),AND(J39="Baja",N39="Menor"),AND(J39="Baja",N39="Moderado"),AND(J39="Media",N39="Leve"),AND(J39="Media",N39="Menor"),AND(J39="Media",N39="Moderado"),AND(J39="Alta",N39="Leve"),AND(J39="Alta",N39="Menor")),"Moderado",IF(OR(AND(J39="Muy Baja",N39="Mayor"),AND(J39="Baja",N39="Mayor"),AND(J39="Media",N39="Mayor"),AND(J39="Alta",N39="Moderado"),AND(J39="Alta",N39="Mayor"),AND(J39="Muy Alta",N39="Leve"),AND(J39="Muy Alta",N39="Menor"),AND(J39="Muy Alta",N39="Moderado"),AND(J39="Muy Alta",N39="Mayor")),"Alto",IF(OR(AND(J39="Muy Baja",N39="Catastrófico"),AND(J39="Baja",N39="Catastrófico"),AND(J39="Media",N39="Catastrófico"),AND(J39="Alta",N39="Catastrófico"),AND(J39="Muy Alta",N39="Catastrófico")),"Extremo",""))))</f>
        <v>Moderado</v>
      </c>
      <c r="Q39" s="66">
        <v>1</v>
      </c>
      <c r="R39" s="80" t="s">
        <v>687</v>
      </c>
      <c r="S39" s="68" t="str">
        <f>IF(OR(T39="Preventivo",T39="Detectivo"),"Probabilidad",IF(T39="Correctivo","Impacto",""))</f>
        <v>Probabilidad</v>
      </c>
      <c r="T39" s="69" t="s">
        <v>58</v>
      </c>
      <c r="U39" s="69" t="s">
        <v>160</v>
      </c>
      <c r="V39" s="70" t="str">
        <f>IF(AND(T39="Preventivo",U39="Automático"),"50%",IF(AND(T39="Preventivo",U39="Manual"),"40%",IF(AND(T39="Detectivo",U39="Automático"),"40%",IF(AND(T39="Detectivo",U39="Manual"),"30%",IF(AND(T39="Correctivo",U39="Automático"),"35%",IF(AND(T39="Correctivo",U39="Manual"),"25%",""))))))</f>
        <v>50%</v>
      </c>
      <c r="W39" s="69" t="s">
        <v>60</v>
      </c>
      <c r="X39" s="69" t="s">
        <v>61</v>
      </c>
      <c r="Y39" s="69" t="s">
        <v>62</v>
      </c>
      <c r="Z39" s="71">
        <f>IFERROR(IF(S39="Probabilidad",(K39-(+K39*V39)),IF(S39="Impacto",K39,"")),"")</f>
        <v>0.3</v>
      </c>
      <c r="AA39" s="72" t="str">
        <f>IFERROR(IF(Z39="","",IF(Z39&lt;=0.2,"Muy Baja",IF(Z39&lt;=0.4,"Baja",IF(Z39&lt;=0.6,"Media",IF(Z39&lt;=0.8,"Alta","Muy Alta"))))),"")</f>
        <v>Baja</v>
      </c>
      <c r="AB39" s="70">
        <f>+Z39</f>
        <v>0.3</v>
      </c>
      <c r="AC39" s="72" t="str">
        <f>IFERROR(IF(AD39="","",IF(AD39&lt;=0.2,"Leve",IF(AD39&lt;=0.4,"Menor",IF(AD39&lt;=0.6,"Moderado",IF(AD39&lt;=0.8,"Mayor","Catastrófico"))))),"")</f>
        <v>Moderado</v>
      </c>
      <c r="AD39" s="70">
        <f>IFERROR(IF(S39="Impacto",(O39-(+O39*V39)),IF(S39="Probabilidad",O39,"")),"")</f>
        <v>0.6</v>
      </c>
      <c r="AE39" s="73" t="str">
        <f>IFERROR(IF(OR(AND(AA39="Muy Baja",AC39="Leve"),AND(AA39="Muy Baja",AC39="Menor"),AND(AA39="Baja",AC39="Leve")),"Bajo",IF(OR(AND(AA39="Muy baja",AC39="Moderado"),AND(AA39="Baja",AC39="Menor"),AND(AA39="Baja",AC39="Moderado"),AND(AA39="Media",AC39="Leve"),AND(AA39="Media",AC39="Menor"),AND(AA39="Media",AC39="Moderado"),AND(AA39="Alta",AC39="Leve"),AND(AA39="Alta",AC39="Menor")),"Moderado",IF(OR(AND(AA39="Muy Baja",AC39="Mayor"),AND(AA39="Baja",AC39="Mayor"),AND(AA39="Media",AC39="Mayor"),AND(AA39="Alta",AC39="Moderado"),AND(AA39="Alta",AC39="Mayor"),AND(AA39="Muy Alta",AC39="Leve"),AND(AA39="Muy Alta",AC39="Menor"),AND(AA39="Muy Alta",AC39="Moderado"),AND(AA39="Muy Alta",AC39="Mayor")),"Alto",IF(OR(AND(AA39="Muy Baja",AC39="Catastrófico"),AND(AA39="Baja",AC39="Catastrófico"),AND(AA39="Media",AC39="Catastrófico"),AND(AA39="Alta",AC39="Catastrófico"),AND(AA39="Muy Alta",AC39="Catastrófico")),"Extremo","")))),"")</f>
        <v>Moderado</v>
      </c>
      <c r="AF39" s="410" t="str">
        <f>(AE42)</f>
        <v>Moderado</v>
      </c>
      <c r="AG39" s="69" t="s">
        <v>63</v>
      </c>
      <c r="AH39" s="61"/>
      <c r="AI39" s="62"/>
      <c r="AJ39" s="63"/>
      <c r="AK39" s="63"/>
      <c r="AL39" s="61"/>
      <c r="AM39" s="64"/>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85.5" customHeight="1" x14ac:dyDescent="0.35">
      <c r="A40" s="398"/>
      <c r="B40" s="400"/>
      <c r="C40" s="400"/>
      <c r="D40" s="400"/>
      <c r="E40" s="441"/>
      <c r="F40" s="402"/>
      <c r="G40" s="442"/>
      <c r="H40" s="379"/>
      <c r="I40" s="414"/>
      <c r="J40" s="407"/>
      <c r="K40" s="405"/>
      <c r="L40" s="389"/>
      <c r="M40" s="405">
        <f>IF(NOT(ISERROR(MATCH(L40,_xlfn.ANCHORARRAY(F51),0))),K53&amp;"Por favor no seleccionar los criterios de impacto",L40)</f>
        <v>0</v>
      </c>
      <c r="N40" s="407"/>
      <c r="O40" s="405"/>
      <c r="P40" s="409"/>
      <c r="Q40" s="79">
        <v>2</v>
      </c>
      <c r="R40" s="87" t="s">
        <v>688</v>
      </c>
      <c r="S40" s="81" t="str">
        <f>IF(OR(T40="Preventivo",T40="Detectivo"),"Probabilidad",IF(T40="Correctivo","Impacto",""))</f>
        <v>Probabilidad</v>
      </c>
      <c r="T40" s="82" t="s">
        <v>72</v>
      </c>
      <c r="U40" s="82" t="s">
        <v>59</v>
      </c>
      <c r="V40" s="83" t="str">
        <f t="shared" ref="V40:V44" si="28">IF(AND(T40="Preventivo",U40="Automático"),"50%",IF(AND(T40="Preventivo",U40="Manual"),"40%",IF(AND(T40="Detectivo",U40="Automático"),"40%",IF(AND(T40="Detectivo",U40="Manual"),"30%",IF(AND(T40="Correctivo",U40="Automático"),"35%",IF(AND(T40="Correctivo",U40="Manual"),"25%",""))))))</f>
        <v>30%</v>
      </c>
      <c r="W40" s="82" t="s">
        <v>60</v>
      </c>
      <c r="X40" s="82" t="s">
        <v>61</v>
      </c>
      <c r="Y40" s="82" t="s">
        <v>62</v>
      </c>
      <c r="Z40" s="84">
        <f>IFERROR(IF(AND(S39="Probabilidad",S40="Probabilidad"),(AB39-(+AB39*V40)),IF(S40="Probabilidad",(K39-(+K39*V40)),IF(S40="Impacto",AB39,""))),"")</f>
        <v>0.21</v>
      </c>
      <c r="AA40" s="85" t="str">
        <f t="shared" si="2"/>
        <v>Baja</v>
      </c>
      <c r="AB40" s="83">
        <f t="shared" ref="AB40:AB44" si="29">+Z40</f>
        <v>0.21</v>
      </c>
      <c r="AC40" s="85" t="str">
        <f t="shared" si="4"/>
        <v>Moderado</v>
      </c>
      <c r="AD40" s="83">
        <f>IFERROR(IF(AND(S39="Impacto",S40="Impacto"),(AD39-(+AD39*V40)),IF(S40="Impacto",(O39-(+O39*V40)),IF(S40="Probabilidad",AD39,""))),"")</f>
        <v>0.6</v>
      </c>
      <c r="AE40" s="86" t="str">
        <f t="shared" ref="AE40:AE41" si="30">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Moderado</v>
      </c>
      <c r="AF40" s="410"/>
      <c r="AG40" s="69" t="s">
        <v>63</v>
      </c>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113.15" customHeight="1" x14ac:dyDescent="0.35">
      <c r="A41" s="398"/>
      <c r="B41" s="400"/>
      <c r="C41" s="400"/>
      <c r="D41" s="400"/>
      <c r="E41" s="441"/>
      <c r="F41" s="402"/>
      <c r="G41" s="442"/>
      <c r="H41" s="379"/>
      <c r="I41" s="414"/>
      <c r="J41" s="407"/>
      <c r="K41" s="405"/>
      <c r="L41" s="389"/>
      <c r="M41" s="405">
        <f>IF(NOT(ISERROR(MATCH(L41,_xlfn.ANCHORARRAY(F52),0))),K54&amp;"Por favor no seleccionar los criterios de impacto",L41)</f>
        <v>0</v>
      </c>
      <c r="N41" s="407"/>
      <c r="O41" s="405"/>
      <c r="P41" s="409"/>
      <c r="Q41" s="79">
        <v>3</v>
      </c>
      <c r="R41" s="80" t="s">
        <v>689</v>
      </c>
      <c r="S41" s="81" t="str">
        <f>IF(OR(T41="Preventivo",T41="Detectivo"),"Probabilidad",IF(T41="Correctivo","Impacto",""))</f>
        <v>Probabilidad</v>
      </c>
      <c r="T41" s="82" t="s">
        <v>72</v>
      </c>
      <c r="U41" s="82" t="s">
        <v>59</v>
      </c>
      <c r="V41" s="83" t="str">
        <f t="shared" si="28"/>
        <v>30%</v>
      </c>
      <c r="W41" s="82" t="s">
        <v>60</v>
      </c>
      <c r="X41" s="82" t="s">
        <v>61</v>
      </c>
      <c r="Y41" s="82" t="s">
        <v>62</v>
      </c>
      <c r="Z41" s="84">
        <f t="shared" ref="Z41:Z42" si="31">IFERROR(IF(AND(S40="Probabilidad",S41="Probabilidad"),(AB40-(+AB40*V41)),IF(S41="Probabilidad",(K40-(+K40*V41)),IF(S41="Impacto",AB40,""))),"")</f>
        <v>0.14699999999999999</v>
      </c>
      <c r="AA41" s="85" t="str">
        <f t="shared" si="2"/>
        <v>Muy Baja</v>
      </c>
      <c r="AB41" s="83">
        <f t="shared" si="29"/>
        <v>0.14699999999999999</v>
      </c>
      <c r="AC41" s="85" t="str">
        <f t="shared" si="4"/>
        <v>Moderado</v>
      </c>
      <c r="AD41" s="83">
        <f>IFERROR(IF(AND(S40="Impacto",S41="Impacto"),(AD40-(+AD40*V41)),IF(AND(S40="Probabilidad",S41="Impacto"),(AD39-(+AD39*V41)),IF(S41="Probabilidad",AD40,""))),"")</f>
        <v>0.6</v>
      </c>
      <c r="AE41" s="86" t="str">
        <f t="shared" si="30"/>
        <v>Moderado</v>
      </c>
      <c r="AF41" s="410"/>
      <c r="AG41" s="69" t="s">
        <v>63</v>
      </c>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155.5" customHeight="1" x14ac:dyDescent="0.35">
      <c r="A42" s="398"/>
      <c r="B42" s="400"/>
      <c r="C42" s="400"/>
      <c r="D42" s="400"/>
      <c r="E42" s="441"/>
      <c r="F42" s="402"/>
      <c r="G42" s="442"/>
      <c r="H42" s="379"/>
      <c r="I42" s="414"/>
      <c r="J42" s="407"/>
      <c r="K42" s="405"/>
      <c r="L42" s="389"/>
      <c r="M42" s="405">
        <f>IF(NOT(ISERROR(MATCH(L42,_xlfn.ANCHORARRAY(F53),0))),K55&amp;"Por favor no seleccionar los criterios de impacto",L42)</f>
        <v>0</v>
      </c>
      <c r="N42" s="407"/>
      <c r="O42" s="405"/>
      <c r="P42" s="409"/>
      <c r="Q42" s="79">
        <v>4</v>
      </c>
      <c r="R42" s="80" t="s">
        <v>690</v>
      </c>
      <c r="S42" s="81" t="str">
        <f t="shared" ref="S42:S44" si="32">IF(OR(T42="Preventivo",T42="Detectivo"),"Probabilidad",IF(T42="Correctivo","Impacto",""))</f>
        <v>Probabilidad</v>
      </c>
      <c r="T42" s="82" t="s">
        <v>58</v>
      </c>
      <c r="U42" s="82" t="s">
        <v>59</v>
      </c>
      <c r="V42" s="83" t="str">
        <f t="shared" si="28"/>
        <v>40%</v>
      </c>
      <c r="W42" s="82" t="s">
        <v>60</v>
      </c>
      <c r="X42" s="82" t="s">
        <v>61</v>
      </c>
      <c r="Y42" s="82" t="s">
        <v>62</v>
      </c>
      <c r="Z42" s="84">
        <f t="shared" si="31"/>
        <v>8.8200000000000001E-2</v>
      </c>
      <c r="AA42" s="85" t="str">
        <f t="shared" si="2"/>
        <v>Muy Baja</v>
      </c>
      <c r="AB42" s="83">
        <f t="shared" si="29"/>
        <v>8.8200000000000001E-2</v>
      </c>
      <c r="AC42" s="85" t="str">
        <f t="shared" si="4"/>
        <v>Moderado</v>
      </c>
      <c r="AD42" s="83">
        <f t="shared" ref="AD42:AD44" si="33">IFERROR(IF(AND(S41="Impacto",S42="Impacto"),(AD41-(+AD41*V42)),IF(AND(S41="Probabilidad",S42="Impacto"),(AD40-(+AD40*V42)),IF(S42="Probabilidad",AD41,""))),"")</f>
        <v>0.6</v>
      </c>
      <c r="AE42" s="86" t="str">
        <f>IFERROR(IF(OR(AND(AA42="Muy Baja",AC42="Leve"),AND(AA42="Muy Baja",AC42="Menor"),AND(AA42="Baja",AC42="Leve")),"Bajo",IF(OR(AND(AA42="Muy baja",AC42="Moderado"),AND(AA42="Baja",AC42="Menor"),AND(AA42="Baja",AC42="Moderado"),AND(AA42="Media",AC42="Leve"),AND(AA42="Media",AC42="Menor"),AND(AA42="Media",AC42="Moderado"),AND(AA42="Alta",AC42="Leve"),AND(AA42="Alta",AC42="Menor")),"Moderado",IF(OR(AND(AA42="Muy Baja",AC42="Mayor"),AND(AA42="Baja",AC42="Mayor"),AND(AA42="Media",AC42="Mayor"),AND(AA42="Alta",AC42="Moderado"),AND(AA42="Alta",AC42="Mayor"),AND(AA42="Muy Alta",AC42="Leve"),AND(AA42="Muy Alta",AC42="Menor"),AND(AA42="Muy Alta",AC42="Moderado"),AND(AA42="Muy Alta",AC42="Mayor")),"Alto",IF(OR(AND(AA42="Muy Baja",AC42="Catastrófico"),AND(AA42="Baja",AC42="Catastrófico"),AND(AA42="Media",AC42="Catastrófico"),AND(AA42="Alta",AC42="Catastrófico"),AND(AA42="Muy Alta",AC42="Catastrófico")),"Extremo","")))),"")</f>
        <v>Moderado</v>
      </c>
      <c r="AF42" s="410"/>
      <c r="AG42" s="69" t="s">
        <v>63</v>
      </c>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13" customHeight="1" x14ac:dyDescent="0.35">
      <c r="A43" s="398"/>
      <c r="B43" s="400"/>
      <c r="C43" s="400"/>
      <c r="D43" s="400"/>
      <c r="E43" s="399"/>
      <c r="F43" s="402"/>
      <c r="G43" s="443"/>
      <c r="H43" s="379"/>
      <c r="I43" s="414"/>
      <c r="J43" s="407"/>
      <c r="K43" s="405"/>
      <c r="L43" s="389"/>
      <c r="M43" s="405">
        <f>IF(NOT(ISERROR(MATCH(L43,_xlfn.ANCHORARRAY(F54),0))),K56&amp;"Por favor no seleccionar los criterios de impacto",L43)</f>
        <v>0</v>
      </c>
      <c r="N43" s="407"/>
      <c r="O43" s="405"/>
      <c r="P43" s="409"/>
      <c r="Q43" s="79">
        <v>5</v>
      </c>
      <c r="S43" s="81"/>
      <c r="T43" s="82"/>
      <c r="U43" s="82"/>
      <c r="V43" s="83"/>
      <c r="W43" s="82"/>
      <c r="X43" s="82"/>
      <c r="Y43" s="82"/>
      <c r="Z43" s="84"/>
      <c r="AA43" s="85"/>
      <c r="AB43" s="83"/>
      <c r="AC43" s="85"/>
      <c r="AD43" s="83"/>
      <c r="AE43" s="86"/>
      <c r="AF43" s="411"/>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2.15" customHeight="1" x14ac:dyDescent="0.35">
      <c r="A44" s="398"/>
      <c r="B44" s="400"/>
      <c r="C44" s="400"/>
      <c r="D44" s="400"/>
      <c r="E44" s="74"/>
      <c r="F44" s="402"/>
      <c r="G44" s="210"/>
      <c r="H44" s="379"/>
      <c r="I44" s="414"/>
      <c r="J44" s="407"/>
      <c r="K44" s="405"/>
      <c r="L44" s="389"/>
      <c r="M44" s="405">
        <f>IF(NOT(ISERROR(MATCH(L44,_xlfn.ANCHORARRAY(F55),0))),K57&amp;"Por favor no seleccionar los criterios de impacto",L44)</f>
        <v>0</v>
      </c>
      <c r="N44" s="407"/>
      <c r="O44" s="405"/>
      <c r="P44" s="409"/>
      <c r="Q44" s="79">
        <v>6</v>
      </c>
      <c r="R44" s="80"/>
      <c r="S44" s="81" t="str">
        <f t="shared" si="32"/>
        <v/>
      </c>
      <c r="T44" s="82"/>
      <c r="U44" s="82"/>
      <c r="V44" s="83" t="str">
        <f t="shared" si="28"/>
        <v/>
      </c>
      <c r="W44" s="82"/>
      <c r="X44" s="82"/>
      <c r="Y44" s="82"/>
      <c r="Z44" s="84" t="str">
        <f t="shared" ref="Z44" si="34">IFERROR(IF(AND(S43="Probabilidad",S44="Probabilidad"),(AB43-(+AB43*V44)),IF(AND(S43="Impacto",S44="Probabilidad"),(AB42-(+AB42*V44)),IF(S44="Impacto",AB43,""))),"")</f>
        <v/>
      </c>
      <c r="AA44" s="85" t="str">
        <f t="shared" si="2"/>
        <v/>
      </c>
      <c r="AB44" s="83" t="str">
        <f t="shared" si="29"/>
        <v/>
      </c>
      <c r="AC44" s="85" t="str">
        <f t="shared" si="4"/>
        <v/>
      </c>
      <c r="AD44" s="83" t="str">
        <f t="shared" si="33"/>
        <v/>
      </c>
      <c r="AE44" s="86" t="str">
        <f t="shared" ref="AE44" si="35">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86"/>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79" hidden="1" customHeight="1" x14ac:dyDescent="0.35">
      <c r="A45" s="398">
        <v>6</v>
      </c>
      <c r="B45" s="400"/>
      <c r="C45" s="400"/>
      <c r="D45" s="400"/>
      <c r="E45" s="74"/>
      <c r="F45" s="402"/>
      <c r="G45" s="444"/>
      <c r="H45" s="400"/>
      <c r="I45" s="414"/>
      <c r="J45" s="407" t="str">
        <f>IF(I45&lt;=0,"",IF(I45&lt;=2,"Muy Baja",IF(I45&lt;=24,"Baja",IF(I45&lt;=500,"Media",IF(I45&lt;=5000,"Alta","Muy Alta")))))</f>
        <v/>
      </c>
      <c r="K45" s="405" t="str">
        <f>IF(J45="","",IF(J45="Muy Baja",0.2,IF(J45="Baja",0.4,IF(J45="Media",0.6,IF(J45="Alta",0.8,IF(J45="Muy Alta",1,))))))</f>
        <v/>
      </c>
      <c r="L45" s="416"/>
      <c r="M45" s="405">
        <v>0</v>
      </c>
      <c r="N45" s="407" t="s">
        <v>703</v>
      </c>
      <c r="O45" s="405" t="str">
        <f>IF(N45="","",IF(N45="Leve",0.2,IF(N45="Menor",0.4,IF(N45="Moderado",0.6,IF(N45="Mayor",0.8,IF(N45="Catastrófico",1,))))))</f>
        <v/>
      </c>
      <c r="P45" s="409" t="str">
        <f>IF(OR(AND(J45="Muy Baja",N45="Leve"),AND(J45="Muy Baja",N45="Menor"),AND(J45="Baja",N45="Leve")),"Bajo",IF(OR(AND(J45="Muy baja",N45="Moderado"),AND(J45="Baja",N45="Menor"),AND(J45="Baja",N45="Moderado"),AND(J45="Media",N45="Leve"),AND(J45="Media",N45="Menor"),AND(J45="Media",N45="Moderado"),AND(J45="Alta",N45="Leve"),AND(J45="Alta",N45="Menor")),"Moderado",IF(OR(AND(J45="Muy Baja",N45="Mayor"),AND(J45="Baja",N45="Mayor"),AND(J45="Media",N45="Mayor"),AND(J45="Alta",N45="Moderado"),AND(J45="Alta",N45="Mayor"),AND(J45="Muy Alta",N45="Leve"),AND(J45="Muy Alta",N45="Menor"),AND(J45="Muy Alta",N45="Moderado"),AND(J45="Muy Alta",N45="Mayor")),"Alto",IF(OR(AND(J45="Muy Baja",N45="Catastrófico"),AND(J45="Baja",N45="Catastrófico"),AND(J45="Media",N45="Catastrófico"),AND(J45="Alta",N45="Catastrófico"),AND(J45="Muy Alta",N45="Catastrófico")),"Extremo",""))))</f>
        <v/>
      </c>
      <c r="Q45" s="79">
        <v>1</v>
      </c>
      <c r="R45" s="80"/>
      <c r="S45" s="81" t="str">
        <f>IF(OR(T45="Preventivo",T45="Detectivo"),"Probabilidad",IF(T45="Correctivo","Impacto",""))</f>
        <v/>
      </c>
      <c r="T45" s="82"/>
      <c r="U45" s="82"/>
      <c r="V45" s="83" t="str">
        <f>IF(AND(T45="Preventivo",U45="Automático"),"50%",IF(AND(T45="Preventivo",U45="Manual"),"40%",IF(AND(T45="Detectivo",U45="Automático"),"40%",IF(AND(T45="Detectivo",U45="Manual"),"30%",IF(AND(T45="Correctivo",U45="Automático"),"35%",IF(AND(T45="Correctivo",U45="Manual"),"25%",""))))))</f>
        <v/>
      </c>
      <c r="W45" s="82"/>
      <c r="X45" s="82"/>
      <c r="Y45" s="82"/>
      <c r="Z45" s="84" t="str">
        <f>IFERROR(IF(S45="Probabilidad",(K45-(+K45*V45)),IF(S45="Impacto",K45,"")),"")</f>
        <v/>
      </c>
      <c r="AA45" s="85" t="str">
        <f>IFERROR(IF(Z45="","",IF(Z45&lt;=0.2,"Muy Baja",IF(Z45&lt;=0.4,"Baja",IF(Z45&lt;=0.6,"Media",IF(Z45&lt;=0.8,"Alta","Muy Alta"))))),"")</f>
        <v/>
      </c>
      <c r="AB45" s="83" t="str">
        <f>+Z45</f>
        <v/>
      </c>
      <c r="AC45" s="85" t="str">
        <f>IFERROR(IF(AD45="","",IF(AD45&lt;=0.2,"Leve",IF(AD45&lt;=0.4,"Menor",IF(AD45&lt;=0.6,"Moderado",IF(AD45&lt;=0.8,"Mayor","Catastrófico"))))),"")</f>
        <v/>
      </c>
      <c r="AD45" s="83" t="str">
        <f>IFERROR(IF(S45="Impacto",(O45-(+O45*V45)),IF(S45="Probabilidad",O45,"")),"")</f>
        <v/>
      </c>
      <c r="AE45" s="86"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
      </c>
      <c r="AF45" s="417" t="str">
        <f>(AE48)</f>
        <v/>
      </c>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59.15" hidden="1" customHeight="1" x14ac:dyDescent="0.35">
      <c r="A46" s="398"/>
      <c r="B46" s="400"/>
      <c r="C46" s="400"/>
      <c r="D46" s="400"/>
      <c r="E46" s="74"/>
      <c r="F46" s="402"/>
      <c r="G46" s="442"/>
      <c r="H46" s="400"/>
      <c r="I46" s="414"/>
      <c r="J46" s="407"/>
      <c r="K46" s="405"/>
      <c r="L46" s="416"/>
      <c r="M46" s="405">
        <f>IF(NOT(ISERROR(MATCH(L46,_xlfn.ANCHORARRAY(F57),0))),K59&amp;"Por favor no seleccionar los criterios de impacto",L46)</f>
        <v>0</v>
      </c>
      <c r="N46" s="407"/>
      <c r="O46" s="405"/>
      <c r="P46" s="409"/>
      <c r="Q46" s="79">
        <v>2</v>
      </c>
      <c r="R46" s="80"/>
      <c r="S46" s="81" t="str">
        <f>IF(OR(T46="Preventivo",T46="Detectivo"),"Probabilidad",IF(T46="Correctivo","Impacto",""))</f>
        <v/>
      </c>
      <c r="T46" s="82"/>
      <c r="U46" s="82"/>
      <c r="V46" s="83" t="str">
        <f t="shared" ref="V46:V50" si="36">IF(AND(T46="Preventivo",U46="Automático"),"50%",IF(AND(T46="Preventivo",U46="Manual"),"40%",IF(AND(T46="Detectivo",U46="Automático"),"40%",IF(AND(T46="Detectivo",U46="Manual"),"30%",IF(AND(T46="Correctivo",U46="Automático"),"35%",IF(AND(T46="Correctivo",U46="Manual"),"25%",""))))))</f>
        <v/>
      </c>
      <c r="W46" s="82"/>
      <c r="X46" s="82"/>
      <c r="Y46" s="82"/>
      <c r="Z46" s="84" t="str">
        <f>IFERROR(IF(AND(S45="Probabilidad",S46="Probabilidad"),(AB45-(+AB45*V46)),IF(S46="Probabilidad",(K45-(+K45*V46)),IF(S46="Impacto",AB45,""))),"")</f>
        <v/>
      </c>
      <c r="AA46" s="85" t="str">
        <f t="shared" si="2"/>
        <v/>
      </c>
      <c r="AB46" s="83" t="str">
        <f t="shared" ref="AB46:AB50" si="37">+Z46</f>
        <v/>
      </c>
      <c r="AC46" s="85" t="str">
        <f t="shared" si="4"/>
        <v/>
      </c>
      <c r="AD46" s="83" t="str">
        <f>IFERROR(IF(AND(S45="Impacto",S46="Impacto"),(AD45-(+AD45*V46)),IF(S46="Impacto",(O45-(+O45*V46)),IF(S46="Probabilidad",AD45,""))),"")</f>
        <v/>
      </c>
      <c r="AE46" s="86" t="str">
        <f t="shared" ref="AE46:AE47" si="38">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410"/>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76.5" hidden="1" customHeight="1" x14ac:dyDescent="0.35">
      <c r="A47" s="398"/>
      <c r="B47" s="400"/>
      <c r="C47" s="400"/>
      <c r="D47" s="400"/>
      <c r="E47" s="74"/>
      <c r="F47" s="402"/>
      <c r="G47" s="442"/>
      <c r="H47" s="400"/>
      <c r="I47" s="414"/>
      <c r="J47" s="407"/>
      <c r="K47" s="405"/>
      <c r="L47" s="416"/>
      <c r="M47" s="405">
        <f>IF(NOT(ISERROR(MATCH(L47,_xlfn.ANCHORARRAY(F58),0))),K60&amp;"Por favor no seleccionar los criterios de impacto",L47)</f>
        <v>0</v>
      </c>
      <c r="N47" s="407"/>
      <c r="O47" s="405"/>
      <c r="P47" s="409"/>
      <c r="Q47" s="79">
        <v>3</v>
      </c>
      <c r="R47" s="87"/>
      <c r="S47" s="81" t="str">
        <f>IF(OR(T47="Preventivo",T47="Detectivo"),"Probabilidad",IF(T47="Correctivo","Impacto",""))</f>
        <v/>
      </c>
      <c r="T47" s="82"/>
      <c r="U47" s="82"/>
      <c r="V47" s="83" t="str">
        <f t="shared" si="36"/>
        <v/>
      </c>
      <c r="W47" s="82"/>
      <c r="X47" s="82"/>
      <c r="Y47" s="82"/>
      <c r="Z47" s="84" t="str">
        <f>IFERROR(IF(AND(S46="Probabilidad",S47="Probabilidad"),(AB46-(+AB46*V47)),IF(AND(S46="Impacto",S47="Probabilidad"),(AB45-(+AB45*V47)),IF(S47="Impacto",AB46,""))),"")</f>
        <v/>
      </c>
      <c r="AA47" s="85" t="str">
        <f t="shared" si="2"/>
        <v/>
      </c>
      <c r="AB47" s="83" t="str">
        <f t="shared" si="37"/>
        <v/>
      </c>
      <c r="AC47" s="85" t="str">
        <f t="shared" si="4"/>
        <v/>
      </c>
      <c r="AD47" s="83" t="str">
        <f>IFERROR(IF(AND(S46="Impacto",S47="Impacto"),(AD46-(+AD46*V47)),IF(AND(S46="Probabilidad",S47="Impacto"),(AD45-(+AD45*V47)),IF(S47="Probabilidad",AD46,""))),"")</f>
        <v/>
      </c>
      <c r="AE47" s="86" t="str">
        <f t="shared" si="38"/>
        <v/>
      </c>
      <c r="AF47" s="410"/>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1.5" hidden="1" customHeight="1" x14ac:dyDescent="0.35">
      <c r="A48" s="398"/>
      <c r="B48" s="400"/>
      <c r="C48" s="400"/>
      <c r="D48" s="400"/>
      <c r="E48" s="74"/>
      <c r="F48" s="402"/>
      <c r="G48" s="443"/>
      <c r="H48" s="400"/>
      <c r="I48" s="414"/>
      <c r="J48" s="407"/>
      <c r="K48" s="405"/>
      <c r="L48" s="416"/>
      <c r="M48" s="405">
        <f>IF(NOT(ISERROR(MATCH(L48,_xlfn.ANCHORARRAY(F59),0))),K61&amp;"Por favor no seleccionar los criterios de impacto",L48)</f>
        <v>0</v>
      </c>
      <c r="N48" s="407"/>
      <c r="O48" s="405"/>
      <c r="P48" s="409"/>
      <c r="Q48" s="79">
        <v>4</v>
      </c>
      <c r="R48" s="80"/>
      <c r="S48" s="81" t="str">
        <f t="shared" ref="S48:S50" si="39">IF(OR(T48="Preventivo",T48="Detectivo"),"Probabilidad",IF(T48="Correctivo","Impacto",""))</f>
        <v/>
      </c>
      <c r="T48" s="82"/>
      <c r="U48" s="82"/>
      <c r="V48" s="83" t="str">
        <f t="shared" si="36"/>
        <v/>
      </c>
      <c r="W48" s="82"/>
      <c r="X48" s="82"/>
      <c r="Y48" s="82"/>
      <c r="Z48" s="84" t="str">
        <f t="shared" ref="Z48:Z50" si="40">IFERROR(IF(AND(S47="Probabilidad",S48="Probabilidad"),(AB47-(+AB47*V48)),IF(AND(S47="Impacto",S48="Probabilidad"),(AB46-(+AB46*V48)),IF(S48="Impacto",AB47,""))),"")</f>
        <v/>
      </c>
      <c r="AA48" s="85" t="str">
        <f t="shared" si="2"/>
        <v/>
      </c>
      <c r="AB48" s="83" t="str">
        <f t="shared" si="37"/>
        <v/>
      </c>
      <c r="AC48" s="85" t="str">
        <f t="shared" si="4"/>
        <v/>
      </c>
      <c r="AD48" s="83" t="str">
        <f t="shared" ref="AD48:AD50" si="41">IFERROR(IF(AND(S47="Impacto",S48="Impacto"),(AD47-(+AD47*V48)),IF(AND(S47="Probabilidad",S48="Impacto"),(AD46-(+AD46*V48)),IF(S48="Probabilidad",AD47,""))),"")</f>
        <v/>
      </c>
      <c r="AE48" s="86" t="str">
        <f>IFERROR(IF(OR(AND(AA48="Muy Baja",AC48="Leve"),AND(AA48="Muy Baja",AC48="Menor"),AND(AA48="Baja",AC48="Leve")),"Bajo",IF(OR(AND(AA48="Muy baja",AC48="Moderado"),AND(AA48="Baja",AC48="Menor"),AND(AA48="Baja",AC48="Moderado"),AND(AA48="Media",AC48="Leve"),AND(AA48="Media",AC48="Menor"),AND(AA48="Media",AC48="Moderado"),AND(AA48="Alta",AC48="Leve"),AND(AA48="Alta",AC48="Menor")),"Moderado",IF(OR(AND(AA48="Muy Baja",AC48="Mayor"),AND(AA48="Baja",AC48="Mayor"),AND(AA48="Media",AC48="Mayor"),AND(AA48="Alta",AC48="Moderado"),AND(AA48="Alta",AC48="Mayor"),AND(AA48="Muy Alta",AC48="Leve"),AND(AA48="Muy Alta",AC48="Menor"),AND(AA48="Muy Alta",AC48="Moderado"),AND(AA48="Muy Alta",AC48="Mayor")),"Alto",IF(OR(AND(AA48="Muy Baja",AC48="Catastrófico"),AND(AA48="Baja",AC48="Catastrófico"),AND(AA48="Media",AC48="Catastrófico"),AND(AA48="Alta",AC48="Catastrófico"),AND(AA48="Muy Alta",AC48="Catastrófico")),"Extremo","")))),"")</f>
        <v/>
      </c>
      <c r="AF48" s="411"/>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400"/>
      <c r="E49" s="74"/>
      <c r="F49" s="402"/>
      <c r="G49" s="210"/>
      <c r="H49" s="400"/>
      <c r="I49" s="414"/>
      <c r="J49" s="407"/>
      <c r="K49" s="405"/>
      <c r="L49" s="416"/>
      <c r="M49" s="405">
        <f>IF(NOT(ISERROR(MATCH(L49,_xlfn.ANCHORARRAY(F60),0))),K62&amp;"Por favor no seleccionar los criterios de impacto",L49)</f>
        <v>0</v>
      </c>
      <c r="N49" s="407"/>
      <c r="O49" s="405"/>
      <c r="P49" s="409"/>
      <c r="Q49" s="79">
        <v>5</v>
      </c>
      <c r="R49" s="80"/>
      <c r="S49" s="81" t="str">
        <f t="shared" si="39"/>
        <v/>
      </c>
      <c r="T49" s="82"/>
      <c r="U49" s="82"/>
      <c r="V49" s="83" t="str">
        <f t="shared" si="36"/>
        <v/>
      </c>
      <c r="W49" s="82"/>
      <c r="X49" s="82"/>
      <c r="Y49" s="82"/>
      <c r="Z49" s="84" t="str">
        <f t="shared" si="40"/>
        <v/>
      </c>
      <c r="AA49" s="85" t="str">
        <f t="shared" si="2"/>
        <v/>
      </c>
      <c r="AB49" s="83" t="str">
        <f t="shared" si="37"/>
        <v/>
      </c>
      <c r="AC49" s="85" t="str">
        <f t="shared" si="4"/>
        <v/>
      </c>
      <c r="AD49" s="83" t="str">
        <f t="shared" si="41"/>
        <v/>
      </c>
      <c r="AE49" s="86" t="str">
        <f t="shared" ref="AE49" si="42">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6.65" hidden="1" customHeight="1" x14ac:dyDescent="0.35">
      <c r="A50" s="398"/>
      <c r="B50" s="400"/>
      <c r="C50" s="400"/>
      <c r="D50" s="400"/>
      <c r="E50" s="74"/>
      <c r="F50" s="402"/>
      <c r="G50" s="210"/>
      <c r="H50" s="400"/>
      <c r="I50" s="414"/>
      <c r="J50" s="407"/>
      <c r="K50" s="405"/>
      <c r="L50" s="416"/>
      <c r="M50" s="405">
        <f>IF(NOT(ISERROR(MATCH(L50,_xlfn.ANCHORARRAY(F61),0))),K63&amp;"Por favor no seleccionar los criterios de impacto",L50)</f>
        <v>0</v>
      </c>
      <c r="N50" s="407"/>
      <c r="O50" s="405"/>
      <c r="P50" s="409"/>
      <c r="Q50" s="79">
        <v>6</v>
      </c>
      <c r="R50" s="80"/>
      <c r="S50" s="81" t="str">
        <f t="shared" si="39"/>
        <v/>
      </c>
      <c r="T50" s="82"/>
      <c r="U50" s="82"/>
      <c r="V50" s="83" t="str">
        <f t="shared" si="36"/>
        <v/>
      </c>
      <c r="W50" s="82"/>
      <c r="X50" s="82"/>
      <c r="Y50" s="82"/>
      <c r="Z50" s="84" t="str">
        <f t="shared" si="40"/>
        <v/>
      </c>
      <c r="AA50" s="85" t="str">
        <f t="shared" si="2"/>
        <v/>
      </c>
      <c r="AB50" s="83" t="str">
        <f t="shared" si="37"/>
        <v/>
      </c>
      <c r="AC50" s="85" t="str">
        <f>IFERROR(IF(AD50="","",IF(AD50&lt;=0.2,"Leve",IF(AD50&lt;=0.4,"Menor",IF(AD50&lt;=0.6,"Moderado",IF(AD50&lt;=0.8,"Mayor","Catastrófico"))))),"")</f>
        <v/>
      </c>
      <c r="AD50" s="83" t="str">
        <f t="shared" si="41"/>
        <v/>
      </c>
      <c r="AE50" s="86" t="str">
        <f>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v>7</v>
      </c>
      <c r="B51" s="400"/>
      <c r="C51" s="400"/>
      <c r="D51" s="400"/>
      <c r="E51" s="74"/>
      <c r="F51" s="402"/>
      <c r="G51" s="210"/>
      <c r="H51" s="400"/>
      <c r="I51" s="414"/>
      <c r="J51" s="407" t="str">
        <f>IF(I51&lt;=0,"",IF(I51&lt;=2,"Muy Baja",IF(I51&lt;=24,"Baja",IF(I51&lt;=500,"Media",IF(I51&lt;=5000,"Alta","Muy Alta")))))</f>
        <v/>
      </c>
      <c r="K51" s="405" t="str">
        <f>IF(J51="","",IF(J51="Muy Baja",0.2,IF(J51="Baja",0.4,IF(J51="Media",0.6,IF(J51="Alta",0.8,IF(J51="Muy Alta",1,))))))</f>
        <v/>
      </c>
      <c r="L51" s="416"/>
      <c r="M51" s="405">
        <v>0</v>
      </c>
      <c r="N51" s="407" t="s">
        <v>703</v>
      </c>
      <c r="O51" s="405" t="str">
        <f>IF(N51="","",IF(N51="Leve",0.2,IF(N51="Menor",0.4,IF(N51="Moderado",0.6,IF(N51="Mayor",0.8,IF(N51="Catastrófico",1,))))))</f>
        <v/>
      </c>
      <c r="P51" s="409" t="str">
        <f>IF(OR(AND(J51="Muy Baja",N51="Leve"),AND(J51="Muy Baja",N51="Menor"),AND(J51="Baja",N51="Leve")),"Bajo",IF(OR(AND(J51="Muy baja",N51="Moderado"),AND(J51="Baja",N51="Menor"),AND(J51="Baja",N51="Moderado"),AND(J51="Media",N51="Leve"),AND(J51="Media",N51="Menor"),AND(J51="Media",N51="Moderado"),AND(J51="Alta",N51="Leve"),AND(J51="Alta",N51="Menor")),"Moderado",IF(OR(AND(J51="Muy Baja",N51="Mayor"),AND(J51="Baja",N51="Mayor"),AND(J51="Media",N51="Mayor"),AND(J51="Alta",N51="Moderado"),AND(J51="Alta",N51="Mayor"),AND(J51="Muy Alta",N51="Leve"),AND(J51="Muy Alta",N51="Menor"),AND(J51="Muy Alta",N51="Moderado"),AND(J51="Muy Alta",N51="Mayor")),"Alto",IF(OR(AND(J51="Muy Baja",N51="Catastrófico"),AND(J51="Baja",N51="Catastrófico"),AND(J51="Media",N51="Catastrófico"),AND(J51="Alta",N51="Catastrófico"),AND(J51="Muy Alta",N51="Catastrófico")),"Extremo",""))))</f>
        <v/>
      </c>
      <c r="Q51" s="79">
        <v>1</v>
      </c>
      <c r="R51" s="80"/>
      <c r="S51" s="81" t="str">
        <f>IF(OR(T51="Preventivo",T51="Detectivo"),"Probabilidad",IF(T51="Correctivo","Impacto",""))</f>
        <v/>
      </c>
      <c r="T51" s="82"/>
      <c r="U51" s="82"/>
      <c r="V51" s="83" t="str">
        <f>IF(AND(T51="Preventivo",U51="Automático"),"50%",IF(AND(T51="Preventivo",U51="Manual"),"40%",IF(AND(T51="Detectivo",U51="Automático"),"40%",IF(AND(T51="Detectivo",U51="Manual"),"30%",IF(AND(T51="Correctivo",U51="Automático"),"35%",IF(AND(T51="Correctivo",U51="Manual"),"25%",""))))))</f>
        <v/>
      </c>
      <c r="W51" s="82"/>
      <c r="X51" s="82"/>
      <c r="Y51" s="82"/>
      <c r="Z51" s="84" t="str">
        <f>IFERROR(IF(S51="Probabilidad",(K51-(+K51*V51)),IF(S51="Impacto",K51,"")),"")</f>
        <v/>
      </c>
      <c r="AA51" s="85" t="str">
        <f>IFERROR(IF(Z51="","",IF(Z51&lt;=0.2,"Muy Baja",IF(Z51&lt;=0.4,"Baja",IF(Z51&lt;=0.6,"Media",IF(Z51&lt;=0.8,"Alta","Muy Alta"))))),"")</f>
        <v/>
      </c>
      <c r="AB51" s="83" t="str">
        <f>+Z51</f>
        <v/>
      </c>
      <c r="AC51" s="85" t="str">
        <f>IFERROR(IF(AD51="","",IF(AD51&lt;=0.2,"Leve",IF(AD51&lt;=0.4,"Menor",IF(AD51&lt;=0.6,"Moderado",IF(AD51&lt;=0.8,"Mayor","Catastrófico"))))),"")</f>
        <v/>
      </c>
      <c r="AD51" s="83" t="str">
        <f>IFERROR(IF(S51="Impacto",(O51-(+O51*V51)),IF(S51="Probabilidad",O51,"")),"")</f>
        <v/>
      </c>
      <c r="AE51" s="86"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c r="B52" s="400"/>
      <c r="C52" s="400"/>
      <c r="D52" s="400"/>
      <c r="E52" s="74"/>
      <c r="F52" s="402"/>
      <c r="G52" s="210"/>
      <c r="H52" s="400"/>
      <c r="I52" s="414"/>
      <c r="J52" s="407"/>
      <c r="K52" s="405"/>
      <c r="L52" s="416"/>
      <c r="M52" s="405">
        <f>IF(NOT(ISERROR(MATCH(L52,_xlfn.ANCHORARRAY(F63),0))),K65&amp;"Por favor no seleccionar los criterios de impacto",L52)</f>
        <v>0</v>
      </c>
      <c r="N52" s="407"/>
      <c r="O52" s="405"/>
      <c r="P52" s="409"/>
      <c r="Q52" s="79">
        <v>2</v>
      </c>
      <c r="R52" s="80"/>
      <c r="S52" s="81" t="str">
        <f>IF(OR(T52="Preventivo",T52="Detectivo"),"Probabilidad",IF(T52="Correctivo","Impacto",""))</f>
        <v/>
      </c>
      <c r="T52" s="82"/>
      <c r="U52" s="82"/>
      <c r="V52" s="83" t="str">
        <f t="shared" ref="V52:V56" si="43">IF(AND(T52="Preventivo",U52="Automático"),"50%",IF(AND(T52="Preventivo",U52="Manual"),"40%",IF(AND(T52="Detectivo",U52="Automático"),"40%",IF(AND(T52="Detectivo",U52="Manual"),"30%",IF(AND(T52="Correctivo",U52="Automático"),"35%",IF(AND(T52="Correctivo",U52="Manual"),"25%",""))))))</f>
        <v/>
      </c>
      <c r="W52" s="82"/>
      <c r="X52" s="82"/>
      <c r="Y52" s="82"/>
      <c r="Z52" s="84" t="str">
        <f>IFERROR(IF(AND(S51="Probabilidad",S52="Probabilidad"),(AB51-(+AB51*V52)),IF(S52="Probabilidad",(K51-(+K51*V52)),IF(S52="Impacto",AB51,""))),"")</f>
        <v/>
      </c>
      <c r="AA52" s="85" t="str">
        <f t="shared" si="2"/>
        <v/>
      </c>
      <c r="AB52" s="83" t="str">
        <f t="shared" ref="AB52:AB56" si="44">+Z52</f>
        <v/>
      </c>
      <c r="AC52" s="85" t="str">
        <f t="shared" si="4"/>
        <v/>
      </c>
      <c r="AD52" s="83" t="str">
        <f>IFERROR(IF(AND(S51="Impacto",S52="Impacto"),(AD51-(+AD51*V52)),IF(S52="Impacto",(O51-(+O51*V52)),IF(S52="Probabilidad",AD51,""))),"")</f>
        <v/>
      </c>
      <c r="AE52" s="86" t="str">
        <f t="shared" ref="AE52:AE53" si="45">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210"/>
      <c r="H53" s="400"/>
      <c r="I53" s="414"/>
      <c r="J53" s="407"/>
      <c r="K53" s="405"/>
      <c r="L53" s="416"/>
      <c r="M53" s="405">
        <f>IF(NOT(ISERROR(MATCH(L53,_xlfn.ANCHORARRAY(F64),0))),K66&amp;"Por favor no seleccionar los criterios de impacto",L53)</f>
        <v>0</v>
      </c>
      <c r="N53" s="407"/>
      <c r="O53" s="405"/>
      <c r="P53" s="409"/>
      <c r="Q53" s="79">
        <v>3</v>
      </c>
      <c r="R53" s="87"/>
      <c r="S53" s="81" t="str">
        <f>IF(OR(T53="Preventivo",T53="Detectivo"),"Probabilidad",IF(T53="Correctivo","Impacto",""))</f>
        <v/>
      </c>
      <c r="T53" s="82"/>
      <c r="U53" s="82"/>
      <c r="V53" s="83" t="str">
        <f t="shared" si="43"/>
        <v/>
      </c>
      <c r="W53" s="82"/>
      <c r="X53" s="82"/>
      <c r="Y53" s="82"/>
      <c r="Z53" s="84" t="str">
        <f>IFERROR(IF(AND(S52="Probabilidad",S53="Probabilidad"),(AB52-(+AB52*V53)),IF(AND(S52="Impacto",S53="Probabilidad"),(AB51-(+AB51*V53)),IF(S53="Impacto",AB52,""))),"")</f>
        <v/>
      </c>
      <c r="AA53" s="85" t="str">
        <f t="shared" si="2"/>
        <v/>
      </c>
      <c r="AB53" s="83" t="str">
        <f t="shared" si="44"/>
        <v/>
      </c>
      <c r="AC53" s="85" t="str">
        <f t="shared" si="4"/>
        <v/>
      </c>
      <c r="AD53" s="83" t="str">
        <f>IFERROR(IF(AND(S52="Impacto",S53="Impacto"),(AD52-(+AD52*V53)),IF(AND(S52="Probabilidad",S53="Impacto"),(AD51-(+AD51*V53)),IF(S53="Probabilidad",AD52,""))),"")</f>
        <v/>
      </c>
      <c r="AE53" s="86" t="str">
        <f t="shared" si="45"/>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210"/>
      <c r="H54" s="400"/>
      <c r="I54" s="414"/>
      <c r="J54" s="407"/>
      <c r="K54" s="405"/>
      <c r="L54" s="416"/>
      <c r="M54" s="405">
        <f>IF(NOT(ISERROR(MATCH(L54,_xlfn.ANCHORARRAY(F65),0))),K67&amp;"Por favor no seleccionar los criterios de impacto",L54)</f>
        <v>0</v>
      </c>
      <c r="N54" s="407"/>
      <c r="O54" s="405"/>
      <c r="P54" s="409"/>
      <c r="Q54" s="79">
        <v>4</v>
      </c>
      <c r="R54" s="80"/>
      <c r="S54" s="81" t="str">
        <f t="shared" ref="S54:S56" si="46">IF(OR(T54="Preventivo",T54="Detectivo"),"Probabilidad",IF(T54="Correctivo","Impacto",""))</f>
        <v/>
      </c>
      <c r="T54" s="82"/>
      <c r="U54" s="82"/>
      <c r="V54" s="83" t="str">
        <f t="shared" si="43"/>
        <v/>
      </c>
      <c r="W54" s="82"/>
      <c r="X54" s="82"/>
      <c r="Y54" s="82"/>
      <c r="Z54" s="84" t="str">
        <f t="shared" ref="Z54:Z56" si="47">IFERROR(IF(AND(S53="Probabilidad",S54="Probabilidad"),(AB53-(+AB53*V54)),IF(AND(S53="Impacto",S54="Probabilidad"),(AB52-(+AB52*V54)),IF(S54="Impacto",AB53,""))),"")</f>
        <v/>
      </c>
      <c r="AA54" s="85" t="str">
        <f t="shared" si="2"/>
        <v/>
      </c>
      <c r="AB54" s="83" t="str">
        <f t="shared" si="44"/>
        <v/>
      </c>
      <c r="AC54" s="85" t="str">
        <f t="shared" si="4"/>
        <v/>
      </c>
      <c r="AD54" s="83" t="str">
        <f t="shared" ref="AD54:AD56" si="48">IFERROR(IF(AND(S53="Impacto",S54="Impacto"),(AD53-(+AD53*V54)),IF(AND(S53="Probabilidad",S54="Impacto"),(AD52-(+AD52*V54)),IF(S54="Probabilidad",AD53,""))),"")</f>
        <v/>
      </c>
      <c r="AE54" s="86" t="str">
        <f>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210"/>
      <c r="H55" s="400"/>
      <c r="I55" s="414"/>
      <c r="J55" s="407"/>
      <c r="K55" s="405"/>
      <c r="L55" s="416"/>
      <c r="M55" s="405">
        <f>IF(NOT(ISERROR(MATCH(L55,_xlfn.ANCHORARRAY(F66),0))),K68&amp;"Por favor no seleccionar los criterios de impacto",L55)</f>
        <v>0</v>
      </c>
      <c r="N55" s="407"/>
      <c r="O55" s="405"/>
      <c r="P55" s="409"/>
      <c r="Q55" s="79">
        <v>5</v>
      </c>
      <c r="R55" s="80"/>
      <c r="S55" s="81" t="str">
        <f t="shared" si="46"/>
        <v/>
      </c>
      <c r="T55" s="82"/>
      <c r="U55" s="82"/>
      <c r="V55" s="83" t="str">
        <f t="shared" si="43"/>
        <v/>
      </c>
      <c r="W55" s="82"/>
      <c r="X55" s="82"/>
      <c r="Y55" s="82"/>
      <c r="Z55" s="84" t="str">
        <f t="shared" si="47"/>
        <v/>
      </c>
      <c r="AA55" s="85" t="str">
        <f t="shared" si="2"/>
        <v/>
      </c>
      <c r="AB55" s="83" t="str">
        <f t="shared" si="44"/>
        <v/>
      </c>
      <c r="AC55" s="85" t="str">
        <f t="shared" si="4"/>
        <v/>
      </c>
      <c r="AD55" s="83" t="str">
        <f t="shared" si="48"/>
        <v/>
      </c>
      <c r="AE55" s="86" t="str">
        <f t="shared" ref="AE55:AE56" si="49">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210"/>
      <c r="H56" s="400"/>
      <c r="I56" s="414"/>
      <c r="J56" s="407"/>
      <c r="K56" s="405"/>
      <c r="L56" s="416"/>
      <c r="M56" s="405">
        <f>IF(NOT(ISERROR(MATCH(L56,_xlfn.ANCHORARRAY(F67),0))),K69&amp;"Por favor no seleccionar los criterios de impacto",L56)</f>
        <v>0</v>
      </c>
      <c r="N56" s="407"/>
      <c r="O56" s="405"/>
      <c r="P56" s="409"/>
      <c r="Q56" s="79">
        <v>6</v>
      </c>
      <c r="R56" s="80"/>
      <c r="S56" s="81" t="str">
        <f t="shared" si="46"/>
        <v/>
      </c>
      <c r="T56" s="82"/>
      <c r="U56" s="82"/>
      <c r="V56" s="83" t="str">
        <f t="shared" si="43"/>
        <v/>
      </c>
      <c r="W56" s="82"/>
      <c r="X56" s="82"/>
      <c r="Y56" s="82"/>
      <c r="Z56" s="84" t="str">
        <f t="shared" si="47"/>
        <v/>
      </c>
      <c r="AA56" s="85" t="str">
        <f t="shared" si="2"/>
        <v/>
      </c>
      <c r="AB56" s="83" t="str">
        <f t="shared" si="44"/>
        <v/>
      </c>
      <c r="AC56" s="85" t="str">
        <f t="shared" si="4"/>
        <v/>
      </c>
      <c r="AD56" s="83" t="str">
        <f t="shared" si="48"/>
        <v/>
      </c>
      <c r="AE56" s="86" t="str">
        <f t="shared" si="49"/>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v>8</v>
      </c>
      <c r="B57" s="400"/>
      <c r="C57" s="400"/>
      <c r="D57" s="400"/>
      <c r="E57" s="74"/>
      <c r="F57" s="402"/>
      <c r="G57" s="210"/>
      <c r="H57" s="400"/>
      <c r="I57" s="414"/>
      <c r="J57" s="407" t="str">
        <f>IF(I57&lt;=0,"",IF(I57&lt;=2,"Muy Baja",IF(I57&lt;=24,"Baja",IF(I57&lt;=500,"Media",IF(I57&lt;=5000,"Alta","Muy Alta")))))</f>
        <v/>
      </c>
      <c r="K57" s="405" t="str">
        <f>IF(J57="","",IF(J57="Muy Baja",0.2,IF(J57="Baja",0.4,IF(J57="Media",0.6,IF(J57="Alta",0.8,IF(J57="Muy Alta",1,))))))</f>
        <v/>
      </c>
      <c r="L57" s="416"/>
      <c r="M57" s="405">
        <v>0</v>
      </c>
      <c r="N57" s="407" t="s">
        <v>703</v>
      </c>
      <c r="O57" s="405" t="str">
        <f>IF(N57="","",IF(N57="Leve",0.2,IF(N57="Menor",0.4,IF(N57="Moderado",0.6,IF(N57="Mayor",0.8,IF(N57="Catastrófico",1,))))))</f>
        <v/>
      </c>
      <c r="P57" s="409" t="str">
        <f>IF(OR(AND(J57="Muy Baja",N57="Leve"),AND(J57="Muy Baja",N57="Menor"),AND(J57="Baja",N57="Leve")),"Bajo",IF(OR(AND(J57="Muy baja",N57="Moderado"),AND(J57="Baja",N57="Menor"),AND(J57="Baja",N57="Moderado"),AND(J57="Media",N57="Leve"),AND(J57="Media",N57="Menor"),AND(J57="Media",N57="Moderado"),AND(J57="Alta",N57="Leve"),AND(J57="Alta",N57="Menor")),"Moderado",IF(OR(AND(J57="Muy Baja",N57="Mayor"),AND(J57="Baja",N57="Mayor"),AND(J57="Media",N57="Mayor"),AND(J57="Alta",N57="Moderado"),AND(J57="Alta",N57="Mayor"),AND(J57="Muy Alta",N57="Leve"),AND(J57="Muy Alta",N57="Menor"),AND(J57="Muy Alta",N57="Moderado"),AND(J57="Muy Alta",N57="Mayor")),"Alto",IF(OR(AND(J57="Muy Baja",N57="Catastrófico"),AND(J57="Baja",N57="Catastrófico"),AND(J57="Media",N57="Catastrófico"),AND(J57="Alta",N57="Catastrófico"),AND(J57="Muy Alta",N57="Catastrófico")),"Extremo",""))))</f>
        <v/>
      </c>
      <c r="Q57" s="79">
        <v>1</v>
      </c>
      <c r="R57" s="80"/>
      <c r="S57" s="81" t="str">
        <f>IF(OR(T57="Preventivo",T57="Detectivo"),"Probabilidad",IF(T57="Correctivo","Impacto",""))</f>
        <v/>
      </c>
      <c r="T57" s="82"/>
      <c r="U57" s="82"/>
      <c r="V57" s="83" t="str">
        <f>IF(AND(T57="Preventivo",U57="Automático"),"50%",IF(AND(T57="Preventivo",U57="Manual"),"40%",IF(AND(T57="Detectivo",U57="Automático"),"40%",IF(AND(T57="Detectivo",U57="Manual"),"30%",IF(AND(T57="Correctivo",U57="Automático"),"35%",IF(AND(T57="Correctivo",U57="Manual"),"25%",""))))))</f>
        <v/>
      </c>
      <c r="W57" s="82"/>
      <c r="X57" s="82"/>
      <c r="Y57" s="82"/>
      <c r="Z57" s="84" t="str">
        <f>IFERROR(IF(S57="Probabilidad",(K57-(+K57*V57)),IF(S57="Impacto",K57,"")),"")</f>
        <v/>
      </c>
      <c r="AA57" s="85" t="str">
        <f>IFERROR(IF(Z57="","",IF(Z57&lt;=0.2,"Muy Baja",IF(Z57&lt;=0.4,"Baja",IF(Z57&lt;=0.6,"Media",IF(Z57&lt;=0.8,"Alta","Muy Alta"))))),"")</f>
        <v/>
      </c>
      <c r="AB57" s="83" t="str">
        <f>+Z57</f>
        <v/>
      </c>
      <c r="AC57" s="85" t="str">
        <f>IFERROR(IF(AD57="","",IF(AD57&lt;=0.2,"Leve",IF(AD57&lt;=0.4,"Menor",IF(AD57&lt;=0.6,"Moderado",IF(AD57&lt;=0.8,"Mayor","Catastrófico"))))),"")</f>
        <v/>
      </c>
      <c r="AD57" s="83" t="str">
        <f>IFERROR(IF(S57="Impacto",(O57-(+O57*V57)),IF(S57="Probabilidad",O57,"")),"")</f>
        <v/>
      </c>
      <c r="AE57" s="86" t="str">
        <f>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c r="B58" s="400"/>
      <c r="C58" s="400"/>
      <c r="D58" s="400"/>
      <c r="E58" s="74"/>
      <c r="F58" s="402"/>
      <c r="G58" s="210"/>
      <c r="H58" s="400"/>
      <c r="I58" s="414"/>
      <c r="J58" s="407"/>
      <c r="K58" s="405"/>
      <c r="L58" s="416"/>
      <c r="M58" s="405">
        <f>IF(NOT(ISERROR(MATCH(L58,_xlfn.ANCHORARRAY(F69),0))),K71&amp;"Por favor no seleccionar los criterios de impacto",L58)</f>
        <v>0</v>
      </c>
      <c r="N58" s="407"/>
      <c r="O58" s="405"/>
      <c r="P58" s="409"/>
      <c r="Q58" s="79">
        <v>2</v>
      </c>
      <c r="R58" s="80"/>
      <c r="S58" s="81" t="str">
        <f>IF(OR(T58="Preventivo",T58="Detectivo"),"Probabilidad",IF(T58="Correctivo","Impacto",""))</f>
        <v/>
      </c>
      <c r="T58" s="82"/>
      <c r="U58" s="82"/>
      <c r="V58" s="83" t="str">
        <f t="shared" ref="V58:V62" si="50">IF(AND(T58="Preventivo",U58="Automático"),"50%",IF(AND(T58="Preventivo",U58="Manual"),"40%",IF(AND(T58="Detectivo",U58="Automático"),"40%",IF(AND(T58="Detectivo",U58="Manual"),"30%",IF(AND(T58="Correctivo",U58="Automático"),"35%",IF(AND(T58="Correctivo",U58="Manual"),"25%",""))))))</f>
        <v/>
      </c>
      <c r="W58" s="82"/>
      <c r="X58" s="82"/>
      <c r="Y58" s="82"/>
      <c r="Z58" s="84" t="str">
        <f>IFERROR(IF(AND(S57="Probabilidad",S58="Probabilidad"),(AB57-(+AB57*V58)),IF(S58="Probabilidad",(K57-(+K57*V58)),IF(S58="Impacto",AB57,""))),"")</f>
        <v/>
      </c>
      <c r="AA58" s="85" t="str">
        <f t="shared" si="2"/>
        <v/>
      </c>
      <c r="AB58" s="83" t="str">
        <f t="shared" ref="AB58:AB62" si="51">+Z58</f>
        <v/>
      </c>
      <c r="AC58" s="85" t="str">
        <f t="shared" si="4"/>
        <v/>
      </c>
      <c r="AD58" s="83" t="str">
        <f>IFERROR(IF(AND(S57="Impacto",S58="Impacto"),(AD57-(+AD57*V58)),IF(S58="Impacto",(O57-(+O57*V58)),IF(S58="Probabilidad",AD57,""))),"")</f>
        <v/>
      </c>
      <c r="AE58" s="86" t="str">
        <f t="shared" ref="AE58:AE59" si="52">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210"/>
      <c r="H59" s="400"/>
      <c r="I59" s="414"/>
      <c r="J59" s="407"/>
      <c r="K59" s="405"/>
      <c r="L59" s="416"/>
      <c r="M59" s="405">
        <f>IF(NOT(ISERROR(MATCH(L59,_xlfn.ANCHORARRAY(F70),0))),K72&amp;"Por favor no seleccionar los criterios de impacto",L59)</f>
        <v>0</v>
      </c>
      <c r="N59" s="407"/>
      <c r="O59" s="405"/>
      <c r="P59" s="409"/>
      <c r="Q59" s="79">
        <v>3</v>
      </c>
      <c r="R59" s="87"/>
      <c r="S59" s="81" t="str">
        <f>IF(OR(T59="Preventivo",T59="Detectivo"),"Probabilidad",IF(T59="Correctivo","Impacto",""))</f>
        <v/>
      </c>
      <c r="T59" s="82"/>
      <c r="U59" s="82"/>
      <c r="V59" s="83" t="str">
        <f t="shared" si="50"/>
        <v/>
      </c>
      <c r="W59" s="82"/>
      <c r="X59" s="82"/>
      <c r="Y59" s="82"/>
      <c r="Z59" s="84" t="str">
        <f>IFERROR(IF(AND(S58="Probabilidad",S59="Probabilidad"),(AB58-(+AB58*V59)),IF(AND(S58="Impacto",S59="Probabilidad"),(AB57-(+AB57*V59)),IF(S59="Impacto",AB58,""))),"")</f>
        <v/>
      </c>
      <c r="AA59" s="85" t="str">
        <f t="shared" si="2"/>
        <v/>
      </c>
      <c r="AB59" s="83" t="str">
        <f t="shared" si="51"/>
        <v/>
      </c>
      <c r="AC59" s="85" t="str">
        <f t="shared" si="4"/>
        <v/>
      </c>
      <c r="AD59" s="83" t="str">
        <f>IFERROR(IF(AND(S58="Impacto",S59="Impacto"),(AD58-(+AD58*V59)),IF(AND(S58="Probabilidad",S59="Impacto"),(AD57-(+AD57*V59)),IF(S59="Probabilidad",AD58,""))),"")</f>
        <v/>
      </c>
      <c r="AE59" s="86" t="str">
        <f t="shared" si="52"/>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210"/>
      <c r="H60" s="400"/>
      <c r="I60" s="414"/>
      <c r="J60" s="407"/>
      <c r="K60" s="405"/>
      <c r="L60" s="416"/>
      <c r="M60" s="405">
        <f>IF(NOT(ISERROR(MATCH(L60,_xlfn.ANCHORARRAY(F71),0))),K73&amp;"Por favor no seleccionar los criterios de impacto",L60)</f>
        <v>0</v>
      </c>
      <c r="N60" s="407"/>
      <c r="O60" s="405"/>
      <c r="P60" s="409"/>
      <c r="Q60" s="79">
        <v>4</v>
      </c>
      <c r="R60" s="80"/>
      <c r="S60" s="81" t="str">
        <f t="shared" ref="S60:S62" si="53">IF(OR(T60="Preventivo",T60="Detectivo"),"Probabilidad",IF(T60="Correctivo","Impacto",""))</f>
        <v/>
      </c>
      <c r="T60" s="82"/>
      <c r="U60" s="82"/>
      <c r="V60" s="83" t="str">
        <f t="shared" si="50"/>
        <v/>
      </c>
      <c r="W60" s="82"/>
      <c r="X60" s="82"/>
      <c r="Y60" s="82"/>
      <c r="Z60" s="84" t="str">
        <f t="shared" ref="Z60:Z62" si="54">IFERROR(IF(AND(S59="Probabilidad",S60="Probabilidad"),(AB59-(+AB59*V60)),IF(AND(S59="Impacto",S60="Probabilidad"),(AB58-(+AB58*V60)),IF(S60="Impacto",AB59,""))),"")</f>
        <v/>
      </c>
      <c r="AA60" s="85" t="str">
        <f t="shared" si="2"/>
        <v/>
      </c>
      <c r="AB60" s="83" t="str">
        <f t="shared" si="51"/>
        <v/>
      </c>
      <c r="AC60" s="85" t="str">
        <f t="shared" si="4"/>
        <v/>
      </c>
      <c r="AD60" s="83" t="str">
        <f t="shared" ref="AD60:AD62" si="55">IFERROR(IF(AND(S59="Impacto",S60="Impacto"),(AD59-(+AD59*V60)),IF(AND(S59="Probabilidad",S60="Impacto"),(AD58-(+AD58*V60)),IF(S60="Probabilidad",AD59,""))),"")</f>
        <v/>
      </c>
      <c r="AE60" s="86" t="str">
        <f>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210"/>
      <c r="H61" s="400"/>
      <c r="I61" s="414"/>
      <c r="J61" s="407"/>
      <c r="K61" s="405"/>
      <c r="L61" s="416"/>
      <c r="M61" s="405">
        <f>IF(NOT(ISERROR(MATCH(L61,_xlfn.ANCHORARRAY(F72),0))),K74&amp;"Por favor no seleccionar los criterios de impacto",L61)</f>
        <v>0</v>
      </c>
      <c r="N61" s="407"/>
      <c r="O61" s="405"/>
      <c r="P61" s="409"/>
      <c r="Q61" s="79">
        <v>5</v>
      </c>
      <c r="R61" s="80"/>
      <c r="S61" s="81" t="str">
        <f t="shared" si="53"/>
        <v/>
      </c>
      <c r="T61" s="82"/>
      <c r="U61" s="82"/>
      <c r="V61" s="83" t="str">
        <f t="shared" si="50"/>
        <v/>
      </c>
      <c r="W61" s="82"/>
      <c r="X61" s="82"/>
      <c r="Y61" s="82"/>
      <c r="Z61" s="84" t="str">
        <f t="shared" si="54"/>
        <v/>
      </c>
      <c r="AA61" s="85" t="str">
        <f t="shared" si="2"/>
        <v/>
      </c>
      <c r="AB61" s="83" t="str">
        <f t="shared" si="51"/>
        <v/>
      </c>
      <c r="AC61" s="85" t="str">
        <f t="shared" si="4"/>
        <v/>
      </c>
      <c r="AD61" s="83" t="str">
        <f t="shared" si="55"/>
        <v/>
      </c>
      <c r="AE61" s="86" t="str">
        <f t="shared" ref="AE61:AE62" si="56">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210"/>
      <c r="H62" s="400"/>
      <c r="I62" s="414"/>
      <c r="J62" s="407"/>
      <c r="K62" s="405"/>
      <c r="L62" s="416"/>
      <c r="M62" s="405">
        <f>IF(NOT(ISERROR(MATCH(L62,_xlfn.ANCHORARRAY(F73),0))),K75&amp;"Por favor no seleccionar los criterios de impacto",L62)</f>
        <v>0</v>
      </c>
      <c r="N62" s="407"/>
      <c r="O62" s="405"/>
      <c r="P62" s="409"/>
      <c r="Q62" s="79">
        <v>6</v>
      </c>
      <c r="R62" s="80"/>
      <c r="S62" s="81" t="str">
        <f t="shared" si="53"/>
        <v/>
      </c>
      <c r="T62" s="82"/>
      <c r="U62" s="82"/>
      <c r="V62" s="83" t="str">
        <f t="shared" si="50"/>
        <v/>
      </c>
      <c r="W62" s="82"/>
      <c r="X62" s="82"/>
      <c r="Y62" s="82"/>
      <c r="Z62" s="84" t="str">
        <f t="shared" si="54"/>
        <v/>
      </c>
      <c r="AA62" s="85" t="str">
        <f t="shared" si="2"/>
        <v/>
      </c>
      <c r="AB62" s="83" t="str">
        <f t="shared" si="51"/>
        <v/>
      </c>
      <c r="AC62" s="85" t="str">
        <f t="shared" si="4"/>
        <v/>
      </c>
      <c r="AD62" s="83" t="str">
        <f t="shared" si="55"/>
        <v/>
      </c>
      <c r="AE62" s="86" t="str">
        <f t="shared" si="56"/>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v>9</v>
      </c>
      <c r="B63" s="400"/>
      <c r="C63" s="400"/>
      <c r="D63" s="400"/>
      <c r="E63" s="74"/>
      <c r="F63" s="402"/>
      <c r="G63" s="210"/>
      <c r="H63" s="400"/>
      <c r="I63" s="414"/>
      <c r="J63" s="407" t="str">
        <f>IF(I63&lt;=0,"",IF(I63&lt;=2,"Muy Baja",IF(I63&lt;=24,"Baja",IF(I63&lt;=500,"Media",IF(I63&lt;=5000,"Alta","Muy Alta")))))</f>
        <v/>
      </c>
      <c r="K63" s="405" t="str">
        <f>IF(J63="","",IF(J63="Muy Baja",0.2,IF(J63="Baja",0.4,IF(J63="Media",0.6,IF(J63="Alta",0.8,IF(J63="Muy Alta",1,))))))</f>
        <v/>
      </c>
      <c r="L63" s="416"/>
      <c r="M63" s="405">
        <v>0</v>
      </c>
      <c r="N63" s="407" t="s">
        <v>703</v>
      </c>
      <c r="O63" s="405" t="str">
        <f>IF(N63="","",IF(N63="Leve",0.2,IF(N63="Menor",0.4,IF(N63="Moderado",0.6,IF(N63="Mayor",0.8,IF(N63="Catastrófico",1,))))))</f>
        <v/>
      </c>
      <c r="P63" s="409" t="str">
        <f>IF(OR(AND(J63="Muy Baja",N63="Leve"),AND(J63="Muy Baja",N63="Menor"),AND(J63="Baja",N63="Leve")),"Bajo",IF(OR(AND(J63="Muy baja",N63="Moderado"),AND(J63="Baja",N63="Menor"),AND(J63="Baja",N63="Moderado"),AND(J63="Media",N63="Leve"),AND(J63="Media",N63="Menor"),AND(J63="Media",N63="Moderado"),AND(J63="Alta",N63="Leve"),AND(J63="Alta",N63="Menor")),"Moderado",IF(OR(AND(J63="Muy Baja",N63="Mayor"),AND(J63="Baja",N63="Mayor"),AND(J63="Media",N63="Mayor"),AND(J63="Alta",N63="Moderado"),AND(J63="Alta",N63="Mayor"),AND(J63="Muy Alta",N63="Leve"),AND(J63="Muy Alta",N63="Menor"),AND(J63="Muy Alta",N63="Moderado"),AND(J63="Muy Alta",N63="Mayor")),"Alto",IF(OR(AND(J63="Muy Baja",N63="Catastrófico"),AND(J63="Baja",N63="Catastrófico"),AND(J63="Media",N63="Catastrófico"),AND(J63="Alta",N63="Catastrófico"),AND(J63="Muy Alta",N63="Catastrófico")),"Extremo",""))))</f>
        <v/>
      </c>
      <c r="Q63" s="79">
        <v>1</v>
      </c>
      <c r="R63" s="80"/>
      <c r="S63" s="81" t="str">
        <f>IF(OR(T63="Preventivo",T63="Detectivo"),"Probabilidad",IF(T63="Correctivo","Impacto",""))</f>
        <v/>
      </c>
      <c r="T63" s="82"/>
      <c r="U63" s="82"/>
      <c r="V63" s="83" t="str">
        <f>IF(AND(T63="Preventivo",U63="Automático"),"50%",IF(AND(T63="Preventivo",U63="Manual"),"40%",IF(AND(T63="Detectivo",U63="Automático"),"40%",IF(AND(T63="Detectivo",U63="Manual"),"30%",IF(AND(T63="Correctivo",U63="Automático"),"35%",IF(AND(T63="Correctivo",U63="Manual"),"25%",""))))))</f>
        <v/>
      </c>
      <c r="W63" s="82"/>
      <c r="X63" s="82"/>
      <c r="Y63" s="82"/>
      <c r="Z63" s="84" t="str">
        <f>IFERROR(IF(S63="Probabilidad",(K63-(+K63*V63)),IF(S63="Impacto",K63,"")),"")</f>
        <v/>
      </c>
      <c r="AA63" s="85" t="str">
        <f>IFERROR(IF(Z63="","",IF(Z63&lt;=0.2,"Muy Baja",IF(Z63&lt;=0.4,"Baja",IF(Z63&lt;=0.6,"Media",IF(Z63&lt;=0.8,"Alta","Muy Alta"))))),"")</f>
        <v/>
      </c>
      <c r="AB63" s="83" t="str">
        <f>+Z63</f>
        <v/>
      </c>
      <c r="AC63" s="85" t="str">
        <f>IFERROR(IF(AD63="","",IF(AD63&lt;=0.2,"Leve",IF(AD63&lt;=0.4,"Menor",IF(AD63&lt;=0.6,"Moderado",IF(AD63&lt;=0.8,"Mayor","Catastrófico"))))),"")</f>
        <v/>
      </c>
      <c r="AD63" s="83" t="str">
        <f>IFERROR(IF(S63="Impacto",(O63-(+O63*V63)),IF(S63="Probabilidad",O63,"")),"")</f>
        <v/>
      </c>
      <c r="AE63" s="86" t="str">
        <f>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c r="B64" s="400"/>
      <c r="C64" s="400"/>
      <c r="D64" s="400"/>
      <c r="E64" s="74"/>
      <c r="F64" s="402"/>
      <c r="G64" s="210"/>
      <c r="H64" s="400"/>
      <c r="I64" s="414"/>
      <c r="J64" s="407"/>
      <c r="K64" s="405"/>
      <c r="L64" s="416"/>
      <c r="M64" s="405">
        <f>IF(NOT(ISERROR(MATCH(L64,_xlfn.ANCHORARRAY(F75),0))),K77&amp;"Por favor no seleccionar los criterios de impacto",L64)</f>
        <v>0</v>
      </c>
      <c r="N64" s="407"/>
      <c r="O64" s="405"/>
      <c r="P64" s="409"/>
      <c r="Q64" s="79">
        <v>2</v>
      </c>
      <c r="R64" s="80"/>
      <c r="S64" s="81" t="str">
        <f>IF(OR(T64="Preventivo",T64="Detectivo"),"Probabilidad",IF(T64="Correctivo","Impacto",""))</f>
        <v/>
      </c>
      <c r="T64" s="82"/>
      <c r="U64" s="82"/>
      <c r="V64" s="83" t="str">
        <f t="shared" ref="V64:V68" si="57">IF(AND(T64="Preventivo",U64="Automático"),"50%",IF(AND(T64="Preventivo",U64="Manual"),"40%",IF(AND(T64="Detectivo",U64="Automático"),"40%",IF(AND(T64="Detectivo",U64="Manual"),"30%",IF(AND(T64="Correctivo",U64="Automático"),"35%",IF(AND(T64="Correctivo",U64="Manual"),"25%",""))))))</f>
        <v/>
      </c>
      <c r="W64" s="82"/>
      <c r="X64" s="82"/>
      <c r="Y64" s="82"/>
      <c r="Z64" s="84" t="str">
        <f>IFERROR(IF(AND(S63="Probabilidad",S64="Probabilidad"),(AB63-(+AB63*V64)),IF(S64="Probabilidad",(K63-(+K63*V64)),IF(S64="Impacto",AB63,""))),"")</f>
        <v/>
      </c>
      <c r="AA64" s="85" t="str">
        <f t="shared" si="2"/>
        <v/>
      </c>
      <c r="AB64" s="83" t="str">
        <f t="shared" ref="AB64:AB68" si="58">+Z64</f>
        <v/>
      </c>
      <c r="AC64" s="85" t="str">
        <f t="shared" si="4"/>
        <v/>
      </c>
      <c r="AD64" s="83" t="str">
        <f>IFERROR(IF(AND(S63="Impacto",S64="Impacto"),(AD63-(+AD63*V64)),IF(S64="Impacto",(O63-(+O63*V64)),IF(S64="Probabilidad",AD63,""))),"")</f>
        <v/>
      </c>
      <c r="AE64" s="86" t="str">
        <f t="shared" ref="AE64:AE65" si="59">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2"/>
      <c r="G65" s="210"/>
      <c r="H65" s="400"/>
      <c r="I65" s="414"/>
      <c r="J65" s="407"/>
      <c r="K65" s="405"/>
      <c r="L65" s="416"/>
      <c r="M65" s="405">
        <f>IF(NOT(ISERROR(MATCH(L65,_xlfn.ANCHORARRAY(F76),0))),K78&amp;"Por favor no seleccionar los criterios de impacto",L65)</f>
        <v>0</v>
      </c>
      <c r="N65" s="407"/>
      <c r="O65" s="405"/>
      <c r="P65" s="409"/>
      <c r="Q65" s="79">
        <v>3</v>
      </c>
      <c r="R65" s="87"/>
      <c r="S65" s="81" t="str">
        <f>IF(OR(T65="Preventivo",T65="Detectivo"),"Probabilidad",IF(T65="Correctivo","Impacto",""))</f>
        <v/>
      </c>
      <c r="T65" s="82"/>
      <c r="U65" s="82"/>
      <c r="V65" s="83" t="str">
        <f t="shared" si="57"/>
        <v/>
      </c>
      <c r="W65" s="82"/>
      <c r="X65" s="82"/>
      <c r="Y65" s="82"/>
      <c r="Z65" s="84" t="str">
        <f>IFERROR(IF(AND(S64="Probabilidad",S65="Probabilidad"),(AB64-(+AB64*V65)),IF(AND(S64="Impacto",S65="Probabilidad"),(AB63-(+AB63*V65)),IF(S65="Impacto",AB64,""))),"")</f>
        <v/>
      </c>
      <c r="AA65" s="85" t="str">
        <f t="shared" si="2"/>
        <v/>
      </c>
      <c r="AB65" s="83" t="str">
        <f t="shared" si="58"/>
        <v/>
      </c>
      <c r="AC65" s="85" t="str">
        <f t="shared" si="4"/>
        <v/>
      </c>
      <c r="AD65" s="83" t="str">
        <f>IFERROR(IF(AND(S64="Impacto",S65="Impacto"),(AD64-(+AD64*V65)),IF(AND(S64="Probabilidad",S65="Impacto"),(AD63-(+AD63*V65)),IF(S65="Probabilidad",AD64,""))),"")</f>
        <v/>
      </c>
      <c r="AE65" s="86" t="str">
        <f t="shared" si="59"/>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210"/>
      <c r="H66" s="400"/>
      <c r="I66" s="414"/>
      <c r="J66" s="407"/>
      <c r="K66" s="405"/>
      <c r="L66" s="416"/>
      <c r="M66" s="405">
        <f>IF(NOT(ISERROR(MATCH(L66,_xlfn.ANCHORARRAY(F77),0))),K79&amp;"Por favor no seleccionar los criterios de impacto",L66)</f>
        <v>0</v>
      </c>
      <c r="N66" s="407"/>
      <c r="O66" s="405"/>
      <c r="P66" s="409"/>
      <c r="Q66" s="79">
        <v>4</v>
      </c>
      <c r="R66" s="80"/>
      <c r="S66" s="81" t="str">
        <f t="shared" ref="S66:S68" si="60">IF(OR(T66="Preventivo",T66="Detectivo"),"Probabilidad",IF(T66="Correctivo","Impacto",""))</f>
        <v/>
      </c>
      <c r="T66" s="82"/>
      <c r="U66" s="82"/>
      <c r="V66" s="83" t="str">
        <f t="shared" si="57"/>
        <v/>
      </c>
      <c r="W66" s="82"/>
      <c r="X66" s="82"/>
      <c r="Y66" s="82"/>
      <c r="Z66" s="84" t="str">
        <f t="shared" ref="Z66:Z68" si="61">IFERROR(IF(AND(S65="Probabilidad",S66="Probabilidad"),(AB65-(+AB65*V66)),IF(AND(S65="Impacto",S66="Probabilidad"),(AB64-(+AB64*V66)),IF(S66="Impacto",AB65,""))),"")</f>
        <v/>
      </c>
      <c r="AA66" s="85" t="str">
        <f t="shared" si="2"/>
        <v/>
      </c>
      <c r="AB66" s="83" t="str">
        <f t="shared" si="58"/>
        <v/>
      </c>
      <c r="AC66" s="85" t="str">
        <f t="shared" si="4"/>
        <v/>
      </c>
      <c r="AD66" s="83" t="str">
        <f t="shared" ref="AD66:AD68" si="62">IFERROR(IF(AND(S65="Impacto",S66="Impacto"),(AD65-(+AD65*V66)),IF(AND(S65="Probabilidad",S66="Impacto"),(AD64-(+AD64*V66)),IF(S66="Probabilidad",AD65,""))),"")</f>
        <v/>
      </c>
      <c r="AE66" s="86" t="str">
        <f>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2"/>
      <c r="G67" s="210"/>
      <c r="H67" s="400"/>
      <c r="I67" s="414"/>
      <c r="J67" s="407"/>
      <c r="K67" s="405"/>
      <c r="L67" s="416"/>
      <c r="M67" s="405">
        <f>IF(NOT(ISERROR(MATCH(L67,_xlfn.ANCHORARRAY(F78),0))),K80&amp;"Por favor no seleccionar los criterios de impacto",L67)</f>
        <v>0</v>
      </c>
      <c r="N67" s="407"/>
      <c r="O67" s="405"/>
      <c r="P67" s="409"/>
      <c r="Q67" s="79">
        <v>5</v>
      </c>
      <c r="R67" s="80"/>
      <c r="S67" s="81" t="str">
        <f t="shared" si="60"/>
        <v/>
      </c>
      <c r="T67" s="82"/>
      <c r="U67" s="82"/>
      <c r="V67" s="83" t="str">
        <f t="shared" si="57"/>
        <v/>
      </c>
      <c r="W67" s="82"/>
      <c r="X67" s="82"/>
      <c r="Y67" s="82"/>
      <c r="Z67" s="84" t="str">
        <f t="shared" si="61"/>
        <v/>
      </c>
      <c r="AA67" s="85" t="str">
        <f t="shared" si="2"/>
        <v/>
      </c>
      <c r="AB67" s="83" t="str">
        <f t="shared" si="58"/>
        <v/>
      </c>
      <c r="AC67" s="85" t="str">
        <f t="shared" si="4"/>
        <v/>
      </c>
      <c r="AD67" s="83" t="str">
        <f t="shared" si="62"/>
        <v/>
      </c>
      <c r="AE67" s="86" t="str">
        <f t="shared" ref="AE67:AE68" si="63">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74"/>
      <c r="F68" s="402"/>
      <c r="G68" s="210"/>
      <c r="H68" s="400"/>
      <c r="I68" s="414"/>
      <c r="J68" s="407"/>
      <c r="K68" s="405"/>
      <c r="L68" s="416"/>
      <c r="M68" s="405">
        <f>IF(NOT(ISERROR(MATCH(L68,_xlfn.ANCHORARRAY(F79),0))),K81&amp;"Por favor no seleccionar los criterios de impacto",L68)</f>
        <v>0</v>
      </c>
      <c r="N68" s="407"/>
      <c r="O68" s="405"/>
      <c r="P68" s="409"/>
      <c r="Q68" s="79">
        <v>6</v>
      </c>
      <c r="R68" s="80"/>
      <c r="S68" s="81" t="str">
        <f t="shared" si="60"/>
        <v/>
      </c>
      <c r="T68" s="82"/>
      <c r="U68" s="82"/>
      <c r="V68" s="83" t="str">
        <f t="shared" si="57"/>
        <v/>
      </c>
      <c r="W68" s="82"/>
      <c r="X68" s="82"/>
      <c r="Y68" s="82"/>
      <c r="Z68" s="84" t="str">
        <f t="shared" si="61"/>
        <v/>
      </c>
      <c r="AA68" s="85" t="str">
        <f t="shared" si="2"/>
        <v/>
      </c>
      <c r="AB68" s="83" t="str">
        <f t="shared" si="58"/>
        <v/>
      </c>
      <c r="AC68" s="85" t="str">
        <f t="shared" si="4"/>
        <v/>
      </c>
      <c r="AD68" s="83" t="str">
        <f t="shared" si="62"/>
        <v/>
      </c>
      <c r="AE68" s="86" t="str">
        <f t="shared" si="63"/>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v>10</v>
      </c>
      <c r="B69" s="400"/>
      <c r="C69" s="400"/>
      <c r="D69" s="400"/>
      <c r="E69" s="74"/>
      <c r="F69" s="402"/>
      <c r="G69" s="210"/>
      <c r="H69" s="400"/>
      <c r="I69" s="414"/>
      <c r="J69" s="407" t="str">
        <f>IF(I69&lt;=0,"",IF(I69&lt;=2,"Muy Baja",IF(I69&lt;=24,"Baja",IF(I69&lt;=500,"Media",IF(I69&lt;=5000,"Alta","Muy Alta")))))</f>
        <v/>
      </c>
      <c r="K69" s="405" t="str">
        <f>IF(J69="","",IF(J69="Muy Baja",0.2,IF(J69="Baja",0.4,IF(J69="Media",0.6,IF(J69="Alta",0.8,IF(J69="Muy Alta",1,))))))</f>
        <v/>
      </c>
      <c r="L69" s="416"/>
      <c r="M69" s="405">
        <v>0</v>
      </c>
      <c r="N69" s="407" t="s">
        <v>703</v>
      </c>
      <c r="O69" s="405" t="str">
        <f>IF(N69="","",IF(N69="Leve",0.2,IF(N69="Menor",0.4,IF(N69="Moderado",0.6,IF(N69="Mayor",0.8,IF(N69="Catastrófico",1,))))))</f>
        <v/>
      </c>
      <c r="P69" s="409" t="str">
        <f>IF(OR(AND(J69="Muy Baja",N69="Leve"),AND(J69="Muy Baja",N69="Menor"),AND(J69="Baja",N69="Leve")),"Bajo",IF(OR(AND(J69="Muy baja",N69="Moderado"),AND(J69="Baja",N69="Menor"),AND(J69="Baja",N69="Moderado"),AND(J69="Media",N69="Leve"),AND(J69="Media",N69="Menor"),AND(J69="Media",N69="Moderado"),AND(J69="Alta",N69="Leve"),AND(J69="Alta",N69="Menor")),"Moderado",IF(OR(AND(J69="Muy Baja",N69="Mayor"),AND(J69="Baja",N69="Mayor"),AND(J69="Media",N69="Mayor"),AND(J69="Alta",N69="Moderado"),AND(J69="Alta",N69="Mayor"),AND(J69="Muy Alta",N69="Leve"),AND(J69="Muy Alta",N69="Menor"),AND(J69="Muy Alta",N69="Moderado"),AND(J69="Muy Alta",N69="Mayor")),"Alto",IF(OR(AND(J69="Muy Baja",N69="Catastrófico"),AND(J69="Baja",N69="Catastrófico"),AND(J69="Media",N69="Catastrófico"),AND(J69="Alta",N69="Catastrófico"),AND(J69="Muy Alta",N69="Catastrófico")),"Extremo",""))))</f>
        <v/>
      </c>
      <c r="Q69" s="79">
        <v>1</v>
      </c>
      <c r="R69" s="80"/>
      <c r="S69" s="81" t="str">
        <f>IF(OR(T69="Preventivo",T69="Detectivo"),"Probabilidad",IF(T69="Correctivo","Impacto",""))</f>
        <v/>
      </c>
      <c r="T69" s="82"/>
      <c r="U69" s="82"/>
      <c r="V69" s="83" t="str">
        <f>IF(AND(T69="Preventivo",U69="Automático"),"50%",IF(AND(T69="Preventivo",U69="Manual"),"40%",IF(AND(T69="Detectivo",U69="Automático"),"40%",IF(AND(T69="Detectivo",U69="Manual"),"30%",IF(AND(T69="Correctivo",U69="Automático"),"35%",IF(AND(T69="Correctivo",U69="Manual"),"25%",""))))))</f>
        <v/>
      </c>
      <c r="W69" s="82"/>
      <c r="X69" s="82"/>
      <c r="Y69" s="82"/>
      <c r="Z69" s="84" t="str">
        <f>IFERROR(IF(S69="Probabilidad",(K69-(+K69*V69)),IF(S69="Impacto",K69,"")),"")</f>
        <v/>
      </c>
      <c r="AA69" s="85" t="str">
        <f>IFERROR(IF(Z69="","",IF(Z69&lt;=0.2,"Muy Baja",IF(Z69&lt;=0.4,"Baja",IF(Z69&lt;=0.6,"Media",IF(Z69&lt;=0.8,"Alta","Muy Alta"))))),"")</f>
        <v/>
      </c>
      <c r="AB69" s="83" t="str">
        <f>+Z69</f>
        <v/>
      </c>
      <c r="AC69" s="85" t="str">
        <f>IFERROR(IF(AD69="","",IF(AD69&lt;=0.2,"Leve",IF(AD69&lt;=0.4,"Menor",IF(AD69&lt;=0.6,"Moderado",IF(AD69&lt;=0.8,"Mayor","Catastrófico"))))),"")</f>
        <v/>
      </c>
      <c r="AD69" s="83" t="str">
        <f>IFERROR(IF(S69="Impacto",(O69-(+O69*V69)),IF(S69="Probabilidad",O69,"")),"")</f>
        <v/>
      </c>
      <c r="AE69" s="86" t="str">
        <f>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c r="B70" s="400"/>
      <c r="C70" s="400"/>
      <c r="D70" s="400"/>
      <c r="E70" s="74"/>
      <c r="F70" s="402"/>
      <c r="G70" s="210"/>
      <c r="H70" s="400"/>
      <c r="I70" s="414"/>
      <c r="J70" s="407"/>
      <c r="K70" s="405"/>
      <c r="L70" s="416"/>
      <c r="M70" s="405">
        <f>IF(NOT(ISERROR(MATCH(L70,_xlfn.ANCHORARRAY(F81),0))),K83&amp;"Por favor no seleccionar los criterios de impacto",L70)</f>
        <v>0</v>
      </c>
      <c r="N70" s="407"/>
      <c r="O70" s="405"/>
      <c r="P70" s="409"/>
      <c r="Q70" s="79">
        <v>2</v>
      </c>
      <c r="R70" s="80"/>
      <c r="S70" s="81" t="str">
        <f>IF(OR(T70="Preventivo",T70="Detectivo"),"Probabilidad",IF(T70="Correctivo","Impacto",""))</f>
        <v/>
      </c>
      <c r="T70" s="82"/>
      <c r="U70" s="82"/>
      <c r="V70" s="83" t="str">
        <f t="shared" ref="V70:V74" si="64">IF(AND(T70="Preventivo",U70="Automático"),"50%",IF(AND(T70="Preventivo",U70="Manual"),"40%",IF(AND(T70="Detectivo",U70="Automático"),"40%",IF(AND(T70="Detectivo",U70="Manual"),"30%",IF(AND(T70="Correctivo",U70="Automático"),"35%",IF(AND(T70="Correctivo",U70="Manual"),"25%",""))))))</f>
        <v/>
      </c>
      <c r="W70" s="82"/>
      <c r="X70" s="82"/>
      <c r="Y70" s="82"/>
      <c r="Z70" s="84" t="str">
        <f>IFERROR(IF(AND(S69="Probabilidad",S70="Probabilidad"),(AB69-(+AB69*V70)),IF(S70="Probabilidad",(K69-(+K69*V70)),IF(S70="Impacto",AB69,""))),"")</f>
        <v/>
      </c>
      <c r="AA70" s="85" t="str">
        <f t="shared" si="2"/>
        <v/>
      </c>
      <c r="AB70" s="83" t="str">
        <f t="shared" ref="AB70:AB74" si="65">+Z70</f>
        <v/>
      </c>
      <c r="AC70" s="85" t="str">
        <f t="shared" si="4"/>
        <v/>
      </c>
      <c r="AD70" s="83" t="str">
        <f>IFERROR(IF(AND(S69="Impacto",S70="Impacto"),(AD69-(+AD69*V70)),IF(S70="Impacto",(O69-(+O69*V70)),IF(S70="Probabilidad",AD69,""))),"")</f>
        <v/>
      </c>
      <c r="AE70" s="86" t="str">
        <f t="shared" ref="AE70:AE71" si="66">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86"/>
      <c r="AG70" s="82"/>
      <c r="AH70" s="74"/>
      <c r="AI70" s="75"/>
      <c r="AJ70" s="76"/>
      <c r="AK70" s="76"/>
      <c r="AL70" s="74"/>
      <c r="AM70" s="77"/>
      <c r="AN70" s="39"/>
      <c r="AO70" s="39"/>
    </row>
    <row r="71" spans="1:71" ht="151.5" hidden="1" customHeight="1" x14ac:dyDescent="0.35">
      <c r="A71" s="398"/>
      <c r="B71" s="400"/>
      <c r="C71" s="400"/>
      <c r="D71" s="400"/>
      <c r="E71" s="74"/>
      <c r="F71" s="402"/>
      <c r="G71" s="210"/>
      <c r="H71" s="400"/>
      <c r="I71" s="414"/>
      <c r="J71" s="407"/>
      <c r="K71" s="405"/>
      <c r="L71" s="416"/>
      <c r="M71" s="405">
        <f>IF(NOT(ISERROR(MATCH(L71,_xlfn.ANCHORARRAY(F82),0))),K84&amp;"Por favor no seleccionar los criterios de impacto",L71)</f>
        <v>0</v>
      </c>
      <c r="N71" s="407"/>
      <c r="O71" s="405"/>
      <c r="P71" s="409"/>
      <c r="Q71" s="79">
        <v>3</v>
      </c>
      <c r="R71" s="87"/>
      <c r="S71" s="81" t="str">
        <f>IF(OR(T71="Preventivo",T71="Detectivo"),"Probabilidad",IF(T71="Correctivo","Impacto",""))</f>
        <v/>
      </c>
      <c r="T71" s="82"/>
      <c r="U71" s="82"/>
      <c r="V71" s="83" t="str">
        <f t="shared" si="64"/>
        <v/>
      </c>
      <c r="W71" s="82"/>
      <c r="X71" s="82"/>
      <c r="Y71" s="82"/>
      <c r="Z71" s="84" t="str">
        <f>IFERROR(IF(AND(S70="Probabilidad",S71="Probabilidad"),(AB70-(+AB70*V71)),IF(AND(S70="Impacto",S71="Probabilidad"),(AB69-(+AB69*V71)),IF(S71="Impacto",AB70,""))),"")</f>
        <v/>
      </c>
      <c r="AA71" s="85" t="str">
        <f t="shared" si="2"/>
        <v/>
      </c>
      <c r="AB71" s="83" t="str">
        <f t="shared" si="65"/>
        <v/>
      </c>
      <c r="AC71" s="85" t="str">
        <f t="shared" si="4"/>
        <v/>
      </c>
      <c r="AD71" s="83" t="str">
        <f>IFERROR(IF(AND(S70="Impacto",S71="Impacto"),(AD70-(+AD70*V71)),IF(AND(S70="Probabilidad",S71="Impacto"),(AD69-(+AD69*V71)),IF(S71="Probabilidad",AD70,""))),"")</f>
        <v/>
      </c>
      <c r="AE71" s="86" t="str">
        <f t="shared" si="66"/>
        <v/>
      </c>
      <c r="AF71" s="86"/>
      <c r="AG71" s="82"/>
      <c r="AH71" s="74"/>
      <c r="AI71" s="75"/>
      <c r="AJ71" s="76"/>
      <c r="AK71" s="76"/>
      <c r="AL71" s="74"/>
      <c r="AM71" s="77"/>
      <c r="AN71" s="39"/>
      <c r="AO71" s="39"/>
    </row>
    <row r="72" spans="1:71" ht="151.5" hidden="1" customHeight="1" x14ac:dyDescent="0.35">
      <c r="A72" s="398"/>
      <c r="B72" s="400"/>
      <c r="C72" s="400"/>
      <c r="D72" s="400"/>
      <c r="E72" s="74"/>
      <c r="F72" s="402"/>
      <c r="G72" s="210"/>
      <c r="H72" s="400"/>
      <c r="I72" s="414"/>
      <c r="J72" s="407"/>
      <c r="K72" s="405"/>
      <c r="L72" s="416"/>
      <c r="M72" s="405">
        <f>IF(NOT(ISERROR(MATCH(L72,_xlfn.ANCHORARRAY(F83),0))),K85&amp;"Por favor no seleccionar los criterios de impacto",L72)</f>
        <v>0</v>
      </c>
      <c r="N72" s="407"/>
      <c r="O72" s="405"/>
      <c r="P72" s="409"/>
      <c r="Q72" s="79">
        <v>4</v>
      </c>
      <c r="R72" s="80"/>
      <c r="S72" s="81" t="str">
        <f t="shared" ref="S72:S74" si="67">IF(OR(T72="Preventivo",T72="Detectivo"),"Probabilidad",IF(T72="Correctivo","Impacto",""))</f>
        <v/>
      </c>
      <c r="T72" s="82"/>
      <c r="U72" s="82"/>
      <c r="V72" s="83" t="str">
        <f t="shared" si="64"/>
        <v/>
      </c>
      <c r="W72" s="82"/>
      <c r="X72" s="82"/>
      <c r="Y72" s="82"/>
      <c r="Z72" s="84" t="str">
        <f t="shared" ref="Z72:Z74" si="68">IFERROR(IF(AND(S71="Probabilidad",S72="Probabilidad"),(AB71-(+AB71*V72)),IF(AND(S71="Impacto",S72="Probabilidad"),(AB70-(+AB70*V72)),IF(S72="Impacto",AB71,""))),"")</f>
        <v/>
      </c>
      <c r="AA72" s="85" t="str">
        <f t="shared" si="2"/>
        <v/>
      </c>
      <c r="AB72" s="83" t="str">
        <f t="shared" si="65"/>
        <v/>
      </c>
      <c r="AC72" s="85" t="str">
        <f t="shared" si="4"/>
        <v/>
      </c>
      <c r="AD72" s="83" t="str">
        <f t="shared" ref="AD72:AD74" si="69">IFERROR(IF(AND(S71="Impacto",S72="Impacto"),(AD71-(+AD71*V72)),IF(AND(S71="Probabilidad",S72="Impacto"),(AD70-(+AD70*V72)),IF(S72="Probabilidad",AD71,""))),"")</f>
        <v/>
      </c>
      <c r="AE72" s="86" t="str">
        <f>IFERROR(IF(OR(AND(AA72="Muy Baja",AC72="Leve"),AND(AA72="Muy Baja",AC72="Menor"),AND(AA72="Baja",AC72="Leve")),"Bajo",IF(OR(AND(AA72="Muy baja",AC72="Moderado"),AND(AA72="Baja",AC72="Menor"),AND(AA72="Baja",AC72="Moderado"),AND(AA72="Media",AC72="Leve"),AND(AA72="Media",AC72="Menor"),AND(AA72="Media",AC72="Moderado"),AND(AA72="Alta",AC72="Leve"),AND(AA72="Alta",AC72="Menor")),"Moderado",IF(OR(AND(AA72="Muy Baja",AC72="Mayor"),AND(AA72="Baja",AC72="Mayor"),AND(AA72="Media",AC72="Mayor"),AND(AA72="Alta",AC72="Moderado"),AND(AA72="Alta",AC72="Mayor"),AND(AA72="Muy Alta",AC72="Leve"),AND(AA72="Muy Alta",AC72="Menor"),AND(AA72="Muy Alta",AC72="Moderado"),AND(AA72="Muy Alta",AC72="Mayor")),"Alto",IF(OR(AND(AA72="Muy Baja",AC72="Catastrófico"),AND(AA72="Baja",AC72="Catastrófico"),AND(AA72="Media",AC72="Catastrófico"),AND(AA72="Alta",AC72="Catastrófico"),AND(AA72="Muy Alta",AC72="Catastrófico")),"Extremo","")))),"")</f>
        <v/>
      </c>
      <c r="AF72" s="86"/>
      <c r="AG72" s="82"/>
      <c r="AH72" s="74"/>
      <c r="AI72" s="75"/>
      <c r="AJ72" s="76"/>
      <c r="AK72" s="76"/>
      <c r="AL72" s="74"/>
      <c r="AM72" s="77"/>
      <c r="AN72" s="39"/>
      <c r="AO72" s="39"/>
    </row>
    <row r="73" spans="1:71" ht="151.5" hidden="1" customHeight="1" x14ac:dyDescent="0.35">
      <c r="A73" s="398"/>
      <c r="B73" s="400"/>
      <c r="C73" s="400"/>
      <c r="D73" s="400"/>
      <c r="E73" s="74"/>
      <c r="F73" s="402"/>
      <c r="G73" s="210"/>
      <c r="H73" s="400"/>
      <c r="I73" s="414"/>
      <c r="J73" s="407"/>
      <c r="K73" s="405"/>
      <c r="L73" s="416"/>
      <c r="M73" s="405">
        <f>IF(NOT(ISERROR(MATCH(L73,_xlfn.ANCHORARRAY(F84),0))),K86&amp;"Por favor no seleccionar los criterios de impacto",L73)</f>
        <v>0</v>
      </c>
      <c r="N73" s="407"/>
      <c r="O73" s="405"/>
      <c r="P73" s="409"/>
      <c r="Q73" s="79">
        <v>5</v>
      </c>
      <c r="R73" s="80"/>
      <c r="S73" s="81" t="str">
        <f t="shared" si="67"/>
        <v/>
      </c>
      <c r="T73" s="82"/>
      <c r="U73" s="82"/>
      <c r="V73" s="83" t="str">
        <f t="shared" si="64"/>
        <v/>
      </c>
      <c r="W73" s="82"/>
      <c r="X73" s="82"/>
      <c r="Y73" s="82"/>
      <c r="Z73" s="84" t="str">
        <f t="shared" si="68"/>
        <v/>
      </c>
      <c r="AA73" s="85" t="str">
        <f t="shared" si="2"/>
        <v/>
      </c>
      <c r="AB73" s="83" t="str">
        <f t="shared" si="65"/>
        <v/>
      </c>
      <c r="AC73" s="85" t="str">
        <f t="shared" si="4"/>
        <v/>
      </c>
      <c r="AD73" s="83" t="str">
        <f t="shared" si="69"/>
        <v/>
      </c>
      <c r="AE73" s="86" t="str">
        <f t="shared" ref="AE73:AE74" si="70">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86"/>
      <c r="AG73" s="82"/>
      <c r="AH73" s="74"/>
      <c r="AI73" s="75"/>
      <c r="AJ73" s="76"/>
      <c r="AK73" s="76"/>
      <c r="AL73" s="74"/>
      <c r="AM73" s="77"/>
      <c r="AN73" s="39"/>
      <c r="AO73" s="39"/>
    </row>
    <row r="74" spans="1:71" ht="151.5" hidden="1" customHeight="1" x14ac:dyDescent="0.35">
      <c r="A74" s="398"/>
      <c r="B74" s="400"/>
      <c r="C74" s="400"/>
      <c r="D74" s="400"/>
      <c r="E74" s="74"/>
      <c r="F74" s="402"/>
      <c r="G74" s="210"/>
      <c r="H74" s="400"/>
      <c r="I74" s="414"/>
      <c r="J74" s="407"/>
      <c r="K74" s="405"/>
      <c r="L74" s="416"/>
      <c r="M74" s="405">
        <f>IF(NOT(ISERROR(MATCH(L74,_xlfn.ANCHORARRAY(F85),0))),K87&amp;"Por favor no seleccionar los criterios de impacto",L74)</f>
        <v>0</v>
      </c>
      <c r="N74" s="407"/>
      <c r="O74" s="405"/>
      <c r="P74" s="409"/>
      <c r="Q74" s="79">
        <v>6</v>
      </c>
      <c r="R74" s="80"/>
      <c r="S74" s="81" t="str">
        <f t="shared" si="67"/>
        <v/>
      </c>
      <c r="T74" s="82"/>
      <c r="U74" s="82"/>
      <c r="V74" s="83" t="str">
        <f t="shared" si="64"/>
        <v/>
      </c>
      <c r="W74" s="82"/>
      <c r="X74" s="82"/>
      <c r="Y74" s="82"/>
      <c r="Z74" s="84" t="str">
        <f t="shared" si="68"/>
        <v/>
      </c>
      <c r="AA74" s="85" t="str">
        <f t="shared" si="2"/>
        <v/>
      </c>
      <c r="AB74" s="83" t="str">
        <f t="shared" si="65"/>
        <v/>
      </c>
      <c r="AC74" s="85" t="str">
        <f t="shared" si="4"/>
        <v/>
      </c>
      <c r="AD74" s="83" t="str">
        <f t="shared" si="69"/>
        <v/>
      </c>
      <c r="AE74" s="86" t="str">
        <f t="shared" si="70"/>
        <v/>
      </c>
      <c r="AF74" s="86"/>
      <c r="AG74" s="82"/>
      <c r="AH74" s="74"/>
      <c r="AI74" s="75"/>
      <c r="AJ74" s="76"/>
      <c r="AK74" s="76"/>
      <c r="AL74" s="74"/>
      <c r="AM74" s="77"/>
      <c r="AN74" s="39"/>
      <c r="AO74" s="39"/>
    </row>
    <row r="75" spans="1:71" ht="49.5" hidden="1" customHeight="1" x14ac:dyDescent="0.35">
      <c r="A75" s="89"/>
      <c r="B75" s="419" t="s">
        <v>178</v>
      </c>
      <c r="C75" s="419"/>
      <c r="D75" s="419"/>
      <c r="E75" s="419"/>
      <c r="F75" s="419"/>
      <c r="G75" s="419"/>
      <c r="H75" s="419"/>
      <c r="I75" s="419"/>
      <c r="J75" s="419"/>
      <c r="K75" s="419"/>
      <c r="L75" s="419"/>
      <c r="M75" s="419"/>
      <c r="N75" s="419"/>
      <c r="O75" s="419"/>
      <c r="P75" s="419"/>
      <c r="Q75" s="419"/>
      <c r="R75" s="419"/>
      <c r="S75" s="419"/>
      <c r="T75" s="419"/>
      <c r="U75" s="419"/>
      <c r="V75" s="419"/>
      <c r="W75" s="419"/>
      <c r="X75" s="419"/>
      <c r="Y75" s="419"/>
      <c r="Z75" s="419"/>
      <c r="AA75" s="419"/>
      <c r="AB75" s="419"/>
      <c r="AC75" s="419"/>
      <c r="AD75" s="419"/>
      <c r="AE75" s="419"/>
      <c r="AF75" s="419"/>
      <c r="AG75" s="419"/>
      <c r="AH75" s="419"/>
      <c r="AI75" s="419"/>
      <c r="AJ75" s="419"/>
      <c r="AK75" s="419"/>
      <c r="AL75" s="419"/>
      <c r="AM75" s="420"/>
      <c r="AN75" s="39"/>
      <c r="AO75" s="39"/>
    </row>
    <row r="76" spans="1:71" ht="17.5" hidden="1" x14ac:dyDescent="0.35">
      <c r="B76" s="90"/>
      <c r="C76" s="90"/>
      <c r="D76" s="90"/>
      <c r="E76" s="90"/>
      <c r="F76" s="39"/>
      <c r="G76" s="110"/>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71" ht="18" hidden="1" x14ac:dyDescent="0.35">
      <c r="A77" s="5"/>
      <c r="B77" s="92" t="s">
        <v>123</v>
      </c>
      <c r="C77" s="39"/>
      <c r="D77" s="39"/>
      <c r="E77" s="39"/>
      <c r="F77" s="39"/>
      <c r="G77" s="110"/>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7.5" hidden="1" x14ac:dyDescent="0.35">
      <c r="B78" s="90"/>
      <c r="C78" s="90"/>
      <c r="D78" s="90"/>
      <c r="E78" s="90"/>
      <c r="F78" s="39"/>
      <c r="G78" s="110"/>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110"/>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39"/>
      <c r="G80" s="110"/>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5" hidden="1" customHeight="1" x14ac:dyDescent="0.35">
      <c r="B81" s="90"/>
      <c r="C81" s="90"/>
      <c r="D81" s="90"/>
      <c r="E81" s="90"/>
      <c r="F81" s="39"/>
      <c r="G81" s="110"/>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5" hidden="1" customHeight="1" x14ac:dyDescent="0.35">
      <c r="B82" s="90"/>
      <c r="C82" s="90"/>
      <c r="D82" s="90"/>
      <c r="E82" s="90"/>
      <c r="F82" s="39"/>
      <c r="G82" s="110"/>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1.15" hidden="1" customHeight="1" x14ac:dyDescent="0.35">
      <c r="B83" s="90"/>
      <c r="C83" s="90"/>
      <c r="D83" s="90"/>
      <c r="E83" s="90"/>
      <c r="F83" s="39"/>
      <c r="G83" s="110"/>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7" hidden="1" customHeight="1" x14ac:dyDescent="0.35">
      <c r="B84" s="90"/>
      <c r="C84" s="90"/>
      <c r="D84" s="90"/>
      <c r="E84" s="90"/>
      <c r="F84" s="39"/>
      <c r="G84" s="110"/>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20.149999999999999" hidden="1" customHeight="1" x14ac:dyDescent="0.35">
      <c r="B85" s="90"/>
      <c r="C85" s="90"/>
      <c r="D85" s="90"/>
      <c r="E85" s="90"/>
      <c r="F85" s="39"/>
      <c r="G85" s="110"/>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22.5" hidden="1" customHeight="1" x14ac:dyDescent="0.35">
      <c r="B86" s="90"/>
      <c r="C86" s="90"/>
      <c r="D86" s="90"/>
      <c r="E86" s="90"/>
      <c r="F86" s="39"/>
      <c r="G86" s="110"/>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2:41" ht="17.5" hidden="1" x14ac:dyDescent="0.35">
      <c r="B87" s="90"/>
      <c r="C87" s="90"/>
      <c r="D87" s="90"/>
      <c r="E87" s="90"/>
      <c r="F87" s="39"/>
      <c r="G87" s="110"/>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row r="88" spans="2:41" ht="1" hidden="1" customHeight="1" x14ac:dyDescent="0.3"/>
  </sheetData>
  <dataConsolidate/>
  <mergeCells count="207">
    <mergeCell ref="B75:AM75"/>
    <mergeCell ref="K69:K74"/>
    <mergeCell ref="L69:L74"/>
    <mergeCell ref="M69:M74"/>
    <mergeCell ref="N69:N74"/>
    <mergeCell ref="O69:O74"/>
    <mergeCell ref="P69:P74"/>
    <mergeCell ref="O63:O68"/>
    <mergeCell ref="P63:P68"/>
    <mergeCell ref="K63:K68"/>
    <mergeCell ref="L63:L68"/>
    <mergeCell ref="M63:M68"/>
    <mergeCell ref="N63:N68"/>
    <mergeCell ref="A69:A74"/>
    <mergeCell ref="B69:B74"/>
    <mergeCell ref="C69:C74"/>
    <mergeCell ref="D69:D74"/>
    <mergeCell ref="F69:F74"/>
    <mergeCell ref="H69:H74"/>
    <mergeCell ref="I69:I74"/>
    <mergeCell ref="J69:J74"/>
    <mergeCell ref="I63:I68"/>
    <mergeCell ref="J63:J68"/>
    <mergeCell ref="A63:A68"/>
    <mergeCell ref="B63:B68"/>
    <mergeCell ref="C63:C68"/>
    <mergeCell ref="D63:D68"/>
    <mergeCell ref="F63:F68"/>
    <mergeCell ref="H63:H68"/>
    <mergeCell ref="K57:K62"/>
    <mergeCell ref="L57:L62"/>
    <mergeCell ref="M57:M62"/>
    <mergeCell ref="N57:N62"/>
    <mergeCell ref="O57:O62"/>
    <mergeCell ref="P57:P62"/>
    <mergeCell ref="O51:O56"/>
    <mergeCell ref="P51:P56"/>
    <mergeCell ref="A57:A62"/>
    <mergeCell ref="B57:B62"/>
    <mergeCell ref="C57:C62"/>
    <mergeCell ref="D57:D62"/>
    <mergeCell ref="F57:F62"/>
    <mergeCell ref="H57:H62"/>
    <mergeCell ref="I57:I62"/>
    <mergeCell ref="J57:J62"/>
    <mergeCell ref="I51:I56"/>
    <mergeCell ref="J51:J56"/>
    <mergeCell ref="K51:K56"/>
    <mergeCell ref="L51:L56"/>
    <mergeCell ref="M51:M56"/>
    <mergeCell ref="N51:N56"/>
    <mergeCell ref="N45:N50"/>
    <mergeCell ref="O45:O50"/>
    <mergeCell ref="P45:P50"/>
    <mergeCell ref="AF45:AF48"/>
    <mergeCell ref="A51:A56"/>
    <mergeCell ref="B51:B56"/>
    <mergeCell ref="C51:C56"/>
    <mergeCell ref="D51:D56"/>
    <mergeCell ref="F51:F56"/>
    <mergeCell ref="H51:H56"/>
    <mergeCell ref="H45:H50"/>
    <mergeCell ref="I45:I50"/>
    <mergeCell ref="J45:J50"/>
    <mergeCell ref="K45:K50"/>
    <mergeCell ref="L45:L50"/>
    <mergeCell ref="M45:M50"/>
    <mergeCell ref="A45:A50"/>
    <mergeCell ref="B45:B50"/>
    <mergeCell ref="C45:C50"/>
    <mergeCell ref="D45:D50"/>
    <mergeCell ref="F45:F50"/>
    <mergeCell ref="G45:G48"/>
    <mergeCell ref="N39:N44"/>
    <mergeCell ref="O39:O44"/>
    <mergeCell ref="P39:P44"/>
    <mergeCell ref="AF39:AF43"/>
    <mergeCell ref="F39:F44"/>
    <mergeCell ref="G39:G43"/>
    <mergeCell ref="H39:H44"/>
    <mergeCell ref="I39:I44"/>
    <mergeCell ref="J39:J44"/>
    <mergeCell ref="K39:K44"/>
    <mergeCell ref="M33:M38"/>
    <mergeCell ref="N33:N38"/>
    <mergeCell ref="O33:O38"/>
    <mergeCell ref="P33:P38"/>
    <mergeCell ref="AF33:AF36"/>
    <mergeCell ref="A39:A44"/>
    <mergeCell ref="B39:B44"/>
    <mergeCell ref="C39:C44"/>
    <mergeCell ref="D39:D44"/>
    <mergeCell ref="E39:E43"/>
    <mergeCell ref="G33:G37"/>
    <mergeCell ref="H33:H38"/>
    <mergeCell ref="I33:I38"/>
    <mergeCell ref="J33:J38"/>
    <mergeCell ref="K33:K38"/>
    <mergeCell ref="L33:L38"/>
    <mergeCell ref="A33:A38"/>
    <mergeCell ref="B33:B38"/>
    <mergeCell ref="C33:C38"/>
    <mergeCell ref="D33:D38"/>
    <mergeCell ref="E33:E36"/>
    <mergeCell ref="F33:F38"/>
    <mergeCell ref="L39:L44"/>
    <mergeCell ref="M39:M44"/>
    <mergeCell ref="L27:L32"/>
    <mergeCell ref="M27:M32"/>
    <mergeCell ref="N27:N32"/>
    <mergeCell ref="O27:O32"/>
    <mergeCell ref="P27:P32"/>
    <mergeCell ref="AF27:AF32"/>
    <mergeCell ref="F27:F32"/>
    <mergeCell ref="G27:G32"/>
    <mergeCell ref="H27:H32"/>
    <mergeCell ref="I27:I32"/>
    <mergeCell ref="J27:J32"/>
    <mergeCell ref="K27:K32"/>
    <mergeCell ref="A27:A32"/>
    <mergeCell ref="B27:B32"/>
    <mergeCell ref="C27:C32"/>
    <mergeCell ref="D27:D32"/>
    <mergeCell ref="E27:E32"/>
    <mergeCell ref="G21:G26"/>
    <mergeCell ref="H21:H26"/>
    <mergeCell ref="I21:I26"/>
    <mergeCell ref="J21:J26"/>
    <mergeCell ref="O11:O20"/>
    <mergeCell ref="P11:P20"/>
    <mergeCell ref="AF11:AF20"/>
    <mergeCell ref="A21:A26"/>
    <mergeCell ref="B21:B26"/>
    <mergeCell ref="C21:C26"/>
    <mergeCell ref="D21:D26"/>
    <mergeCell ref="E21:E25"/>
    <mergeCell ref="F21:F26"/>
    <mergeCell ref="H11:H20"/>
    <mergeCell ref="I11:I20"/>
    <mergeCell ref="J11:J20"/>
    <mergeCell ref="K11:K20"/>
    <mergeCell ref="L11:L20"/>
    <mergeCell ref="M11:M20"/>
    <mergeCell ref="M21:M26"/>
    <mergeCell ref="N21:N26"/>
    <mergeCell ref="O21:O26"/>
    <mergeCell ref="P21:P26"/>
    <mergeCell ref="AF21:AF25"/>
    <mergeCell ref="K21:K26"/>
    <mergeCell ref="L21:L26"/>
    <mergeCell ref="AL9:AL10"/>
    <mergeCell ref="AM9:AM10"/>
    <mergeCell ref="A11:A20"/>
    <mergeCell ref="B11:B20"/>
    <mergeCell ref="C11:C20"/>
    <mergeCell ref="D11:D20"/>
    <mergeCell ref="E11:E20"/>
    <mergeCell ref="F11:F20"/>
    <mergeCell ref="G11:G20"/>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0"/>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1">
    <cfRule type="cellIs" dxfId="1673" priority="127" operator="equal">
      <formula>"Media"</formula>
    </cfRule>
    <cfRule type="cellIs" dxfId="1672" priority="125" operator="equal">
      <formula>"Muy Alta"</formula>
    </cfRule>
    <cfRule type="cellIs" dxfId="1671" priority="128" operator="equal">
      <formula>"Baja"</formula>
    </cfRule>
    <cfRule type="cellIs" dxfId="1670" priority="129" operator="equal">
      <formula>"Muy Baja"</formula>
    </cfRule>
    <cfRule type="cellIs" dxfId="1669" priority="126" operator="equal">
      <formula>"Alta"</formula>
    </cfRule>
  </conditionalFormatting>
  <conditionalFormatting sqref="J27">
    <cfRule type="cellIs" dxfId="1668" priority="99" operator="equal">
      <formula>"Muy Alta"</formula>
    </cfRule>
    <cfRule type="cellIs" dxfId="1667" priority="100" operator="equal">
      <formula>"Alta"</formula>
    </cfRule>
    <cfRule type="cellIs" dxfId="1666" priority="101" operator="equal">
      <formula>"Media"</formula>
    </cfRule>
    <cfRule type="cellIs" dxfId="1665" priority="102" operator="equal">
      <formula>"Baja"</formula>
    </cfRule>
    <cfRule type="cellIs" dxfId="1664" priority="103" operator="equal">
      <formula>"Muy Baja"</formula>
    </cfRule>
  </conditionalFormatting>
  <conditionalFormatting sqref="J33">
    <cfRule type="cellIs" dxfId="1663" priority="88" operator="equal">
      <formula>"Media"</formula>
    </cfRule>
    <cfRule type="cellIs" dxfId="1662" priority="89" operator="equal">
      <formula>"Baja"</formula>
    </cfRule>
    <cfRule type="cellIs" dxfId="1661" priority="90" operator="equal">
      <formula>"Muy Baja"</formula>
    </cfRule>
    <cfRule type="cellIs" dxfId="1660" priority="87" operator="equal">
      <formula>"Alta"</formula>
    </cfRule>
    <cfRule type="cellIs" dxfId="1659" priority="86" operator="equal">
      <formula>"Muy Alta"</formula>
    </cfRule>
  </conditionalFormatting>
  <conditionalFormatting sqref="J39">
    <cfRule type="cellIs" dxfId="1658" priority="77" operator="equal">
      <formula>"Muy Baja"</formula>
    </cfRule>
    <cfRule type="cellIs" dxfId="1657" priority="76" operator="equal">
      <formula>"Baja"</formula>
    </cfRule>
    <cfRule type="cellIs" dxfId="1656" priority="75" operator="equal">
      <formula>"Media"</formula>
    </cfRule>
    <cfRule type="cellIs" dxfId="1655" priority="74" operator="equal">
      <formula>"Alta"</formula>
    </cfRule>
    <cfRule type="cellIs" dxfId="1654" priority="73" operator="equal">
      <formula>"Muy Alta"</formula>
    </cfRule>
  </conditionalFormatting>
  <conditionalFormatting sqref="J45">
    <cfRule type="cellIs" dxfId="1653" priority="60" operator="equal">
      <formula>"Muy Alta"</formula>
    </cfRule>
    <cfRule type="cellIs" dxfId="1652" priority="61" operator="equal">
      <formula>"Alta"</formula>
    </cfRule>
    <cfRule type="cellIs" dxfId="1651" priority="62" operator="equal">
      <formula>"Media"</formula>
    </cfRule>
    <cfRule type="cellIs" dxfId="1650" priority="63" operator="equal">
      <formula>"Baja"</formula>
    </cfRule>
    <cfRule type="cellIs" dxfId="1649" priority="64" operator="equal">
      <formula>"Muy Baja"</formula>
    </cfRule>
  </conditionalFormatting>
  <conditionalFormatting sqref="J51">
    <cfRule type="cellIs" dxfId="1648" priority="51" operator="equal">
      <formula>"Muy Baja"</formula>
    </cfRule>
    <cfRule type="cellIs" dxfId="1647" priority="50" operator="equal">
      <formula>"Baja"</formula>
    </cfRule>
    <cfRule type="cellIs" dxfId="1646" priority="49" operator="equal">
      <formula>"Media"</formula>
    </cfRule>
    <cfRule type="cellIs" dxfId="1645" priority="48" operator="equal">
      <formula>"Alta"</formula>
    </cfRule>
    <cfRule type="cellIs" dxfId="1644" priority="47" operator="equal">
      <formula>"Muy Alta"</formula>
    </cfRule>
  </conditionalFormatting>
  <conditionalFormatting sqref="J57">
    <cfRule type="cellIs" dxfId="1643" priority="42" operator="equal">
      <formula>"Muy Baja"</formula>
    </cfRule>
    <cfRule type="cellIs" dxfId="1642" priority="41" operator="equal">
      <formula>"Baja"</formula>
    </cfRule>
    <cfRule type="cellIs" dxfId="1641" priority="40" operator="equal">
      <formula>"Media"</formula>
    </cfRule>
    <cfRule type="cellIs" dxfId="1640" priority="39" operator="equal">
      <formula>"Alta"</formula>
    </cfRule>
    <cfRule type="cellIs" dxfId="1639" priority="38" operator="equal">
      <formula>"Muy Alta"</formula>
    </cfRule>
  </conditionalFormatting>
  <conditionalFormatting sqref="J63">
    <cfRule type="cellIs" dxfId="1638" priority="31" operator="equal">
      <formula>"Media"</formula>
    </cfRule>
    <cfRule type="cellIs" dxfId="1637" priority="32" operator="equal">
      <formula>"Baja"</formula>
    </cfRule>
    <cfRule type="cellIs" dxfId="1636" priority="30" operator="equal">
      <formula>"Alta"</formula>
    </cfRule>
    <cfRule type="cellIs" dxfId="1635" priority="29" operator="equal">
      <formula>"Muy Alta"</formula>
    </cfRule>
    <cfRule type="cellIs" dxfId="1634" priority="33" operator="equal">
      <formula>"Muy Baja"</formula>
    </cfRule>
  </conditionalFormatting>
  <conditionalFormatting sqref="J69">
    <cfRule type="cellIs" dxfId="1633" priority="21" operator="equal">
      <formula>"Alta"</formula>
    </cfRule>
    <cfRule type="cellIs" dxfId="1632" priority="20" operator="equal">
      <formula>"Muy Alta"</formula>
    </cfRule>
    <cfRule type="cellIs" dxfId="1631" priority="23" operator="equal">
      <formula>"Baja"</formula>
    </cfRule>
    <cfRule type="cellIs" dxfId="1630" priority="24" operator="equal">
      <formula>"Muy Baja"</formula>
    </cfRule>
    <cfRule type="cellIs" dxfId="1629" priority="22" operator="equal">
      <formula>"Media"</formula>
    </cfRule>
  </conditionalFormatting>
  <conditionalFormatting sqref="M11:M74">
    <cfRule type="containsText" dxfId="1628" priority="1" operator="containsText" text="❌">
      <formula>NOT(ISERROR(SEARCH("❌",M11)))</formula>
    </cfRule>
  </conditionalFormatting>
  <conditionalFormatting sqref="N11 N21 N27 N33 N39 N45 N51 N57 N63 N69">
    <cfRule type="cellIs" dxfId="1627" priority="120" operator="equal">
      <formula>"Catastrófico"</formula>
    </cfRule>
    <cfRule type="cellIs" dxfId="1626" priority="121" operator="equal">
      <formula>"Mayor"</formula>
    </cfRule>
    <cfRule type="cellIs" dxfId="1625" priority="122" operator="equal">
      <formula>"Moderado"</formula>
    </cfRule>
    <cfRule type="cellIs" dxfId="1624" priority="123" operator="equal">
      <formula>"Menor"</formula>
    </cfRule>
    <cfRule type="cellIs" dxfId="1623" priority="124" operator="equal">
      <formula>"Leve"</formula>
    </cfRule>
  </conditionalFormatting>
  <conditionalFormatting sqref="P11 AE12:AE20">
    <cfRule type="cellIs" dxfId="1622" priority="117" operator="equal">
      <formula>"Alto"</formula>
    </cfRule>
    <cfRule type="cellIs" dxfId="1621" priority="118" operator="equal">
      <formula>"Moderado"</formula>
    </cfRule>
    <cfRule type="cellIs" dxfId="1620" priority="119" operator="equal">
      <formula>"Bajo"</formula>
    </cfRule>
    <cfRule type="cellIs" dxfId="1619" priority="116" operator="equal">
      <formula>"Extremo"</formula>
    </cfRule>
  </conditionalFormatting>
  <conditionalFormatting sqref="P21">
    <cfRule type="cellIs" dxfId="1618" priority="108" operator="equal">
      <formula>"Extremo"</formula>
    </cfRule>
    <cfRule type="cellIs" dxfId="1617" priority="109" operator="equal">
      <formula>"Alto"</formula>
    </cfRule>
    <cfRule type="cellIs" dxfId="1616" priority="110" operator="equal">
      <formula>"Moderado"</formula>
    </cfRule>
    <cfRule type="cellIs" dxfId="1615" priority="111" operator="equal">
      <formula>"Bajo"</formula>
    </cfRule>
  </conditionalFormatting>
  <conditionalFormatting sqref="P27">
    <cfRule type="cellIs" dxfId="1614" priority="98" operator="equal">
      <formula>"Bajo"</formula>
    </cfRule>
    <cfRule type="cellIs" dxfId="1613" priority="97" operator="equal">
      <formula>"Moderado"</formula>
    </cfRule>
    <cfRule type="cellIs" dxfId="1612" priority="95" operator="equal">
      <formula>"Extremo"</formula>
    </cfRule>
    <cfRule type="cellIs" dxfId="1611" priority="96" operator="equal">
      <formula>"Alto"</formula>
    </cfRule>
  </conditionalFormatting>
  <conditionalFormatting sqref="P33">
    <cfRule type="cellIs" dxfId="1610" priority="83" operator="equal">
      <formula>"Alto"</formula>
    </cfRule>
    <cfRule type="cellIs" dxfId="1609" priority="85" operator="equal">
      <formula>"Bajo"</formula>
    </cfRule>
    <cfRule type="cellIs" dxfId="1608" priority="84" operator="equal">
      <formula>"Moderado"</formula>
    </cfRule>
    <cfRule type="cellIs" dxfId="1607" priority="82" operator="equal">
      <formula>"Extremo"</formula>
    </cfRule>
  </conditionalFormatting>
  <conditionalFormatting sqref="P39">
    <cfRule type="cellIs" dxfId="1606" priority="69" operator="equal">
      <formula>"Extremo"</formula>
    </cfRule>
    <cfRule type="cellIs" dxfId="1605" priority="70" operator="equal">
      <formula>"Alto"</formula>
    </cfRule>
    <cfRule type="cellIs" dxfId="1604" priority="71" operator="equal">
      <formula>"Moderado"</formula>
    </cfRule>
    <cfRule type="cellIs" dxfId="1603" priority="72" operator="equal">
      <formula>"Bajo"</formula>
    </cfRule>
  </conditionalFormatting>
  <conditionalFormatting sqref="P45">
    <cfRule type="cellIs" dxfId="1602" priority="59" operator="equal">
      <formula>"Bajo"</formula>
    </cfRule>
    <cfRule type="cellIs" dxfId="1601" priority="58" operator="equal">
      <formula>"Moderado"</formula>
    </cfRule>
    <cfRule type="cellIs" dxfId="1600" priority="57" operator="equal">
      <formula>"Alto"</formula>
    </cfRule>
    <cfRule type="cellIs" dxfId="1599" priority="56" operator="equal">
      <formula>"Extremo"</formula>
    </cfRule>
  </conditionalFormatting>
  <conditionalFormatting sqref="P51">
    <cfRule type="cellIs" dxfId="1598" priority="44" operator="equal">
      <formula>"Alto"</formula>
    </cfRule>
    <cfRule type="cellIs" dxfId="1597" priority="46" operator="equal">
      <formula>"Bajo"</formula>
    </cfRule>
    <cfRule type="cellIs" dxfId="1596" priority="45" operator="equal">
      <formula>"Moderado"</formula>
    </cfRule>
    <cfRule type="cellIs" dxfId="1595" priority="43" operator="equal">
      <formula>"Extremo"</formula>
    </cfRule>
  </conditionalFormatting>
  <conditionalFormatting sqref="P57">
    <cfRule type="cellIs" dxfId="1594" priority="34" operator="equal">
      <formula>"Extremo"</formula>
    </cfRule>
    <cfRule type="cellIs" dxfId="1593" priority="35" operator="equal">
      <formula>"Alto"</formula>
    </cfRule>
    <cfRule type="cellIs" dxfId="1592" priority="36" operator="equal">
      <formula>"Moderado"</formula>
    </cfRule>
    <cfRule type="cellIs" dxfId="1591" priority="37" operator="equal">
      <formula>"Bajo"</formula>
    </cfRule>
  </conditionalFormatting>
  <conditionalFormatting sqref="P63">
    <cfRule type="cellIs" dxfId="1590" priority="25" operator="equal">
      <formula>"Extremo"</formula>
    </cfRule>
    <cfRule type="cellIs" dxfId="1589" priority="26" operator="equal">
      <formula>"Alto"</formula>
    </cfRule>
    <cfRule type="cellIs" dxfId="1588" priority="27" operator="equal">
      <formula>"Moderado"</formula>
    </cfRule>
    <cfRule type="cellIs" dxfId="1587" priority="28" operator="equal">
      <formula>"Bajo"</formula>
    </cfRule>
  </conditionalFormatting>
  <conditionalFormatting sqref="P69">
    <cfRule type="cellIs" dxfId="1586" priority="16" operator="equal">
      <formula>"Extremo"</formula>
    </cfRule>
    <cfRule type="cellIs" dxfId="1585" priority="18" operator="equal">
      <formula>"Moderado"</formula>
    </cfRule>
    <cfRule type="cellIs" dxfId="1584" priority="19" operator="equal">
      <formula>"Bajo"</formula>
    </cfRule>
    <cfRule type="cellIs" dxfId="1583" priority="17" operator="equal">
      <formula>"Alto"</formula>
    </cfRule>
  </conditionalFormatting>
  <conditionalFormatting sqref="AA11:AA74">
    <cfRule type="cellIs" dxfId="1582" priority="12" operator="equal">
      <formula>"Alta"</formula>
    </cfRule>
    <cfRule type="cellIs" dxfId="1581" priority="13" operator="equal">
      <formula>"Media"</formula>
    </cfRule>
    <cfRule type="cellIs" dxfId="1580" priority="15" operator="equal">
      <formula>"Muy Baja"</formula>
    </cfRule>
    <cfRule type="cellIs" dxfId="1579" priority="14" operator="equal">
      <formula>"Baja"</formula>
    </cfRule>
    <cfRule type="cellIs" dxfId="1578" priority="11" operator="equal">
      <formula>"Muy Alta"</formula>
    </cfRule>
  </conditionalFormatting>
  <conditionalFormatting sqref="AC11:AC74">
    <cfRule type="cellIs" dxfId="1577" priority="6" operator="equal">
      <formula>"Catastrófico"</formula>
    </cfRule>
    <cfRule type="cellIs" dxfId="1576" priority="10" operator="equal">
      <formula>"Leve"</formula>
    </cfRule>
    <cfRule type="cellIs" dxfId="1575" priority="9" operator="equal">
      <formula>"Menor"</formula>
    </cfRule>
    <cfRule type="cellIs" dxfId="1574" priority="8" operator="equal">
      <formula>"Moderado"</formula>
    </cfRule>
    <cfRule type="cellIs" dxfId="1573" priority="7" operator="equal">
      <formula>"Mayor"</formula>
    </cfRule>
  </conditionalFormatting>
  <conditionalFormatting sqref="AE11:AF11">
    <cfRule type="cellIs" dxfId="1572" priority="112" operator="equal">
      <formula>"Extremo"</formula>
    </cfRule>
    <cfRule type="cellIs" dxfId="1571" priority="114" operator="equal">
      <formula>"Moderado"</formula>
    </cfRule>
    <cfRule type="cellIs" dxfId="1570" priority="115" operator="equal">
      <formula>"Bajo"</formula>
    </cfRule>
    <cfRule type="cellIs" dxfId="1569" priority="113" operator="equal">
      <formula>"Alto"</formula>
    </cfRule>
  </conditionalFormatting>
  <conditionalFormatting sqref="AE21:AF21 AE22:AE25">
    <cfRule type="cellIs" dxfId="1568" priority="106" operator="equal">
      <formula>"Moderado"</formula>
    </cfRule>
    <cfRule type="cellIs" dxfId="1567" priority="107" operator="equal">
      <formula>"Bajo"</formula>
    </cfRule>
    <cfRule type="cellIs" dxfId="1566" priority="104" operator="equal">
      <formula>"Extremo"</formula>
    </cfRule>
    <cfRule type="cellIs" dxfId="1565" priority="105" operator="equal">
      <formula>"Alto"</formula>
    </cfRule>
  </conditionalFormatting>
  <conditionalFormatting sqref="AE26:AF27 AE28:AE32">
    <cfRule type="cellIs" dxfId="1564" priority="91" operator="equal">
      <formula>"Extremo"</formula>
    </cfRule>
    <cfRule type="cellIs" dxfId="1563" priority="94" operator="equal">
      <formula>"Bajo"</formula>
    </cfRule>
    <cfRule type="cellIs" dxfId="1562" priority="93" operator="equal">
      <formula>"Moderado"</formula>
    </cfRule>
    <cfRule type="cellIs" dxfId="1561" priority="92" operator="equal">
      <formula>"Alto"</formula>
    </cfRule>
  </conditionalFormatting>
  <conditionalFormatting sqref="AE33:AF33 AE34:AE36">
    <cfRule type="cellIs" dxfId="1560" priority="79" operator="equal">
      <formula>"Alto"</formula>
    </cfRule>
    <cfRule type="cellIs" dxfId="1559" priority="78" operator="equal">
      <formula>"Extremo"</formula>
    </cfRule>
    <cfRule type="cellIs" dxfId="1558" priority="80" operator="equal">
      <formula>"Moderado"</formula>
    </cfRule>
    <cfRule type="cellIs" dxfId="1557" priority="81" operator="equal">
      <formula>"Bajo"</formula>
    </cfRule>
  </conditionalFormatting>
  <conditionalFormatting sqref="AE37:AF39 AE40:AE43">
    <cfRule type="cellIs" dxfId="1556" priority="68" operator="equal">
      <formula>"Bajo"</formula>
    </cfRule>
    <cfRule type="cellIs" dxfId="1555" priority="65" operator="equal">
      <formula>"Extremo"</formula>
    </cfRule>
    <cfRule type="cellIs" dxfId="1554" priority="67" operator="equal">
      <formula>"Moderado"</formula>
    </cfRule>
    <cfRule type="cellIs" dxfId="1553" priority="66" operator="equal">
      <formula>"Alto"</formula>
    </cfRule>
  </conditionalFormatting>
  <conditionalFormatting sqref="AE44:AF45 AE46:AE48">
    <cfRule type="cellIs" dxfId="1552" priority="52" operator="equal">
      <formula>"Extremo"</formula>
    </cfRule>
    <cfRule type="cellIs" dxfId="1551" priority="53" operator="equal">
      <formula>"Alto"</formula>
    </cfRule>
    <cfRule type="cellIs" dxfId="1550" priority="54" operator="equal">
      <formula>"Moderado"</formula>
    </cfRule>
    <cfRule type="cellIs" dxfId="1549" priority="55" operator="equal">
      <formula>"Bajo"</formula>
    </cfRule>
  </conditionalFormatting>
  <conditionalFormatting sqref="AE49:AF74">
    <cfRule type="cellIs" dxfId="1548" priority="2" operator="equal">
      <formula>"Extremo"</formula>
    </cfRule>
    <cfRule type="cellIs" dxfId="1547" priority="5" operator="equal">
      <formula>"Bajo"</formula>
    </cfRule>
    <cfRule type="cellIs" dxfId="1546" priority="4" operator="equal">
      <formula>"Moderado"</formula>
    </cfRule>
    <cfRule type="cellIs" dxfId="1545"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B308A-63EA-439E-AFA7-DE50A1475663}">
  <sheetPr>
    <tabColor rgb="FF002060"/>
  </sheetPr>
  <dimension ref="A1:BO51"/>
  <sheetViews>
    <sheetView zoomScale="70" zoomScaleNormal="70" workbookViewId="0">
      <selection activeCell="E46" sqref="E46"/>
    </sheetView>
  </sheetViews>
  <sheetFormatPr baseColWidth="10" defaultColWidth="11.453125" defaultRowHeight="14" x14ac:dyDescent="0.3"/>
  <cols>
    <col min="1" max="1" width="4" style="36" bestFit="1" customWidth="1"/>
    <col min="2" max="2" width="18.7265625" style="36" customWidth="1"/>
    <col min="3" max="3" width="19.26953125" style="36" customWidth="1"/>
    <col min="4" max="4" width="16.1796875" style="36" customWidth="1"/>
    <col min="5" max="5" width="37.81640625" style="37" customWidth="1"/>
    <col min="6" max="6" width="44.453125" style="5" customWidth="1"/>
    <col min="7" max="7" width="23.1796875" style="5" customWidth="1"/>
    <col min="8" max="8" width="19" style="38" customWidth="1"/>
    <col min="9" max="9" width="17.81640625" style="5" customWidth="1"/>
    <col min="10" max="10" width="16.54296875" style="5" customWidth="1"/>
    <col min="11" max="11" width="6.26953125" style="5" customWidth="1"/>
    <col min="12" max="12" width="27.26953125" style="5" customWidth="1"/>
    <col min="13" max="13" width="30.54296875" style="5" customWidth="1"/>
    <col min="14" max="14" width="17.54296875" style="5" customWidth="1"/>
    <col min="15" max="15" width="6.26953125" style="5" customWidth="1"/>
    <col min="16" max="16" width="16" style="5" customWidth="1"/>
    <col min="17" max="17" width="11.453125" style="5" customWidth="1"/>
    <col min="18" max="18" width="58.1796875" style="5" customWidth="1"/>
    <col min="19" max="19" width="15.1796875" style="5" bestFit="1"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12.7265625" style="5" customWidth="1"/>
    <col min="27" max="27" width="8.7265625" style="5" customWidth="1"/>
    <col min="28" max="28" width="10.453125" style="5" customWidth="1"/>
    <col min="29" max="29" width="9.26953125" style="5" customWidth="1"/>
    <col min="30" max="30" width="9.1796875" style="5" customWidth="1"/>
    <col min="31" max="31" width="8.453125" style="5" customWidth="1"/>
    <col min="32" max="32" width="7.26953125" style="5" customWidth="1"/>
    <col min="33" max="33" width="23" style="5" customWidth="1"/>
    <col min="34" max="34" width="18.81640625" style="5" customWidth="1"/>
    <col min="35" max="35" width="16.81640625" style="5" customWidth="1"/>
    <col min="36" max="36" width="14.81640625" style="5" customWidth="1"/>
    <col min="37" max="37" width="18.54296875" style="5" customWidth="1"/>
    <col min="38" max="38" width="21" style="5" customWidth="1"/>
    <col min="39" max="16384" width="11.453125" style="5"/>
  </cols>
  <sheetData>
    <row r="1" spans="1:67" s="1" customFormat="1" ht="16.5" customHeight="1" x14ac:dyDescent="0.3">
      <c r="A1" s="450" t="s">
        <v>0</v>
      </c>
      <c r="B1" s="451"/>
      <c r="C1" s="451"/>
      <c r="D1" s="451"/>
      <c r="E1" s="451"/>
      <c r="F1" s="451"/>
      <c r="G1" s="451"/>
      <c r="H1" s="451"/>
      <c r="I1" s="451"/>
      <c r="J1" s="451"/>
      <c r="K1" s="451"/>
      <c r="L1" s="451"/>
      <c r="M1" s="451"/>
      <c r="N1" s="451"/>
      <c r="O1" s="451"/>
      <c r="P1" s="451"/>
      <c r="Q1" s="451"/>
      <c r="R1" s="451"/>
      <c r="S1" s="451"/>
      <c r="T1" s="451"/>
      <c r="U1" s="451"/>
      <c r="V1" s="451"/>
      <c r="W1" s="451"/>
      <c r="X1" s="451"/>
      <c r="Y1" s="451"/>
      <c r="Z1" s="451"/>
      <c r="AA1" s="451"/>
      <c r="AB1" s="451"/>
      <c r="AC1" s="451"/>
      <c r="AD1" s="451"/>
      <c r="AE1" s="451"/>
      <c r="AF1" s="451"/>
      <c r="AG1" s="451"/>
      <c r="AH1" s="451"/>
      <c r="AI1" s="451"/>
      <c r="AJ1" s="451"/>
      <c r="AK1" s="451"/>
      <c r="AL1" s="451"/>
      <c r="AM1" s="451"/>
      <c r="AN1" s="452"/>
    </row>
    <row r="2" spans="1:67" s="1" customFormat="1" ht="67.5" customHeight="1" x14ac:dyDescent="0.3">
      <c r="A2" s="453"/>
      <c r="B2" s="454"/>
      <c r="C2" s="454"/>
      <c r="D2" s="454"/>
      <c r="E2" s="454"/>
      <c r="F2" s="454"/>
      <c r="G2" s="454"/>
      <c r="H2" s="454"/>
      <c r="I2" s="454"/>
      <c r="J2" s="454"/>
      <c r="K2" s="454"/>
      <c r="L2" s="454"/>
      <c r="M2" s="454"/>
      <c r="N2" s="454"/>
      <c r="O2" s="454"/>
      <c r="P2" s="454"/>
      <c r="Q2" s="454"/>
      <c r="R2" s="454"/>
      <c r="S2" s="454"/>
      <c r="T2" s="454"/>
      <c r="U2" s="454"/>
      <c r="V2" s="454"/>
      <c r="W2" s="454"/>
      <c r="X2" s="454"/>
      <c r="Y2" s="454"/>
      <c r="Z2" s="454"/>
      <c r="AA2" s="454"/>
      <c r="AB2" s="454"/>
      <c r="AC2" s="454"/>
      <c r="AD2" s="454"/>
      <c r="AE2" s="454"/>
      <c r="AF2" s="454"/>
      <c r="AG2" s="454"/>
      <c r="AH2" s="454"/>
      <c r="AI2" s="454"/>
      <c r="AJ2" s="454"/>
      <c r="AK2" s="454"/>
      <c r="AL2" s="454"/>
      <c r="AM2" s="454"/>
      <c r="AN2" s="455"/>
    </row>
    <row r="3" spans="1:67" x14ac:dyDescent="0.3">
      <c r="A3" s="2"/>
      <c r="B3" s="3"/>
      <c r="C3" s="2"/>
      <c r="D3" s="2"/>
      <c r="E3" s="3"/>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row>
    <row r="4" spans="1:67" ht="26.25" customHeight="1" x14ac:dyDescent="0.3">
      <c r="A4" s="456" t="s">
        <v>1</v>
      </c>
      <c r="B4" s="456"/>
      <c r="C4" s="457" t="s">
        <v>2</v>
      </c>
      <c r="D4" s="458"/>
      <c r="E4" s="458"/>
      <c r="F4" s="458"/>
      <c r="G4" s="458"/>
      <c r="H4" s="458"/>
      <c r="I4" s="458"/>
      <c r="J4" s="458"/>
      <c r="K4" s="458"/>
      <c r="L4" s="458"/>
      <c r="M4" s="458"/>
      <c r="N4" s="458"/>
      <c r="O4" s="458"/>
      <c r="P4" s="458"/>
      <c r="Q4" s="458"/>
      <c r="R4" s="458"/>
      <c r="S4" s="458"/>
      <c r="T4" s="458"/>
      <c r="U4" s="458"/>
      <c r="V4" s="458"/>
      <c r="W4" s="458"/>
      <c r="X4" s="458"/>
      <c r="Y4" s="459"/>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row>
    <row r="5" spans="1:67" ht="79.5" customHeight="1" x14ac:dyDescent="0.3">
      <c r="A5" s="456" t="s">
        <v>3</v>
      </c>
      <c r="B5" s="456"/>
      <c r="C5" s="460" t="s">
        <v>4</v>
      </c>
      <c r="D5" s="460"/>
      <c r="E5" s="460"/>
      <c r="F5" s="460"/>
      <c r="G5" s="460"/>
      <c r="H5" s="460"/>
      <c r="I5" s="460"/>
      <c r="J5" s="460"/>
      <c r="K5" s="460"/>
      <c r="L5" s="460"/>
      <c r="M5" s="460"/>
      <c r="N5" s="460"/>
      <c r="O5" s="460"/>
      <c r="P5" s="460"/>
      <c r="Q5" s="460"/>
      <c r="R5" s="460"/>
      <c r="S5" s="460"/>
      <c r="T5" s="460"/>
      <c r="U5" s="460"/>
      <c r="V5" s="460"/>
      <c r="W5" s="460"/>
      <c r="X5" s="460"/>
      <c r="Y5" s="460"/>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row>
    <row r="6" spans="1:67" ht="91" customHeight="1" x14ac:dyDescent="0.3">
      <c r="A6" s="456" t="s">
        <v>5</v>
      </c>
      <c r="B6" s="456"/>
      <c r="C6" s="460" t="s">
        <v>6</v>
      </c>
      <c r="D6" s="460"/>
      <c r="E6" s="460"/>
      <c r="F6" s="460"/>
      <c r="G6" s="460"/>
      <c r="H6" s="460"/>
      <c r="I6" s="460"/>
      <c r="J6" s="460"/>
      <c r="K6" s="460"/>
      <c r="L6" s="460"/>
      <c r="M6" s="460"/>
      <c r="N6" s="460"/>
      <c r="O6" s="460"/>
      <c r="P6" s="460"/>
      <c r="Q6" s="460"/>
      <c r="R6" s="460"/>
      <c r="S6" s="460"/>
      <c r="T6" s="460"/>
      <c r="U6" s="460"/>
      <c r="V6" s="460"/>
      <c r="W6" s="460"/>
      <c r="X6" s="460"/>
      <c r="Y6" s="460"/>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row>
    <row r="7" spans="1:67" ht="64" customHeight="1" x14ac:dyDescent="0.3">
      <c r="A7" s="445" t="s">
        <v>7</v>
      </c>
      <c r="B7" s="445"/>
      <c r="C7" s="446" t="s">
        <v>8</v>
      </c>
      <c r="D7" s="447"/>
      <c r="E7" s="447"/>
      <c r="F7" s="447"/>
      <c r="G7" s="447"/>
      <c r="H7" s="447"/>
      <c r="I7" s="447"/>
      <c r="J7" s="447"/>
      <c r="K7" s="447"/>
      <c r="L7" s="447"/>
      <c r="M7" s="447"/>
      <c r="N7" s="447"/>
      <c r="O7" s="447"/>
      <c r="P7" s="447"/>
      <c r="Q7" s="447"/>
      <c r="R7" s="447"/>
      <c r="S7" s="447"/>
      <c r="T7" s="447"/>
      <c r="U7" s="447"/>
      <c r="V7" s="447"/>
      <c r="W7" s="447"/>
      <c r="X7" s="447"/>
      <c r="Y7" s="448"/>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row>
    <row r="8" spans="1:67" x14ac:dyDescent="0.3">
      <c r="A8" s="449" t="s">
        <v>9</v>
      </c>
      <c r="B8" s="449"/>
      <c r="C8" s="449"/>
      <c r="D8" s="449"/>
      <c r="E8" s="449"/>
      <c r="F8" s="449"/>
      <c r="G8" s="449"/>
      <c r="H8" s="449"/>
      <c r="I8" s="449"/>
      <c r="J8" s="449" t="s">
        <v>10</v>
      </c>
      <c r="K8" s="449"/>
      <c r="L8" s="449"/>
      <c r="M8" s="449"/>
      <c r="N8" s="449"/>
      <c r="O8" s="449"/>
      <c r="P8" s="449"/>
      <c r="Q8" s="449" t="s">
        <v>11</v>
      </c>
      <c r="R8" s="449"/>
      <c r="S8" s="449"/>
      <c r="T8" s="449"/>
      <c r="U8" s="449"/>
      <c r="V8" s="449"/>
      <c r="W8" s="449"/>
      <c r="X8" s="449"/>
      <c r="Y8" s="449"/>
      <c r="Z8" s="449" t="s">
        <v>12</v>
      </c>
      <c r="AA8" s="449"/>
      <c r="AB8" s="449"/>
      <c r="AC8" s="449"/>
      <c r="AD8" s="449"/>
      <c r="AE8" s="449"/>
      <c r="AF8" s="449"/>
      <c r="AG8" s="449" t="s">
        <v>13</v>
      </c>
      <c r="AH8" s="449"/>
      <c r="AI8" s="449"/>
      <c r="AJ8" s="449"/>
      <c r="AK8" s="449"/>
      <c r="AL8" s="449"/>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row>
    <row r="9" spans="1:67" ht="16.5" customHeight="1" x14ac:dyDescent="0.3">
      <c r="A9" s="461" t="s">
        <v>14</v>
      </c>
      <c r="B9" s="449" t="s">
        <v>15</v>
      </c>
      <c r="C9" s="462" t="s">
        <v>16</v>
      </c>
      <c r="D9" s="462" t="s">
        <v>17</v>
      </c>
      <c r="E9" s="463" t="s">
        <v>18</v>
      </c>
      <c r="F9" s="462" t="s">
        <v>19</v>
      </c>
      <c r="G9" s="464" t="s">
        <v>20</v>
      </c>
      <c r="H9" s="462" t="s">
        <v>21</v>
      </c>
      <c r="I9" s="462" t="s">
        <v>22</v>
      </c>
      <c r="J9" s="462" t="s">
        <v>23</v>
      </c>
      <c r="K9" s="449" t="s">
        <v>24</v>
      </c>
      <c r="L9" s="462" t="s">
        <v>25</v>
      </c>
      <c r="M9" s="462" t="s">
        <v>26</v>
      </c>
      <c r="N9" s="462" t="s">
        <v>27</v>
      </c>
      <c r="O9" s="449" t="s">
        <v>24</v>
      </c>
      <c r="P9" s="462" t="s">
        <v>28</v>
      </c>
      <c r="Q9" s="466" t="s">
        <v>29</v>
      </c>
      <c r="R9" s="462" t="s">
        <v>30</v>
      </c>
      <c r="S9" s="462" t="s">
        <v>31</v>
      </c>
      <c r="T9" s="462" t="s">
        <v>32</v>
      </c>
      <c r="U9" s="462"/>
      <c r="V9" s="462"/>
      <c r="W9" s="462"/>
      <c r="X9" s="462"/>
      <c r="Y9" s="462"/>
      <c r="Z9" s="466" t="s">
        <v>33</v>
      </c>
      <c r="AA9" s="466" t="s">
        <v>34</v>
      </c>
      <c r="AB9" s="466" t="s">
        <v>24</v>
      </c>
      <c r="AC9" s="466" t="s">
        <v>35</v>
      </c>
      <c r="AD9" s="466" t="s">
        <v>24</v>
      </c>
      <c r="AE9" s="466" t="s">
        <v>36</v>
      </c>
      <c r="AF9" s="466" t="s">
        <v>37</v>
      </c>
      <c r="AG9" s="462" t="s">
        <v>13</v>
      </c>
      <c r="AH9" s="462" t="s">
        <v>38</v>
      </c>
      <c r="AI9" s="462" t="s">
        <v>39</v>
      </c>
      <c r="AJ9" s="462" t="s">
        <v>40</v>
      </c>
      <c r="AK9" s="462" t="s">
        <v>41</v>
      </c>
      <c r="AL9" s="462" t="s">
        <v>42</v>
      </c>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s="8" customFormat="1" ht="94.5" customHeight="1" x14ac:dyDescent="0.35">
      <c r="A10" s="461"/>
      <c r="B10" s="449"/>
      <c r="C10" s="462"/>
      <c r="D10" s="462"/>
      <c r="E10" s="463"/>
      <c r="F10" s="462"/>
      <c r="G10" s="465"/>
      <c r="H10" s="462"/>
      <c r="I10" s="462"/>
      <c r="J10" s="462"/>
      <c r="K10" s="449"/>
      <c r="L10" s="462"/>
      <c r="M10" s="462"/>
      <c r="N10" s="449"/>
      <c r="O10" s="449"/>
      <c r="P10" s="462"/>
      <c r="Q10" s="466"/>
      <c r="R10" s="462"/>
      <c r="S10" s="462"/>
      <c r="T10" s="6" t="s">
        <v>43</v>
      </c>
      <c r="U10" s="6" t="s">
        <v>44</v>
      </c>
      <c r="V10" s="6" t="s">
        <v>45</v>
      </c>
      <c r="W10" s="6" t="s">
        <v>46</v>
      </c>
      <c r="X10" s="6" t="s">
        <v>47</v>
      </c>
      <c r="Y10" s="6" t="s">
        <v>48</v>
      </c>
      <c r="Z10" s="466"/>
      <c r="AA10" s="466"/>
      <c r="AB10" s="466"/>
      <c r="AC10" s="466"/>
      <c r="AD10" s="466"/>
      <c r="AE10" s="466"/>
      <c r="AF10" s="466"/>
      <c r="AG10" s="462"/>
      <c r="AH10" s="462"/>
      <c r="AI10" s="462"/>
      <c r="AJ10" s="462"/>
      <c r="AK10" s="462"/>
      <c r="AL10" s="462"/>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row>
    <row r="11" spans="1:67" s="24" customFormat="1" ht="188.15" customHeight="1" x14ac:dyDescent="0.35">
      <c r="A11" s="480">
        <v>1</v>
      </c>
      <c r="B11" s="481" t="s">
        <v>49</v>
      </c>
      <c r="C11" s="476" t="s">
        <v>50</v>
      </c>
      <c r="D11" s="476" t="s">
        <v>51</v>
      </c>
      <c r="E11" s="10" t="s">
        <v>52</v>
      </c>
      <c r="F11" s="482" t="s">
        <v>53</v>
      </c>
      <c r="G11" s="483" t="s">
        <v>54</v>
      </c>
      <c r="H11" s="475" t="s">
        <v>55</v>
      </c>
      <c r="I11" s="478">
        <v>5</v>
      </c>
      <c r="J11" s="467" t="str">
        <f>IF(I11&lt;=0,"",IF(I11&lt;=2,"Muy Baja",IF(I11&lt;=24,"Baja",IF(I11&lt;=500,"Media",IF(I11&lt;=5000,"Alta","Muy Alta")))))</f>
        <v>Baja</v>
      </c>
      <c r="K11" s="468">
        <f>IF(J11="","",IF(J11="Muy Baja",0.2,IF(J11="Baja",0.4,IF(J11="Media",0.6,IF(J11="Alta",0.8,IF(J11="Muy Alta",1,))))))</f>
        <v>0.4</v>
      </c>
      <c r="L11" s="479" t="s">
        <v>56</v>
      </c>
      <c r="M11" s="468" t="s">
        <v>56</v>
      </c>
      <c r="N11" s="467" t="s">
        <v>702</v>
      </c>
      <c r="O11" s="468">
        <f>IF(N11="","",IF(N11="Leve",0.2,IF(N11="Menor",0.4,IF(N11="Moderado",0.6,IF(N11="Mayor",0.8,IF(N11="Catastrófico",1,))))))</f>
        <v>0.6</v>
      </c>
      <c r="P11" s="469"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11">
        <v>1</v>
      </c>
      <c r="R11" s="12" t="s">
        <v>57</v>
      </c>
      <c r="S11" s="13" t="str">
        <f>IF(OR(T11="Preventivo",T11="Detectivo"),"Probabilidad",IF(T11="Correctivo","Impacto",""))</f>
        <v>Probabilidad</v>
      </c>
      <c r="T11" s="14" t="s">
        <v>58</v>
      </c>
      <c r="U11" s="15" t="s">
        <v>59</v>
      </c>
      <c r="V11" s="16" t="str">
        <f>IF(AND(T11="Preventivo",U11="Automático"),"50%",IF(AND(T11="Preventivo",U11="Manual"),"40%",IF(AND(T11="Detectivo",U11="Automático"),"40%",IF(AND(T11="Detectivo",U11="Manual"),"30%",IF(AND(T11="Correctivo",U11="Automático"),"35%",IF(AND(T11="Correctivo",U11="Manual"),"25%",""))))))</f>
        <v>40%</v>
      </c>
      <c r="W11" s="15" t="s">
        <v>60</v>
      </c>
      <c r="X11" s="15" t="s">
        <v>61</v>
      </c>
      <c r="Y11" s="15" t="s">
        <v>62</v>
      </c>
      <c r="Z11" s="17">
        <f>IFERROR(IF(S11="Probabilidad",(K11-(+K11*V11)),IF(S11="Impacto",K11,"")),"")</f>
        <v>0.24</v>
      </c>
      <c r="AA11" s="18" t="str">
        <f>IFERROR(IF(Z11="","",IF(Z11&lt;=0.2,"Muy Baja",IF(Z11&lt;=0.4,"Baja",IF(Z11&lt;=0.6,"Media",IF(Z11&lt;=0.8,"Alta","Muy Alta"))))),"")</f>
        <v>Baja</v>
      </c>
      <c r="AB11" s="16">
        <f>+Z11</f>
        <v>0.24</v>
      </c>
      <c r="AC11" s="18" t="str">
        <f>IFERROR(IF(AD11="","",IF(AD11&lt;=0.2,"Leve",IF(AD11&lt;=0.4,"Menor",IF(AD11&lt;=0.6,"Moderado",IF(AD11&lt;=0.8,"Mayor","Catastrófico"))))),"")</f>
        <v>Moderado</v>
      </c>
      <c r="AD11" s="16">
        <f>IFERROR(IF(S11="Impacto",(O11-(+O11*V11)),IF(S11="Probabilidad",O11,"")),"")</f>
        <v>0.6</v>
      </c>
      <c r="AE11" s="19"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470" t="s">
        <v>63</v>
      </c>
      <c r="AG11" s="20"/>
      <c r="AH11" s="21"/>
      <c r="AI11" s="22"/>
      <c r="AJ11" s="22"/>
      <c r="AK11" s="20"/>
      <c r="AL11" s="21"/>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row>
    <row r="12" spans="1:67" ht="125.15" customHeight="1" x14ac:dyDescent="0.3">
      <c r="A12" s="480"/>
      <c r="B12" s="481"/>
      <c r="C12" s="476"/>
      <c r="D12" s="476"/>
      <c r="E12" s="10" t="s">
        <v>64</v>
      </c>
      <c r="F12" s="482"/>
      <c r="G12" s="484"/>
      <c r="H12" s="475"/>
      <c r="I12" s="478"/>
      <c r="J12" s="467"/>
      <c r="K12" s="468"/>
      <c r="L12" s="479"/>
      <c r="M12" s="468"/>
      <c r="N12" s="467"/>
      <c r="O12" s="468"/>
      <c r="P12" s="469"/>
      <c r="Q12" s="11">
        <v>2</v>
      </c>
      <c r="R12" s="25" t="s">
        <v>65</v>
      </c>
      <c r="S12" s="13" t="str">
        <f>IF(OR(T12="Preventivo",T12="Detectivo"),"Probabilidad",IF(T12="Correctivo","Impacto",""))</f>
        <v>Probabilidad</v>
      </c>
      <c r="T12" s="15" t="s">
        <v>58</v>
      </c>
      <c r="U12" s="15" t="s">
        <v>59</v>
      </c>
      <c r="V12" s="16" t="str">
        <f t="shared" ref="V12:V14" si="0">IF(AND(T12="Preventivo",U12="Automático"),"50%",IF(AND(T12="Preventivo",U12="Manual"),"40%",IF(AND(T12="Detectivo",U12="Automático"),"40%",IF(AND(T12="Detectivo",U12="Manual"),"30%",IF(AND(T12="Correctivo",U12="Automático"),"35%",IF(AND(T12="Correctivo",U12="Manual"),"25%",""))))))</f>
        <v>40%</v>
      </c>
      <c r="W12" s="15" t="s">
        <v>60</v>
      </c>
      <c r="X12" s="15" t="s">
        <v>61</v>
      </c>
      <c r="Y12" s="15" t="s">
        <v>62</v>
      </c>
      <c r="Z12" s="17">
        <f>IFERROR(IF(AND(S11="Probabilidad",S12="Probabilidad"),(AB11-(+AB11*V12)),IF(S12="Probabilidad",(K11-(+K11*V12)),IF(S12="Impacto",AB11,""))),"")</f>
        <v>0.14399999999999999</v>
      </c>
      <c r="AA12" s="18" t="str">
        <f t="shared" ref="AA12:AA39" si="1">IFERROR(IF(Z12="","",IF(Z12&lt;=0.2,"Muy Baja",IF(Z12&lt;=0.4,"Baja",IF(Z12&lt;=0.6,"Media",IF(Z12&lt;=0.8,"Alta","Muy Alta"))))),"")</f>
        <v>Muy Baja</v>
      </c>
      <c r="AB12" s="16">
        <f t="shared" ref="AB12:AB18" si="2">+Z12</f>
        <v>0.14399999999999999</v>
      </c>
      <c r="AC12" s="18" t="str">
        <f t="shared" ref="AC12:AC39" si="3">IFERROR(IF(AD12="","",IF(AD12&lt;=0.2,"Leve",IF(AD12&lt;=0.4,"Menor",IF(AD12&lt;=0.6,"Moderado",IF(AD12&lt;=0.8,"Mayor","Catastrófico"))))),"")</f>
        <v>Moderado</v>
      </c>
      <c r="AD12" s="16">
        <f>IFERROR(IF(AND(S11="Impacto",S12="Impacto"),(AD11-(+AD11*V12)),IF(S12="Impacto",(O11-(+O11*V12)),IF(S12="Probabilidad",AD11,""))),"")</f>
        <v>0.6</v>
      </c>
      <c r="AE12" s="19" t="str">
        <f t="shared" ref="AE12:AE18" si="4">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471"/>
      <c r="AG12" s="20"/>
      <c r="AH12" s="21"/>
      <c r="AI12" s="22"/>
      <c r="AJ12" s="22"/>
      <c r="AK12" s="20"/>
      <c r="AL12" s="2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139.5" customHeight="1" x14ac:dyDescent="0.3">
      <c r="A13" s="480"/>
      <c r="B13" s="481"/>
      <c r="C13" s="476"/>
      <c r="D13" s="476"/>
      <c r="E13" s="26" t="s">
        <v>66</v>
      </c>
      <c r="F13" s="482"/>
      <c r="G13" s="484"/>
      <c r="H13" s="475"/>
      <c r="I13" s="478"/>
      <c r="J13" s="467"/>
      <c r="K13" s="468"/>
      <c r="L13" s="479"/>
      <c r="M13" s="468"/>
      <c r="N13" s="467"/>
      <c r="O13" s="468"/>
      <c r="P13" s="469"/>
      <c r="Q13" s="11">
        <v>3</v>
      </c>
      <c r="R13" s="27" t="s">
        <v>67</v>
      </c>
      <c r="S13" s="13" t="str">
        <f>IF(OR(T13="Preventivo",T13="Detectivo"),"Probabilidad",IF(T13="Correctivo","Impacto",""))</f>
        <v>Probabilidad</v>
      </c>
      <c r="T13" s="15" t="s">
        <v>58</v>
      </c>
      <c r="U13" s="15" t="s">
        <v>59</v>
      </c>
      <c r="V13" s="16" t="str">
        <f t="shared" si="0"/>
        <v>40%</v>
      </c>
      <c r="W13" s="15" t="s">
        <v>60</v>
      </c>
      <c r="X13" s="15" t="s">
        <v>61</v>
      </c>
      <c r="Y13" s="15" t="s">
        <v>62</v>
      </c>
      <c r="Z13" s="17">
        <f>IFERROR(IF(AND(S12="Probabilidad",S13="Probabilidad"),(AB12-(+AB12*V13)),IF(AND(S12="Impacto",S13="Probabilidad"),(AB11-(+AB11*V13)),IF(S13="Impacto",AB12,""))),"")</f>
        <v>8.6399999999999991E-2</v>
      </c>
      <c r="AA13" s="18" t="str">
        <f t="shared" si="1"/>
        <v>Muy Baja</v>
      </c>
      <c r="AB13" s="16">
        <f t="shared" si="2"/>
        <v>8.6399999999999991E-2</v>
      </c>
      <c r="AC13" s="18" t="str">
        <f t="shared" si="3"/>
        <v>Moderado</v>
      </c>
      <c r="AD13" s="16">
        <f>IFERROR(IF(AND(S12="Impacto",S13="Impacto"),(AD12-(+AD12*V13)),IF(AND(S12="Probabilidad",S13="Impacto"),(AD11-(+AD11*V13)),IF(S13="Probabilidad",AD12,""))),"")</f>
        <v>0.6</v>
      </c>
      <c r="AE13" s="19" t="str">
        <f t="shared" si="4"/>
        <v>Moderado</v>
      </c>
      <c r="AF13" s="471"/>
      <c r="AG13" s="20"/>
      <c r="AH13" s="21"/>
      <c r="AI13" s="22"/>
      <c r="AJ13" s="22"/>
      <c r="AK13" s="20"/>
      <c r="AL13" s="2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ht="76.5" customHeight="1" x14ac:dyDescent="0.3">
      <c r="A14" s="480"/>
      <c r="B14" s="481"/>
      <c r="C14" s="476"/>
      <c r="D14" s="476"/>
      <c r="E14" s="26" t="s">
        <v>68</v>
      </c>
      <c r="F14" s="482"/>
      <c r="G14" s="484"/>
      <c r="H14" s="475"/>
      <c r="I14" s="478"/>
      <c r="J14" s="467"/>
      <c r="K14" s="468"/>
      <c r="L14" s="479"/>
      <c r="M14" s="468"/>
      <c r="N14" s="467"/>
      <c r="O14" s="468"/>
      <c r="P14" s="469"/>
      <c r="Q14" s="11">
        <v>4</v>
      </c>
      <c r="R14" s="28" t="s">
        <v>69</v>
      </c>
      <c r="S14" s="13" t="str">
        <f t="shared" ref="S14:S18" si="5">IF(OR(T14="Preventivo",T14="Detectivo"),"Probabilidad",IF(T14="Correctivo","Impacto",""))</f>
        <v>Probabilidad</v>
      </c>
      <c r="T14" s="15" t="s">
        <v>58</v>
      </c>
      <c r="U14" s="15" t="s">
        <v>59</v>
      </c>
      <c r="V14" s="16" t="str">
        <f t="shared" si="0"/>
        <v>40%</v>
      </c>
      <c r="W14" s="15" t="s">
        <v>60</v>
      </c>
      <c r="X14" s="15" t="s">
        <v>61</v>
      </c>
      <c r="Y14" s="15" t="s">
        <v>62</v>
      </c>
      <c r="Z14" s="17">
        <f t="shared" ref="Z14:Z18" si="6">IFERROR(IF(AND(S13="Probabilidad",S14="Probabilidad"),(AB13-(+AB13*V14)),IF(AND(S13="Impacto",S14="Probabilidad"),(AB12-(+AB12*V14)),IF(S14="Impacto",AB13,""))),"")</f>
        <v>5.183999999999999E-2</v>
      </c>
      <c r="AA14" s="18" t="str">
        <f t="shared" si="1"/>
        <v>Muy Baja</v>
      </c>
      <c r="AB14" s="16">
        <f t="shared" si="2"/>
        <v>5.183999999999999E-2</v>
      </c>
      <c r="AC14" s="18" t="str">
        <f t="shared" si="3"/>
        <v>Moderado</v>
      </c>
      <c r="AD14" s="16">
        <f t="shared" ref="AD14:AD18" si="7">IFERROR(IF(AND(S13="Impacto",S14="Impacto"),(AD13-(+AD13*V14)),IF(AND(S13="Probabilidad",S14="Impacto"),(AD12-(+AD12*V14)),IF(S14="Probabilidad",AD13,""))),"")</f>
        <v>0.6</v>
      </c>
      <c r="AE14" s="19" t="str">
        <f t="shared" si="4"/>
        <v>Moderado</v>
      </c>
      <c r="AF14" s="471"/>
      <c r="AG14" s="20"/>
      <c r="AH14" s="21"/>
      <c r="AI14" s="22"/>
      <c r="AJ14" s="22"/>
      <c r="AK14" s="20"/>
      <c r="AL14" s="2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ht="103.5" customHeight="1" x14ac:dyDescent="0.3">
      <c r="A15" s="480"/>
      <c r="B15" s="481"/>
      <c r="C15" s="476"/>
      <c r="D15" s="476"/>
      <c r="E15" s="473" t="s">
        <v>70</v>
      </c>
      <c r="F15" s="482"/>
      <c r="G15" s="484"/>
      <c r="H15" s="475"/>
      <c r="I15" s="478"/>
      <c r="J15" s="467"/>
      <c r="K15" s="468"/>
      <c r="L15" s="479"/>
      <c r="M15" s="468"/>
      <c r="N15" s="467"/>
      <c r="O15" s="468"/>
      <c r="P15" s="469"/>
      <c r="Q15" s="11">
        <v>5</v>
      </c>
      <c r="R15" s="12" t="s">
        <v>71</v>
      </c>
      <c r="S15" s="13" t="str">
        <f t="shared" si="5"/>
        <v>Probabilidad</v>
      </c>
      <c r="T15" s="15" t="s">
        <v>72</v>
      </c>
      <c r="U15" s="15" t="s">
        <v>59</v>
      </c>
      <c r="V15" s="16" t="str">
        <f>IF(AND(T15="Preventivo",U15="Automático"),"50%",IF(AND(T15="Preventivo",U15="Manual"),"40%",IF(AND(T15="Detectivo",U15="Automático"),"40%",IF(AND(T15="Detectivo",U15="Manual"),"30%",IF(AND(T15="Correctivo",U15="Automático"),"35%",IF(AND(T15="Correctivo",U15="Manual"),"25%",""))))))</f>
        <v>30%</v>
      </c>
      <c r="W15" s="15" t="s">
        <v>60</v>
      </c>
      <c r="X15" s="15" t="s">
        <v>61</v>
      </c>
      <c r="Y15" s="15" t="s">
        <v>62</v>
      </c>
      <c r="Z15" s="17">
        <f t="shared" si="6"/>
        <v>3.6287999999999994E-2</v>
      </c>
      <c r="AA15" s="18" t="str">
        <f t="shared" si="1"/>
        <v>Muy Baja</v>
      </c>
      <c r="AB15" s="16">
        <f t="shared" si="2"/>
        <v>3.6287999999999994E-2</v>
      </c>
      <c r="AC15" s="18" t="str">
        <f t="shared" si="3"/>
        <v>Moderado</v>
      </c>
      <c r="AD15" s="16">
        <f t="shared" si="7"/>
        <v>0.6</v>
      </c>
      <c r="AE15" s="19" t="str">
        <f t="shared" si="4"/>
        <v>Moderado</v>
      </c>
      <c r="AF15" s="471"/>
      <c r="AG15" s="20"/>
      <c r="AH15" s="21"/>
      <c r="AI15" s="22"/>
      <c r="AJ15" s="22"/>
      <c r="AK15" s="20"/>
      <c r="AL15" s="2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ht="53.25" customHeight="1" x14ac:dyDescent="0.3">
      <c r="A16" s="480"/>
      <c r="B16" s="481"/>
      <c r="C16" s="476"/>
      <c r="D16" s="476"/>
      <c r="E16" s="473"/>
      <c r="F16" s="482"/>
      <c r="G16" s="484"/>
      <c r="H16" s="475"/>
      <c r="I16" s="478"/>
      <c r="J16" s="467"/>
      <c r="K16" s="468"/>
      <c r="L16" s="479"/>
      <c r="M16" s="468"/>
      <c r="N16" s="467"/>
      <c r="O16" s="468"/>
      <c r="P16" s="469"/>
      <c r="Q16" s="11">
        <v>6</v>
      </c>
      <c r="R16" s="25" t="s">
        <v>73</v>
      </c>
      <c r="S16" s="13" t="str">
        <f t="shared" si="5"/>
        <v>Probabilidad</v>
      </c>
      <c r="T16" s="15" t="s">
        <v>72</v>
      </c>
      <c r="U16" s="15" t="s">
        <v>59</v>
      </c>
      <c r="V16" s="16" t="str">
        <f>IF(AND(T16="Preventivo",U16="Automático"),"50%",IF(AND(T16="Preventivo",U16="Manual"),"40%",IF(AND(T16="Detectivo",U16="Automático"),"40%",IF(AND(T16="Detectivo",U16="Manual"),"30%",IF(AND(T16="Correctivo",U16="Automático"),"35%",IF(AND(T16="Correctivo",U16="Manual"),"25%",""))))))</f>
        <v>30%</v>
      </c>
      <c r="W16" s="15" t="s">
        <v>60</v>
      </c>
      <c r="X16" s="15" t="s">
        <v>61</v>
      </c>
      <c r="Y16" s="15" t="s">
        <v>62</v>
      </c>
      <c r="Z16" s="17">
        <f t="shared" si="6"/>
        <v>2.5401599999999996E-2</v>
      </c>
      <c r="AA16" s="18" t="str">
        <f t="shared" si="1"/>
        <v>Muy Baja</v>
      </c>
      <c r="AB16" s="16">
        <f t="shared" si="2"/>
        <v>2.5401599999999996E-2</v>
      </c>
      <c r="AC16" s="18" t="str">
        <f t="shared" si="3"/>
        <v>Moderado</v>
      </c>
      <c r="AD16" s="16">
        <f t="shared" si="7"/>
        <v>0.6</v>
      </c>
      <c r="AE16" s="19" t="str">
        <f t="shared" si="4"/>
        <v>Moderado</v>
      </c>
      <c r="AF16" s="471"/>
      <c r="AG16" s="20"/>
      <c r="AH16" s="21"/>
      <c r="AI16" s="22"/>
      <c r="AJ16" s="22"/>
      <c r="AK16" s="20"/>
      <c r="AL16" s="2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ht="56.25" customHeight="1" x14ac:dyDescent="0.3">
      <c r="A17" s="480"/>
      <c r="B17" s="481"/>
      <c r="C17" s="476"/>
      <c r="D17" s="476"/>
      <c r="E17" s="473"/>
      <c r="F17" s="482"/>
      <c r="G17" s="484"/>
      <c r="H17" s="475"/>
      <c r="I17" s="478"/>
      <c r="J17" s="467"/>
      <c r="K17" s="468"/>
      <c r="L17" s="479"/>
      <c r="M17" s="468"/>
      <c r="N17" s="467"/>
      <c r="O17" s="468"/>
      <c r="P17" s="469"/>
      <c r="Q17" s="11">
        <v>7</v>
      </c>
      <c r="R17" s="28" t="s">
        <v>74</v>
      </c>
      <c r="S17" s="13" t="str">
        <f t="shared" si="5"/>
        <v>Probabilidad</v>
      </c>
      <c r="T17" s="15" t="s">
        <v>72</v>
      </c>
      <c r="U17" s="15" t="s">
        <v>59</v>
      </c>
      <c r="V17" s="16" t="str">
        <f>IF(AND(T17="Preventivo",U17="Automático"),"50%",IF(AND(T17="Preventivo",U17="Manual"),"40%",IF(AND(T17="Detectivo",U17="Automático"),"40%",IF(AND(T17="Detectivo",U17="Manual"),"30%",IF(AND(T17="Correctivo",U17="Automático"),"35%",IF(AND(T17="Correctivo",U17="Manual"),"25%",""))))))</f>
        <v>30%</v>
      </c>
      <c r="W17" s="15" t="s">
        <v>60</v>
      </c>
      <c r="X17" s="15" t="s">
        <v>61</v>
      </c>
      <c r="Y17" s="15" t="s">
        <v>62</v>
      </c>
      <c r="Z17" s="17">
        <f t="shared" si="6"/>
        <v>1.7781119999999997E-2</v>
      </c>
      <c r="AA17" s="18" t="str">
        <f t="shared" si="1"/>
        <v>Muy Baja</v>
      </c>
      <c r="AB17" s="16">
        <f t="shared" si="2"/>
        <v>1.7781119999999997E-2</v>
      </c>
      <c r="AC17" s="18" t="str">
        <f t="shared" si="3"/>
        <v>Moderado</v>
      </c>
      <c r="AD17" s="16">
        <f t="shared" si="7"/>
        <v>0.6</v>
      </c>
      <c r="AE17" s="19" t="str">
        <f t="shared" si="4"/>
        <v>Moderado</v>
      </c>
      <c r="AF17" s="471"/>
      <c r="AG17" s="20"/>
      <c r="AH17" s="21"/>
      <c r="AI17" s="22"/>
      <c r="AJ17" s="22"/>
      <c r="AK17" s="20"/>
      <c r="AL17" s="2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ht="60.75" customHeight="1" x14ac:dyDescent="0.3">
      <c r="A18" s="480"/>
      <c r="B18" s="481"/>
      <c r="C18" s="476"/>
      <c r="D18" s="476"/>
      <c r="E18" s="473"/>
      <c r="F18" s="482"/>
      <c r="G18" s="485"/>
      <c r="H18" s="475"/>
      <c r="I18" s="478"/>
      <c r="J18" s="467"/>
      <c r="K18" s="468"/>
      <c r="L18" s="479"/>
      <c r="M18" s="468"/>
      <c r="N18" s="467"/>
      <c r="O18" s="468"/>
      <c r="P18" s="469"/>
      <c r="Q18" s="11">
        <v>8</v>
      </c>
      <c r="R18" s="12" t="s">
        <v>75</v>
      </c>
      <c r="S18" s="13" t="str">
        <f t="shared" si="5"/>
        <v>Probabilidad</v>
      </c>
      <c r="T18" s="15" t="s">
        <v>58</v>
      </c>
      <c r="U18" s="15" t="s">
        <v>59</v>
      </c>
      <c r="V18" s="16" t="str">
        <f>IF(AND(T18="Preventivo",U18="Automático"),"50%",IF(AND(T18="Preventivo",U18="Manual"),"40%",IF(AND(T18="Detectivo",U18="Automático"),"40%",IF(AND(T18="Detectivo",U18="Manual"),"30%",IF(AND(T18="Correctivo",U18="Automático"),"35%",IF(AND(T18="Correctivo",U18="Manual"),"25%",""))))))</f>
        <v>40%</v>
      </c>
      <c r="W18" s="15" t="s">
        <v>60</v>
      </c>
      <c r="X18" s="15" t="s">
        <v>61</v>
      </c>
      <c r="Y18" s="15" t="s">
        <v>62</v>
      </c>
      <c r="Z18" s="17">
        <f t="shared" si="6"/>
        <v>1.0668671999999997E-2</v>
      </c>
      <c r="AA18" s="18" t="str">
        <f t="shared" si="1"/>
        <v>Muy Baja</v>
      </c>
      <c r="AB18" s="16">
        <f t="shared" si="2"/>
        <v>1.0668671999999997E-2</v>
      </c>
      <c r="AC18" s="18" t="str">
        <f t="shared" si="3"/>
        <v>Moderado</v>
      </c>
      <c r="AD18" s="16">
        <f t="shared" si="7"/>
        <v>0.6</v>
      </c>
      <c r="AE18" s="19" t="str">
        <f t="shared" si="4"/>
        <v>Moderado</v>
      </c>
      <c r="AF18" s="472"/>
      <c r="AG18" s="20"/>
      <c r="AH18" s="21"/>
      <c r="AI18" s="22"/>
      <c r="AJ18" s="22"/>
      <c r="AK18" s="20"/>
      <c r="AL18" s="2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144.75" customHeight="1" x14ac:dyDescent="0.3">
      <c r="A19" s="474">
        <v>2</v>
      </c>
      <c r="B19" s="475" t="s">
        <v>49</v>
      </c>
      <c r="C19" s="476" t="s">
        <v>76</v>
      </c>
      <c r="D19" s="476" t="s">
        <v>77</v>
      </c>
      <c r="E19" s="29" t="s">
        <v>78</v>
      </c>
      <c r="F19" s="477" t="s">
        <v>79</v>
      </c>
      <c r="G19" s="490" t="s">
        <v>54</v>
      </c>
      <c r="H19" s="475" t="s">
        <v>55</v>
      </c>
      <c r="I19" s="478">
        <v>5</v>
      </c>
      <c r="J19" s="467" t="str">
        <f>IF(I19&lt;=0,"",IF(I19&lt;=2,"Muy Baja",IF(I19&lt;=24,"Baja",IF(I19&lt;=500,"Media",IF(I19&lt;=5000,"Alta","Muy Alta")))))</f>
        <v>Baja</v>
      </c>
      <c r="K19" s="468">
        <f>IF(J19="","",IF(J19="Muy Baja",0.2,IF(J19="Baja",0.4,IF(J19="Media",0.6,IF(J19="Alta",0.8,IF(J19="Muy Alta",1,))))))</f>
        <v>0.4</v>
      </c>
      <c r="L19" s="479" t="s">
        <v>56</v>
      </c>
      <c r="M19" s="468" t="s">
        <v>56</v>
      </c>
      <c r="N19" s="467" t="s">
        <v>702</v>
      </c>
      <c r="O19" s="468">
        <f>IF(N19="","",IF(N19="Leve",0.2,IF(N19="Menor",0.4,IF(N19="Moderado",0.6,IF(N19="Mayor",0.8,IF(N19="Catastrófico",1,))))))</f>
        <v>0.6</v>
      </c>
      <c r="P19" s="469" t="str">
        <f>IF(OR(AND(J19="Muy Baja",N19="Leve"),AND(J19="Muy Baja",N19="Menor"),AND(J19="Baja",N19="Leve")),"Bajo",IF(OR(AND(J19="Muy baja",N19="Moderado"),AND(J19="Baja",N19="Menor"),AND(J19="Baja",N19="Moderado"),AND(J19="Media",N19="Leve"),AND(J19="Media",N19="Menor"),AND(J19="Media",N19="Moderado"),AND(J19="Alta",N19="Leve"),AND(J19="Alta",N19="Menor")),"Moderado",IF(OR(AND(J19="Muy Baja",N19="Mayor"),AND(J19="Baja",N19="Mayor"),AND(J19="Media",N19="Mayor"),AND(J19="Alta",N19="Moderado"),AND(J19="Alta",N19="Mayor"),AND(J19="Muy Alta",N19="Leve"),AND(J19="Muy Alta",N19="Menor"),AND(J19="Muy Alta",N19="Moderado"),AND(J19="Muy Alta",N19="Mayor")),"Alto",IF(OR(AND(J19="Muy Baja",N19="Catastrófico"),AND(J19="Baja",N19="Catastrófico"),AND(J19="Media",N19="Catastrófico"),AND(J19="Alta",N19="Catastrófico"),AND(J19="Muy Alta",N19="Catastrófico")),"Extremo",""))))</f>
        <v>Moderado</v>
      </c>
      <c r="Q19" s="11">
        <v>1</v>
      </c>
      <c r="R19" s="12" t="s">
        <v>80</v>
      </c>
      <c r="S19" s="13" t="str">
        <f>IF(OR(T19="Preventivo",T19="Detectivo"),"Probabilidad",IF(T19="Correctivo","Impacto",""))</f>
        <v>Probabilidad</v>
      </c>
      <c r="T19" s="15" t="s">
        <v>58</v>
      </c>
      <c r="U19" s="15" t="s">
        <v>59</v>
      </c>
      <c r="V19" s="16" t="str">
        <f>IF(AND(T19="Preventivo",U19="Automático"),"50%",IF(AND(T19="Preventivo",U19="Manual"),"40%",IF(AND(T19="Detectivo",U19="Automático"),"40%",IF(AND(T19="Detectivo",U19="Manual"),"30%",IF(AND(T19="Correctivo",U19="Automático"),"35%",IF(AND(T19="Correctivo",U19="Manual"),"25%",""))))))</f>
        <v>40%</v>
      </c>
      <c r="W19" s="15" t="s">
        <v>60</v>
      </c>
      <c r="X19" s="15" t="s">
        <v>61</v>
      </c>
      <c r="Y19" s="15" t="s">
        <v>62</v>
      </c>
      <c r="Z19" s="17">
        <f>IFERROR(IF(S19="Probabilidad",(K19-(+K19*V19)),IF(S19="Impacto",K19,"")),"")</f>
        <v>0.24</v>
      </c>
      <c r="AA19" s="18" t="str">
        <f>IFERROR(IF(Z19="","",IF(Z19&lt;=0.2,"Muy Baja",IF(Z19&lt;=0.4,"Baja",IF(Z19&lt;=0.6,"Media",IF(Z19&lt;=0.8,"Alta","Muy Alta"))))),"")</f>
        <v>Baja</v>
      </c>
      <c r="AB19" s="16">
        <f>+Z19</f>
        <v>0.24</v>
      </c>
      <c r="AC19" s="18" t="str">
        <f>IFERROR(IF(AD19="","",IF(AD19&lt;=0.2,"Leve",IF(AD19&lt;=0.4,"Menor",IF(AD19&lt;=0.6,"Moderado",IF(AD19&lt;=0.8,"Mayor","Catastrófico"))))),"")</f>
        <v>Moderado</v>
      </c>
      <c r="AD19" s="16">
        <f>IFERROR(IF(S19="Impacto",(O19-(+O19*V19)),IF(S19="Probabilidad",O19,"")),"")</f>
        <v>0.6</v>
      </c>
      <c r="AE19" s="19" t="str">
        <f>IFERROR(IF(OR(AND(AA19="Muy Baja",AC19="Leve"),AND(AA19="Muy Baja",AC19="Menor"),AND(AA19="Baja",AC19="Leve")),"Bajo",IF(OR(AND(AA19="Muy baja",AC19="Moderado"),AND(AA19="Baja",AC19="Menor"),AND(AA19="Baja",AC19="Moderado"),AND(AA19="Media",AC19="Leve"),AND(AA19="Media",AC19="Menor"),AND(AA19="Media",AC19="Moderado"),AND(AA19="Alta",AC19="Leve"),AND(AA19="Alta",AC19="Menor")),"Moderado",IF(OR(AND(AA19="Muy Baja",AC19="Mayor"),AND(AA19="Baja",AC19="Mayor"),AND(AA19="Media",AC19="Mayor"),AND(AA19="Alta",AC19="Moderado"),AND(AA19="Alta",AC19="Mayor"),AND(AA19="Muy Alta",AC19="Leve"),AND(AA19="Muy Alta",AC19="Menor"),AND(AA19="Muy Alta",AC19="Moderado"),AND(AA19="Muy Alta",AC19="Mayor")),"Alto",IF(OR(AND(AA19="Muy Baja",AC19="Catastrófico"),AND(AA19="Baja",AC19="Catastrófico"),AND(AA19="Media",AC19="Catastrófico"),AND(AA19="Alta",AC19="Catastrófico"),AND(AA19="Muy Alta",AC19="Catastrófico")),"Extremo","")))),"")</f>
        <v>Moderado</v>
      </c>
      <c r="AF19" s="486" t="s">
        <v>63</v>
      </c>
      <c r="AG19" s="20"/>
      <c r="AH19" s="21"/>
      <c r="AI19" s="22"/>
      <c r="AJ19" s="22"/>
      <c r="AK19" s="20"/>
      <c r="AL19" s="2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125.5" customHeight="1" x14ac:dyDescent="0.3">
      <c r="A20" s="474"/>
      <c r="B20" s="475"/>
      <c r="C20" s="476"/>
      <c r="D20" s="476"/>
      <c r="E20" s="29" t="s">
        <v>81</v>
      </c>
      <c r="F20" s="477"/>
      <c r="G20" s="491"/>
      <c r="H20" s="475"/>
      <c r="I20" s="478"/>
      <c r="J20" s="467"/>
      <c r="K20" s="468"/>
      <c r="L20" s="479"/>
      <c r="M20" s="468"/>
      <c r="N20" s="467"/>
      <c r="O20" s="468"/>
      <c r="P20" s="469"/>
      <c r="Q20" s="11">
        <v>2</v>
      </c>
      <c r="R20" s="12" t="s">
        <v>65</v>
      </c>
      <c r="S20" s="13" t="str">
        <f>IF(OR(T20="Preventivo",T20="Detectivo"),"Probabilidad",IF(T20="Correctivo","Impacto",""))</f>
        <v>Probabilidad</v>
      </c>
      <c r="T20" s="15" t="s">
        <v>58</v>
      </c>
      <c r="U20" s="15" t="s">
        <v>59</v>
      </c>
      <c r="V20" s="16" t="str">
        <f t="shared" ref="V20:V24" si="8">IF(AND(T20="Preventivo",U20="Automático"),"50%",IF(AND(T20="Preventivo",U20="Manual"),"40%",IF(AND(T20="Detectivo",U20="Automático"),"40%",IF(AND(T20="Detectivo",U20="Manual"),"30%",IF(AND(T20="Correctivo",U20="Automático"),"35%",IF(AND(T20="Correctivo",U20="Manual"),"25%",""))))))</f>
        <v>40%</v>
      </c>
      <c r="W20" s="15" t="s">
        <v>60</v>
      </c>
      <c r="X20" s="15" t="s">
        <v>61</v>
      </c>
      <c r="Y20" s="15" t="s">
        <v>62</v>
      </c>
      <c r="Z20" s="17">
        <f>IFERROR(IF(AND(S19="Probabilidad",S20="Probabilidad"),(AB19-(+AB19*V20)),IF(S20="Probabilidad",(K19-(+K19*V20)),IF(S20="Impacto",AB19,""))),"")</f>
        <v>0.14399999999999999</v>
      </c>
      <c r="AA20" s="18" t="str">
        <f t="shared" si="1"/>
        <v>Muy Baja</v>
      </c>
      <c r="AB20" s="16">
        <f t="shared" ref="AB20:AB24" si="9">+Z20</f>
        <v>0.14399999999999999</v>
      </c>
      <c r="AC20" s="18" t="str">
        <f t="shared" si="3"/>
        <v>Moderado</v>
      </c>
      <c r="AD20" s="16">
        <f>IFERROR(IF(AND(S19="Impacto",S20="Impacto"),(AD19-(+AD19*V20)),IF(S20="Impacto",(O19-(+O19*V20)),IF(S20="Probabilidad",AD19,""))),"")</f>
        <v>0.6</v>
      </c>
      <c r="AE20" s="19" t="str">
        <f t="shared" ref="AE20:AE21" si="10">IFERROR(IF(OR(AND(AA20="Muy Baja",AC20="Leve"),AND(AA20="Muy Baja",AC20="Menor"),AND(AA20="Baja",AC20="Leve")),"Bajo",IF(OR(AND(AA20="Muy baja",AC20="Moderado"),AND(AA20="Baja",AC20="Menor"),AND(AA20="Baja",AC20="Moderado"),AND(AA20="Media",AC20="Leve"),AND(AA20="Media",AC20="Menor"),AND(AA20="Media",AC20="Moderado"),AND(AA20="Alta",AC20="Leve"),AND(AA20="Alta",AC20="Menor")),"Moderado",IF(OR(AND(AA20="Muy Baja",AC20="Mayor"),AND(AA20="Baja",AC20="Mayor"),AND(AA20="Media",AC20="Mayor"),AND(AA20="Alta",AC20="Moderado"),AND(AA20="Alta",AC20="Mayor"),AND(AA20="Muy Alta",AC20="Leve"),AND(AA20="Muy Alta",AC20="Menor"),AND(AA20="Muy Alta",AC20="Moderado"),AND(AA20="Muy Alta",AC20="Mayor")),"Alto",IF(OR(AND(AA20="Muy Baja",AC20="Catastrófico"),AND(AA20="Baja",AC20="Catastrófico"),AND(AA20="Media",AC20="Catastrófico"),AND(AA20="Alta",AC20="Catastrófico"),AND(AA20="Muy Alta",AC20="Catastrófico")),"Extremo","")))),"")</f>
        <v>Moderado</v>
      </c>
      <c r="AF20" s="487"/>
      <c r="AG20" s="20"/>
      <c r="AH20" s="21"/>
      <c r="AI20" s="22"/>
      <c r="AJ20" s="22"/>
      <c r="AK20" s="20"/>
      <c r="AL20" s="2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98.5" customHeight="1" x14ac:dyDescent="0.3">
      <c r="A21" s="474"/>
      <c r="B21" s="475"/>
      <c r="C21" s="476"/>
      <c r="D21" s="476"/>
      <c r="E21" s="497" t="s">
        <v>82</v>
      </c>
      <c r="F21" s="477"/>
      <c r="G21" s="491"/>
      <c r="H21" s="475"/>
      <c r="I21" s="478"/>
      <c r="J21" s="467"/>
      <c r="K21" s="468"/>
      <c r="L21" s="479"/>
      <c r="M21" s="468"/>
      <c r="N21" s="467"/>
      <c r="O21" s="468"/>
      <c r="P21" s="469"/>
      <c r="Q21" s="11">
        <v>3</v>
      </c>
      <c r="R21" s="12" t="s">
        <v>83</v>
      </c>
      <c r="S21" s="13" t="str">
        <f>IF(OR(T21="Preventivo",T21="Detectivo"),"Probabilidad",IF(T21="Correctivo","Impacto",""))</f>
        <v>Probabilidad</v>
      </c>
      <c r="T21" s="15" t="s">
        <v>72</v>
      </c>
      <c r="U21" s="15" t="s">
        <v>59</v>
      </c>
      <c r="V21" s="16" t="str">
        <f t="shared" si="8"/>
        <v>30%</v>
      </c>
      <c r="W21" s="15" t="s">
        <v>60</v>
      </c>
      <c r="X21" s="15" t="s">
        <v>61</v>
      </c>
      <c r="Y21" s="15" t="s">
        <v>62</v>
      </c>
      <c r="Z21" s="17">
        <f>IFERROR(IF(AND(S20="Probabilidad",S21="Probabilidad"),(AB20-(+AB20*V21)),IF(AND(S20="Impacto",S21="Probabilidad"),(AB19-(+AB19*V21)),IF(S21="Impacto",AB20,""))),"")</f>
        <v>0.1008</v>
      </c>
      <c r="AA21" s="18" t="str">
        <f t="shared" si="1"/>
        <v>Muy Baja</v>
      </c>
      <c r="AB21" s="16">
        <f t="shared" si="9"/>
        <v>0.1008</v>
      </c>
      <c r="AC21" s="18" t="str">
        <f t="shared" si="3"/>
        <v>Moderado</v>
      </c>
      <c r="AD21" s="16">
        <f>IFERROR(IF(AND(S20="Impacto",S21="Impacto"),(AD20-(+AD20*V21)),IF(AND(S20="Probabilidad",S21="Impacto"),(AD19-(+AD19*V21)),IF(S21="Probabilidad",AD20,""))),"")</f>
        <v>0.6</v>
      </c>
      <c r="AE21" s="19" t="str">
        <f t="shared" si="10"/>
        <v>Moderado</v>
      </c>
      <c r="AF21" s="487"/>
      <c r="AG21" s="20"/>
      <c r="AH21" s="21"/>
      <c r="AI21" s="22"/>
      <c r="AJ21" s="22"/>
      <c r="AK21" s="20"/>
      <c r="AL21" s="2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22.15" customHeight="1" x14ac:dyDescent="0.3">
      <c r="A22" s="474"/>
      <c r="B22" s="475"/>
      <c r="C22" s="476"/>
      <c r="D22" s="476"/>
      <c r="E22" s="497"/>
      <c r="F22" s="477"/>
      <c r="G22" s="491"/>
      <c r="H22" s="475"/>
      <c r="I22" s="478"/>
      <c r="J22" s="467"/>
      <c r="K22" s="468"/>
      <c r="L22" s="479"/>
      <c r="M22" s="468"/>
      <c r="N22" s="467"/>
      <c r="O22" s="468"/>
      <c r="P22" s="469"/>
      <c r="Q22" s="11">
        <v>4</v>
      </c>
      <c r="R22" s="12" t="s">
        <v>84</v>
      </c>
      <c r="S22" s="13" t="str">
        <f t="shared" ref="S22:S24" si="11">IF(OR(T22="Preventivo",T22="Detectivo"),"Probabilidad",IF(T22="Correctivo","Impacto",""))</f>
        <v>Probabilidad</v>
      </c>
      <c r="T22" s="15" t="s">
        <v>72</v>
      </c>
      <c r="U22" s="15" t="s">
        <v>59</v>
      </c>
      <c r="V22" s="16" t="str">
        <f t="shared" si="8"/>
        <v>30%</v>
      </c>
      <c r="W22" s="15" t="s">
        <v>60</v>
      </c>
      <c r="X22" s="15" t="s">
        <v>61</v>
      </c>
      <c r="Y22" s="15" t="s">
        <v>62</v>
      </c>
      <c r="Z22" s="17">
        <f t="shared" ref="Z22:Z24" si="12">IFERROR(IF(AND(S21="Probabilidad",S22="Probabilidad"),(AB21-(+AB21*V22)),IF(AND(S21="Impacto",S22="Probabilidad"),(AB20-(+AB20*V22)),IF(S22="Impacto",AB21,""))),"")</f>
        <v>7.0559999999999998E-2</v>
      </c>
      <c r="AA22" s="18" t="str">
        <f t="shared" si="1"/>
        <v>Muy Baja</v>
      </c>
      <c r="AB22" s="16">
        <f t="shared" si="9"/>
        <v>7.0559999999999998E-2</v>
      </c>
      <c r="AC22" s="18" t="str">
        <f t="shared" si="3"/>
        <v>Moderado</v>
      </c>
      <c r="AD22" s="16">
        <f t="shared" ref="AD22:AD24" si="13">IFERROR(IF(AND(S21="Impacto",S22="Impacto"),(AD21-(+AD21*V22)),IF(AND(S21="Probabilidad",S22="Impacto"),(AD20-(+AD20*V22)),IF(S22="Probabilidad",AD21,""))),"")</f>
        <v>0.6</v>
      </c>
      <c r="AE22" s="19"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487"/>
      <c r="AG22" s="20"/>
      <c r="AH22" s="21"/>
      <c r="AI22" s="22"/>
      <c r="AJ22" s="22"/>
      <c r="AK22" s="20"/>
      <c r="AL22" s="2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51" customHeight="1" x14ac:dyDescent="0.3">
      <c r="A23" s="474"/>
      <c r="B23" s="475"/>
      <c r="C23" s="476"/>
      <c r="D23" s="476"/>
      <c r="E23" s="497"/>
      <c r="F23" s="477"/>
      <c r="G23" s="491"/>
      <c r="H23" s="475"/>
      <c r="I23" s="478"/>
      <c r="J23" s="467"/>
      <c r="K23" s="468"/>
      <c r="L23" s="479"/>
      <c r="M23" s="468"/>
      <c r="N23" s="467"/>
      <c r="O23" s="468"/>
      <c r="P23" s="469"/>
      <c r="Q23" s="11">
        <v>5</v>
      </c>
      <c r="R23" s="12" t="s">
        <v>85</v>
      </c>
      <c r="S23" s="13" t="str">
        <f t="shared" si="11"/>
        <v>Probabilidad</v>
      </c>
      <c r="T23" s="15" t="s">
        <v>72</v>
      </c>
      <c r="U23" s="15" t="s">
        <v>59</v>
      </c>
      <c r="V23" s="16" t="str">
        <f t="shared" si="8"/>
        <v>30%</v>
      </c>
      <c r="W23" s="15" t="s">
        <v>60</v>
      </c>
      <c r="X23" s="15" t="s">
        <v>61</v>
      </c>
      <c r="Y23" s="15" t="s">
        <v>62</v>
      </c>
      <c r="Z23" s="17">
        <f t="shared" si="12"/>
        <v>4.9391999999999998E-2</v>
      </c>
      <c r="AA23" s="18" t="str">
        <f t="shared" si="1"/>
        <v>Muy Baja</v>
      </c>
      <c r="AB23" s="16">
        <f t="shared" si="9"/>
        <v>4.9391999999999998E-2</v>
      </c>
      <c r="AC23" s="18" t="str">
        <f t="shared" si="3"/>
        <v>Moderado</v>
      </c>
      <c r="AD23" s="16">
        <f t="shared" si="13"/>
        <v>0.6</v>
      </c>
      <c r="AE23" s="19" t="str">
        <f t="shared" ref="AE23:AE24" si="14">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487"/>
      <c r="AG23" s="20"/>
      <c r="AH23" s="21"/>
      <c r="AI23" s="22"/>
      <c r="AJ23" s="22"/>
      <c r="AK23" s="20"/>
      <c r="AL23" s="2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66.650000000000006" customHeight="1" x14ac:dyDescent="0.3">
      <c r="A24" s="474"/>
      <c r="B24" s="475"/>
      <c r="C24" s="476"/>
      <c r="D24" s="476"/>
      <c r="E24" s="497"/>
      <c r="F24" s="477"/>
      <c r="G24" s="491"/>
      <c r="H24" s="475"/>
      <c r="I24" s="478"/>
      <c r="J24" s="467"/>
      <c r="K24" s="468"/>
      <c r="L24" s="479"/>
      <c r="M24" s="468"/>
      <c r="N24" s="467"/>
      <c r="O24" s="468"/>
      <c r="P24" s="469"/>
      <c r="Q24" s="11">
        <v>6</v>
      </c>
      <c r="R24" s="30" t="s">
        <v>86</v>
      </c>
      <c r="S24" s="13" t="str">
        <f t="shared" si="11"/>
        <v>Probabilidad</v>
      </c>
      <c r="T24" s="15" t="s">
        <v>72</v>
      </c>
      <c r="U24" s="15" t="s">
        <v>59</v>
      </c>
      <c r="V24" s="16" t="str">
        <f t="shared" si="8"/>
        <v>30%</v>
      </c>
      <c r="W24" s="15" t="s">
        <v>60</v>
      </c>
      <c r="X24" s="15" t="s">
        <v>61</v>
      </c>
      <c r="Y24" s="15" t="s">
        <v>62</v>
      </c>
      <c r="Z24" s="17">
        <f t="shared" si="12"/>
        <v>3.4574399999999998E-2</v>
      </c>
      <c r="AA24" s="18" t="str">
        <f t="shared" si="1"/>
        <v>Muy Baja</v>
      </c>
      <c r="AB24" s="16">
        <f t="shared" si="9"/>
        <v>3.4574399999999998E-2</v>
      </c>
      <c r="AC24" s="18" t="str">
        <f t="shared" si="3"/>
        <v>Moderado</v>
      </c>
      <c r="AD24" s="16">
        <f t="shared" si="13"/>
        <v>0.6</v>
      </c>
      <c r="AE24" s="19" t="str">
        <f t="shared" si="14"/>
        <v>Moderado</v>
      </c>
      <c r="AF24" s="487"/>
      <c r="AG24" s="20"/>
      <c r="AH24" s="21"/>
      <c r="AI24" s="22"/>
      <c r="AJ24" s="22"/>
      <c r="AK24" s="20"/>
      <c r="AL24" s="2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79" customHeight="1" x14ac:dyDescent="0.3">
      <c r="A25" s="474"/>
      <c r="B25" s="475"/>
      <c r="C25" s="476"/>
      <c r="D25" s="476"/>
      <c r="E25" s="497" t="s">
        <v>87</v>
      </c>
      <c r="F25" s="477"/>
      <c r="G25" s="491"/>
      <c r="H25" s="475"/>
      <c r="I25" s="478"/>
      <c r="J25" s="467"/>
      <c r="K25" s="468"/>
      <c r="L25" s="479"/>
      <c r="M25" s="468"/>
      <c r="N25" s="467"/>
      <c r="O25" s="468"/>
      <c r="P25" s="469"/>
      <c r="Q25" s="11">
        <v>7</v>
      </c>
      <c r="R25" s="30" t="s">
        <v>88</v>
      </c>
      <c r="S25" s="13" t="str">
        <f>IF(OR(T25="Preventivo",T25="Detectivo"),"Probabilidad",IF(T25="Correctivo","Impacto",""))</f>
        <v>Probabilidad</v>
      </c>
      <c r="T25" s="15" t="s">
        <v>72</v>
      </c>
      <c r="U25" s="15" t="s">
        <v>59</v>
      </c>
      <c r="V25" s="16" t="str">
        <f>IF(AND(T25="Preventivo",U25="Automático"),"50%",IF(AND(T25="Preventivo",U25="Manual"),"40%",IF(AND(T25="Detectivo",U25="Automático"),"40%",IF(AND(T25="Detectivo",U25="Manual"),"30%",IF(AND(T25="Correctivo",U25="Automático"),"35%",IF(AND(T25="Correctivo",U25="Manual"),"25%",""))))))</f>
        <v>30%</v>
      </c>
      <c r="W25" s="15" t="s">
        <v>60</v>
      </c>
      <c r="X25" s="15" t="s">
        <v>61</v>
      </c>
      <c r="Y25" s="15" t="s">
        <v>62</v>
      </c>
      <c r="Z25" s="17">
        <f>IFERROR(IF(AND(S24="Probabilidad",S25="Probabilidad"),(AB24-(+AB24*V25)),IF(AND(S24="Impacto",S25="Probabilidad"),(AB23-(+AB23*V25)),IF(S25="Impacto",AB24,""))),"")</f>
        <v>2.4202080000000001E-2</v>
      </c>
      <c r="AA25" s="18" t="str">
        <f>IFERROR(IF(Z25="","",IF(Z25&lt;=0.2,"Muy Baja",IF(Z25&lt;=0.4,"Baja",IF(Z25&lt;=0.6,"Media",IF(Z25&lt;=0.8,"Alta","Muy Alta"))))),"")</f>
        <v>Muy Baja</v>
      </c>
      <c r="AB25" s="16">
        <f>+Z25</f>
        <v>2.4202080000000001E-2</v>
      </c>
      <c r="AC25" s="18" t="str">
        <f>IFERROR(IF(AD25="","",IF(AD25&lt;=0.2,"Leve",IF(AD25&lt;=0.4,"Menor",IF(AD25&lt;=0.6,"Moderado",IF(AD25&lt;=0.8,"Mayor","Catastrófico"))))),"")</f>
        <v>Moderado</v>
      </c>
      <c r="AD25" s="16">
        <f>IFERROR(IF(AND(S24="Impacto",S25="Impacto"),(AD24-(+AD24*V25)),IF(AND(S24="Probabilidad",S25="Impacto"),(AD23-(+AD23*V25)),IF(S25="Probabilidad",AD24,""))),"")</f>
        <v>0.6</v>
      </c>
      <c r="AE25" s="19"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487"/>
      <c r="AG25" s="20"/>
      <c r="AH25" s="21"/>
      <c r="AI25" s="22"/>
      <c r="AJ25" s="22"/>
      <c r="AK25" s="20"/>
      <c r="AL25" s="2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36.75" customHeight="1" x14ac:dyDescent="0.3">
      <c r="A26" s="474"/>
      <c r="B26" s="475"/>
      <c r="C26" s="476"/>
      <c r="D26" s="476"/>
      <c r="E26" s="497"/>
      <c r="F26" s="477"/>
      <c r="G26" s="492"/>
      <c r="H26" s="475"/>
      <c r="I26" s="478"/>
      <c r="J26" s="467"/>
      <c r="K26" s="468"/>
      <c r="L26" s="479"/>
      <c r="M26" s="468"/>
      <c r="N26" s="467"/>
      <c r="O26" s="468"/>
      <c r="P26" s="469"/>
      <c r="Q26" s="11">
        <v>8</v>
      </c>
      <c r="R26" s="30" t="s">
        <v>89</v>
      </c>
      <c r="S26" s="13" t="str">
        <f>IF(OR(T26="Preventivo",T26="Detectivo"),"Probabilidad",IF(T26="Correctivo","Impacto",""))</f>
        <v>Probabilidad</v>
      </c>
      <c r="T26" s="15" t="s">
        <v>72</v>
      </c>
      <c r="U26" s="15" t="s">
        <v>59</v>
      </c>
      <c r="V26" s="16" t="str">
        <f>IF(AND(T26="Preventivo",U26="Automático"),"50%",IF(AND(T26="Preventivo",U26="Manual"),"40%",IF(AND(T26="Detectivo",U26="Automático"),"40%",IF(AND(T26="Detectivo",U26="Manual"),"30%",IF(AND(T26="Correctivo",U26="Automático"),"35%",IF(AND(T26="Correctivo",U26="Manual"),"25%",""))))))</f>
        <v>30%</v>
      </c>
      <c r="W26" s="15" t="s">
        <v>60</v>
      </c>
      <c r="X26" s="15" t="s">
        <v>61</v>
      </c>
      <c r="Y26" s="15" t="s">
        <v>62</v>
      </c>
      <c r="Z26" s="17">
        <f>IFERROR(IF(AND(S25="Probabilidad",S26="Probabilidad"),(AB25-(+AB25*V26)),IF(AND(S25="Impacto",S26="Probabilidad"),(AB24-(+AB24*V26)),IF(S26="Impacto",AB25,""))),"")</f>
        <v>1.6941456000000001E-2</v>
      </c>
      <c r="AA26" s="18" t="str">
        <f>IFERROR(IF(Z26="","",IF(Z26&lt;=0.2,"Muy Baja",IF(Z26&lt;=0.4,"Baja",IF(Z26&lt;=0.6,"Media",IF(Z26&lt;=0.8,"Alta","Muy Alta"))))),"")</f>
        <v>Muy Baja</v>
      </c>
      <c r="AB26" s="16">
        <f>+Z26</f>
        <v>1.6941456000000001E-2</v>
      </c>
      <c r="AC26" s="18" t="str">
        <f>IFERROR(IF(AD26="","",IF(AD26&lt;=0.2,"Leve",IF(AD26&lt;=0.4,"Menor",IF(AD26&lt;=0.6,"Moderado",IF(AD26&lt;=0.8,"Mayor","Catastrófico"))))),"")</f>
        <v>Moderado</v>
      </c>
      <c r="AD26" s="16">
        <f>IFERROR(IF(AND(S25="Impacto",S26="Impacto"),(AD25-(+AD25*V26)),IF(AND(S25="Probabilidad",S26="Impacto"),(AD24-(+AD24*V26)),IF(S26="Probabilidad",AD25,""))),"")</f>
        <v>0.6</v>
      </c>
      <c r="AE26" s="19" t="str">
        <f>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Moderado</v>
      </c>
      <c r="AF26" s="488"/>
      <c r="AG26" s="20"/>
      <c r="AH26" s="21"/>
      <c r="AI26" s="22"/>
      <c r="AJ26" s="22"/>
      <c r="AK26" s="20"/>
      <c r="AL26" s="2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60.5" customHeight="1" x14ac:dyDescent="0.3">
      <c r="A27" s="474">
        <v>3</v>
      </c>
      <c r="B27" s="475" t="s">
        <v>90</v>
      </c>
      <c r="C27" s="476" t="s">
        <v>91</v>
      </c>
      <c r="D27" s="476" t="s">
        <v>92</v>
      </c>
      <c r="E27" s="26" t="s">
        <v>93</v>
      </c>
      <c r="F27" s="477" t="s">
        <v>94</v>
      </c>
      <c r="G27" s="490" t="s">
        <v>54</v>
      </c>
      <c r="H27" s="475" t="s">
        <v>95</v>
      </c>
      <c r="I27" s="478">
        <v>5</v>
      </c>
      <c r="J27" s="467" t="str">
        <f>IF(I27&lt;=0,"",IF(I27&lt;=2,"Muy Baja",IF(I27&lt;=24,"Baja",IF(I27&lt;=500,"Media",IF(I27&lt;=5000,"Alta","Muy Alta")))))</f>
        <v>Baja</v>
      </c>
      <c r="K27" s="468">
        <f>IF(J27="","",IF(J27="Muy Baja",0.2,IF(J27="Baja",0.4,IF(J27="Media",0.6,IF(J27="Alta",0.8,IF(J27="Muy Alta",1,))))))</f>
        <v>0.4</v>
      </c>
      <c r="L27" s="479" t="s">
        <v>56</v>
      </c>
      <c r="M27" s="468" t="s">
        <v>56</v>
      </c>
      <c r="N27" s="467" t="s">
        <v>702</v>
      </c>
      <c r="O27" s="468">
        <f>IF(N27="","",IF(N27="Leve",0.2,IF(N27="Menor",0.4,IF(N27="Moderado",0.6,IF(N27="Mayor",0.8,IF(N27="Catastrófico",1,))))))</f>
        <v>0.6</v>
      </c>
      <c r="P27" s="469" t="str">
        <f>IF(OR(AND(J27="Muy Baja",N27="Leve"),AND(J27="Muy Baja",N27="Menor"),AND(J27="Baja",N27="Leve")),"Bajo",IF(OR(AND(J27="Muy baja",N27="Moderado"),AND(J27="Baja",N27="Menor"),AND(J27="Baja",N27="Moderado"),AND(J27="Media",N27="Leve"),AND(J27="Media",N27="Menor"),AND(J27="Media",N27="Moderado"),AND(J27="Alta",N27="Leve"),AND(J27="Alta",N27="Menor")),"Moderado",IF(OR(AND(J27="Muy Baja",N27="Mayor"),AND(J27="Baja",N27="Mayor"),AND(J27="Media",N27="Mayor"),AND(J27="Alta",N27="Moderado"),AND(J27="Alta",N27="Mayor"),AND(J27="Muy Alta",N27="Leve"),AND(J27="Muy Alta",N27="Menor"),AND(J27="Muy Alta",N27="Moderado"),AND(J27="Muy Alta",N27="Mayor")),"Alto",IF(OR(AND(J27="Muy Baja",N27="Catastrófico"),AND(J27="Baja",N27="Catastrófico"),AND(J27="Media",N27="Catastrófico"),AND(J27="Alta",N27="Catastrófico"),AND(J27="Muy Alta",N27="Catastrófico")),"Extremo",""))))</f>
        <v>Moderado</v>
      </c>
      <c r="Q27" s="11">
        <v>1</v>
      </c>
      <c r="R27" s="12" t="s">
        <v>96</v>
      </c>
      <c r="S27" s="13" t="str">
        <f>IF(OR(T27="Preventivo",T27="Detectivo"),"Probabilidad",IF(T27="Correctivo","Impacto",""))</f>
        <v>Probabilidad</v>
      </c>
      <c r="T27" s="15" t="s">
        <v>58</v>
      </c>
      <c r="U27" s="15" t="s">
        <v>59</v>
      </c>
      <c r="V27" s="16" t="str">
        <f>IF(AND(T27="Preventivo",U27="Automático"),"50%",IF(AND(T27="Preventivo",U27="Manual"),"40%",IF(AND(T27="Detectivo",U27="Automático"),"40%",IF(AND(T27="Detectivo",U27="Manual"),"30%",IF(AND(T27="Correctivo",U27="Automático"),"35%",IF(AND(T27="Correctivo",U27="Manual"),"25%",""))))))</f>
        <v>40%</v>
      </c>
      <c r="W27" s="15" t="s">
        <v>60</v>
      </c>
      <c r="X27" s="15" t="s">
        <v>61</v>
      </c>
      <c r="Y27" s="15" t="s">
        <v>62</v>
      </c>
      <c r="Z27" s="17">
        <f>IFERROR(IF(S27="Probabilidad",(K27-(+K27*V27)),IF(S27="Impacto",K27,"")),"")</f>
        <v>0.24</v>
      </c>
      <c r="AA27" s="18" t="str">
        <f>IFERROR(IF(Z27="","",IF(Z27&lt;=0.2,"Muy Baja",IF(Z27&lt;=0.4,"Baja",IF(Z27&lt;=0.6,"Media",IF(Z27&lt;=0.8,"Alta","Muy Alta"))))),"")</f>
        <v>Baja</v>
      </c>
      <c r="AB27" s="16">
        <f>+Z27</f>
        <v>0.24</v>
      </c>
      <c r="AC27" s="18" t="str">
        <f>IFERROR(IF(AD27="","",IF(AD27&lt;=0.2,"Leve",IF(AD27&lt;=0.4,"Menor",IF(AD27&lt;=0.6,"Moderado",IF(AD27&lt;=0.8,"Mayor","Catastrófico"))))),"")</f>
        <v>Moderado</v>
      </c>
      <c r="AD27" s="16">
        <f>IFERROR(IF(S27="Impacto",(O27-(+O27*V27)),IF(S27="Probabilidad",O27,"")),"")</f>
        <v>0.6</v>
      </c>
      <c r="AE27" s="19" t="str">
        <f>IFERROR(IF(OR(AND(AA27="Muy Baja",AC27="Leve"),AND(AA27="Muy Baja",AC27="Menor"),AND(AA27="Baja",AC27="Leve")),"Bajo",IF(OR(AND(AA27="Muy baja",AC27="Moderado"),AND(AA27="Baja",AC27="Menor"),AND(AA27="Baja",AC27="Moderado"),AND(AA27="Media",AC27="Leve"),AND(AA27="Media",AC27="Menor"),AND(AA27="Media",AC27="Moderado"),AND(AA27="Alta",AC27="Leve"),AND(AA27="Alta",AC27="Menor")),"Moderado",IF(OR(AND(AA27="Muy Baja",AC27="Mayor"),AND(AA27="Baja",AC27="Mayor"),AND(AA27="Media",AC27="Mayor"),AND(AA27="Alta",AC27="Moderado"),AND(AA27="Alta",AC27="Mayor"),AND(AA27="Muy Alta",AC27="Leve"),AND(AA27="Muy Alta",AC27="Menor"),AND(AA27="Muy Alta",AC27="Moderado"),AND(AA27="Muy Alta",AC27="Mayor")),"Alto",IF(OR(AND(AA27="Muy Baja",AC27="Catastrófico"),AND(AA27="Baja",AC27="Catastrófico"),AND(AA27="Media",AC27="Catastrófico"),AND(AA27="Alta",AC27="Catastrófico"),AND(AA27="Muy Alta",AC27="Catastrófico")),"Extremo","")))),"")</f>
        <v>Moderado</v>
      </c>
      <c r="AF27" s="470" t="s">
        <v>63</v>
      </c>
      <c r="AG27" s="20"/>
      <c r="AH27" s="21"/>
      <c r="AI27" s="22"/>
      <c r="AJ27" s="22"/>
      <c r="AK27" s="20"/>
      <c r="AL27" s="2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63.75" customHeight="1" x14ac:dyDescent="0.3">
      <c r="A28" s="474"/>
      <c r="B28" s="475"/>
      <c r="C28" s="476"/>
      <c r="D28" s="476"/>
      <c r="E28" s="489" t="s">
        <v>97</v>
      </c>
      <c r="F28" s="477"/>
      <c r="G28" s="491"/>
      <c r="H28" s="475"/>
      <c r="I28" s="478"/>
      <c r="J28" s="467"/>
      <c r="K28" s="468"/>
      <c r="L28" s="479"/>
      <c r="M28" s="468"/>
      <c r="N28" s="467"/>
      <c r="O28" s="468"/>
      <c r="P28" s="469"/>
      <c r="Q28" s="11">
        <v>2</v>
      </c>
      <c r="R28" s="12" t="s">
        <v>98</v>
      </c>
      <c r="S28" s="13" t="str">
        <f>IF(OR(T28="Preventivo",T28="Detectivo"),"Probabilidad",IF(T28="Correctivo","Impacto",""))</f>
        <v>Probabilidad</v>
      </c>
      <c r="T28" s="15" t="s">
        <v>58</v>
      </c>
      <c r="U28" s="15" t="s">
        <v>59</v>
      </c>
      <c r="V28" s="16" t="str">
        <f t="shared" ref="V28:V40" si="15">IF(AND(T28="Preventivo",U28="Automático"),"50%",IF(AND(T28="Preventivo",U28="Manual"),"40%",IF(AND(T28="Detectivo",U28="Automático"),"40%",IF(AND(T28="Detectivo",U28="Manual"),"30%",IF(AND(T28="Correctivo",U28="Automático"),"35%",IF(AND(T28="Correctivo",U28="Manual"),"25%",""))))))</f>
        <v>40%</v>
      </c>
      <c r="W28" s="15" t="s">
        <v>60</v>
      </c>
      <c r="X28" s="15" t="s">
        <v>61</v>
      </c>
      <c r="Y28" s="15" t="s">
        <v>62</v>
      </c>
      <c r="Z28" s="31">
        <f>IFERROR(IF(AND(S27="Probabilidad",S28="Probabilidad"),(AB27-(+AB27*V28)),IF(S28="Probabilidad",(K27-(+K27*V28)),IF(S28="Impacto",AB27,""))),"")</f>
        <v>0.14399999999999999</v>
      </c>
      <c r="AA28" s="18" t="str">
        <f t="shared" si="1"/>
        <v>Muy Baja</v>
      </c>
      <c r="AB28" s="16">
        <f t="shared" ref="AB28:AB40" si="16">+Z28</f>
        <v>0.14399999999999999</v>
      </c>
      <c r="AC28" s="18" t="str">
        <f t="shared" si="3"/>
        <v>Moderado</v>
      </c>
      <c r="AD28" s="16">
        <f>IFERROR(IF(AND(S27="Impacto",S28="Impacto"),(AD27-(+AD27*V28)),IF(S28="Impacto",(O27-(+O27*V28)),IF(S28="Probabilidad",AD27,""))),"")</f>
        <v>0.6</v>
      </c>
      <c r="AE28" s="19" t="str">
        <f t="shared" ref="AE28:AE39" si="17">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471"/>
      <c r="AG28" s="20"/>
      <c r="AH28" s="21"/>
      <c r="AI28" s="22"/>
      <c r="AJ28" s="22"/>
      <c r="AK28" s="20"/>
      <c r="AL28" s="2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86.25" customHeight="1" x14ac:dyDescent="0.3">
      <c r="A29" s="474"/>
      <c r="B29" s="475"/>
      <c r="C29" s="476"/>
      <c r="D29" s="476"/>
      <c r="E29" s="489"/>
      <c r="F29" s="477"/>
      <c r="G29" s="491"/>
      <c r="H29" s="475"/>
      <c r="I29" s="478"/>
      <c r="J29" s="467"/>
      <c r="K29" s="468"/>
      <c r="L29" s="479"/>
      <c r="M29" s="468"/>
      <c r="N29" s="467"/>
      <c r="O29" s="468"/>
      <c r="P29" s="469"/>
      <c r="Q29" s="11">
        <v>3</v>
      </c>
      <c r="R29" s="12" t="s">
        <v>99</v>
      </c>
      <c r="S29" s="13" t="str">
        <f>IF(OR(T29="Preventivo",T29="Detectivo"),"Probabilidad",IF(T29="Correctivo","Impacto",""))</f>
        <v>Probabilidad</v>
      </c>
      <c r="T29" s="15" t="s">
        <v>72</v>
      </c>
      <c r="U29" s="15" t="s">
        <v>59</v>
      </c>
      <c r="V29" s="16" t="str">
        <f t="shared" si="15"/>
        <v>30%</v>
      </c>
      <c r="W29" s="15" t="s">
        <v>60</v>
      </c>
      <c r="X29" s="15" t="s">
        <v>61</v>
      </c>
      <c r="Y29" s="15" t="s">
        <v>62</v>
      </c>
      <c r="Z29" s="17">
        <f t="shared" ref="Z29:Z37" si="18">IFERROR(IF(AND(S28="Probabilidad",S29="Probabilidad"),(AB28-(+AB28*V29)),IF(AND(S28="Impacto",S29="Probabilidad"),(AB27-(+AB27*V29)),IF(S29="Impacto",AB28,""))),"")</f>
        <v>0.1008</v>
      </c>
      <c r="AA29" s="18" t="str">
        <f t="shared" si="1"/>
        <v>Muy Baja</v>
      </c>
      <c r="AB29" s="16">
        <f t="shared" si="16"/>
        <v>0.1008</v>
      </c>
      <c r="AC29" s="18" t="str">
        <f t="shared" si="3"/>
        <v>Moderado</v>
      </c>
      <c r="AD29" s="16">
        <f t="shared" ref="AD29:AD37" si="19">IFERROR(IF(AND(S28="Impacto",S29="Impacto"),(AD28-(+AD28*V29)),IF(AND(S28="Probabilidad",S29="Impacto"),(AD27-(+AD27*V29)),IF(S29="Probabilidad",AD28,""))),"")</f>
        <v>0.6</v>
      </c>
      <c r="AE29" s="19" t="str">
        <f t="shared" si="17"/>
        <v>Moderado</v>
      </c>
      <c r="AF29" s="471"/>
      <c r="AG29" s="20"/>
      <c r="AH29" s="21"/>
      <c r="AI29" s="22"/>
      <c r="AJ29" s="22"/>
      <c r="AK29" s="20"/>
      <c r="AL29" s="2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90" customHeight="1" x14ac:dyDescent="0.3">
      <c r="A30" s="474"/>
      <c r="B30" s="475"/>
      <c r="C30" s="476"/>
      <c r="D30" s="476"/>
      <c r="E30" s="26" t="s">
        <v>100</v>
      </c>
      <c r="F30" s="477"/>
      <c r="G30" s="491"/>
      <c r="H30" s="475"/>
      <c r="I30" s="478"/>
      <c r="J30" s="467"/>
      <c r="K30" s="468"/>
      <c r="L30" s="479"/>
      <c r="M30" s="468"/>
      <c r="N30" s="467"/>
      <c r="O30" s="468"/>
      <c r="P30" s="469"/>
      <c r="Q30" s="11">
        <v>4</v>
      </c>
      <c r="R30" s="32" t="s">
        <v>101</v>
      </c>
      <c r="S30" s="13" t="str">
        <f t="shared" ref="S30:S40" si="20">IF(OR(T30="Preventivo",T30="Detectivo"),"Probabilidad",IF(T30="Correctivo","Impacto",""))</f>
        <v>Probabilidad</v>
      </c>
      <c r="T30" s="15" t="s">
        <v>72</v>
      </c>
      <c r="U30" s="15" t="s">
        <v>59</v>
      </c>
      <c r="V30" s="16" t="str">
        <f t="shared" si="15"/>
        <v>30%</v>
      </c>
      <c r="W30" s="15" t="s">
        <v>60</v>
      </c>
      <c r="X30" s="15" t="s">
        <v>61</v>
      </c>
      <c r="Y30" s="15" t="s">
        <v>62</v>
      </c>
      <c r="Z30" s="17">
        <f t="shared" si="18"/>
        <v>7.0559999999999998E-2</v>
      </c>
      <c r="AA30" s="18" t="str">
        <f t="shared" si="1"/>
        <v>Muy Baja</v>
      </c>
      <c r="AB30" s="16">
        <f t="shared" si="16"/>
        <v>7.0559999999999998E-2</v>
      </c>
      <c r="AC30" s="18" t="str">
        <f t="shared" si="3"/>
        <v>Moderado</v>
      </c>
      <c r="AD30" s="16">
        <f t="shared" si="19"/>
        <v>0.6</v>
      </c>
      <c r="AE30" s="19" t="str">
        <f t="shared" si="17"/>
        <v>Moderado</v>
      </c>
      <c r="AF30" s="471"/>
      <c r="AG30" s="20"/>
      <c r="AH30" s="21"/>
      <c r="AI30" s="22"/>
      <c r="AJ30" s="22"/>
      <c r="AK30" s="20"/>
      <c r="AL30" s="2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19.5" customHeight="1" x14ac:dyDescent="0.3">
      <c r="A31" s="474"/>
      <c r="B31" s="475"/>
      <c r="C31" s="476"/>
      <c r="D31" s="476"/>
      <c r="E31" s="489" t="s">
        <v>102</v>
      </c>
      <c r="F31" s="477"/>
      <c r="G31" s="491"/>
      <c r="H31" s="475"/>
      <c r="I31" s="478"/>
      <c r="J31" s="467"/>
      <c r="K31" s="468"/>
      <c r="L31" s="479"/>
      <c r="M31" s="468"/>
      <c r="N31" s="467"/>
      <c r="O31" s="468"/>
      <c r="P31" s="469"/>
      <c r="Q31" s="9">
        <v>5</v>
      </c>
      <c r="R31" s="32" t="s">
        <v>103</v>
      </c>
      <c r="S31" s="13" t="str">
        <f t="shared" si="20"/>
        <v>Probabilidad</v>
      </c>
      <c r="T31" s="15" t="s">
        <v>72</v>
      </c>
      <c r="U31" s="15" t="s">
        <v>59</v>
      </c>
      <c r="V31" s="16" t="str">
        <f t="shared" si="15"/>
        <v>30%</v>
      </c>
      <c r="W31" s="15" t="s">
        <v>60</v>
      </c>
      <c r="X31" s="15" t="s">
        <v>61</v>
      </c>
      <c r="Y31" s="15" t="s">
        <v>62</v>
      </c>
      <c r="Z31" s="17">
        <f t="shared" si="18"/>
        <v>4.9391999999999998E-2</v>
      </c>
      <c r="AA31" s="18" t="str">
        <f t="shared" si="1"/>
        <v>Muy Baja</v>
      </c>
      <c r="AB31" s="16">
        <f t="shared" si="16"/>
        <v>4.9391999999999998E-2</v>
      </c>
      <c r="AC31" s="18" t="str">
        <f t="shared" si="3"/>
        <v>Moderado</v>
      </c>
      <c r="AD31" s="16">
        <f t="shared" si="19"/>
        <v>0.6</v>
      </c>
      <c r="AE31" s="19" t="str">
        <f t="shared" si="17"/>
        <v>Moderado</v>
      </c>
      <c r="AF31" s="471"/>
      <c r="AG31" s="20"/>
      <c r="AH31" s="21"/>
      <c r="AI31" s="22"/>
      <c r="AJ31" s="22"/>
      <c r="AK31" s="20"/>
      <c r="AL31" s="2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46.5" customHeight="1" x14ac:dyDescent="0.3">
      <c r="A32" s="474"/>
      <c r="B32" s="475"/>
      <c r="C32" s="476"/>
      <c r="D32" s="476"/>
      <c r="E32" s="489"/>
      <c r="F32" s="477"/>
      <c r="G32" s="491"/>
      <c r="H32" s="475"/>
      <c r="I32" s="478"/>
      <c r="J32" s="467"/>
      <c r="K32" s="468"/>
      <c r="L32" s="479"/>
      <c r="M32" s="468"/>
      <c r="N32" s="467"/>
      <c r="O32" s="468"/>
      <c r="P32" s="469"/>
      <c r="Q32" s="11">
        <v>6</v>
      </c>
      <c r="R32" s="33" t="s">
        <v>104</v>
      </c>
      <c r="S32" s="13" t="str">
        <f t="shared" si="20"/>
        <v>Probabilidad</v>
      </c>
      <c r="T32" s="15" t="s">
        <v>72</v>
      </c>
      <c r="U32" s="15" t="s">
        <v>59</v>
      </c>
      <c r="V32" s="16" t="str">
        <f t="shared" si="15"/>
        <v>30%</v>
      </c>
      <c r="W32" s="15" t="s">
        <v>60</v>
      </c>
      <c r="X32" s="15" t="s">
        <v>61</v>
      </c>
      <c r="Y32" s="15" t="s">
        <v>62</v>
      </c>
      <c r="Z32" s="17">
        <f t="shared" si="18"/>
        <v>3.4574399999999998E-2</v>
      </c>
      <c r="AA32" s="18" t="str">
        <f t="shared" si="1"/>
        <v>Muy Baja</v>
      </c>
      <c r="AB32" s="16">
        <f t="shared" si="16"/>
        <v>3.4574399999999998E-2</v>
      </c>
      <c r="AC32" s="18" t="str">
        <f t="shared" si="3"/>
        <v>Moderado</v>
      </c>
      <c r="AD32" s="16">
        <f t="shared" si="19"/>
        <v>0.6</v>
      </c>
      <c r="AE32" s="19" t="str">
        <f t="shared" si="17"/>
        <v>Moderado</v>
      </c>
      <c r="AF32" s="471"/>
      <c r="AG32" s="20"/>
      <c r="AH32" s="21"/>
      <c r="AI32" s="22"/>
      <c r="AJ32" s="22"/>
      <c r="AK32" s="20"/>
      <c r="AL32" s="2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74.25" customHeight="1" x14ac:dyDescent="0.3">
      <c r="A33" s="474"/>
      <c r="B33" s="475"/>
      <c r="C33" s="476"/>
      <c r="D33" s="476"/>
      <c r="E33" s="489"/>
      <c r="F33" s="477"/>
      <c r="G33" s="491"/>
      <c r="H33" s="475"/>
      <c r="I33" s="478"/>
      <c r="J33" s="467"/>
      <c r="K33" s="468"/>
      <c r="L33" s="479"/>
      <c r="M33" s="468"/>
      <c r="N33" s="467"/>
      <c r="O33" s="468"/>
      <c r="P33" s="469"/>
      <c r="Q33" s="11">
        <v>7</v>
      </c>
      <c r="R33" s="33" t="s">
        <v>105</v>
      </c>
      <c r="S33" s="13" t="str">
        <f t="shared" si="20"/>
        <v>Probabilidad</v>
      </c>
      <c r="T33" s="15" t="s">
        <v>72</v>
      </c>
      <c r="U33" s="15" t="s">
        <v>59</v>
      </c>
      <c r="V33" s="16" t="str">
        <f t="shared" si="15"/>
        <v>30%</v>
      </c>
      <c r="W33" s="15" t="s">
        <v>60</v>
      </c>
      <c r="X33" s="15" t="s">
        <v>61</v>
      </c>
      <c r="Y33" s="15" t="s">
        <v>62</v>
      </c>
      <c r="Z33" s="17">
        <f t="shared" si="18"/>
        <v>2.4202080000000001E-2</v>
      </c>
      <c r="AA33" s="18" t="str">
        <f t="shared" si="1"/>
        <v>Muy Baja</v>
      </c>
      <c r="AB33" s="16">
        <f t="shared" si="16"/>
        <v>2.4202080000000001E-2</v>
      </c>
      <c r="AC33" s="18" t="str">
        <f t="shared" si="3"/>
        <v>Moderado</v>
      </c>
      <c r="AD33" s="16">
        <f t="shared" si="19"/>
        <v>0.6</v>
      </c>
      <c r="AE33" s="19" t="str">
        <f t="shared" si="17"/>
        <v>Moderado</v>
      </c>
      <c r="AF33" s="471"/>
      <c r="AG33" s="20"/>
      <c r="AH33" s="21"/>
      <c r="AI33" s="22"/>
      <c r="AJ33" s="22"/>
      <c r="AK33" s="20"/>
      <c r="AL33" s="2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63.75" customHeight="1" x14ac:dyDescent="0.3">
      <c r="A34" s="474"/>
      <c r="B34" s="475"/>
      <c r="C34" s="476"/>
      <c r="D34" s="476"/>
      <c r="E34" s="489" t="s">
        <v>106</v>
      </c>
      <c r="F34" s="477"/>
      <c r="G34" s="491"/>
      <c r="H34" s="475"/>
      <c r="I34" s="478"/>
      <c r="J34" s="467"/>
      <c r="K34" s="468"/>
      <c r="L34" s="479"/>
      <c r="M34" s="468"/>
      <c r="N34" s="467"/>
      <c r="O34" s="468"/>
      <c r="P34" s="469"/>
      <c r="Q34" s="9">
        <v>8</v>
      </c>
      <c r="R34" s="32" t="s">
        <v>107</v>
      </c>
      <c r="S34" s="13" t="str">
        <f t="shared" si="20"/>
        <v>Probabilidad</v>
      </c>
      <c r="T34" s="15" t="s">
        <v>72</v>
      </c>
      <c r="U34" s="15" t="s">
        <v>59</v>
      </c>
      <c r="V34" s="16" t="str">
        <f t="shared" si="15"/>
        <v>30%</v>
      </c>
      <c r="W34" s="15" t="s">
        <v>60</v>
      </c>
      <c r="X34" s="15" t="s">
        <v>61</v>
      </c>
      <c r="Y34" s="15" t="s">
        <v>62</v>
      </c>
      <c r="Z34" s="17">
        <f t="shared" si="18"/>
        <v>1.6941456000000001E-2</v>
      </c>
      <c r="AA34" s="18" t="str">
        <f t="shared" si="1"/>
        <v>Muy Baja</v>
      </c>
      <c r="AB34" s="16">
        <f t="shared" si="16"/>
        <v>1.6941456000000001E-2</v>
      </c>
      <c r="AC34" s="18" t="str">
        <f t="shared" si="3"/>
        <v>Moderado</v>
      </c>
      <c r="AD34" s="16">
        <f t="shared" si="19"/>
        <v>0.6</v>
      </c>
      <c r="AE34" s="19" t="str">
        <f t="shared" si="17"/>
        <v>Moderado</v>
      </c>
      <c r="AF34" s="471"/>
      <c r="AG34" s="20"/>
      <c r="AH34" s="21"/>
      <c r="AI34" s="22"/>
      <c r="AJ34" s="22"/>
      <c r="AK34" s="20"/>
      <c r="AL34" s="2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41.25" customHeight="1" x14ac:dyDescent="0.3">
      <c r="A35" s="474"/>
      <c r="B35" s="475"/>
      <c r="C35" s="476"/>
      <c r="D35" s="476"/>
      <c r="E35" s="489"/>
      <c r="F35" s="477"/>
      <c r="G35" s="491"/>
      <c r="H35" s="475"/>
      <c r="I35" s="478"/>
      <c r="J35" s="467"/>
      <c r="K35" s="468"/>
      <c r="L35" s="479"/>
      <c r="M35" s="468"/>
      <c r="N35" s="467"/>
      <c r="O35" s="468"/>
      <c r="P35" s="469"/>
      <c r="Q35" s="11">
        <v>9</v>
      </c>
      <c r="R35" s="32" t="s">
        <v>108</v>
      </c>
      <c r="S35" s="13" t="str">
        <f t="shared" si="20"/>
        <v>Probabilidad</v>
      </c>
      <c r="T35" s="15" t="s">
        <v>72</v>
      </c>
      <c r="U35" s="15" t="s">
        <v>59</v>
      </c>
      <c r="V35" s="16" t="str">
        <f t="shared" si="15"/>
        <v>30%</v>
      </c>
      <c r="W35" s="15" t="s">
        <v>60</v>
      </c>
      <c r="X35" s="15" t="s">
        <v>61</v>
      </c>
      <c r="Y35" s="15" t="s">
        <v>62</v>
      </c>
      <c r="Z35" s="17">
        <f t="shared" si="18"/>
        <v>1.1859019200000001E-2</v>
      </c>
      <c r="AA35" s="18" t="str">
        <f t="shared" si="1"/>
        <v>Muy Baja</v>
      </c>
      <c r="AB35" s="16">
        <f t="shared" si="16"/>
        <v>1.1859019200000001E-2</v>
      </c>
      <c r="AC35" s="18" t="str">
        <f t="shared" si="3"/>
        <v>Moderado</v>
      </c>
      <c r="AD35" s="16">
        <f t="shared" si="19"/>
        <v>0.6</v>
      </c>
      <c r="AE35" s="19" t="str">
        <f t="shared" si="17"/>
        <v>Moderado</v>
      </c>
      <c r="AF35" s="471"/>
      <c r="AG35" s="20"/>
      <c r="AH35" s="21"/>
      <c r="AI35" s="22"/>
      <c r="AJ35" s="22"/>
      <c r="AK35" s="20"/>
      <c r="AL35" s="2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74.25" customHeight="1" x14ac:dyDescent="0.3">
      <c r="A36" s="474"/>
      <c r="B36" s="475"/>
      <c r="C36" s="476"/>
      <c r="D36" s="476"/>
      <c r="E36" s="489"/>
      <c r="F36" s="477"/>
      <c r="G36" s="491"/>
      <c r="H36" s="475"/>
      <c r="I36" s="478"/>
      <c r="J36" s="467"/>
      <c r="K36" s="468"/>
      <c r="L36" s="479"/>
      <c r="M36" s="468"/>
      <c r="N36" s="467"/>
      <c r="O36" s="468"/>
      <c r="P36" s="469"/>
      <c r="Q36" s="11">
        <v>10</v>
      </c>
      <c r="R36" s="32" t="s">
        <v>109</v>
      </c>
      <c r="S36" s="13" t="str">
        <f t="shared" si="20"/>
        <v>Probabilidad</v>
      </c>
      <c r="T36" s="15" t="s">
        <v>72</v>
      </c>
      <c r="U36" s="15" t="s">
        <v>59</v>
      </c>
      <c r="V36" s="16" t="str">
        <f t="shared" si="15"/>
        <v>30%</v>
      </c>
      <c r="W36" s="15" t="s">
        <v>60</v>
      </c>
      <c r="X36" s="15" t="s">
        <v>61</v>
      </c>
      <c r="Y36" s="15" t="s">
        <v>62</v>
      </c>
      <c r="Z36" s="17">
        <f t="shared" si="18"/>
        <v>8.3013134400000011E-3</v>
      </c>
      <c r="AA36" s="18" t="str">
        <f t="shared" si="1"/>
        <v>Muy Baja</v>
      </c>
      <c r="AB36" s="16">
        <f t="shared" si="16"/>
        <v>8.3013134400000011E-3</v>
      </c>
      <c r="AC36" s="18" t="str">
        <f t="shared" si="3"/>
        <v>Moderado</v>
      </c>
      <c r="AD36" s="16">
        <f t="shared" si="19"/>
        <v>0.6</v>
      </c>
      <c r="AE36" s="19" t="str">
        <f t="shared" si="17"/>
        <v>Moderado</v>
      </c>
      <c r="AF36" s="471"/>
      <c r="AG36" s="20"/>
      <c r="AH36" s="21"/>
      <c r="AI36" s="22"/>
      <c r="AJ36" s="22"/>
      <c r="AK36" s="20"/>
      <c r="AL36" s="2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74.25" customHeight="1" x14ac:dyDescent="0.3">
      <c r="A37" s="474"/>
      <c r="B37" s="475"/>
      <c r="C37" s="476"/>
      <c r="D37" s="476"/>
      <c r="E37" s="489"/>
      <c r="F37" s="477"/>
      <c r="G37" s="492"/>
      <c r="H37" s="475"/>
      <c r="I37" s="478"/>
      <c r="J37" s="467"/>
      <c r="K37" s="468"/>
      <c r="L37" s="479"/>
      <c r="M37" s="468"/>
      <c r="N37" s="467"/>
      <c r="O37" s="468"/>
      <c r="P37" s="469"/>
      <c r="Q37" s="9">
        <v>11</v>
      </c>
      <c r="R37" s="32" t="s">
        <v>110</v>
      </c>
      <c r="S37" s="13" t="str">
        <f t="shared" si="20"/>
        <v>Impacto</v>
      </c>
      <c r="T37" s="15" t="s">
        <v>111</v>
      </c>
      <c r="U37" s="15" t="s">
        <v>59</v>
      </c>
      <c r="V37" s="16" t="str">
        <f t="shared" si="15"/>
        <v>25%</v>
      </c>
      <c r="W37" s="15" t="s">
        <v>60</v>
      </c>
      <c r="X37" s="15" t="s">
        <v>61</v>
      </c>
      <c r="Y37" s="15" t="s">
        <v>62</v>
      </c>
      <c r="Z37" s="17">
        <f t="shared" si="18"/>
        <v>8.3013134400000011E-3</v>
      </c>
      <c r="AA37" s="18" t="str">
        <f t="shared" si="1"/>
        <v>Muy Baja</v>
      </c>
      <c r="AB37" s="16">
        <f t="shared" si="16"/>
        <v>8.3013134400000011E-3</v>
      </c>
      <c r="AC37" s="18" t="str">
        <f t="shared" si="3"/>
        <v>Moderado</v>
      </c>
      <c r="AD37" s="16">
        <f t="shared" si="19"/>
        <v>0.44999999999999996</v>
      </c>
      <c r="AE37" s="19" t="str">
        <f t="shared" si="17"/>
        <v>Moderado</v>
      </c>
      <c r="AF37" s="472"/>
      <c r="AG37" s="20"/>
      <c r="AH37" s="21"/>
      <c r="AI37" s="22"/>
      <c r="AJ37" s="22"/>
      <c r="AK37" s="20"/>
      <c r="AL37" s="2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89.65" customHeight="1" x14ac:dyDescent="0.3">
      <c r="A38" s="474">
        <v>4</v>
      </c>
      <c r="B38" s="475" t="s">
        <v>49</v>
      </c>
      <c r="C38" s="475" t="s">
        <v>112</v>
      </c>
      <c r="D38" s="475" t="s">
        <v>113</v>
      </c>
      <c r="E38" s="10" t="s">
        <v>114</v>
      </c>
      <c r="F38" s="493" t="s">
        <v>115</v>
      </c>
      <c r="G38" s="494" t="s">
        <v>54</v>
      </c>
      <c r="H38" s="475" t="s">
        <v>55</v>
      </c>
      <c r="I38" s="478">
        <v>3</v>
      </c>
      <c r="J38" s="467" t="str">
        <f>IF(I38&lt;=0,"",IF(I38&lt;=2,"Muy Baja",IF(I38&lt;=24,"Baja",IF(I38&lt;=500,"Media",IF(I38&lt;=5000,"Alta","Muy Alta")))))</f>
        <v>Baja</v>
      </c>
      <c r="K38" s="468">
        <f>IF(J38="","",IF(J38="Muy Baja",0.2,IF(J38="Baja",0.4,IF(J38="Media",0.6,IF(J38="Alta",0.8,IF(J38="Muy Alta",1,))))))</f>
        <v>0.4</v>
      </c>
      <c r="L38" s="479" t="s">
        <v>116</v>
      </c>
      <c r="M38" s="468" t="s">
        <v>116</v>
      </c>
      <c r="N38" s="467" t="s">
        <v>704</v>
      </c>
      <c r="O38" s="468">
        <f>IF(N38="","",IF(N38="Leve",0.2,IF(N38="Menor",0.4,IF(N38="Moderado",0.6,IF(N38="Mayor",0.8,IF(N38="Catastrófico",1,))))))</f>
        <v>0.2</v>
      </c>
      <c r="P38" s="469" t="str">
        <f>IF(OR(AND(J38="Muy Baja",N38="Leve"),AND(J38="Muy Baja",N38="Menor"),AND(J38="Baja",N38="Leve")),"Bajo",IF(OR(AND(J38="Muy baja",N38="Moderado"),AND(J38="Baja",N38="Menor"),AND(J38="Baja",N38="Moderado"),AND(J38="Media",N38="Leve"),AND(J38="Media",N38="Menor"),AND(J38="Media",N38="Moderado"),AND(J38="Alta",N38="Leve"),AND(J38="Alta",N38="Menor")),"Moderado",IF(OR(AND(J38="Muy Baja",N38="Mayor"),AND(J38="Baja",N38="Mayor"),AND(J38="Media",N38="Mayor"),AND(J38="Alta",N38="Moderado"),AND(J38="Alta",N38="Mayor"),AND(J38="Muy Alta",N38="Leve"),AND(J38="Muy Alta",N38="Menor"),AND(J38="Muy Alta",N38="Moderado"),AND(J38="Muy Alta",N38="Mayor")),"Alto",IF(OR(AND(J38="Muy Baja",N38="Catastrófico"),AND(J38="Baja",N38="Catastrófico"),AND(J38="Media",N38="Catastrófico"),AND(J38="Alta",N38="Catastrófico"),AND(J38="Muy Alta",N38="Catastrófico")),"Extremo",""))))</f>
        <v>Bajo</v>
      </c>
      <c r="Q38" s="11">
        <v>1</v>
      </c>
      <c r="R38" s="12" t="s">
        <v>117</v>
      </c>
      <c r="S38" s="13" t="str">
        <f t="shared" si="20"/>
        <v>Probabilidad</v>
      </c>
      <c r="T38" s="15" t="s">
        <v>58</v>
      </c>
      <c r="U38" s="15" t="s">
        <v>59</v>
      </c>
      <c r="V38" s="16" t="str">
        <f t="shared" si="15"/>
        <v>40%</v>
      </c>
      <c r="W38" s="15" t="s">
        <v>60</v>
      </c>
      <c r="X38" s="15" t="s">
        <v>61</v>
      </c>
      <c r="Y38" s="15" t="s">
        <v>62</v>
      </c>
      <c r="Z38" s="17">
        <f>IFERROR(IF(S38="Probabilidad",(K38-(+K38*V38)),IF(S38="Impacto",K38,"")),"")</f>
        <v>0.24</v>
      </c>
      <c r="AA38" s="18" t="str">
        <f t="shared" si="1"/>
        <v>Baja</v>
      </c>
      <c r="AB38" s="16">
        <f t="shared" si="16"/>
        <v>0.24</v>
      </c>
      <c r="AC38" s="18" t="str">
        <f t="shared" si="3"/>
        <v>Leve</v>
      </c>
      <c r="AD38" s="16">
        <f>IFERROR(IF(S38="Impacto",(O38-(+O38*V38)),IF(S38="Probabilidad",O38,"")),"")</f>
        <v>0.2</v>
      </c>
      <c r="AE38" s="19" t="str">
        <f t="shared" si="17"/>
        <v>Bajo</v>
      </c>
      <c r="AF38" s="470" t="s">
        <v>63</v>
      </c>
      <c r="AG38" s="20"/>
      <c r="AH38" s="21"/>
      <c r="AI38" s="22"/>
      <c r="AJ38" s="22"/>
      <c r="AK38" s="20"/>
      <c r="AL38" s="2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52.5" customHeight="1" x14ac:dyDescent="0.3">
      <c r="A39" s="474"/>
      <c r="B39" s="475"/>
      <c r="C39" s="475"/>
      <c r="D39" s="475"/>
      <c r="E39" s="10" t="s">
        <v>118</v>
      </c>
      <c r="F39" s="493"/>
      <c r="G39" s="495"/>
      <c r="H39" s="475"/>
      <c r="I39" s="478"/>
      <c r="J39" s="467"/>
      <c r="K39" s="468"/>
      <c r="L39" s="479"/>
      <c r="M39" s="468"/>
      <c r="N39" s="467"/>
      <c r="O39" s="468"/>
      <c r="P39" s="469"/>
      <c r="Q39" s="11">
        <v>2</v>
      </c>
      <c r="R39" s="12" t="s">
        <v>119</v>
      </c>
      <c r="S39" s="13" t="str">
        <f t="shared" si="20"/>
        <v>Probabilidad</v>
      </c>
      <c r="T39" s="15" t="s">
        <v>72</v>
      </c>
      <c r="U39" s="15" t="s">
        <v>59</v>
      </c>
      <c r="V39" s="16" t="str">
        <f t="shared" si="15"/>
        <v>30%</v>
      </c>
      <c r="W39" s="15" t="s">
        <v>60</v>
      </c>
      <c r="X39" s="15" t="s">
        <v>61</v>
      </c>
      <c r="Y39" s="15" t="s">
        <v>62</v>
      </c>
      <c r="Z39" s="17">
        <f>IFERROR(IF(AND(S38="Probabilidad",S39="Probabilidad"),(AB38-(+AB38*V39)),IF(S39="Probabilidad",(K38-(+K38*V39)),IF(S39="Impacto",AB38,""))),"")</f>
        <v>0.16799999999999998</v>
      </c>
      <c r="AA39" s="18" t="str">
        <f t="shared" si="1"/>
        <v>Muy Baja</v>
      </c>
      <c r="AB39" s="16">
        <f t="shared" si="16"/>
        <v>0.16799999999999998</v>
      </c>
      <c r="AC39" s="18" t="str">
        <f t="shared" si="3"/>
        <v>Leve</v>
      </c>
      <c r="AD39" s="16">
        <f>IFERROR(IF(AND(S38="Impacto",S39="Impacto"),(AD38-(+AD38*V39)),IF(S39="Impacto",(O38-(+O38*V39)),IF(S39="Probabilidad",AD38,""))),"")</f>
        <v>0.2</v>
      </c>
      <c r="AE39" s="19" t="str">
        <f t="shared" si="17"/>
        <v>Bajo</v>
      </c>
      <c r="AF39" s="471"/>
      <c r="AG39" s="20"/>
      <c r="AH39" s="21"/>
      <c r="AI39" s="22"/>
      <c r="AJ39" s="22"/>
      <c r="AK39" s="20"/>
      <c r="AL39" s="2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45" customHeight="1" x14ac:dyDescent="0.3">
      <c r="A40" s="474"/>
      <c r="B40" s="475"/>
      <c r="C40" s="475"/>
      <c r="D40" s="475"/>
      <c r="E40" s="499" t="s">
        <v>120</v>
      </c>
      <c r="F40" s="493"/>
      <c r="G40" s="495"/>
      <c r="H40" s="475"/>
      <c r="I40" s="478"/>
      <c r="J40" s="467"/>
      <c r="K40" s="468"/>
      <c r="L40" s="479"/>
      <c r="M40" s="468"/>
      <c r="N40" s="467"/>
      <c r="O40" s="468"/>
      <c r="P40" s="469"/>
      <c r="Q40" s="11">
        <v>3</v>
      </c>
      <c r="R40" s="12" t="s">
        <v>121</v>
      </c>
      <c r="S40" s="13" t="str">
        <f t="shared" si="20"/>
        <v>Probabilidad</v>
      </c>
      <c r="T40" s="15" t="s">
        <v>72</v>
      </c>
      <c r="U40" s="15" t="s">
        <v>59</v>
      </c>
      <c r="V40" s="16" t="str">
        <f t="shared" si="15"/>
        <v>30%</v>
      </c>
      <c r="W40" s="15" t="s">
        <v>60</v>
      </c>
      <c r="X40" s="15" t="s">
        <v>61</v>
      </c>
      <c r="Y40" s="15" t="s">
        <v>62</v>
      </c>
      <c r="Z40" s="17">
        <f>IFERROR(IF(AND(S39="Probabilidad",S40="Probabilidad"),(AB39-(+AB39*V40)),IF(S40="Probabilidad",(K39-(+K39*V40)),IF(S40="Impacto",AB39,""))),"")</f>
        <v>0.11759999999999998</v>
      </c>
      <c r="AA40" s="18" t="str">
        <f>IFERROR(IF(Z40="","",IF(Z40&lt;=0.2,"Muy Baja",IF(Z40&lt;=0.4,"Baja",IF(Z40&lt;=0.6,"Media",IF(Z40&lt;=0.8,"Alta","Muy Alta"))))),"")</f>
        <v>Muy Baja</v>
      </c>
      <c r="AB40" s="16">
        <f t="shared" si="16"/>
        <v>0.11759999999999998</v>
      </c>
      <c r="AC40" s="18" t="str">
        <f>IFERROR(IF(AD40="","",IF(AD40&lt;=0.2,"Leve",IF(AD40&lt;=0.4,"Menor",IF(AD40&lt;=0.6,"Moderado",IF(AD40&lt;=0.8,"Mayor","Catastrófico"))))),"")</f>
        <v>Leve</v>
      </c>
      <c r="AD40" s="16">
        <f>IFERROR(IF(AND(S39="Impacto",S40="Impacto"),(AD39-(+AD39*V40)),IF(S40="Impacto",(O39-(+O39*V40)),IF(S40="Probabilidad",AD39,""))),"")</f>
        <v>0.2</v>
      </c>
      <c r="AE40" s="19"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Bajo</v>
      </c>
      <c r="AF40" s="471"/>
      <c r="AG40" s="20"/>
      <c r="AH40" s="21"/>
      <c r="AI40" s="22"/>
      <c r="AJ40" s="22"/>
      <c r="AK40" s="20"/>
      <c r="AL40" s="2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99" customHeight="1" x14ac:dyDescent="0.3">
      <c r="A41" s="474"/>
      <c r="B41" s="475"/>
      <c r="C41" s="475"/>
      <c r="D41" s="475"/>
      <c r="E41" s="499"/>
      <c r="F41" s="493"/>
      <c r="G41" s="496"/>
      <c r="H41" s="475"/>
      <c r="I41" s="478"/>
      <c r="J41" s="467"/>
      <c r="K41" s="468"/>
      <c r="L41" s="479"/>
      <c r="M41" s="468"/>
      <c r="N41" s="467"/>
      <c r="O41" s="468"/>
      <c r="P41" s="469"/>
      <c r="Q41" s="11">
        <v>4</v>
      </c>
      <c r="R41" s="32" t="s">
        <v>122</v>
      </c>
      <c r="S41" s="13" t="str">
        <f>IF(OR(T41="Preventivo",T41="Detectivo"),"Probabilidad",IF(T41="Correctivo","Impacto",""))</f>
        <v>Probabilidad</v>
      </c>
      <c r="T41" s="15" t="s">
        <v>72</v>
      </c>
      <c r="U41" s="15" t="s">
        <v>59</v>
      </c>
      <c r="V41" s="16" t="str">
        <f>IF(AND(T41="Preventivo",U41="Automático"),"50%",IF(AND(T41="Preventivo",U41="Manual"),"40%",IF(AND(T41="Detectivo",U41="Automático"),"40%",IF(AND(T41="Detectivo",U41="Manual"),"30%",IF(AND(T41="Correctivo",U41="Automático"),"35%",IF(AND(T41="Correctivo",U41="Manual"),"25%",""))))))</f>
        <v>30%</v>
      </c>
      <c r="W41" s="15" t="s">
        <v>60</v>
      </c>
      <c r="X41" s="15" t="s">
        <v>61</v>
      </c>
      <c r="Y41" s="15" t="s">
        <v>62</v>
      </c>
      <c r="Z41" s="17">
        <f>IFERROR(IF(AND(S40="Probabilidad",S41="Probabilidad"),(AB40-(+AB40*V41)),IF(S41="Probabilidad",(K40-(+K40*V41)),IF(S41="Impacto",AB40,""))),"")</f>
        <v>8.231999999999999E-2</v>
      </c>
      <c r="AA41" s="18" t="str">
        <f>IFERROR(IF(Z41="","",IF(Z41&lt;=0.2,"Muy Baja",IF(Z41&lt;=0.4,"Baja",IF(Z41&lt;=0.6,"Media",IF(Z41&lt;=0.8,"Alta","Muy Alta"))))),"")</f>
        <v>Muy Baja</v>
      </c>
      <c r="AB41" s="16">
        <f>+Z41</f>
        <v>8.231999999999999E-2</v>
      </c>
      <c r="AC41" s="18" t="str">
        <f>IFERROR(IF(AD41="","",IF(AD41&lt;=0.2,"Leve",IF(AD41&lt;=0.4,"Menor",IF(AD41&lt;=0.6,"Moderado",IF(AD41&lt;=0.8,"Mayor","Catastrófico"))))),"")</f>
        <v>Leve</v>
      </c>
      <c r="AD41" s="16">
        <f>IFERROR(IF(AND(S40="Impacto",S41="Impacto"),(AD40-(+AD40*V41)),IF(S41="Impacto",(O40-(+O40*V41)),IF(S41="Probabilidad",AD40,""))),"")</f>
        <v>0.2</v>
      </c>
      <c r="AE41" s="19" t="str">
        <f>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Bajo</v>
      </c>
      <c r="AF41" s="472"/>
      <c r="AG41" s="20"/>
      <c r="AH41" s="21"/>
      <c r="AI41" s="22"/>
      <c r="AJ41" s="22"/>
      <c r="AK41" s="20"/>
      <c r="AL41" s="2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49.5" customHeight="1" x14ac:dyDescent="0.35">
      <c r="A42" s="35"/>
      <c r="B42" s="498"/>
      <c r="C42" s="498"/>
      <c r="D42" s="498"/>
      <c r="E42" s="498"/>
      <c r="F42" s="498"/>
      <c r="G42" s="498"/>
      <c r="H42" s="498"/>
      <c r="I42" s="498"/>
      <c r="J42" s="498"/>
      <c r="K42" s="498"/>
      <c r="L42" s="498"/>
      <c r="M42" s="498"/>
      <c r="N42" s="498"/>
      <c r="O42" s="498"/>
      <c r="P42" s="498"/>
      <c r="Q42" s="498"/>
      <c r="R42" s="498"/>
      <c r="S42" s="498"/>
      <c r="T42" s="498"/>
      <c r="U42" s="498"/>
      <c r="V42" s="498"/>
      <c r="W42" s="498"/>
      <c r="X42" s="498"/>
      <c r="Y42" s="498"/>
      <c r="Z42" s="498"/>
      <c r="AA42" s="498"/>
      <c r="AB42" s="498"/>
      <c r="AC42" s="498"/>
      <c r="AD42" s="498"/>
      <c r="AE42" s="498"/>
      <c r="AF42" s="498"/>
      <c r="AG42" s="498"/>
      <c r="AH42" s="498"/>
      <c r="AI42" s="498"/>
      <c r="AJ42" s="34"/>
      <c r="AK42" s="34"/>
      <c r="AL42" s="34"/>
    </row>
    <row r="43" spans="1:67" ht="17.5" x14ac:dyDescent="0.35">
      <c r="AG43" s="39"/>
      <c r="AH43" s="39"/>
      <c r="AI43" s="39"/>
      <c r="AJ43" s="39"/>
      <c r="AK43" s="39"/>
      <c r="AL43" s="39"/>
    </row>
    <row r="44" spans="1:67" ht="17.5" x14ac:dyDescent="0.35">
      <c r="A44" s="5"/>
      <c r="B44" s="40"/>
      <c r="C44" s="5"/>
      <c r="D44" s="5"/>
      <c r="E44" s="41"/>
      <c r="H44" s="5"/>
      <c r="AG44" s="39"/>
      <c r="AH44" s="39"/>
      <c r="AI44" s="39"/>
      <c r="AJ44" s="39"/>
      <c r="AK44" s="39"/>
      <c r="AL44" s="39"/>
    </row>
    <row r="45" spans="1:67" ht="17.5" x14ac:dyDescent="0.35">
      <c r="AG45" s="39"/>
      <c r="AH45" s="39"/>
      <c r="AI45" s="39"/>
      <c r="AJ45" s="39"/>
      <c r="AK45" s="39"/>
      <c r="AL45" s="39"/>
    </row>
    <row r="46" spans="1:67" ht="17.5" x14ac:dyDescent="0.35">
      <c r="AG46" s="39"/>
      <c r="AH46" s="39"/>
      <c r="AI46" s="39"/>
      <c r="AJ46" s="39"/>
      <c r="AK46" s="39"/>
      <c r="AL46" s="39"/>
    </row>
    <row r="47" spans="1:67" ht="17.5" x14ac:dyDescent="0.35">
      <c r="AG47" s="39"/>
      <c r="AH47" s="39"/>
      <c r="AI47" s="39"/>
      <c r="AJ47" s="39"/>
      <c r="AK47" s="39"/>
      <c r="AL47" s="39"/>
    </row>
    <row r="48" spans="1:67" ht="17.5" x14ac:dyDescent="0.35">
      <c r="AG48" s="39"/>
      <c r="AH48" s="39"/>
      <c r="AI48" s="39"/>
      <c r="AJ48" s="39"/>
      <c r="AK48" s="39"/>
      <c r="AL48" s="39"/>
    </row>
    <row r="49" spans="33:38" ht="17.5" x14ac:dyDescent="0.35">
      <c r="AG49" s="39"/>
      <c r="AH49" s="39"/>
      <c r="AI49" s="39"/>
      <c r="AJ49" s="39"/>
      <c r="AK49" s="39"/>
      <c r="AL49" s="39"/>
    </row>
    <row r="50" spans="33:38" ht="17.5" x14ac:dyDescent="0.35">
      <c r="AG50" s="39"/>
      <c r="AH50" s="39"/>
      <c r="AI50" s="39"/>
      <c r="AJ50" s="39"/>
      <c r="AK50" s="39"/>
      <c r="AL50" s="39"/>
    </row>
    <row r="51" spans="33:38" ht="17.5" x14ac:dyDescent="0.35">
      <c r="AG51" s="39"/>
      <c r="AH51" s="39"/>
      <c r="AI51" s="39"/>
      <c r="AJ51" s="39"/>
      <c r="AK51" s="39"/>
      <c r="AL51" s="39"/>
    </row>
  </sheetData>
  <dataConsolidate/>
  <mergeCells count="119">
    <mergeCell ref="B42:AI42"/>
    <mergeCell ref="N38:N41"/>
    <mergeCell ref="O38:O41"/>
    <mergeCell ref="P38:P41"/>
    <mergeCell ref="AF38:AF41"/>
    <mergeCell ref="E40:E41"/>
    <mergeCell ref="H38:H41"/>
    <mergeCell ref="I38:I41"/>
    <mergeCell ref="J38:J41"/>
    <mergeCell ref="K38:K41"/>
    <mergeCell ref="L38:L41"/>
    <mergeCell ref="M38:M41"/>
    <mergeCell ref="A38:A41"/>
    <mergeCell ref="B38:B41"/>
    <mergeCell ref="C38:C41"/>
    <mergeCell ref="D38:D41"/>
    <mergeCell ref="F38:F41"/>
    <mergeCell ref="G38:G41"/>
    <mergeCell ref="M19:M26"/>
    <mergeCell ref="N19:N26"/>
    <mergeCell ref="O19:O26"/>
    <mergeCell ref="N27:N37"/>
    <mergeCell ref="O27:O37"/>
    <mergeCell ref="E21:E24"/>
    <mergeCell ref="E25:E26"/>
    <mergeCell ref="G19:G26"/>
    <mergeCell ref="H19:H26"/>
    <mergeCell ref="I19:I26"/>
    <mergeCell ref="J19:J26"/>
    <mergeCell ref="K19:K26"/>
    <mergeCell ref="L19:L26"/>
    <mergeCell ref="A27:A37"/>
    <mergeCell ref="B27:B37"/>
    <mergeCell ref="C27:C37"/>
    <mergeCell ref="D27:D37"/>
    <mergeCell ref="P27:P37"/>
    <mergeCell ref="AF27:AF37"/>
    <mergeCell ref="E28:E29"/>
    <mergeCell ref="E31:E33"/>
    <mergeCell ref="E34:E37"/>
    <mergeCell ref="H27:H37"/>
    <mergeCell ref="I27:I37"/>
    <mergeCell ref="J27:J37"/>
    <mergeCell ref="K27:K37"/>
    <mergeCell ref="L27:L37"/>
    <mergeCell ref="M27:M37"/>
    <mergeCell ref="F27:F37"/>
    <mergeCell ref="G27:G37"/>
    <mergeCell ref="N11:N18"/>
    <mergeCell ref="O11:O18"/>
    <mergeCell ref="P11:P18"/>
    <mergeCell ref="AF11:AF18"/>
    <mergeCell ref="E15:E18"/>
    <mergeCell ref="A19:A26"/>
    <mergeCell ref="B19:B26"/>
    <mergeCell ref="C19:C26"/>
    <mergeCell ref="D19:D26"/>
    <mergeCell ref="F19:F26"/>
    <mergeCell ref="H11:H18"/>
    <mergeCell ref="I11:I18"/>
    <mergeCell ref="J11:J18"/>
    <mergeCell ref="K11:K18"/>
    <mergeCell ref="L11:L18"/>
    <mergeCell ref="M11:M18"/>
    <mergeCell ref="A11:A18"/>
    <mergeCell ref="B11:B18"/>
    <mergeCell ref="C11:C18"/>
    <mergeCell ref="D11:D18"/>
    <mergeCell ref="F11:F18"/>
    <mergeCell ref="G11:G18"/>
    <mergeCell ref="P19:P26"/>
    <mergeCell ref="AF19:AF26"/>
    <mergeCell ref="AG9:AG10"/>
    <mergeCell ref="AH9:AH10"/>
    <mergeCell ref="AI9:AI10"/>
    <mergeCell ref="AJ9:AJ10"/>
    <mergeCell ref="AK9:AK10"/>
    <mergeCell ref="AL9:AL10"/>
    <mergeCell ref="AA9:AA10"/>
    <mergeCell ref="AB9:AB10"/>
    <mergeCell ref="AC9:AC10"/>
    <mergeCell ref="AD9:AD10"/>
    <mergeCell ref="AE9:AE10"/>
    <mergeCell ref="AF9:AF10"/>
    <mergeCell ref="P9:P10"/>
    <mergeCell ref="Q9:Q10"/>
    <mergeCell ref="R9:R10"/>
    <mergeCell ref="S9:S10"/>
    <mergeCell ref="T9:Y9"/>
    <mergeCell ref="Z9:Z10"/>
    <mergeCell ref="J9:J10"/>
    <mergeCell ref="K9:K10"/>
    <mergeCell ref="L9:L10"/>
    <mergeCell ref="M9:M10"/>
    <mergeCell ref="N9:N10"/>
    <mergeCell ref="O9:O10"/>
    <mergeCell ref="A9:A10"/>
    <mergeCell ref="B9:B10"/>
    <mergeCell ref="C9:C10"/>
    <mergeCell ref="D9:D10"/>
    <mergeCell ref="E9:E10"/>
    <mergeCell ref="F9:F10"/>
    <mergeCell ref="G9:G10"/>
    <mergeCell ref="H9:H10"/>
    <mergeCell ref="I9:I10"/>
    <mergeCell ref="A7:B7"/>
    <mergeCell ref="C7:Y7"/>
    <mergeCell ref="A8:I8"/>
    <mergeCell ref="J8:P8"/>
    <mergeCell ref="Q8:Y8"/>
    <mergeCell ref="Z8:AF8"/>
    <mergeCell ref="A1:AN2"/>
    <mergeCell ref="A4:B4"/>
    <mergeCell ref="C4:Y4"/>
    <mergeCell ref="A5:B5"/>
    <mergeCell ref="C5:Y5"/>
    <mergeCell ref="A6:B6"/>
    <mergeCell ref="C6:Y6"/>
    <mergeCell ref="AG8:AL8"/>
  </mergeCells>
  <conditionalFormatting sqref="J11 AA11:AA41 J19">
    <cfRule type="cellIs" dxfId="1544" priority="91" operator="equal">
      <formula>"Muy Baja"</formula>
    </cfRule>
    <cfRule type="cellIs" dxfId="1543" priority="87" operator="equal">
      <formula>"Muy Alta"</formula>
    </cfRule>
    <cfRule type="cellIs" dxfId="1542" priority="90" operator="equal">
      <formula>"Baja"</formula>
    </cfRule>
    <cfRule type="cellIs" dxfId="1541" priority="89" operator="equal">
      <formula>"Media"</formula>
    </cfRule>
    <cfRule type="cellIs" dxfId="1540" priority="88" operator="equal">
      <formula>"Alta"</formula>
    </cfRule>
  </conditionalFormatting>
  <conditionalFormatting sqref="J27">
    <cfRule type="cellIs" dxfId="1539" priority="70" operator="equal">
      <formula>"Alta"</formula>
    </cfRule>
    <cfRule type="cellIs" dxfId="1538" priority="71" operator="equal">
      <formula>"Media"</formula>
    </cfRule>
    <cfRule type="cellIs" dxfId="1537" priority="72" operator="equal">
      <formula>"Baja"</formula>
    </cfRule>
    <cfRule type="cellIs" dxfId="1536" priority="73" operator="equal">
      <formula>"Muy Baja"</formula>
    </cfRule>
    <cfRule type="cellIs" dxfId="1535" priority="69" operator="equal">
      <formula>"Muy Alta"</formula>
    </cfRule>
  </conditionalFormatting>
  <conditionalFormatting sqref="J38">
    <cfRule type="cellIs" dxfId="1534" priority="60" operator="equal">
      <formula>"Muy Alta"</formula>
    </cfRule>
    <cfRule type="cellIs" dxfId="1533" priority="61" operator="equal">
      <formula>"Alta"</formula>
    </cfRule>
    <cfRule type="cellIs" dxfId="1532" priority="62" operator="equal">
      <formula>"Media"</formula>
    </cfRule>
    <cfRule type="cellIs" dxfId="1531" priority="63" operator="equal">
      <formula>"Baja"</formula>
    </cfRule>
    <cfRule type="cellIs" dxfId="1530" priority="64" operator="equal">
      <formula>"Muy Baja"</formula>
    </cfRule>
  </conditionalFormatting>
  <conditionalFormatting sqref="M11 M19 M27 M38">
    <cfRule type="containsText" dxfId="1529" priority="1" operator="containsText" text="❌">
      <formula>NOT(ISERROR(SEARCH("❌",M11)))</formula>
    </cfRule>
  </conditionalFormatting>
  <conditionalFormatting sqref="N11 AC11:AC41 N19 N27 N38">
    <cfRule type="cellIs" dxfId="1528" priority="82" operator="equal">
      <formula>"Catastrófico"</formula>
    </cfRule>
    <cfRule type="cellIs" dxfId="1527" priority="83" operator="equal">
      <formula>"Mayor"</formula>
    </cfRule>
    <cfRule type="cellIs" dxfId="1526" priority="84" operator="equal">
      <formula>"Moderado"</formula>
    </cfRule>
    <cfRule type="cellIs" dxfId="1525" priority="85" operator="equal">
      <formula>"Menor"</formula>
    </cfRule>
    <cfRule type="cellIs" dxfId="1524" priority="86" operator="equal">
      <formula>"Leve"</formula>
    </cfRule>
  </conditionalFormatting>
  <conditionalFormatting sqref="P11 AE11:AE41">
    <cfRule type="cellIs" dxfId="1523" priority="78" operator="equal">
      <formula>"Extremo"</formula>
    </cfRule>
    <cfRule type="cellIs" dxfId="1522" priority="79" operator="equal">
      <formula>"Alto"</formula>
    </cfRule>
    <cfRule type="cellIs" dxfId="1521" priority="80" operator="equal">
      <formula>"Moderado"</formula>
    </cfRule>
    <cfRule type="cellIs" dxfId="1520" priority="81" operator="equal">
      <formula>"Bajo"</formula>
    </cfRule>
  </conditionalFormatting>
  <conditionalFormatting sqref="P19">
    <cfRule type="cellIs" dxfId="1519" priority="74" operator="equal">
      <formula>"Extremo"</formula>
    </cfRule>
    <cfRule type="cellIs" dxfId="1518" priority="75" operator="equal">
      <formula>"Alto"</formula>
    </cfRule>
    <cfRule type="cellIs" dxfId="1517" priority="76" operator="equal">
      <formula>"Moderado"</formula>
    </cfRule>
    <cfRule type="cellIs" dxfId="1516" priority="77" operator="equal">
      <formula>"Bajo"</formula>
    </cfRule>
  </conditionalFormatting>
  <conditionalFormatting sqref="P27">
    <cfRule type="cellIs" dxfId="1515" priority="68" operator="equal">
      <formula>"Bajo"</formula>
    </cfRule>
    <cfRule type="cellIs" dxfId="1514" priority="67" operator="equal">
      <formula>"Moderado"</formula>
    </cfRule>
    <cfRule type="cellIs" dxfId="1513" priority="66" operator="equal">
      <formula>"Alto"</formula>
    </cfRule>
    <cfRule type="cellIs" dxfId="1512" priority="65" operator="equal">
      <formula>"Extremo"</formula>
    </cfRule>
  </conditionalFormatting>
  <conditionalFormatting sqref="P38">
    <cfRule type="cellIs" dxfId="1511" priority="56" operator="equal">
      <formula>"Extremo"</formula>
    </cfRule>
    <cfRule type="cellIs" dxfId="1510" priority="57" operator="equal">
      <formula>"Alto"</formula>
    </cfRule>
    <cfRule type="cellIs" dxfId="1509" priority="58" operator="equal">
      <formula>"Moderado"</formula>
    </cfRule>
    <cfRule type="cellIs" dxfId="1508" priority="59" operator="equal">
      <formula>"Bajo"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B6DEE-04C5-486E-87B5-4F507BE6F424}">
  <sheetPr>
    <tabColor rgb="FF002060"/>
  </sheetPr>
  <dimension ref="A1:BP88"/>
  <sheetViews>
    <sheetView zoomScale="70" zoomScaleNormal="70" workbookViewId="0">
      <selection activeCell="R29" sqref="R29"/>
    </sheetView>
  </sheetViews>
  <sheetFormatPr baseColWidth="10" defaultColWidth="11.453125" defaultRowHeight="14" x14ac:dyDescent="0.3"/>
  <cols>
    <col min="1" max="1" width="4" style="36" bestFit="1" customWidth="1"/>
    <col min="2" max="2" width="17.54296875" style="36" customWidth="1"/>
    <col min="3" max="3" width="16.816406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22.26953125" style="5" customWidth="1"/>
    <col min="37" max="37" width="14.81640625" style="5" customWidth="1"/>
    <col min="38" max="38" width="18.54296875" style="5" customWidth="1"/>
    <col min="39" max="39" width="21" style="5" customWidth="1"/>
    <col min="40" max="16384" width="11.453125" style="5"/>
  </cols>
  <sheetData>
    <row r="1" spans="1:68"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row>
    <row r="2" spans="1:68"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row>
    <row r="3" spans="1:68"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row>
    <row r="4" spans="1:68" ht="72.650000000000006" customHeight="1" x14ac:dyDescent="0.3">
      <c r="A4" s="349" t="s">
        <v>1</v>
      </c>
      <c r="B4" s="350"/>
      <c r="C4" s="506" t="s">
        <v>124</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row>
    <row r="5" spans="1:68" ht="89.15" customHeight="1" x14ac:dyDescent="0.3">
      <c r="A5" s="349" t="s">
        <v>3</v>
      </c>
      <c r="B5" s="350"/>
      <c r="C5" s="500" t="s">
        <v>125</v>
      </c>
      <c r="D5" s="501"/>
      <c r="E5" s="501"/>
      <c r="F5" s="501"/>
      <c r="G5" s="501"/>
      <c r="H5" s="501"/>
      <c r="I5" s="501"/>
      <c r="J5" s="501"/>
      <c r="K5" s="501"/>
      <c r="L5" s="501"/>
      <c r="M5" s="501"/>
      <c r="N5" s="501"/>
      <c r="O5" s="501"/>
      <c r="P5" s="50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row>
    <row r="6" spans="1:68" ht="90" customHeight="1" x14ac:dyDescent="0.3">
      <c r="A6" s="349" t="s">
        <v>5</v>
      </c>
      <c r="B6" s="350"/>
      <c r="C6" s="500" t="s">
        <v>126</v>
      </c>
      <c r="D6" s="501"/>
      <c r="E6" s="501"/>
      <c r="F6" s="501"/>
      <c r="G6" s="501"/>
      <c r="H6" s="501"/>
      <c r="I6" s="501"/>
      <c r="J6" s="501"/>
      <c r="K6" s="501"/>
      <c r="L6" s="501"/>
      <c r="M6" s="501"/>
      <c r="N6" s="501"/>
      <c r="O6" s="501"/>
      <c r="P6" s="50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row>
    <row r="7" spans="1:68" ht="48" customHeight="1" x14ac:dyDescent="0.3">
      <c r="A7" s="354" t="s">
        <v>7</v>
      </c>
      <c r="B7" s="355"/>
      <c r="C7" s="503" t="s">
        <v>8</v>
      </c>
      <c r="D7" s="504"/>
      <c r="E7" s="504"/>
      <c r="F7" s="504"/>
      <c r="G7" s="504"/>
      <c r="H7" s="504"/>
      <c r="I7" s="504"/>
      <c r="J7" s="504"/>
      <c r="K7" s="504"/>
      <c r="L7" s="504"/>
      <c r="M7" s="504"/>
      <c r="N7" s="504"/>
      <c r="O7" s="504"/>
      <c r="P7" s="505"/>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row>
    <row r="8" spans="1:68"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row>
    <row r="9" spans="1:68"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row>
    <row r="10" spans="1:68"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row>
    <row r="11" spans="1:68" s="24" customFormat="1" ht="117" customHeight="1" x14ac:dyDescent="0.35">
      <c r="A11" s="403">
        <v>1</v>
      </c>
      <c r="B11" s="379" t="s">
        <v>49</v>
      </c>
      <c r="C11" s="379" t="s">
        <v>129</v>
      </c>
      <c r="D11" s="379" t="s">
        <v>130</v>
      </c>
      <c r="E11" s="379" t="s">
        <v>131</v>
      </c>
      <c r="F11" s="380" t="s">
        <v>132</v>
      </c>
      <c r="G11" s="380" t="s">
        <v>54</v>
      </c>
      <c r="H11" s="379" t="s">
        <v>55</v>
      </c>
      <c r="I11" s="386">
        <v>3</v>
      </c>
      <c r="J11" s="387" t="str">
        <f>IF(I11&lt;=0,"",IF(I11&lt;=2,"Muy Baja",IF(I11&lt;=24,"Baja",IF(I11&lt;=500,"Media",IF(I11&lt;=5000,"Alta","Muy Alta")))))</f>
        <v>Baja</v>
      </c>
      <c r="K11" s="388">
        <f>IF(J11="","",IF(J11="Muy Baja",0.2,IF(J11="Baja",0.4,IF(J11="Media",0.6,IF(J11="Alta",0.8,IF(J11="Muy Alta",1,))))))</f>
        <v>0.4</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100" t="s">
        <v>133</v>
      </c>
      <c r="S11" s="49" t="str">
        <f>IF(OR(T11="Preventivo",T11="Detectivo"),"Probabilidad",IF(T11="Correctivo","Impacto",""))</f>
        <v>Probabilidad</v>
      </c>
      <c r="T11" s="50" t="s">
        <v>72</v>
      </c>
      <c r="U11" s="50" t="s">
        <v>59</v>
      </c>
      <c r="V11" s="51" t="str">
        <f>IF(AND(T11="Preventivo",U11="Automático"),"50%",IF(AND(T11="Preventivo",U11="Manual"),"40%",IF(AND(T11="Detectivo",U11="Automático"),"40%",IF(AND(T11="Detectivo",U11="Manual"),"30%",IF(AND(T11="Correctivo",U11="Automático"),"35%",IF(AND(T11="Correctivo",U11="Manual"),"25%",""))))))</f>
        <v>30%</v>
      </c>
      <c r="W11" s="50" t="s">
        <v>60</v>
      </c>
      <c r="X11" s="50" t="s">
        <v>61</v>
      </c>
      <c r="Y11" s="50" t="s">
        <v>62</v>
      </c>
      <c r="Z11" s="52">
        <f>IFERROR(IF(S11="Probabilidad",(K11-(+K11*V11)),IF(S11="Impacto",K11,"")),"")</f>
        <v>0.28000000000000003</v>
      </c>
      <c r="AA11" s="53" t="str">
        <f>IFERROR(IF(Z11="","",IF(Z11&lt;=0.2,"Muy Baja",IF(Z11&lt;=0.4,"Baja",IF(Z11&lt;=0.6,"Media",IF(Z11&lt;=0.8,"Alta","Muy Alta"))))),"")</f>
        <v>Baja</v>
      </c>
      <c r="AB11" s="51">
        <f>+Z11</f>
        <v>0.28000000000000003</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(AE16)</f>
        <v>Moderado</v>
      </c>
      <c r="AG11" s="50" t="s">
        <v>63</v>
      </c>
      <c r="AH11" s="56"/>
      <c r="AI11" s="57"/>
      <c r="AJ11" s="58"/>
      <c r="AK11" s="58"/>
      <c r="AL11" s="56"/>
      <c r="AM11" s="57"/>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row>
    <row r="12" spans="1:68" ht="152.5" customHeight="1" x14ac:dyDescent="0.3">
      <c r="A12" s="403"/>
      <c r="B12" s="379"/>
      <c r="C12" s="379"/>
      <c r="D12" s="379"/>
      <c r="E12" s="379"/>
      <c r="F12" s="380"/>
      <c r="G12" s="380"/>
      <c r="H12" s="379"/>
      <c r="I12" s="386"/>
      <c r="J12" s="387"/>
      <c r="K12" s="388"/>
      <c r="L12" s="389"/>
      <c r="M12" s="382">
        <f>IF(NOT(ISERROR(MATCH(L12,_xlfn.ANCHORARRAY(F28),0))),K30&amp;"Por favor no seleccionar los criterios de impacto",L12)</f>
        <v>0</v>
      </c>
      <c r="N12" s="381"/>
      <c r="O12" s="382"/>
      <c r="P12" s="383"/>
      <c r="Q12" s="48">
        <v>2</v>
      </c>
      <c r="R12" s="60" t="s">
        <v>134</v>
      </c>
      <c r="S12" s="49" t="str">
        <f t="shared" ref="S12:S16" si="0">IF(OR(T12="Preventivo",T12="Detectivo"),"Probabilidad",IF(T12="Correctivo","Impacto",""))</f>
        <v>Probabilidad</v>
      </c>
      <c r="T12" s="50" t="s">
        <v>58</v>
      </c>
      <c r="U12" s="50" t="s">
        <v>59</v>
      </c>
      <c r="V12" s="51" t="str">
        <f t="shared" ref="V12:V16" si="1">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0.16800000000000001</v>
      </c>
      <c r="AA12" s="53" t="str">
        <f t="shared" ref="AA12:AA33" si="2">IFERROR(IF(Z12="","",IF(Z12&lt;=0.2,"Muy Baja",IF(Z12&lt;=0.4,"Baja",IF(Z12&lt;=0.6,"Media",IF(Z12&lt;=0.8,"Alta","Muy Alta"))))),"")</f>
        <v>Muy Baja</v>
      </c>
      <c r="AB12" s="51">
        <f t="shared" ref="AB12:AB16" si="3">+Z12</f>
        <v>0.16800000000000001</v>
      </c>
      <c r="AC12" s="53" t="str">
        <f t="shared" ref="AC12:AC33" si="4">IFERROR(IF(AD12="","",IF(AD12&lt;=0.2,"Leve",IF(AD12&lt;=0.4,"Menor",IF(AD12&lt;=0.6,"Moderado",IF(AD12&lt;=0.8,"Mayor","Catastrófico"))))),"")</f>
        <v>Moderado</v>
      </c>
      <c r="AD12" s="51">
        <f>IFERROR(IF(AND(S11="Impacto",S12="Impacto"),(AD11-(+AD11*V12)),IF(S12="Impacto",(O11-(+O11*V12)),IF(S12="Probabilidad",AD11,""))),"")</f>
        <v>0.6</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row>
    <row r="13" spans="1:68" ht="157.5" customHeight="1" x14ac:dyDescent="0.3">
      <c r="A13" s="403"/>
      <c r="B13" s="379"/>
      <c r="C13" s="379"/>
      <c r="D13" s="379"/>
      <c r="E13" s="379"/>
      <c r="F13" s="380"/>
      <c r="G13" s="380"/>
      <c r="H13" s="379"/>
      <c r="I13" s="386"/>
      <c r="J13" s="387"/>
      <c r="K13" s="388"/>
      <c r="L13" s="389"/>
      <c r="M13" s="382"/>
      <c r="N13" s="381"/>
      <c r="O13" s="382"/>
      <c r="P13" s="383"/>
      <c r="Q13" s="48">
        <v>3</v>
      </c>
      <c r="R13" s="100" t="s">
        <v>135</v>
      </c>
      <c r="S13" s="49" t="str">
        <f t="shared" si="0"/>
        <v>Probabilidad</v>
      </c>
      <c r="T13" s="50" t="s">
        <v>72</v>
      </c>
      <c r="U13" s="50" t="s">
        <v>59</v>
      </c>
      <c r="V13" s="51" t="str">
        <f t="shared" si="1"/>
        <v>30%</v>
      </c>
      <c r="W13" s="50" t="s">
        <v>60</v>
      </c>
      <c r="X13" s="50" t="s">
        <v>61</v>
      </c>
      <c r="Y13" s="50" t="s">
        <v>62</v>
      </c>
      <c r="Z13" s="52">
        <f t="shared" ref="Z13:Z16" si="6">IFERROR(IF(AND(S12="Probabilidad",S13="Probabilidad"),(AB12-(+AB12*V13)),IF(S13="Probabilidad",(K12-(+K12*V13)),IF(S13="Impacto",AB12,""))),"")</f>
        <v>0.11760000000000001</v>
      </c>
      <c r="AA13" s="53" t="str">
        <f t="shared" si="2"/>
        <v>Muy Baja</v>
      </c>
      <c r="AB13" s="51">
        <f t="shared" si="3"/>
        <v>0.11760000000000001</v>
      </c>
      <c r="AC13" s="53" t="str">
        <f t="shared" si="4"/>
        <v>Moderado</v>
      </c>
      <c r="AD13" s="51">
        <f t="shared" ref="AD13:AD16" si="7">IFERROR(IF(AND(S12="Impacto",S13="Impacto"),(AD12-(+AD12*V13)),IF(S13="Impacto",(O12-(+O12*V13)),IF(S13="Probabilidad",AD12,""))),"")</f>
        <v>0.6</v>
      </c>
      <c r="AE13" s="54" t="str">
        <f t="shared" si="5"/>
        <v>Moderado</v>
      </c>
      <c r="AF13" s="384"/>
      <c r="AG13" s="50" t="s">
        <v>63</v>
      </c>
      <c r="AH13" s="56"/>
      <c r="AI13" s="57"/>
      <c r="AJ13" s="58"/>
      <c r="AK13" s="58"/>
      <c r="AL13" s="56"/>
      <c r="AM13" s="57"/>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row>
    <row r="14" spans="1:68" ht="168" customHeight="1" x14ac:dyDescent="0.3">
      <c r="A14" s="403"/>
      <c r="B14" s="379"/>
      <c r="C14" s="379"/>
      <c r="D14" s="379"/>
      <c r="E14" s="379"/>
      <c r="F14" s="380"/>
      <c r="G14" s="380"/>
      <c r="H14" s="379"/>
      <c r="I14" s="386"/>
      <c r="J14" s="387"/>
      <c r="K14" s="388"/>
      <c r="L14" s="389"/>
      <c r="M14" s="382"/>
      <c r="N14" s="381"/>
      <c r="O14" s="382"/>
      <c r="P14" s="383"/>
      <c r="Q14" s="48">
        <v>4</v>
      </c>
      <c r="R14" s="60" t="s">
        <v>136</v>
      </c>
      <c r="S14" s="49" t="str">
        <f t="shared" si="0"/>
        <v>Probabilidad</v>
      </c>
      <c r="T14" s="50" t="s">
        <v>58</v>
      </c>
      <c r="U14" s="50" t="s">
        <v>59</v>
      </c>
      <c r="V14" s="51" t="str">
        <f t="shared" si="1"/>
        <v>40%</v>
      </c>
      <c r="W14" s="50" t="s">
        <v>60</v>
      </c>
      <c r="X14" s="50" t="s">
        <v>61</v>
      </c>
      <c r="Y14" s="50" t="s">
        <v>62</v>
      </c>
      <c r="Z14" s="52">
        <f t="shared" si="6"/>
        <v>7.0560000000000012E-2</v>
      </c>
      <c r="AA14" s="53" t="str">
        <f t="shared" si="2"/>
        <v>Muy Baja</v>
      </c>
      <c r="AB14" s="51">
        <f t="shared" si="3"/>
        <v>7.0560000000000012E-2</v>
      </c>
      <c r="AC14" s="53" t="str">
        <f t="shared" si="4"/>
        <v>Moderado</v>
      </c>
      <c r="AD14" s="51">
        <f t="shared" si="7"/>
        <v>0.6</v>
      </c>
      <c r="AE14" s="54" t="str">
        <f t="shared" si="5"/>
        <v>Moderado</v>
      </c>
      <c r="AF14" s="384"/>
      <c r="AG14" s="50" t="s">
        <v>63</v>
      </c>
      <c r="AH14" s="56"/>
      <c r="AI14" s="57"/>
      <c r="AJ14" s="58"/>
      <c r="AK14" s="58"/>
      <c r="AL14" s="56"/>
      <c r="AM14" s="57"/>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row>
    <row r="15" spans="1:68" ht="126.65" customHeight="1" x14ac:dyDescent="0.3">
      <c r="A15" s="403"/>
      <c r="B15" s="379"/>
      <c r="C15" s="379"/>
      <c r="D15" s="379"/>
      <c r="E15" s="379"/>
      <c r="F15" s="380"/>
      <c r="G15" s="380"/>
      <c r="H15" s="379"/>
      <c r="I15" s="386"/>
      <c r="J15" s="387"/>
      <c r="K15" s="388"/>
      <c r="L15" s="389"/>
      <c r="M15" s="382"/>
      <c r="N15" s="381"/>
      <c r="O15" s="382"/>
      <c r="P15" s="383"/>
      <c r="Q15" s="48">
        <v>5</v>
      </c>
      <c r="R15" s="60" t="s">
        <v>691</v>
      </c>
      <c r="S15" s="49" t="str">
        <f t="shared" si="0"/>
        <v>Probabilidad</v>
      </c>
      <c r="T15" s="50" t="s">
        <v>72</v>
      </c>
      <c r="U15" s="50" t="s">
        <v>59</v>
      </c>
      <c r="V15" s="51" t="str">
        <f t="shared" si="1"/>
        <v>30%</v>
      </c>
      <c r="W15" s="50" t="s">
        <v>60</v>
      </c>
      <c r="X15" s="50" t="s">
        <v>61</v>
      </c>
      <c r="Y15" s="50" t="s">
        <v>62</v>
      </c>
      <c r="Z15" s="52">
        <f t="shared" si="6"/>
        <v>4.9392000000000005E-2</v>
      </c>
      <c r="AA15" s="53" t="str">
        <f t="shared" si="2"/>
        <v>Muy Baja</v>
      </c>
      <c r="AB15" s="51">
        <f t="shared" si="3"/>
        <v>4.9392000000000005E-2</v>
      </c>
      <c r="AC15" s="53" t="str">
        <f t="shared" si="4"/>
        <v>Moderado</v>
      </c>
      <c r="AD15" s="51">
        <f t="shared" si="7"/>
        <v>0.6</v>
      </c>
      <c r="AE15" s="54" t="str">
        <f t="shared" si="5"/>
        <v>Moderado</v>
      </c>
      <c r="AF15" s="384"/>
      <c r="AG15" s="50" t="s">
        <v>63</v>
      </c>
      <c r="AH15" s="56"/>
      <c r="AI15" s="57"/>
      <c r="AJ15" s="58"/>
      <c r="AK15" s="58"/>
      <c r="AL15" s="56"/>
      <c r="AM15" s="57"/>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row>
    <row r="16" spans="1:68" ht="90" hidden="1" customHeight="1" x14ac:dyDescent="0.3">
      <c r="A16" s="403"/>
      <c r="B16" s="379"/>
      <c r="C16" s="379"/>
      <c r="D16" s="379"/>
      <c r="E16" s="379"/>
      <c r="F16" s="380"/>
      <c r="G16" s="380"/>
      <c r="H16" s="379"/>
      <c r="I16" s="386"/>
      <c r="J16" s="387"/>
      <c r="K16" s="388"/>
      <c r="L16" s="389"/>
      <c r="M16" s="382"/>
      <c r="N16" s="381"/>
      <c r="O16" s="382"/>
      <c r="P16" s="383"/>
      <c r="Q16" s="48">
        <v>6</v>
      </c>
      <c r="R16" s="60"/>
      <c r="S16" s="49" t="str">
        <f t="shared" si="0"/>
        <v>Probabilidad</v>
      </c>
      <c r="T16" s="50" t="s">
        <v>72</v>
      </c>
      <c r="U16" s="50" t="s">
        <v>59</v>
      </c>
      <c r="V16" s="51" t="str">
        <f t="shared" si="1"/>
        <v>30%</v>
      </c>
      <c r="W16" s="50" t="s">
        <v>60</v>
      </c>
      <c r="X16" s="50" t="s">
        <v>61</v>
      </c>
      <c r="Y16" s="50" t="s">
        <v>62</v>
      </c>
      <c r="Z16" s="52">
        <f t="shared" si="6"/>
        <v>3.4574400000000005E-2</v>
      </c>
      <c r="AA16" s="53" t="str">
        <f t="shared" si="2"/>
        <v>Muy Baja</v>
      </c>
      <c r="AB16" s="51">
        <f t="shared" si="3"/>
        <v>3.4574400000000005E-2</v>
      </c>
      <c r="AC16" s="53" t="str">
        <f t="shared" si="4"/>
        <v>Moderado</v>
      </c>
      <c r="AD16" s="51">
        <f t="shared" si="7"/>
        <v>0.6</v>
      </c>
      <c r="AE16" s="54" t="str">
        <f t="shared" si="5"/>
        <v>Moderado</v>
      </c>
      <c r="AF16" s="384"/>
      <c r="AG16" s="50" t="s">
        <v>63</v>
      </c>
      <c r="AH16" s="56"/>
      <c r="AI16" s="57"/>
      <c r="AJ16" s="58"/>
      <c r="AK16" s="58"/>
      <c r="AL16" s="56"/>
      <c r="AM16" s="57"/>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row>
    <row r="17" spans="1:68" ht="62.5" hidden="1" customHeight="1" x14ac:dyDescent="0.3">
      <c r="A17" s="403"/>
      <c r="B17" s="379"/>
      <c r="C17" s="379"/>
      <c r="D17" s="379"/>
      <c r="E17" s="379"/>
      <c r="F17" s="380"/>
      <c r="G17" s="380"/>
      <c r="H17" s="379"/>
      <c r="I17" s="386"/>
      <c r="J17" s="387"/>
      <c r="K17" s="388"/>
      <c r="L17" s="389"/>
      <c r="M17" s="382"/>
      <c r="N17" s="381"/>
      <c r="O17" s="382"/>
      <c r="P17" s="383"/>
      <c r="Q17" s="48">
        <v>7</v>
      </c>
      <c r="R17" s="60"/>
      <c r="S17" s="49"/>
      <c r="T17" s="50"/>
      <c r="U17" s="50"/>
      <c r="V17" s="51"/>
      <c r="W17" s="50"/>
      <c r="X17" s="50"/>
      <c r="Y17" s="50"/>
      <c r="Z17" s="52"/>
      <c r="AA17" s="53"/>
      <c r="AB17" s="51"/>
      <c r="AC17" s="53"/>
      <c r="AD17" s="51"/>
      <c r="AE17" s="54"/>
      <c r="AF17" s="384"/>
      <c r="AG17" s="50"/>
      <c r="AH17" s="56"/>
      <c r="AI17" s="57"/>
      <c r="AJ17" s="58"/>
      <c r="AK17" s="58"/>
      <c r="AL17" s="56"/>
      <c r="AM17" s="57"/>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row>
    <row r="18" spans="1:68" ht="70" hidden="1" customHeight="1" x14ac:dyDescent="0.3">
      <c r="A18" s="403"/>
      <c r="B18" s="379"/>
      <c r="C18" s="379"/>
      <c r="D18" s="379"/>
      <c r="E18" s="379"/>
      <c r="F18" s="380"/>
      <c r="G18" s="380"/>
      <c r="H18" s="379"/>
      <c r="I18" s="386"/>
      <c r="J18" s="387"/>
      <c r="K18" s="388"/>
      <c r="L18" s="389"/>
      <c r="M18" s="382"/>
      <c r="N18" s="381"/>
      <c r="O18" s="382"/>
      <c r="P18" s="383"/>
      <c r="Q18" s="48">
        <v>8</v>
      </c>
      <c r="R18" s="60"/>
      <c r="S18" s="49"/>
      <c r="T18" s="50"/>
      <c r="U18" s="50"/>
      <c r="V18" s="51"/>
      <c r="W18" s="50"/>
      <c r="X18" s="50"/>
      <c r="Y18" s="50"/>
      <c r="Z18" s="52"/>
      <c r="AA18" s="53"/>
      <c r="AB18" s="51"/>
      <c r="AC18" s="53"/>
      <c r="AD18" s="51"/>
      <c r="AE18" s="54"/>
      <c r="AF18" s="384"/>
      <c r="AG18" s="50"/>
      <c r="AH18" s="56"/>
      <c r="AI18" s="57"/>
      <c r="AJ18" s="58"/>
      <c r="AK18" s="58"/>
      <c r="AL18" s="56"/>
      <c r="AM18" s="57"/>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row>
    <row r="19" spans="1:68" ht="88" hidden="1" customHeight="1" x14ac:dyDescent="0.3">
      <c r="A19" s="403"/>
      <c r="B19" s="379"/>
      <c r="C19" s="379"/>
      <c r="D19" s="379"/>
      <c r="E19" s="379"/>
      <c r="F19" s="380"/>
      <c r="G19" s="380"/>
      <c r="H19" s="379"/>
      <c r="I19" s="386"/>
      <c r="J19" s="387"/>
      <c r="K19" s="388"/>
      <c r="L19" s="389"/>
      <c r="M19" s="382">
        <f>IF(NOT(ISERROR(MATCH(L19,_xlfn.ANCHORARRAY(F29),0))),K31&amp;"Por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384"/>
      <c r="AG19" s="50"/>
      <c r="AH19" s="56"/>
      <c r="AI19" s="57"/>
      <c r="AJ19" s="58"/>
      <c r="AK19" s="58"/>
      <c r="AL19" s="56"/>
      <c r="AM19" s="57"/>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row>
    <row r="20" spans="1:68" ht="56.5" hidden="1" customHeight="1" x14ac:dyDescent="0.3">
      <c r="A20" s="403"/>
      <c r="B20" s="379"/>
      <c r="C20" s="379"/>
      <c r="D20" s="379"/>
      <c r="E20" s="379"/>
      <c r="F20" s="380"/>
      <c r="G20" s="380"/>
      <c r="H20" s="379"/>
      <c r="I20" s="386"/>
      <c r="J20" s="387"/>
      <c r="K20" s="388"/>
      <c r="L20" s="389"/>
      <c r="M20" s="382"/>
      <c r="N20" s="381"/>
      <c r="O20" s="382"/>
      <c r="P20" s="383"/>
      <c r="Q20" s="48"/>
      <c r="R20" s="60"/>
      <c r="S20" s="49"/>
      <c r="T20" s="50"/>
      <c r="U20" s="50"/>
      <c r="V20" s="51"/>
      <c r="W20" s="50"/>
      <c r="X20" s="50"/>
      <c r="Y20" s="50"/>
      <c r="Z20" s="52"/>
      <c r="AA20" s="53"/>
      <c r="AB20" s="51"/>
      <c r="AC20" s="53"/>
      <c r="AD20" s="51"/>
      <c r="AE20" s="54"/>
      <c r="AF20" s="384"/>
      <c r="AG20" s="50"/>
      <c r="AH20" s="56"/>
      <c r="AI20" s="57"/>
      <c r="AJ20" s="58"/>
      <c r="AK20" s="58"/>
      <c r="AL20" s="56"/>
      <c r="AM20" s="57"/>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row>
    <row r="21" spans="1:68" ht="45" hidden="1" customHeight="1" x14ac:dyDescent="0.3">
      <c r="A21" s="403"/>
      <c r="B21" s="379"/>
      <c r="C21" s="379"/>
      <c r="D21" s="379"/>
      <c r="E21" s="379"/>
      <c r="F21" s="380"/>
      <c r="G21" s="380"/>
      <c r="H21" s="379"/>
      <c r="I21" s="386"/>
      <c r="J21" s="387"/>
      <c r="K21" s="388"/>
      <c r="L21" s="389"/>
      <c r="M21" s="382">
        <f>IF(NOT(ISERROR(MATCH(L21,_xlfn.ANCHORARRAY(F30),0))),K32&amp;"Por favor no seleccionar los criterios de impacto",L21)</f>
        <v>0</v>
      </c>
      <c r="N21" s="381"/>
      <c r="O21" s="382"/>
      <c r="P21" s="383"/>
      <c r="Q21" s="48">
        <v>10</v>
      </c>
      <c r="R21" s="60"/>
      <c r="S21" s="49"/>
      <c r="T21" s="50"/>
      <c r="U21" s="50"/>
      <c r="V21" s="51"/>
      <c r="W21" s="50"/>
      <c r="X21" s="50"/>
      <c r="Y21" s="50"/>
      <c r="Z21" s="52"/>
      <c r="AA21" s="53"/>
      <c r="AB21" s="51"/>
      <c r="AC21" s="53"/>
      <c r="AD21" s="51"/>
      <c r="AE21" s="54"/>
      <c r="AF21" s="384"/>
      <c r="AG21" s="50"/>
      <c r="AH21" s="56"/>
      <c r="AI21" s="57"/>
      <c r="AJ21" s="58"/>
      <c r="AK21" s="58"/>
      <c r="AL21" s="56"/>
      <c r="AM21" s="57"/>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row>
    <row r="22" spans="1:68" ht="115.5" customHeight="1" x14ac:dyDescent="0.3">
      <c r="A22" s="403">
        <v>2</v>
      </c>
      <c r="B22" s="379" t="s">
        <v>49</v>
      </c>
      <c r="C22" s="379" t="s">
        <v>137</v>
      </c>
      <c r="D22" s="379" t="s">
        <v>138</v>
      </c>
      <c r="E22" s="379" t="s">
        <v>139</v>
      </c>
      <c r="F22" s="380" t="s">
        <v>140</v>
      </c>
      <c r="G22" s="380" t="s">
        <v>54</v>
      </c>
      <c r="H22" s="379" t="s">
        <v>55</v>
      </c>
      <c r="I22" s="386">
        <v>3</v>
      </c>
      <c r="J22" s="387" t="str">
        <f>IF(I22&lt;=0,"",IF(I22&lt;=2,"Muy Baja",IF(I22&lt;=24,"Baja",IF(I22&lt;=500,"Media",IF(I22&lt;=5000,"Alta","Muy Alta")))))</f>
        <v>Baja</v>
      </c>
      <c r="K22" s="388">
        <f>IF(J22="","",IF(J22="Muy Baja",0.2,IF(J22="Baja",0.4,IF(J22="Media",0.6,IF(J22="Alta",0.8,IF(J22="Muy Alta",1,))))))</f>
        <v>0.4</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100" t="s">
        <v>141</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0.24</v>
      </c>
      <c r="AA22" s="53" t="str">
        <f>IFERROR(IF(Z22="","",IF(Z22&lt;=0.2,"Muy Baja",IF(Z22&lt;=0.4,"Baja",IF(Z22&lt;=0.6,"Media",IF(Z22&lt;=0.8,"Alta","Muy Alta"))))),"")</f>
        <v>Baja</v>
      </c>
      <c r="AB22" s="51">
        <f>+Z22</f>
        <v>0.24</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(AE25)</f>
        <v>Moderado</v>
      </c>
      <c r="AG22" s="50" t="s">
        <v>63</v>
      </c>
      <c r="AH22" s="56"/>
      <c r="AI22" s="57"/>
      <c r="AJ22" s="58"/>
      <c r="AK22" s="58"/>
      <c r="AL22" s="56"/>
      <c r="AM22" s="57"/>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row>
    <row r="23" spans="1:68" ht="135" customHeight="1" x14ac:dyDescent="0.3">
      <c r="A23" s="403"/>
      <c r="B23" s="379"/>
      <c r="C23" s="379"/>
      <c r="D23" s="379"/>
      <c r="E23" s="379"/>
      <c r="F23" s="380"/>
      <c r="G23" s="380"/>
      <c r="H23" s="379"/>
      <c r="I23" s="386"/>
      <c r="J23" s="387"/>
      <c r="K23" s="388"/>
      <c r="L23" s="389"/>
      <c r="M23" s="382">
        <f>IF(NOT(ISERROR(MATCH(L23,_xlfn.ANCHORARRAY(F34),0))),K36&amp;"Por favor no seleccionar los criterios de impacto",L23)</f>
        <v>0</v>
      </c>
      <c r="N23" s="381"/>
      <c r="O23" s="382"/>
      <c r="P23" s="383"/>
      <c r="Q23" s="48">
        <v>2</v>
      </c>
      <c r="R23" s="100" t="s">
        <v>142</v>
      </c>
      <c r="S23" s="49" t="str">
        <f>IF(OR(T23="Preventivo",T23="Detectivo"),"Probabilidad",IF(T23="Correctivo","Impacto",""))</f>
        <v>Probabilidad</v>
      </c>
      <c r="T23" s="50" t="s">
        <v>72</v>
      </c>
      <c r="U23" s="50" t="s">
        <v>59</v>
      </c>
      <c r="V23" s="51" t="str">
        <f t="shared" ref="V23:V27" si="8">IF(AND(T23="Preventivo",U23="Automático"),"50%",IF(AND(T23="Preventivo",U23="Manual"),"40%",IF(AND(T23="Detectivo",U23="Automático"),"40%",IF(AND(T23="Detectivo",U23="Manual"),"30%",IF(AND(T23="Correctivo",U23="Automático"),"35%",IF(AND(T23="Correctivo",U23="Manual"),"25%",""))))))</f>
        <v>30%</v>
      </c>
      <c r="W23" s="50" t="s">
        <v>60</v>
      </c>
      <c r="X23" s="50" t="s">
        <v>61</v>
      </c>
      <c r="Y23" s="50" t="s">
        <v>62</v>
      </c>
      <c r="Z23" s="52">
        <f>IFERROR(IF(AND(S22="Probabilidad",S23="Probabilidad"),(AB22-(+AB22*V23)),IF(S23="Probabilidad",(K22-(+K22*V23)),IF(S23="Impacto",AB22,""))),"")</f>
        <v>0.16799999999999998</v>
      </c>
      <c r="AA23" s="53" t="str">
        <f t="shared" si="2"/>
        <v>Muy Baja</v>
      </c>
      <c r="AB23" s="51">
        <f t="shared" ref="AB23:AB27" si="9">+Z23</f>
        <v>0.16799999999999998</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spans="1:68" ht="120" customHeight="1" x14ac:dyDescent="0.3">
      <c r="A24" s="403"/>
      <c r="B24" s="379"/>
      <c r="C24" s="379"/>
      <c r="D24" s="379"/>
      <c r="E24" s="379"/>
      <c r="F24" s="380"/>
      <c r="G24" s="380"/>
      <c r="H24" s="379"/>
      <c r="I24" s="386"/>
      <c r="J24" s="387"/>
      <c r="K24" s="388"/>
      <c r="L24" s="389"/>
      <c r="M24" s="382">
        <f>IF(NOT(ISERROR(MATCH(L24,_xlfn.ANCHORARRAY(F35),0))),K37&amp;"Por favor no seleccionar los criterios de impacto",L24)</f>
        <v>0</v>
      </c>
      <c r="N24" s="381"/>
      <c r="O24" s="382"/>
      <c r="P24" s="383"/>
      <c r="Q24" s="48">
        <v>3</v>
      </c>
      <c r="R24" s="100" t="s">
        <v>143</v>
      </c>
      <c r="S24" s="49" t="str">
        <f>IF(OR(T24="Preventivo",T24="Detectivo"),"Probabilidad",IF(T24="Correctivo","Impacto",""))</f>
        <v>Probabilidad</v>
      </c>
      <c r="T24" s="50" t="s">
        <v>58</v>
      </c>
      <c r="U24" s="50" t="s">
        <v>59</v>
      </c>
      <c r="V24" s="51" t="str">
        <f t="shared" si="8"/>
        <v>40%</v>
      </c>
      <c r="W24" s="50" t="s">
        <v>60</v>
      </c>
      <c r="X24" s="50" t="s">
        <v>61</v>
      </c>
      <c r="Y24" s="50" t="s">
        <v>62</v>
      </c>
      <c r="Z24" s="52">
        <f>IFERROR(IF(AND(S23="Probabilidad",S24="Probabilidad"),(AB23-(+AB23*V24)),IF(AND(S23="Impacto",S24="Probabilidad"),(AB22-(+AB22*V24)),IF(S24="Impacto",AB23,""))),"")</f>
        <v>0.10079999999999999</v>
      </c>
      <c r="AA24" s="53" t="str">
        <f t="shared" si="2"/>
        <v>Muy Baja</v>
      </c>
      <c r="AB24" s="51">
        <f t="shared" si="9"/>
        <v>0.10079999999999999</v>
      </c>
      <c r="AC24" s="53" t="str">
        <f t="shared" si="4"/>
        <v>Moderado</v>
      </c>
      <c r="AD24" s="51">
        <f>IFERROR(IF(AND(S23="Impacto",S24="Impacto"),(AD23-(+AD23*V24)),IF(AND(S23="Probabilidad",S24="Impacto"),(AD22-(+AD22*V24)),IF(S24="Probabilidad",AD23,""))),"")</f>
        <v>0.6</v>
      </c>
      <c r="AE24" s="54" t="str">
        <f t="shared" si="10"/>
        <v>Moderado</v>
      </c>
      <c r="AF24" s="384"/>
      <c r="AG24" s="50" t="s">
        <v>63</v>
      </c>
      <c r="AH24" s="56"/>
      <c r="AI24" s="57"/>
      <c r="AJ24" s="58"/>
      <c r="AK24" s="58"/>
      <c r="AL24" s="56"/>
      <c r="AM24" s="57"/>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spans="1:68" ht="111.65" customHeight="1" x14ac:dyDescent="0.3">
      <c r="A25" s="403"/>
      <c r="B25" s="379"/>
      <c r="C25" s="379"/>
      <c r="D25" s="379"/>
      <c r="E25" s="379"/>
      <c r="F25" s="380"/>
      <c r="G25" s="380"/>
      <c r="H25" s="379"/>
      <c r="I25" s="386"/>
      <c r="J25" s="387"/>
      <c r="K25" s="388"/>
      <c r="L25" s="389"/>
      <c r="M25" s="382">
        <f>IF(NOT(ISERROR(MATCH(L25,_xlfn.ANCHORARRAY(F36),0))),K38&amp;"Por favor no seleccionar los criterios de impacto",L25)</f>
        <v>0</v>
      </c>
      <c r="N25" s="381"/>
      <c r="O25" s="382"/>
      <c r="P25" s="383"/>
      <c r="Q25" s="48">
        <v>4</v>
      </c>
      <c r="R25" s="60" t="s">
        <v>144</v>
      </c>
      <c r="S25" s="49" t="str">
        <f t="shared" ref="S25:S27" si="11">IF(OR(T25="Preventivo",T25="Detectivo"),"Probabilidad",IF(T25="Correctivo","Impacto",""))</f>
        <v>Probabilidad</v>
      </c>
      <c r="T25" s="50" t="s">
        <v>72</v>
      </c>
      <c r="U25" s="50" t="s">
        <v>59</v>
      </c>
      <c r="V25" s="51" t="str">
        <f t="shared" si="8"/>
        <v>30%</v>
      </c>
      <c r="W25" s="50" t="s">
        <v>60</v>
      </c>
      <c r="X25" s="50" t="s">
        <v>61</v>
      </c>
      <c r="Y25" s="50" t="s">
        <v>62</v>
      </c>
      <c r="Z25" s="52">
        <f t="shared" ref="Z25:Z27" si="12">IFERROR(IF(AND(S24="Probabilidad",S25="Probabilidad"),(AB24-(+AB24*V25)),IF(AND(S24="Impacto",S25="Probabilidad"),(AB23-(+AB23*V25)),IF(S25="Impacto",AB24,""))),"")</f>
        <v>7.0559999999999984E-2</v>
      </c>
      <c r="AA25" s="53" t="str">
        <f t="shared" si="2"/>
        <v>Muy Baja</v>
      </c>
      <c r="AB25" s="51">
        <f t="shared" si="9"/>
        <v>7.0559999999999984E-2</v>
      </c>
      <c r="AC25" s="53" t="str">
        <f t="shared" si="4"/>
        <v>Moderado</v>
      </c>
      <c r="AD25" s="51">
        <f t="shared" ref="AD25:AD27" si="13">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84"/>
      <c r="AG25" s="50" t="s">
        <v>63</v>
      </c>
      <c r="AH25" s="56"/>
      <c r="AI25" s="57"/>
      <c r="AJ25" s="58"/>
      <c r="AK25" s="58"/>
      <c r="AL25" s="56"/>
      <c r="AM25" s="57"/>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spans="1:68" ht="55" hidden="1" customHeight="1" x14ac:dyDescent="0.3">
      <c r="A26" s="403"/>
      <c r="B26" s="379"/>
      <c r="C26" s="379"/>
      <c r="D26" s="379"/>
      <c r="E26" s="379"/>
      <c r="F26" s="380"/>
      <c r="G26" s="380"/>
      <c r="H26" s="379"/>
      <c r="I26" s="386"/>
      <c r="J26" s="387"/>
      <c r="K26" s="388"/>
      <c r="L26" s="389"/>
      <c r="M26" s="382">
        <f>IF(NOT(ISERROR(MATCH(L26,_xlfn.ANCHORARRAY(F37),0))),K39&amp;"Por favor no seleccionar los criterios de impacto",L26)</f>
        <v>0</v>
      </c>
      <c r="N26" s="381"/>
      <c r="O26" s="382"/>
      <c r="P26" s="383"/>
      <c r="Q26" s="48">
        <v>5</v>
      </c>
      <c r="R26" s="96"/>
      <c r="S26" s="49" t="str">
        <f t="shared" si="11"/>
        <v/>
      </c>
      <c r="T26" s="50"/>
      <c r="U26" s="50" t="s">
        <v>59</v>
      </c>
      <c r="V26" s="51" t="str">
        <f t="shared" si="8"/>
        <v/>
      </c>
      <c r="W26" s="50" t="s">
        <v>60</v>
      </c>
      <c r="X26" s="50" t="s">
        <v>61</v>
      </c>
      <c r="Y26" s="50" t="s">
        <v>62</v>
      </c>
      <c r="Z26" s="52" t="str">
        <f t="shared" si="12"/>
        <v/>
      </c>
      <c r="AA26" s="53" t="str">
        <f t="shared" si="2"/>
        <v/>
      </c>
      <c r="AB26" s="51" t="str">
        <f t="shared" si="9"/>
        <v/>
      </c>
      <c r="AC26" s="53" t="str">
        <f t="shared" si="4"/>
        <v/>
      </c>
      <c r="AD26" s="51" t="str">
        <f t="shared" si="13"/>
        <v/>
      </c>
      <c r="AE26" s="54"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384"/>
      <c r="AG26" s="50" t="s">
        <v>63</v>
      </c>
      <c r="AH26" s="56"/>
      <c r="AI26" s="57"/>
      <c r="AJ26" s="58"/>
      <c r="AK26" s="58"/>
      <c r="AL26" s="56"/>
      <c r="AM26" s="57"/>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spans="1:68" ht="151.5" hidden="1" customHeight="1" x14ac:dyDescent="0.3">
      <c r="A27" s="403"/>
      <c r="B27" s="379"/>
      <c r="C27" s="379"/>
      <c r="D27" s="379"/>
      <c r="E27" s="46"/>
      <c r="F27" s="380"/>
      <c r="G27" s="47"/>
      <c r="H27" s="379"/>
      <c r="I27" s="386"/>
      <c r="J27" s="387"/>
      <c r="K27" s="388"/>
      <c r="L27" s="389"/>
      <c r="M27" s="382">
        <f>IF(NOT(ISERROR(MATCH(L27,_xlfn.ANCHORARRAY(F38),0))),K40&amp;"Por favor no seleccionar los criterios de impacto",L27)</f>
        <v>0</v>
      </c>
      <c r="N27" s="381"/>
      <c r="O27" s="382"/>
      <c r="P27" s="383"/>
      <c r="Q27" s="48">
        <v>6</v>
      </c>
      <c r="R27" s="60"/>
      <c r="S27" s="49" t="str">
        <f t="shared" si="11"/>
        <v/>
      </c>
      <c r="T27" s="50"/>
      <c r="U27" s="50"/>
      <c r="V27" s="51" t="str">
        <f t="shared" si="8"/>
        <v/>
      </c>
      <c r="W27" s="50"/>
      <c r="X27" s="50"/>
      <c r="Y27" s="50"/>
      <c r="Z27" s="52" t="str">
        <f t="shared" si="12"/>
        <v/>
      </c>
      <c r="AA27" s="53" t="str">
        <f t="shared" si="2"/>
        <v/>
      </c>
      <c r="AB27" s="51" t="str">
        <f t="shared" si="9"/>
        <v/>
      </c>
      <c r="AC27" s="53" t="str">
        <f t="shared" si="4"/>
        <v/>
      </c>
      <c r="AD27" s="51" t="str">
        <f t="shared" si="13"/>
        <v/>
      </c>
      <c r="AE27" s="54" t="str">
        <f t="shared" si="14"/>
        <v/>
      </c>
      <c r="AF27" s="54"/>
      <c r="AG27" s="50"/>
      <c r="AH27" s="56"/>
      <c r="AI27" s="57"/>
      <c r="AJ27" s="58"/>
      <c r="AK27" s="58"/>
      <c r="AL27" s="56"/>
      <c r="AM27" s="57"/>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spans="1:68" ht="146.15" customHeight="1" x14ac:dyDescent="0.3">
      <c r="A28" s="403">
        <v>3</v>
      </c>
      <c r="B28" s="379" t="s">
        <v>49</v>
      </c>
      <c r="C28" s="379" t="s">
        <v>145</v>
      </c>
      <c r="D28" s="379" t="s">
        <v>146</v>
      </c>
      <c r="E28" s="379" t="s">
        <v>139</v>
      </c>
      <c r="F28" s="380" t="s">
        <v>147</v>
      </c>
      <c r="G28" s="380" t="s">
        <v>54</v>
      </c>
      <c r="H28" s="379" t="s">
        <v>55</v>
      </c>
      <c r="I28" s="386">
        <v>2</v>
      </c>
      <c r="J28" s="387" t="str">
        <f>IF(I28&lt;=0,"",IF(I28&lt;=2,"Muy Baja",IF(I28&lt;=24,"Baja",IF(I28&lt;=500,"Media",IF(I28&lt;=5000,"Alta","Muy Alta")))))</f>
        <v>Muy Baja</v>
      </c>
      <c r="K28" s="388">
        <f>IF(J28="","",IF(J28="Muy Baja",0.2,IF(J28="Baja",0.4,IF(J28="Media",0.6,IF(J28="Alta",0.8,IF(J28="Muy Alta",1,))))))</f>
        <v>0.2</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60" t="s">
        <v>148</v>
      </c>
      <c r="S28" s="49" t="str">
        <f>IF(OR(T28="Preventivo",T28="Detectivo"),"Probabilidad",IF(T28="Correctivo","Impacto",""))</f>
        <v>Probabilidad</v>
      </c>
      <c r="T28" s="50" t="s">
        <v>58</v>
      </c>
      <c r="U28" s="50" t="s">
        <v>59</v>
      </c>
      <c r="V28" s="51" t="str">
        <f>IF(AND(T28="Preventivo",U28="Automático"),"50%",IF(AND(T28="Preventivo",U28="Manual"),"40%",IF(AND(T28="Detectivo",U28="Automático"),"40%",IF(AND(T28="Detectivo",U28="Manual"),"30%",IF(AND(T28="Correctivo",U28="Automático"),"35%",IF(AND(T28="Correctivo",U28="Manual"),"25%",""))))))</f>
        <v>40%</v>
      </c>
      <c r="W28" s="50" t="s">
        <v>60</v>
      </c>
      <c r="X28" s="50" t="s">
        <v>61</v>
      </c>
      <c r="Y28" s="50" t="s">
        <v>62</v>
      </c>
      <c r="Z28" s="52">
        <f>IFERROR(IF(S28="Probabilidad",(K28-(+K28*V28)),IF(S28="Impacto",K28,"")),"")</f>
        <v>0.12</v>
      </c>
      <c r="AA28" s="53" t="str">
        <f>IFERROR(IF(Z28="","",IF(Z28&lt;=0.2,"Muy Baja",IF(Z28&lt;=0.4,"Baja",IF(Z28&lt;=0.6,"Media",IF(Z28&lt;=0.8,"Alta","Muy Alta"))))),"")</f>
        <v>Muy Baja</v>
      </c>
      <c r="AB28" s="51">
        <f>+Z28</f>
        <v>0.12</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t="str">
        <f>(AE31)</f>
        <v>Moderado</v>
      </c>
      <c r="AG28" s="50" t="s">
        <v>63</v>
      </c>
      <c r="AH28" s="56"/>
      <c r="AI28" s="57"/>
      <c r="AJ28" s="58"/>
      <c r="AK28" s="58"/>
      <c r="AL28" s="56"/>
      <c r="AM28" s="57"/>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spans="1:68" ht="177" customHeight="1" x14ac:dyDescent="0.3">
      <c r="A29" s="403"/>
      <c r="B29" s="379"/>
      <c r="C29" s="379"/>
      <c r="D29" s="379"/>
      <c r="E29" s="379"/>
      <c r="F29" s="380"/>
      <c r="G29" s="380"/>
      <c r="H29" s="379"/>
      <c r="I29" s="386"/>
      <c r="J29" s="387"/>
      <c r="K29" s="388"/>
      <c r="L29" s="389"/>
      <c r="M29" s="388">
        <f>IF(NOT(ISERROR(MATCH(L29,_xlfn.ANCHORARRAY(F40),0))),K42&amp;"Por favor no seleccionar los criterios de impacto",L29)</f>
        <v>0</v>
      </c>
      <c r="N29" s="387"/>
      <c r="O29" s="388"/>
      <c r="P29" s="395"/>
      <c r="Q29" s="48">
        <v>2</v>
      </c>
      <c r="R29" s="100" t="s">
        <v>149</v>
      </c>
      <c r="S29" s="49" t="str">
        <f>IF(OR(T29="Preventivo",T29="Detectivo"),"Probabilidad",IF(T29="Correctivo","Impacto",""))</f>
        <v>Probabilidad</v>
      </c>
      <c r="T29" s="50" t="s">
        <v>58</v>
      </c>
      <c r="U29" s="50" t="s">
        <v>59</v>
      </c>
      <c r="V29" s="51" t="str">
        <f t="shared" ref="V29:V33" si="15">IF(AND(T29="Preventivo",U29="Automático"),"50%",IF(AND(T29="Preventivo",U29="Manual"),"40%",IF(AND(T29="Detectivo",U29="Automático"),"40%",IF(AND(T29="Detectivo",U29="Manual"),"30%",IF(AND(T29="Correctivo",U29="Automático"),"35%",IF(AND(T29="Correctivo",U29="Manual"),"25%",""))))))</f>
        <v>40%</v>
      </c>
      <c r="W29" s="50" t="s">
        <v>60</v>
      </c>
      <c r="X29" s="50" t="s">
        <v>61</v>
      </c>
      <c r="Y29" s="50" t="s">
        <v>62</v>
      </c>
      <c r="Z29" s="59">
        <f>IFERROR(IF(AND(S28="Probabilidad",S29="Probabilidad"),(AB28-(+AB28*V29)),IF(S29="Probabilidad",(K28-(+K28*V29)),IF(S29="Impacto",AB28,""))),"")</f>
        <v>7.1999999999999995E-2</v>
      </c>
      <c r="AA29" s="53" t="str">
        <f t="shared" si="2"/>
        <v>Muy Baja</v>
      </c>
      <c r="AB29" s="51">
        <f t="shared" ref="AB29:AB33" si="16">+Z29</f>
        <v>7.1999999999999995E-2</v>
      </c>
      <c r="AC29" s="53" t="str">
        <f t="shared" si="4"/>
        <v>Moderado</v>
      </c>
      <c r="AD29" s="51">
        <f>IFERROR(IF(AND(S28="Impacto",S29="Impacto"),(AD28-(+AD28*V29)),IF(S29="Impacto",(O28-(+O28*V29)),IF(S29="Probabilidad",AD28,""))),"")</f>
        <v>0.6</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396"/>
      <c r="AG29" s="50" t="s">
        <v>63</v>
      </c>
      <c r="AH29" s="56"/>
      <c r="AI29" s="57"/>
      <c r="AJ29" s="58"/>
      <c r="AK29" s="58"/>
      <c r="AL29" s="56"/>
      <c r="AM29" s="57"/>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spans="1:68" ht="146.15" customHeight="1" x14ac:dyDescent="0.3">
      <c r="A30" s="403"/>
      <c r="B30" s="379"/>
      <c r="C30" s="379"/>
      <c r="D30" s="379"/>
      <c r="E30" s="379"/>
      <c r="F30" s="380"/>
      <c r="G30" s="380"/>
      <c r="H30" s="379"/>
      <c r="I30" s="386"/>
      <c r="J30" s="387"/>
      <c r="K30" s="388"/>
      <c r="L30" s="389"/>
      <c r="M30" s="388">
        <f>IF(NOT(ISERROR(MATCH(L30,_xlfn.ANCHORARRAY(F41),0))),K43&amp;"Por favor no seleccionar los criterios de impacto",L30)</f>
        <v>0</v>
      </c>
      <c r="N30" s="387"/>
      <c r="O30" s="388"/>
      <c r="P30" s="395"/>
      <c r="Q30" s="48">
        <v>3</v>
      </c>
      <c r="R30" s="100" t="s">
        <v>692</v>
      </c>
      <c r="S30" s="49" t="str">
        <f>IF(OR(T30="Preventivo",T30="Detectivo"),"Probabilidad",IF(T30="Correctivo","Impacto",""))</f>
        <v>Probabilidad</v>
      </c>
      <c r="T30" s="50" t="s">
        <v>58</v>
      </c>
      <c r="U30" s="50" t="s">
        <v>59</v>
      </c>
      <c r="V30" s="51" t="str">
        <f t="shared" si="15"/>
        <v>40%</v>
      </c>
      <c r="W30" s="50" t="s">
        <v>60</v>
      </c>
      <c r="X30" s="50" t="s">
        <v>61</v>
      </c>
      <c r="Y30" s="50" t="s">
        <v>62</v>
      </c>
      <c r="Z30" s="52">
        <f>IFERROR(IF(AND(S29="Probabilidad",S30="Probabilidad"),(AB29-(+AB29*V30)),IF(AND(S29="Impacto",S30="Probabilidad"),(AB28-(+AB28*V30)),IF(S30="Impacto",AB29,""))),"")</f>
        <v>4.3199999999999995E-2</v>
      </c>
      <c r="AA30" s="53" t="str">
        <f t="shared" si="2"/>
        <v>Muy Baja</v>
      </c>
      <c r="AB30" s="51">
        <f t="shared" si="16"/>
        <v>4.3199999999999995E-2</v>
      </c>
      <c r="AC30" s="53" t="str">
        <f t="shared" si="4"/>
        <v>Moderado</v>
      </c>
      <c r="AD30" s="51">
        <f>IFERROR(IF(AND(S29="Impacto",S30="Impacto"),(AD29-(+AD29*V30)),IF(AND(S29="Probabilidad",S30="Impacto"),(AD28-(+AD28*V30)),IF(S30="Probabilidad",AD29,""))),"")</f>
        <v>0.6</v>
      </c>
      <c r="AE30" s="54" t="str">
        <f t="shared" si="17"/>
        <v>Moderado</v>
      </c>
      <c r="AF30" s="396"/>
      <c r="AG30" s="50" t="s">
        <v>63</v>
      </c>
      <c r="AH30" s="56"/>
      <c r="AI30" s="57"/>
      <c r="AJ30" s="58"/>
      <c r="AK30" s="58"/>
      <c r="AL30" s="56"/>
      <c r="AM30" s="57"/>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spans="1:68" ht="126.65" customHeight="1" x14ac:dyDescent="0.3">
      <c r="A31" s="403"/>
      <c r="B31" s="379"/>
      <c r="C31" s="379"/>
      <c r="D31" s="379"/>
      <c r="E31" s="379"/>
      <c r="F31" s="380"/>
      <c r="G31" s="380"/>
      <c r="H31" s="379"/>
      <c r="I31" s="386"/>
      <c r="J31" s="387"/>
      <c r="K31" s="388"/>
      <c r="L31" s="389"/>
      <c r="M31" s="388">
        <f>IF(NOT(ISERROR(MATCH(L31,_xlfn.ANCHORARRAY(F42),0))),K44&amp;"Por favor no seleccionar los criterios de impacto",L31)</f>
        <v>0</v>
      </c>
      <c r="N31" s="387"/>
      <c r="O31" s="388"/>
      <c r="P31" s="395"/>
      <c r="Q31" s="48">
        <v>4</v>
      </c>
      <c r="R31" s="323" t="s">
        <v>150</v>
      </c>
      <c r="S31" s="49" t="str">
        <f t="shared" ref="S31:S33" si="18">IF(OR(T31="Preventivo",T31="Detectivo"),"Probabilidad",IF(T31="Correctivo","Impacto",""))</f>
        <v>Probabilidad</v>
      </c>
      <c r="T31" s="50" t="s">
        <v>72</v>
      </c>
      <c r="U31" s="50" t="s">
        <v>59</v>
      </c>
      <c r="V31" s="51" t="str">
        <f t="shared" si="15"/>
        <v>30%</v>
      </c>
      <c r="W31" s="50" t="s">
        <v>60</v>
      </c>
      <c r="X31" s="50" t="s">
        <v>61</v>
      </c>
      <c r="Y31" s="50" t="s">
        <v>62</v>
      </c>
      <c r="Z31" s="52">
        <f t="shared" ref="Z31:Z33" si="19">IFERROR(IF(AND(S30="Probabilidad",S31="Probabilidad"),(AB30-(+AB30*V31)),IF(AND(S30="Impacto",S31="Probabilidad"),(AB29-(+AB29*V31)),IF(S31="Impacto",AB30,""))),"")</f>
        <v>3.0239999999999996E-2</v>
      </c>
      <c r="AA31" s="53" t="str">
        <f t="shared" si="2"/>
        <v>Muy Baja</v>
      </c>
      <c r="AB31" s="51">
        <f t="shared" si="16"/>
        <v>3.0239999999999996E-2</v>
      </c>
      <c r="AC31" s="53" t="str">
        <f t="shared" si="4"/>
        <v>Moderado</v>
      </c>
      <c r="AD31" s="51">
        <f t="shared" ref="AD31:AD33" si="20">IFERROR(IF(AND(S30="Impacto",S31="Impacto"),(AD30-(+AD30*V31)),IF(AND(S30="Probabilidad",S31="Impacto"),(AD29-(+AD29*V31)),IF(S31="Probabilidad",AD30,""))),"")</f>
        <v>0.6</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396"/>
      <c r="AG31" s="50" t="s">
        <v>63</v>
      </c>
      <c r="AH31" s="56"/>
      <c r="AI31" s="57"/>
      <c r="AJ31" s="58"/>
      <c r="AK31" s="58"/>
      <c r="AL31" s="56"/>
      <c r="AM31" s="57"/>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spans="1:68" ht="131.5" customHeight="1" x14ac:dyDescent="0.3">
      <c r="A32" s="403"/>
      <c r="B32" s="379"/>
      <c r="C32" s="379"/>
      <c r="D32" s="379"/>
      <c r="E32" s="379"/>
      <c r="F32" s="380"/>
      <c r="G32" s="380"/>
      <c r="H32" s="379"/>
      <c r="I32" s="386"/>
      <c r="J32" s="387"/>
      <c r="K32" s="388"/>
      <c r="L32" s="389"/>
      <c r="M32" s="388">
        <f>IF(NOT(ISERROR(MATCH(L32,_xlfn.ANCHORARRAY(F43),0))),K45&amp;"Por favor no seleccionar los criterios de impacto",L32)</f>
        <v>0</v>
      </c>
      <c r="N32" s="387"/>
      <c r="O32" s="388"/>
      <c r="P32" s="395"/>
      <c r="Q32" s="48">
        <v>5</v>
      </c>
      <c r="R32" s="60" t="s">
        <v>151</v>
      </c>
      <c r="S32" s="49" t="str">
        <f t="shared" si="18"/>
        <v>Probabilidad</v>
      </c>
      <c r="T32" s="50" t="s">
        <v>72</v>
      </c>
      <c r="U32" s="50" t="s">
        <v>59</v>
      </c>
      <c r="V32" s="51" t="str">
        <f t="shared" si="15"/>
        <v>30%</v>
      </c>
      <c r="W32" s="50" t="s">
        <v>60</v>
      </c>
      <c r="X32" s="50" t="s">
        <v>61</v>
      </c>
      <c r="Y32" s="50" t="s">
        <v>62</v>
      </c>
      <c r="Z32" s="52">
        <f t="shared" si="19"/>
        <v>2.1167999999999999E-2</v>
      </c>
      <c r="AA32" s="53" t="str">
        <f t="shared" si="2"/>
        <v>Muy Baja</v>
      </c>
      <c r="AB32" s="51">
        <f t="shared" si="16"/>
        <v>2.1167999999999999E-2</v>
      </c>
      <c r="AC32" s="53" t="str">
        <f t="shared" si="4"/>
        <v>Moderado</v>
      </c>
      <c r="AD32" s="51">
        <f t="shared" si="20"/>
        <v>0.6</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Moderado</v>
      </c>
      <c r="AF32" s="396"/>
      <c r="AG32" s="50" t="s">
        <v>63</v>
      </c>
      <c r="AH32" s="56"/>
      <c r="AI32" s="57"/>
      <c r="AJ32" s="58"/>
      <c r="AK32" s="58"/>
      <c r="AL32" s="56"/>
      <c r="AM32" s="57"/>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spans="1:68" ht="99" customHeight="1" x14ac:dyDescent="0.3">
      <c r="A33" s="403"/>
      <c r="B33" s="379"/>
      <c r="C33" s="379"/>
      <c r="D33" s="379"/>
      <c r="E33" s="379"/>
      <c r="F33" s="380"/>
      <c r="G33" s="380"/>
      <c r="H33" s="379"/>
      <c r="I33" s="386"/>
      <c r="J33" s="387"/>
      <c r="K33" s="388"/>
      <c r="L33" s="389"/>
      <c r="M33" s="388">
        <f>IF(NOT(ISERROR(MATCH(L33,_xlfn.ANCHORARRAY(F44),0))),K46&amp;"Por favor no seleccionar los criterios de impacto",L33)</f>
        <v>0</v>
      </c>
      <c r="N33" s="387"/>
      <c r="O33" s="388"/>
      <c r="P33" s="395"/>
      <c r="Q33" s="48">
        <v>6</v>
      </c>
      <c r="R33" s="60" t="s">
        <v>152</v>
      </c>
      <c r="S33" s="49" t="str">
        <f t="shared" si="18"/>
        <v>Probabilidad</v>
      </c>
      <c r="T33" s="50" t="s">
        <v>72</v>
      </c>
      <c r="U33" s="50" t="s">
        <v>59</v>
      </c>
      <c r="V33" s="51" t="str">
        <f t="shared" si="15"/>
        <v>30%</v>
      </c>
      <c r="W33" s="50" t="s">
        <v>60</v>
      </c>
      <c r="X33" s="50" t="s">
        <v>61</v>
      </c>
      <c r="Y33" s="50" t="s">
        <v>62</v>
      </c>
      <c r="Z33" s="52">
        <f t="shared" si="19"/>
        <v>1.48176E-2</v>
      </c>
      <c r="AA33" s="53" t="str">
        <f t="shared" si="2"/>
        <v>Muy Baja</v>
      </c>
      <c r="AB33" s="51">
        <f t="shared" si="16"/>
        <v>1.48176E-2</v>
      </c>
      <c r="AC33" s="53" t="str">
        <f t="shared" si="4"/>
        <v>Moderado</v>
      </c>
      <c r="AD33" s="51">
        <f t="shared" si="20"/>
        <v>0.6</v>
      </c>
      <c r="AE33" s="54" t="str">
        <f t="shared" si="21"/>
        <v>Moderado</v>
      </c>
      <c r="AF33" s="396"/>
      <c r="AG33" s="50" t="s">
        <v>63</v>
      </c>
      <c r="AH33" s="56"/>
      <c r="AI33" s="57"/>
      <c r="AJ33" s="58"/>
      <c r="AK33" s="58"/>
      <c r="AL33" s="56"/>
      <c r="AM33" s="57"/>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spans="1:68" ht="66.650000000000006" hidden="1" customHeight="1" x14ac:dyDescent="0.3">
      <c r="A34" s="403"/>
      <c r="B34" s="379"/>
      <c r="C34" s="379"/>
      <c r="D34" s="379"/>
      <c r="E34" s="379"/>
      <c r="F34" s="380"/>
      <c r="G34" s="380"/>
      <c r="H34" s="379"/>
      <c r="I34" s="386"/>
      <c r="J34" s="387"/>
      <c r="K34" s="388"/>
      <c r="L34" s="389"/>
      <c r="M34" s="388"/>
      <c r="N34" s="387"/>
      <c r="O34" s="388"/>
      <c r="P34" s="395"/>
      <c r="Q34" s="48"/>
      <c r="R34" s="60"/>
      <c r="S34" s="49"/>
      <c r="T34" s="50"/>
      <c r="U34" s="50"/>
      <c r="V34" s="51"/>
      <c r="W34" s="50"/>
      <c r="X34" s="50"/>
      <c r="Y34" s="50"/>
      <c r="Z34" s="52"/>
      <c r="AA34" s="53"/>
      <c r="AB34" s="51"/>
      <c r="AC34" s="53"/>
      <c r="AD34" s="51"/>
      <c r="AE34" s="54"/>
      <c r="AF34" s="396"/>
      <c r="AG34" s="50"/>
      <c r="AH34" s="56"/>
      <c r="AI34" s="57"/>
      <c r="AJ34" s="58"/>
      <c r="AK34" s="58"/>
      <c r="AL34" s="56"/>
      <c r="AM34" s="57"/>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spans="1:68" ht="44.15" hidden="1" customHeight="1" x14ac:dyDescent="0.3">
      <c r="A35" s="403"/>
      <c r="B35" s="379"/>
      <c r="C35" s="379"/>
      <c r="D35" s="379"/>
      <c r="E35" s="379"/>
      <c r="F35" s="380"/>
      <c r="G35" s="380"/>
      <c r="H35" s="379"/>
      <c r="I35" s="386"/>
      <c r="J35" s="387"/>
      <c r="K35" s="388"/>
      <c r="L35" s="389"/>
      <c r="M35" s="388"/>
      <c r="N35" s="387"/>
      <c r="O35" s="388"/>
      <c r="P35" s="395"/>
      <c r="Q35" s="48"/>
      <c r="R35" s="60"/>
      <c r="S35" s="49"/>
      <c r="T35" s="50"/>
      <c r="U35" s="50"/>
      <c r="V35" s="51"/>
      <c r="W35" s="50"/>
      <c r="X35" s="50"/>
      <c r="Y35" s="50"/>
      <c r="Z35" s="52"/>
      <c r="AA35" s="53"/>
      <c r="AB35" s="51"/>
      <c r="AC35" s="53"/>
      <c r="AD35" s="51"/>
      <c r="AE35" s="54"/>
      <c r="AF35" s="396"/>
      <c r="AG35" s="50"/>
      <c r="AH35" s="56"/>
      <c r="AI35" s="57"/>
      <c r="AJ35" s="58"/>
      <c r="AK35" s="58"/>
      <c r="AL35" s="56"/>
      <c r="AM35" s="57"/>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spans="1:68" ht="90.65" hidden="1" customHeight="1" x14ac:dyDescent="0.3">
      <c r="A36" s="403"/>
      <c r="B36" s="379"/>
      <c r="C36" s="379"/>
      <c r="D36" s="379"/>
      <c r="E36" s="379"/>
      <c r="F36" s="380"/>
      <c r="G36" s="380"/>
      <c r="H36" s="379"/>
      <c r="I36" s="386"/>
      <c r="J36" s="387"/>
      <c r="K36" s="388"/>
      <c r="L36" s="389"/>
      <c r="M36" s="388"/>
      <c r="N36" s="387"/>
      <c r="O36" s="388"/>
      <c r="P36" s="395"/>
      <c r="Q36" s="48"/>
      <c r="R36" s="60"/>
      <c r="S36" s="49"/>
      <c r="T36" s="50"/>
      <c r="U36" s="50"/>
      <c r="V36" s="51"/>
      <c r="W36" s="50"/>
      <c r="X36" s="50"/>
      <c r="Y36" s="50"/>
      <c r="Z36" s="52"/>
      <c r="AA36" s="53"/>
      <c r="AB36" s="51"/>
      <c r="AC36" s="53"/>
      <c r="AD36" s="51"/>
      <c r="AE36" s="54"/>
      <c r="AF36" s="396"/>
      <c r="AG36" s="50"/>
      <c r="AH36" s="56"/>
      <c r="AI36" s="57"/>
      <c r="AJ36" s="58"/>
      <c r="AK36" s="58"/>
      <c r="AL36" s="56"/>
      <c r="AM36" s="57"/>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spans="1:68" ht="93" hidden="1" customHeight="1" x14ac:dyDescent="0.3">
      <c r="A37" s="403"/>
      <c r="B37" s="379"/>
      <c r="C37" s="379"/>
      <c r="D37" s="379"/>
      <c r="E37" s="379"/>
      <c r="F37" s="380"/>
      <c r="G37" s="380"/>
      <c r="H37" s="379"/>
      <c r="I37" s="386"/>
      <c r="J37" s="387"/>
      <c r="K37" s="388"/>
      <c r="L37" s="389"/>
      <c r="M37" s="388"/>
      <c r="N37" s="387"/>
      <c r="O37" s="388"/>
      <c r="P37" s="395"/>
      <c r="Q37" s="48"/>
      <c r="R37" s="60"/>
      <c r="S37" s="49"/>
      <c r="T37" s="50"/>
      <c r="U37" s="50"/>
      <c r="V37" s="51"/>
      <c r="W37" s="50"/>
      <c r="X37" s="50"/>
      <c r="Y37" s="50"/>
      <c r="Z37" s="52"/>
      <c r="AA37" s="53"/>
      <c r="AB37" s="51"/>
      <c r="AC37" s="53"/>
      <c r="AD37" s="51"/>
      <c r="AE37" s="54"/>
      <c r="AF37" s="396"/>
      <c r="AG37" s="50"/>
      <c r="AH37" s="56"/>
      <c r="AI37" s="57"/>
      <c r="AJ37" s="58"/>
      <c r="AK37" s="58"/>
      <c r="AL37" s="56"/>
      <c r="AM37" s="57"/>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spans="1:68" ht="151.5" hidden="1" customHeight="1" x14ac:dyDescent="0.3">
      <c r="A38" s="403"/>
      <c r="B38" s="379"/>
      <c r="C38" s="379"/>
      <c r="D38" s="379"/>
      <c r="E38" s="46"/>
      <c r="F38" s="380"/>
      <c r="G38" s="47"/>
      <c r="H38" s="379"/>
      <c r="I38" s="386"/>
      <c r="J38" s="387"/>
      <c r="K38" s="388"/>
      <c r="L38" s="389"/>
      <c r="M38" s="388"/>
      <c r="N38" s="387"/>
      <c r="O38" s="388"/>
      <c r="P38" s="395"/>
      <c r="Q38" s="48"/>
      <c r="R38" s="60"/>
      <c r="S38" s="49"/>
      <c r="T38" s="50"/>
      <c r="U38" s="50"/>
      <c r="V38" s="51"/>
      <c r="W38" s="50"/>
      <c r="X38" s="50"/>
      <c r="Y38" s="50"/>
      <c r="Z38" s="59"/>
      <c r="AA38" s="53"/>
      <c r="AB38" s="51"/>
      <c r="AC38" s="53"/>
      <c r="AD38" s="51"/>
      <c r="AE38" s="54"/>
      <c r="AF38" s="54"/>
      <c r="AG38" s="50"/>
      <c r="AH38" s="56"/>
      <c r="AI38" s="57"/>
      <c r="AJ38" s="58"/>
      <c r="AK38" s="58"/>
      <c r="AL38" s="56"/>
      <c r="AM38" s="57"/>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spans="1:68" ht="10" hidden="1" customHeight="1" x14ac:dyDescent="0.3">
      <c r="A39" s="403"/>
      <c r="B39" s="379"/>
      <c r="C39" s="379"/>
      <c r="D39" s="379"/>
      <c r="E39" s="46"/>
      <c r="F39" s="380"/>
      <c r="G39" s="47"/>
      <c r="H39" s="379"/>
      <c r="I39" s="386"/>
      <c r="J39" s="387"/>
      <c r="K39" s="388"/>
      <c r="L39" s="389"/>
      <c r="M39" s="388"/>
      <c r="N39" s="387"/>
      <c r="O39" s="388"/>
      <c r="P39" s="395"/>
      <c r="Q39" s="48"/>
      <c r="R39" s="60"/>
      <c r="S39" s="49"/>
      <c r="T39" s="50"/>
      <c r="U39" s="50"/>
      <c r="V39" s="51"/>
      <c r="W39" s="50"/>
      <c r="X39" s="50"/>
      <c r="Y39" s="50"/>
      <c r="Z39" s="52"/>
      <c r="AA39" s="53"/>
      <c r="AB39" s="51"/>
      <c r="AC39" s="53"/>
      <c r="AD39" s="51"/>
      <c r="AE39" s="54"/>
      <c r="AF39" s="54"/>
      <c r="AG39" s="50"/>
      <c r="AH39" s="61"/>
      <c r="AI39" s="62"/>
      <c r="AJ39" s="63"/>
      <c r="AK39" s="63"/>
      <c r="AL39" s="61"/>
      <c r="AM39" s="64"/>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spans="1:68" ht="4" hidden="1" customHeight="1" x14ac:dyDescent="0.3">
      <c r="A40" s="397"/>
      <c r="B40" s="399"/>
      <c r="C40" s="399"/>
      <c r="D40" s="399"/>
      <c r="E40" s="61"/>
      <c r="F40" s="401"/>
      <c r="G40" s="412"/>
      <c r="H40" s="399"/>
      <c r="I40" s="413"/>
      <c r="J40" s="406"/>
      <c r="K40" s="404"/>
      <c r="L40" s="415"/>
      <c r="M40" s="404"/>
      <c r="N40" s="406"/>
      <c r="O40" s="404"/>
      <c r="P40" s="408"/>
      <c r="Q40" s="66"/>
      <c r="R40" s="67"/>
      <c r="S40" s="68"/>
      <c r="T40" s="69"/>
      <c r="U40" s="69"/>
      <c r="V40" s="70"/>
      <c r="W40" s="69"/>
      <c r="X40" s="69"/>
      <c r="Y40" s="69"/>
      <c r="Z40" s="71"/>
      <c r="AA40" s="72"/>
      <c r="AB40" s="70"/>
      <c r="AC40" s="72"/>
      <c r="AD40" s="70"/>
      <c r="AE40" s="73"/>
      <c r="AF40" s="410"/>
      <c r="AG40" s="69"/>
      <c r="AH40" s="74"/>
      <c r="AI40" s="75"/>
      <c r="AJ40" s="76"/>
      <c r="AK40" s="76"/>
      <c r="AL40" s="74"/>
      <c r="AM40" s="77"/>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spans="1:68" ht="71.5" hidden="1" customHeight="1" x14ac:dyDescent="0.3">
      <c r="A41" s="398"/>
      <c r="B41" s="400"/>
      <c r="C41" s="400"/>
      <c r="D41" s="400"/>
      <c r="E41" s="74"/>
      <c r="F41" s="402"/>
      <c r="G41" s="412"/>
      <c r="H41" s="400"/>
      <c r="I41" s="414"/>
      <c r="J41" s="407"/>
      <c r="K41" s="405"/>
      <c r="L41" s="416"/>
      <c r="M41" s="405"/>
      <c r="N41" s="407"/>
      <c r="O41" s="405"/>
      <c r="P41" s="409"/>
      <c r="Q41" s="79"/>
      <c r="R41" s="80"/>
      <c r="S41" s="81"/>
      <c r="T41" s="82"/>
      <c r="U41" s="82"/>
      <c r="V41" s="83"/>
      <c r="W41" s="82"/>
      <c r="X41" s="82"/>
      <c r="Y41" s="82"/>
      <c r="Z41" s="84"/>
      <c r="AA41" s="85"/>
      <c r="AB41" s="83"/>
      <c r="AC41" s="85"/>
      <c r="AD41" s="83"/>
      <c r="AE41" s="86"/>
      <c r="AF41" s="410"/>
      <c r="AG41" s="82"/>
      <c r="AH41" s="74"/>
      <c r="AI41" s="75"/>
      <c r="AJ41" s="76"/>
      <c r="AK41" s="76"/>
      <c r="AL41" s="74"/>
      <c r="AM41" s="77"/>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spans="1:68" ht="69" hidden="1" customHeight="1" x14ac:dyDescent="0.3">
      <c r="A42" s="398"/>
      <c r="B42" s="400"/>
      <c r="C42" s="400"/>
      <c r="D42" s="400"/>
      <c r="E42" s="74"/>
      <c r="F42" s="402"/>
      <c r="G42" s="412"/>
      <c r="H42" s="400"/>
      <c r="I42" s="414"/>
      <c r="J42" s="407"/>
      <c r="K42" s="405"/>
      <c r="L42" s="416"/>
      <c r="M42" s="405"/>
      <c r="N42" s="407"/>
      <c r="O42" s="405"/>
      <c r="P42" s="409"/>
      <c r="Q42" s="79"/>
      <c r="R42" s="87"/>
      <c r="S42" s="81"/>
      <c r="T42" s="82"/>
      <c r="U42" s="82"/>
      <c r="V42" s="83"/>
      <c r="W42" s="82"/>
      <c r="X42" s="82"/>
      <c r="Y42" s="82"/>
      <c r="Z42" s="84"/>
      <c r="AA42" s="85"/>
      <c r="AB42" s="83"/>
      <c r="AC42" s="85"/>
      <c r="AD42" s="83"/>
      <c r="AE42" s="86"/>
      <c r="AF42" s="410"/>
      <c r="AG42" s="82"/>
      <c r="AH42" s="74"/>
      <c r="AI42" s="75"/>
      <c r="AJ42" s="76"/>
      <c r="AK42" s="76"/>
      <c r="AL42" s="74"/>
      <c r="AM42" s="77"/>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spans="1:68" ht="81.650000000000006" hidden="1" customHeight="1" x14ac:dyDescent="0.3">
      <c r="A43" s="398"/>
      <c r="B43" s="400"/>
      <c r="C43" s="400"/>
      <c r="D43" s="400"/>
      <c r="E43" s="74"/>
      <c r="F43" s="402"/>
      <c r="G43" s="412"/>
      <c r="H43" s="400"/>
      <c r="I43" s="414"/>
      <c r="J43" s="407"/>
      <c r="K43" s="405"/>
      <c r="L43" s="416"/>
      <c r="M43" s="405"/>
      <c r="N43" s="407"/>
      <c r="O43" s="405"/>
      <c r="P43" s="409"/>
      <c r="Q43" s="79"/>
      <c r="R43" s="80"/>
      <c r="S43" s="81"/>
      <c r="T43" s="82"/>
      <c r="U43" s="82"/>
      <c r="V43" s="83"/>
      <c r="W43" s="82"/>
      <c r="X43" s="82"/>
      <c r="Y43" s="82"/>
      <c r="Z43" s="84"/>
      <c r="AA43" s="85"/>
      <c r="AB43" s="83"/>
      <c r="AC43" s="85"/>
      <c r="AD43" s="83"/>
      <c r="AE43" s="86"/>
      <c r="AF43" s="410"/>
      <c r="AG43" s="82"/>
      <c r="AH43" s="74"/>
      <c r="AI43" s="75"/>
      <c r="AJ43" s="76"/>
      <c r="AK43" s="76"/>
      <c r="AL43" s="74"/>
      <c r="AM43" s="77"/>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spans="1:68" ht="66.650000000000006" hidden="1" customHeight="1" x14ac:dyDescent="0.3">
      <c r="A44" s="398"/>
      <c r="B44" s="400"/>
      <c r="C44" s="400"/>
      <c r="D44" s="400"/>
      <c r="E44" s="74"/>
      <c r="F44" s="402"/>
      <c r="G44" s="401"/>
      <c r="H44" s="400"/>
      <c r="I44" s="414"/>
      <c r="J44" s="407"/>
      <c r="K44" s="405"/>
      <c r="L44" s="416"/>
      <c r="M44" s="405"/>
      <c r="N44" s="407"/>
      <c r="O44" s="405"/>
      <c r="P44" s="409"/>
      <c r="Q44" s="79"/>
      <c r="R44" s="80"/>
      <c r="S44" s="81"/>
      <c r="T44" s="82"/>
      <c r="U44" s="82"/>
      <c r="V44" s="83"/>
      <c r="W44" s="82"/>
      <c r="X44" s="82"/>
      <c r="Y44" s="82"/>
      <c r="Z44" s="84"/>
      <c r="AA44" s="85"/>
      <c r="AB44" s="83"/>
      <c r="AC44" s="85"/>
      <c r="AD44" s="83"/>
      <c r="AE44" s="86"/>
      <c r="AF44" s="411"/>
      <c r="AG44" s="82"/>
      <c r="AH44" s="74"/>
      <c r="AI44" s="75"/>
      <c r="AJ44" s="76"/>
      <c r="AK44" s="76"/>
      <c r="AL44" s="74"/>
      <c r="AM44" s="77"/>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spans="1:68" ht="151.5" hidden="1" customHeight="1" x14ac:dyDescent="0.3">
      <c r="A45" s="398"/>
      <c r="B45" s="400"/>
      <c r="C45" s="400"/>
      <c r="D45" s="400"/>
      <c r="E45" s="74"/>
      <c r="F45" s="402"/>
      <c r="G45" s="78"/>
      <c r="H45" s="400"/>
      <c r="I45" s="414"/>
      <c r="J45" s="407"/>
      <c r="K45" s="405"/>
      <c r="L45" s="416"/>
      <c r="M45" s="405"/>
      <c r="N45" s="407"/>
      <c r="O45" s="405"/>
      <c r="P45" s="409"/>
      <c r="Q45" s="79"/>
      <c r="R45" s="80"/>
      <c r="S45" s="81"/>
      <c r="T45" s="82"/>
      <c r="U45" s="82"/>
      <c r="V45" s="83"/>
      <c r="W45" s="82"/>
      <c r="X45" s="82"/>
      <c r="Y45" s="82"/>
      <c r="Z45" s="84"/>
      <c r="AA45" s="85"/>
      <c r="AB45" s="83"/>
      <c r="AC45" s="85"/>
      <c r="AD45" s="83"/>
      <c r="AE45" s="86"/>
      <c r="AF45" s="86"/>
      <c r="AG45" s="82"/>
      <c r="AH45" s="74"/>
      <c r="AI45" s="75"/>
      <c r="AJ45" s="76"/>
      <c r="AK45" s="76"/>
      <c r="AL45" s="74"/>
      <c r="AM45" s="77"/>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spans="1:68" ht="79" hidden="1" customHeight="1" x14ac:dyDescent="0.3">
      <c r="A46" s="398"/>
      <c r="B46" s="400"/>
      <c r="C46" s="400"/>
      <c r="D46" s="400"/>
      <c r="E46" s="74"/>
      <c r="F46" s="402"/>
      <c r="G46" s="418"/>
      <c r="H46" s="400"/>
      <c r="I46" s="414"/>
      <c r="J46" s="407"/>
      <c r="K46" s="405"/>
      <c r="L46" s="416"/>
      <c r="M46" s="405"/>
      <c r="N46" s="407"/>
      <c r="O46" s="405"/>
      <c r="P46" s="409"/>
      <c r="Q46" s="79"/>
      <c r="R46" s="80"/>
      <c r="S46" s="81"/>
      <c r="T46" s="82"/>
      <c r="U46" s="82"/>
      <c r="V46" s="83"/>
      <c r="W46" s="82"/>
      <c r="X46" s="82"/>
      <c r="Y46" s="82"/>
      <c r="Z46" s="84"/>
      <c r="AA46" s="85"/>
      <c r="AB46" s="83"/>
      <c r="AC46" s="85"/>
      <c r="AD46" s="83"/>
      <c r="AE46" s="86"/>
      <c r="AF46" s="417"/>
      <c r="AG46" s="82"/>
      <c r="AH46" s="74"/>
      <c r="AI46" s="75"/>
      <c r="AJ46" s="76"/>
      <c r="AK46" s="76"/>
      <c r="AL46" s="74"/>
      <c r="AM46" s="77"/>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spans="1:68" ht="59.15" hidden="1" customHeight="1" x14ac:dyDescent="0.3">
      <c r="A47" s="398"/>
      <c r="B47" s="400"/>
      <c r="C47" s="400"/>
      <c r="D47" s="400"/>
      <c r="E47" s="74"/>
      <c r="F47" s="402"/>
      <c r="G47" s="412"/>
      <c r="H47" s="400"/>
      <c r="I47" s="414"/>
      <c r="J47" s="407"/>
      <c r="K47" s="405"/>
      <c r="L47" s="416"/>
      <c r="M47" s="405"/>
      <c r="N47" s="407"/>
      <c r="O47" s="405"/>
      <c r="P47" s="409"/>
      <c r="Q47" s="79"/>
      <c r="R47" s="80"/>
      <c r="S47" s="81"/>
      <c r="T47" s="82"/>
      <c r="U47" s="82"/>
      <c r="V47" s="83"/>
      <c r="W47" s="82"/>
      <c r="X47" s="82"/>
      <c r="Y47" s="82"/>
      <c r="Z47" s="84"/>
      <c r="AA47" s="85"/>
      <c r="AB47" s="83"/>
      <c r="AC47" s="85"/>
      <c r="AD47" s="83"/>
      <c r="AE47" s="86"/>
      <c r="AF47" s="410"/>
      <c r="AG47" s="82"/>
      <c r="AH47" s="74"/>
      <c r="AI47" s="75"/>
      <c r="AJ47" s="76"/>
      <c r="AK47" s="76"/>
      <c r="AL47" s="74"/>
      <c r="AM47" s="77"/>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spans="1:68" ht="76.5" hidden="1" customHeight="1" x14ac:dyDescent="0.3">
      <c r="A48" s="398"/>
      <c r="B48" s="400"/>
      <c r="C48" s="400"/>
      <c r="D48" s="400"/>
      <c r="E48" s="74"/>
      <c r="F48" s="402"/>
      <c r="G48" s="412"/>
      <c r="H48" s="400"/>
      <c r="I48" s="414"/>
      <c r="J48" s="407"/>
      <c r="K48" s="405"/>
      <c r="L48" s="416"/>
      <c r="M48" s="405"/>
      <c r="N48" s="407"/>
      <c r="O48" s="405"/>
      <c r="P48" s="409"/>
      <c r="Q48" s="79"/>
      <c r="R48" s="87"/>
      <c r="S48" s="81"/>
      <c r="T48" s="82"/>
      <c r="U48" s="82"/>
      <c r="V48" s="83"/>
      <c r="W48" s="82"/>
      <c r="X48" s="82"/>
      <c r="Y48" s="82"/>
      <c r="Z48" s="84"/>
      <c r="AA48" s="85"/>
      <c r="AB48" s="83"/>
      <c r="AC48" s="85"/>
      <c r="AD48" s="83"/>
      <c r="AE48" s="86"/>
      <c r="AF48" s="410"/>
      <c r="AG48" s="82"/>
      <c r="AH48" s="74"/>
      <c r="AI48" s="75"/>
      <c r="AJ48" s="76"/>
      <c r="AK48" s="76"/>
      <c r="AL48" s="74"/>
      <c r="AM48" s="77"/>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spans="1:68" ht="71.5" hidden="1" customHeight="1" x14ac:dyDescent="0.3">
      <c r="A49" s="398"/>
      <c r="B49" s="400"/>
      <c r="C49" s="400"/>
      <c r="D49" s="400"/>
      <c r="E49" s="74"/>
      <c r="F49" s="402"/>
      <c r="G49" s="401"/>
      <c r="H49" s="400"/>
      <c r="I49" s="414"/>
      <c r="J49" s="407"/>
      <c r="K49" s="405"/>
      <c r="L49" s="416"/>
      <c r="M49" s="405"/>
      <c r="N49" s="407"/>
      <c r="O49" s="405"/>
      <c r="P49" s="409"/>
      <c r="Q49" s="79"/>
      <c r="R49" s="80"/>
      <c r="S49" s="81"/>
      <c r="T49" s="82"/>
      <c r="U49" s="82"/>
      <c r="V49" s="83"/>
      <c r="W49" s="82"/>
      <c r="X49" s="82"/>
      <c r="Y49" s="82"/>
      <c r="Z49" s="84"/>
      <c r="AA49" s="85"/>
      <c r="AB49" s="83"/>
      <c r="AC49" s="85"/>
      <c r="AD49" s="83"/>
      <c r="AE49" s="86"/>
      <c r="AF49" s="411"/>
      <c r="AG49" s="82"/>
      <c r="AH49" s="74"/>
      <c r="AI49" s="75"/>
      <c r="AJ49" s="76"/>
      <c r="AK49" s="76"/>
      <c r="AL49" s="74"/>
      <c r="AM49" s="77"/>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spans="1:68" ht="151.5" hidden="1" customHeight="1" x14ac:dyDescent="0.3">
      <c r="A50" s="398"/>
      <c r="B50" s="400"/>
      <c r="C50" s="400"/>
      <c r="D50" s="400"/>
      <c r="E50" s="74"/>
      <c r="F50" s="402"/>
      <c r="G50" s="78"/>
      <c r="H50" s="400"/>
      <c r="I50" s="414"/>
      <c r="J50" s="407"/>
      <c r="K50" s="405"/>
      <c r="L50" s="416"/>
      <c r="M50" s="405"/>
      <c r="N50" s="407"/>
      <c r="O50" s="405"/>
      <c r="P50" s="409"/>
      <c r="Q50" s="79"/>
      <c r="R50" s="80"/>
      <c r="S50" s="81"/>
      <c r="T50" s="82"/>
      <c r="U50" s="82"/>
      <c r="V50" s="83"/>
      <c r="W50" s="82"/>
      <c r="X50" s="82"/>
      <c r="Y50" s="82"/>
      <c r="Z50" s="84"/>
      <c r="AA50" s="85"/>
      <c r="AB50" s="83"/>
      <c r="AC50" s="85"/>
      <c r="AD50" s="83"/>
      <c r="AE50" s="86"/>
      <c r="AF50" s="86"/>
      <c r="AG50" s="82"/>
      <c r="AH50" s="74"/>
      <c r="AI50" s="75"/>
      <c r="AJ50" s="76"/>
      <c r="AK50" s="76"/>
      <c r="AL50" s="74"/>
      <c r="AM50" s="77"/>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spans="1:68" ht="6.65" hidden="1" customHeight="1" x14ac:dyDescent="0.3">
      <c r="A51" s="398"/>
      <c r="B51" s="400"/>
      <c r="C51" s="400"/>
      <c r="D51" s="400"/>
      <c r="E51" s="74"/>
      <c r="F51" s="402"/>
      <c r="G51" s="78"/>
      <c r="H51" s="400"/>
      <c r="I51" s="414"/>
      <c r="J51" s="407"/>
      <c r="K51" s="405"/>
      <c r="L51" s="416"/>
      <c r="M51" s="405"/>
      <c r="N51" s="407"/>
      <c r="O51" s="405"/>
      <c r="P51" s="409"/>
      <c r="Q51" s="79"/>
      <c r="R51" s="80"/>
      <c r="S51" s="81"/>
      <c r="T51" s="82"/>
      <c r="U51" s="82"/>
      <c r="V51" s="83"/>
      <c r="W51" s="82"/>
      <c r="X51" s="82"/>
      <c r="Y51" s="82"/>
      <c r="Z51" s="84"/>
      <c r="AA51" s="85"/>
      <c r="AB51" s="83"/>
      <c r="AC51" s="85"/>
      <c r="AD51" s="83"/>
      <c r="AE51" s="86"/>
      <c r="AF51" s="86"/>
      <c r="AG51" s="82"/>
      <c r="AH51" s="74"/>
      <c r="AI51" s="75"/>
      <c r="AJ51" s="76"/>
      <c r="AK51" s="76"/>
      <c r="AL51" s="74"/>
      <c r="AM51" s="77"/>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spans="1:68" ht="151.5" hidden="1" customHeight="1" x14ac:dyDescent="0.3">
      <c r="A52" s="398"/>
      <c r="B52" s="400"/>
      <c r="C52" s="400"/>
      <c r="D52" s="400"/>
      <c r="E52" s="74"/>
      <c r="F52" s="402"/>
      <c r="G52" s="78"/>
      <c r="H52" s="400"/>
      <c r="I52" s="414"/>
      <c r="J52" s="407"/>
      <c r="K52" s="405"/>
      <c r="L52" s="416"/>
      <c r="M52" s="405"/>
      <c r="N52" s="407"/>
      <c r="O52" s="405"/>
      <c r="P52" s="409"/>
      <c r="Q52" s="79"/>
      <c r="R52" s="80"/>
      <c r="S52" s="81"/>
      <c r="T52" s="82"/>
      <c r="U52" s="82"/>
      <c r="V52" s="83"/>
      <c r="W52" s="82"/>
      <c r="X52" s="82"/>
      <c r="Y52" s="82"/>
      <c r="Z52" s="84"/>
      <c r="AA52" s="85"/>
      <c r="AB52" s="83"/>
      <c r="AC52" s="85"/>
      <c r="AD52" s="83"/>
      <c r="AE52" s="86"/>
      <c r="AF52" s="86"/>
      <c r="AG52" s="82"/>
      <c r="AH52" s="74"/>
      <c r="AI52" s="75"/>
      <c r="AJ52" s="76"/>
      <c r="AK52" s="76"/>
      <c r="AL52" s="74"/>
      <c r="AM52" s="77"/>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spans="1:68" ht="151.5" hidden="1" customHeight="1" x14ac:dyDescent="0.3">
      <c r="A53" s="398"/>
      <c r="B53" s="400"/>
      <c r="C53" s="400"/>
      <c r="D53" s="400"/>
      <c r="E53" s="74"/>
      <c r="F53" s="402"/>
      <c r="G53" s="78"/>
      <c r="H53" s="400"/>
      <c r="I53" s="414"/>
      <c r="J53" s="407"/>
      <c r="K53" s="405"/>
      <c r="L53" s="416"/>
      <c r="M53" s="405"/>
      <c r="N53" s="407"/>
      <c r="O53" s="405"/>
      <c r="P53" s="409"/>
      <c r="Q53" s="79"/>
      <c r="R53" s="80"/>
      <c r="S53" s="81"/>
      <c r="T53" s="82"/>
      <c r="U53" s="82"/>
      <c r="V53" s="83"/>
      <c r="W53" s="82"/>
      <c r="X53" s="82"/>
      <c r="Y53" s="82"/>
      <c r="Z53" s="84"/>
      <c r="AA53" s="85"/>
      <c r="AB53" s="83"/>
      <c r="AC53" s="85"/>
      <c r="AD53" s="83"/>
      <c r="AE53" s="86"/>
      <c r="AF53" s="86"/>
      <c r="AG53" s="82"/>
      <c r="AH53" s="74"/>
      <c r="AI53" s="75"/>
      <c r="AJ53" s="76"/>
      <c r="AK53" s="76"/>
      <c r="AL53" s="74"/>
      <c r="AM53" s="77"/>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spans="1:68" ht="151.5" hidden="1" customHeight="1" x14ac:dyDescent="0.3">
      <c r="A54" s="398"/>
      <c r="B54" s="400"/>
      <c r="C54" s="400"/>
      <c r="D54" s="400"/>
      <c r="E54" s="74"/>
      <c r="F54" s="402"/>
      <c r="G54" s="78"/>
      <c r="H54" s="400"/>
      <c r="I54" s="414"/>
      <c r="J54" s="407"/>
      <c r="K54" s="405"/>
      <c r="L54" s="416"/>
      <c r="M54" s="405"/>
      <c r="N54" s="407"/>
      <c r="O54" s="405"/>
      <c r="P54" s="409"/>
      <c r="Q54" s="79"/>
      <c r="R54" s="87"/>
      <c r="S54" s="81"/>
      <c r="T54" s="82"/>
      <c r="U54" s="82"/>
      <c r="V54" s="83"/>
      <c r="W54" s="82"/>
      <c r="X54" s="82"/>
      <c r="Y54" s="82"/>
      <c r="Z54" s="84"/>
      <c r="AA54" s="85"/>
      <c r="AB54" s="83"/>
      <c r="AC54" s="85"/>
      <c r="AD54" s="83"/>
      <c r="AE54" s="86"/>
      <c r="AF54" s="86"/>
      <c r="AG54" s="82"/>
      <c r="AH54" s="74"/>
      <c r="AI54" s="75"/>
      <c r="AJ54" s="76"/>
      <c r="AK54" s="76"/>
      <c r="AL54" s="74"/>
      <c r="AM54" s="77"/>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spans="1:68" ht="151.5" hidden="1" customHeight="1" x14ac:dyDescent="0.3">
      <c r="A55" s="398"/>
      <c r="B55" s="400"/>
      <c r="C55" s="400"/>
      <c r="D55" s="400"/>
      <c r="E55" s="74"/>
      <c r="F55" s="402"/>
      <c r="G55" s="78"/>
      <c r="H55" s="400"/>
      <c r="I55" s="414"/>
      <c r="J55" s="407"/>
      <c r="K55" s="405"/>
      <c r="L55" s="416"/>
      <c r="M55" s="405"/>
      <c r="N55" s="407"/>
      <c r="O55" s="405"/>
      <c r="P55" s="409"/>
      <c r="Q55" s="79"/>
      <c r="R55" s="80"/>
      <c r="S55" s="81"/>
      <c r="T55" s="82"/>
      <c r="U55" s="82"/>
      <c r="V55" s="83"/>
      <c r="W55" s="82"/>
      <c r="X55" s="82"/>
      <c r="Y55" s="82"/>
      <c r="Z55" s="84"/>
      <c r="AA55" s="85"/>
      <c r="AB55" s="83"/>
      <c r="AC55" s="85"/>
      <c r="AD55" s="83"/>
      <c r="AE55" s="86"/>
      <c r="AF55" s="86"/>
      <c r="AG55" s="82"/>
      <c r="AH55" s="74"/>
      <c r="AI55" s="75"/>
      <c r="AJ55" s="76"/>
      <c r="AK55" s="76"/>
      <c r="AL55" s="74"/>
      <c r="AM55" s="77"/>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spans="1:68" ht="151.5" hidden="1" customHeight="1" x14ac:dyDescent="0.3">
      <c r="A56" s="398"/>
      <c r="B56" s="400"/>
      <c r="C56" s="400"/>
      <c r="D56" s="400"/>
      <c r="E56" s="74"/>
      <c r="F56" s="402"/>
      <c r="G56" s="78"/>
      <c r="H56" s="400"/>
      <c r="I56" s="414"/>
      <c r="J56" s="407"/>
      <c r="K56" s="405"/>
      <c r="L56" s="416"/>
      <c r="M56" s="405"/>
      <c r="N56" s="407"/>
      <c r="O56" s="405"/>
      <c r="P56" s="409"/>
      <c r="Q56" s="79"/>
      <c r="R56" s="80"/>
      <c r="S56" s="81"/>
      <c r="T56" s="82"/>
      <c r="U56" s="82"/>
      <c r="V56" s="83"/>
      <c r="W56" s="82"/>
      <c r="X56" s="82"/>
      <c r="Y56" s="82"/>
      <c r="Z56" s="84"/>
      <c r="AA56" s="85"/>
      <c r="AB56" s="83"/>
      <c r="AC56" s="85"/>
      <c r="AD56" s="83"/>
      <c r="AE56" s="86"/>
      <c r="AF56" s="86"/>
      <c r="AG56" s="82"/>
      <c r="AH56" s="74"/>
      <c r="AI56" s="75"/>
      <c r="AJ56" s="76"/>
      <c r="AK56" s="76"/>
      <c r="AL56" s="74"/>
      <c r="AM56" s="77"/>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spans="1:68" ht="151.5" hidden="1" customHeight="1" x14ac:dyDescent="0.3">
      <c r="A57" s="398"/>
      <c r="B57" s="400"/>
      <c r="C57" s="400"/>
      <c r="D57" s="400"/>
      <c r="E57" s="74"/>
      <c r="F57" s="402"/>
      <c r="G57" s="78"/>
      <c r="H57" s="400"/>
      <c r="I57" s="414"/>
      <c r="J57" s="407"/>
      <c r="K57" s="405"/>
      <c r="L57" s="416"/>
      <c r="M57" s="405"/>
      <c r="N57" s="407"/>
      <c r="O57" s="405"/>
      <c r="P57" s="409"/>
      <c r="Q57" s="79"/>
      <c r="R57" s="80"/>
      <c r="S57" s="81"/>
      <c r="T57" s="82"/>
      <c r="U57" s="82"/>
      <c r="V57" s="83"/>
      <c r="W57" s="82"/>
      <c r="X57" s="82"/>
      <c r="Y57" s="82"/>
      <c r="Z57" s="84"/>
      <c r="AA57" s="85"/>
      <c r="AB57" s="83"/>
      <c r="AC57" s="85"/>
      <c r="AD57" s="83"/>
      <c r="AE57" s="86"/>
      <c r="AF57" s="86"/>
      <c r="AG57" s="82"/>
      <c r="AH57" s="74"/>
      <c r="AI57" s="75"/>
      <c r="AJ57" s="76"/>
      <c r="AK57" s="76"/>
      <c r="AL57" s="74"/>
      <c r="AM57" s="77"/>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spans="1:68" ht="151.5" hidden="1" customHeight="1" x14ac:dyDescent="0.3">
      <c r="A58" s="398"/>
      <c r="B58" s="400"/>
      <c r="C58" s="400"/>
      <c r="D58" s="400"/>
      <c r="E58" s="74"/>
      <c r="F58" s="402"/>
      <c r="G58" s="78"/>
      <c r="H58" s="400"/>
      <c r="I58" s="414"/>
      <c r="J58" s="407"/>
      <c r="K58" s="405"/>
      <c r="L58" s="416"/>
      <c r="M58" s="405"/>
      <c r="N58" s="407"/>
      <c r="O58" s="405"/>
      <c r="P58" s="409"/>
      <c r="Q58" s="79"/>
      <c r="R58" s="80"/>
      <c r="S58" s="81"/>
      <c r="T58" s="82"/>
      <c r="U58" s="82"/>
      <c r="V58" s="83"/>
      <c r="W58" s="82"/>
      <c r="X58" s="82"/>
      <c r="Y58" s="82"/>
      <c r="Z58" s="84"/>
      <c r="AA58" s="85"/>
      <c r="AB58" s="83"/>
      <c r="AC58" s="85"/>
      <c r="AD58" s="83"/>
      <c r="AE58" s="86"/>
      <c r="AF58" s="86"/>
      <c r="AG58" s="82"/>
      <c r="AH58" s="74"/>
      <c r="AI58" s="75"/>
      <c r="AJ58" s="76"/>
      <c r="AK58" s="76"/>
      <c r="AL58" s="74"/>
      <c r="AM58" s="77"/>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spans="1:68" ht="151.5" hidden="1" customHeight="1" x14ac:dyDescent="0.3">
      <c r="A59" s="398"/>
      <c r="B59" s="400"/>
      <c r="C59" s="400"/>
      <c r="D59" s="400"/>
      <c r="E59" s="74"/>
      <c r="F59" s="402"/>
      <c r="G59" s="78"/>
      <c r="H59" s="400"/>
      <c r="I59" s="414"/>
      <c r="J59" s="407"/>
      <c r="K59" s="405"/>
      <c r="L59" s="416"/>
      <c r="M59" s="405"/>
      <c r="N59" s="407"/>
      <c r="O59" s="405"/>
      <c r="P59" s="409"/>
      <c r="Q59" s="79"/>
      <c r="R59" s="80"/>
      <c r="S59" s="81"/>
      <c r="T59" s="82"/>
      <c r="U59" s="82"/>
      <c r="V59" s="83"/>
      <c r="W59" s="82"/>
      <c r="X59" s="82"/>
      <c r="Y59" s="82"/>
      <c r="Z59" s="84"/>
      <c r="AA59" s="85"/>
      <c r="AB59" s="83"/>
      <c r="AC59" s="85"/>
      <c r="AD59" s="83"/>
      <c r="AE59" s="86"/>
      <c r="AF59" s="86"/>
      <c r="AG59" s="82"/>
      <c r="AH59" s="74"/>
      <c r="AI59" s="75"/>
      <c r="AJ59" s="76"/>
      <c r="AK59" s="76"/>
      <c r="AL59" s="74"/>
      <c r="AM59" s="77"/>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spans="1:68" ht="151.5" hidden="1" customHeight="1" x14ac:dyDescent="0.3">
      <c r="A60" s="398"/>
      <c r="B60" s="400"/>
      <c r="C60" s="400"/>
      <c r="D60" s="400"/>
      <c r="E60" s="74"/>
      <c r="F60" s="402"/>
      <c r="G60" s="78"/>
      <c r="H60" s="400"/>
      <c r="I60" s="414"/>
      <c r="J60" s="407"/>
      <c r="K60" s="405"/>
      <c r="L60" s="416"/>
      <c r="M60" s="405"/>
      <c r="N60" s="407"/>
      <c r="O60" s="405"/>
      <c r="P60" s="409"/>
      <c r="Q60" s="79"/>
      <c r="R60" s="87"/>
      <c r="S60" s="81"/>
      <c r="T60" s="82"/>
      <c r="U60" s="82"/>
      <c r="V60" s="83"/>
      <c r="W60" s="82"/>
      <c r="X60" s="82"/>
      <c r="Y60" s="82"/>
      <c r="Z60" s="84"/>
      <c r="AA60" s="85"/>
      <c r="AB60" s="83"/>
      <c r="AC60" s="85"/>
      <c r="AD60" s="83"/>
      <c r="AE60" s="86"/>
      <c r="AF60" s="86"/>
      <c r="AG60" s="82"/>
      <c r="AH60" s="74"/>
      <c r="AI60" s="75"/>
      <c r="AJ60" s="76"/>
      <c r="AK60" s="76"/>
      <c r="AL60" s="74"/>
      <c r="AM60" s="77"/>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spans="1:68" ht="151.5" hidden="1" customHeight="1" x14ac:dyDescent="0.3">
      <c r="A61" s="398"/>
      <c r="B61" s="400"/>
      <c r="C61" s="400"/>
      <c r="D61" s="400"/>
      <c r="E61" s="74"/>
      <c r="F61" s="402"/>
      <c r="G61" s="78"/>
      <c r="H61" s="400"/>
      <c r="I61" s="414"/>
      <c r="J61" s="407"/>
      <c r="K61" s="405"/>
      <c r="L61" s="416"/>
      <c r="M61" s="405"/>
      <c r="N61" s="407"/>
      <c r="O61" s="405"/>
      <c r="P61" s="409"/>
      <c r="Q61" s="79"/>
      <c r="R61" s="80"/>
      <c r="S61" s="81"/>
      <c r="T61" s="82"/>
      <c r="U61" s="82"/>
      <c r="V61" s="83"/>
      <c r="W61" s="82"/>
      <c r="X61" s="82"/>
      <c r="Y61" s="82"/>
      <c r="Z61" s="84"/>
      <c r="AA61" s="85"/>
      <c r="AB61" s="83"/>
      <c r="AC61" s="85"/>
      <c r="AD61" s="83"/>
      <c r="AE61" s="86"/>
      <c r="AF61" s="86"/>
      <c r="AG61" s="82"/>
      <c r="AH61" s="74"/>
      <c r="AI61" s="75"/>
      <c r="AJ61" s="76"/>
      <c r="AK61" s="76"/>
      <c r="AL61" s="74"/>
      <c r="AM61" s="77"/>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spans="1:68" ht="151.5" hidden="1" customHeight="1" x14ac:dyDescent="0.3">
      <c r="A62" s="398"/>
      <c r="B62" s="400"/>
      <c r="C62" s="400"/>
      <c r="D62" s="400"/>
      <c r="E62" s="74"/>
      <c r="F62" s="402"/>
      <c r="G62" s="78"/>
      <c r="H62" s="400"/>
      <c r="I62" s="414"/>
      <c r="J62" s="407"/>
      <c r="K62" s="405"/>
      <c r="L62" s="416"/>
      <c r="M62" s="405"/>
      <c r="N62" s="407"/>
      <c r="O62" s="405"/>
      <c r="P62" s="409"/>
      <c r="Q62" s="79"/>
      <c r="R62" s="80"/>
      <c r="S62" s="81"/>
      <c r="T62" s="82"/>
      <c r="U62" s="82"/>
      <c r="V62" s="83"/>
      <c r="W62" s="82"/>
      <c r="X62" s="82"/>
      <c r="Y62" s="82"/>
      <c r="Z62" s="84"/>
      <c r="AA62" s="85"/>
      <c r="AB62" s="83"/>
      <c r="AC62" s="85"/>
      <c r="AD62" s="83"/>
      <c r="AE62" s="86"/>
      <c r="AF62" s="86"/>
      <c r="AG62" s="82"/>
      <c r="AH62" s="74"/>
      <c r="AI62" s="75"/>
      <c r="AJ62" s="76"/>
      <c r="AK62" s="76"/>
      <c r="AL62" s="74"/>
      <c r="AM62" s="77"/>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spans="1:68" ht="151.5" hidden="1" customHeight="1" x14ac:dyDescent="0.3">
      <c r="A63" s="398"/>
      <c r="B63" s="400"/>
      <c r="C63" s="400"/>
      <c r="D63" s="400"/>
      <c r="E63" s="74"/>
      <c r="F63" s="402"/>
      <c r="G63" s="78"/>
      <c r="H63" s="400"/>
      <c r="I63" s="414"/>
      <c r="J63" s="407"/>
      <c r="K63" s="405"/>
      <c r="L63" s="416"/>
      <c r="M63" s="405"/>
      <c r="N63" s="407"/>
      <c r="O63" s="405"/>
      <c r="P63" s="409"/>
      <c r="Q63" s="79"/>
      <c r="R63" s="80"/>
      <c r="S63" s="81"/>
      <c r="T63" s="82"/>
      <c r="U63" s="82"/>
      <c r="V63" s="83"/>
      <c r="W63" s="82"/>
      <c r="X63" s="82"/>
      <c r="Y63" s="82"/>
      <c r="Z63" s="84"/>
      <c r="AA63" s="85"/>
      <c r="AB63" s="83"/>
      <c r="AC63" s="85"/>
      <c r="AD63" s="83"/>
      <c r="AE63" s="86"/>
      <c r="AF63" s="86"/>
      <c r="AG63" s="82"/>
      <c r="AH63" s="74"/>
      <c r="AI63" s="75"/>
      <c r="AJ63" s="76"/>
      <c r="AK63" s="76"/>
      <c r="AL63" s="74"/>
      <c r="AM63" s="77"/>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spans="1:68" ht="151.5" hidden="1" customHeight="1" x14ac:dyDescent="0.3">
      <c r="A64" s="398"/>
      <c r="B64" s="400"/>
      <c r="C64" s="400"/>
      <c r="D64" s="400"/>
      <c r="E64" s="74"/>
      <c r="F64" s="402"/>
      <c r="G64" s="78"/>
      <c r="H64" s="400"/>
      <c r="I64" s="414"/>
      <c r="J64" s="407"/>
      <c r="K64" s="405"/>
      <c r="L64" s="416"/>
      <c r="M64" s="405"/>
      <c r="N64" s="407"/>
      <c r="O64" s="405"/>
      <c r="P64" s="409"/>
      <c r="Q64" s="79"/>
      <c r="R64" s="80"/>
      <c r="S64" s="81"/>
      <c r="T64" s="82"/>
      <c r="U64" s="82"/>
      <c r="V64" s="83"/>
      <c r="W64" s="82"/>
      <c r="X64" s="82"/>
      <c r="Y64" s="82"/>
      <c r="Z64" s="84"/>
      <c r="AA64" s="85"/>
      <c r="AB64" s="83"/>
      <c r="AC64" s="85"/>
      <c r="AD64" s="83"/>
      <c r="AE64" s="86"/>
      <c r="AF64" s="86"/>
      <c r="AG64" s="82"/>
      <c r="AH64" s="74"/>
      <c r="AI64" s="75"/>
      <c r="AJ64" s="76"/>
      <c r="AK64" s="76"/>
      <c r="AL64" s="74"/>
      <c r="AM64" s="77"/>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spans="1:68" ht="151.5" hidden="1" customHeight="1" x14ac:dyDescent="0.3">
      <c r="A65" s="398"/>
      <c r="B65" s="400"/>
      <c r="C65" s="400"/>
      <c r="D65" s="400"/>
      <c r="E65" s="74"/>
      <c r="F65" s="402"/>
      <c r="G65" s="78"/>
      <c r="H65" s="400"/>
      <c r="I65" s="414"/>
      <c r="J65" s="407"/>
      <c r="K65" s="405"/>
      <c r="L65" s="416"/>
      <c r="M65" s="405"/>
      <c r="N65" s="407"/>
      <c r="O65" s="405"/>
      <c r="P65" s="409"/>
      <c r="Q65" s="79"/>
      <c r="R65" s="80"/>
      <c r="S65" s="81"/>
      <c r="T65" s="82"/>
      <c r="U65" s="82"/>
      <c r="V65" s="83"/>
      <c r="W65" s="82"/>
      <c r="X65" s="82"/>
      <c r="Y65" s="82"/>
      <c r="Z65" s="84"/>
      <c r="AA65" s="85"/>
      <c r="AB65" s="83"/>
      <c r="AC65" s="85"/>
      <c r="AD65" s="83"/>
      <c r="AE65" s="86"/>
      <c r="AF65" s="86"/>
      <c r="AG65" s="82"/>
      <c r="AH65" s="74"/>
      <c r="AI65" s="75"/>
      <c r="AJ65" s="76"/>
      <c r="AK65" s="76"/>
      <c r="AL65" s="74"/>
      <c r="AM65" s="77"/>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spans="1:68" ht="151.5" hidden="1" customHeight="1" x14ac:dyDescent="0.3">
      <c r="A66" s="398"/>
      <c r="B66" s="400"/>
      <c r="C66" s="400"/>
      <c r="D66" s="400"/>
      <c r="E66" s="74"/>
      <c r="F66" s="402"/>
      <c r="G66" s="78"/>
      <c r="H66" s="400"/>
      <c r="I66" s="414"/>
      <c r="J66" s="407"/>
      <c r="K66" s="405"/>
      <c r="L66" s="416"/>
      <c r="M66" s="405"/>
      <c r="N66" s="407"/>
      <c r="O66" s="405"/>
      <c r="P66" s="409"/>
      <c r="Q66" s="79"/>
      <c r="R66" s="87"/>
      <c r="S66" s="81"/>
      <c r="T66" s="82"/>
      <c r="U66" s="82"/>
      <c r="V66" s="83"/>
      <c r="W66" s="82"/>
      <c r="X66" s="82"/>
      <c r="Y66" s="82"/>
      <c r="Z66" s="84"/>
      <c r="AA66" s="85"/>
      <c r="AB66" s="83"/>
      <c r="AC66" s="85"/>
      <c r="AD66" s="83"/>
      <c r="AE66" s="86"/>
      <c r="AF66" s="86"/>
      <c r="AG66" s="82"/>
      <c r="AH66" s="74"/>
      <c r="AI66" s="75"/>
      <c r="AJ66" s="76"/>
      <c r="AK66" s="76"/>
      <c r="AL66" s="74"/>
      <c r="AM66" s="77"/>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spans="1:68" ht="151.5" hidden="1" customHeight="1" x14ac:dyDescent="0.3">
      <c r="A67" s="398"/>
      <c r="B67" s="400"/>
      <c r="C67" s="400"/>
      <c r="D67" s="400"/>
      <c r="E67" s="74"/>
      <c r="F67" s="402"/>
      <c r="G67" s="78"/>
      <c r="H67" s="400"/>
      <c r="I67" s="414"/>
      <c r="J67" s="407"/>
      <c r="K67" s="405"/>
      <c r="L67" s="416"/>
      <c r="M67" s="405"/>
      <c r="N67" s="407"/>
      <c r="O67" s="405"/>
      <c r="P67" s="409"/>
      <c r="Q67" s="79"/>
      <c r="R67" s="80"/>
      <c r="S67" s="81"/>
      <c r="T67" s="82"/>
      <c r="U67" s="82"/>
      <c r="V67" s="83"/>
      <c r="W67" s="82"/>
      <c r="X67" s="82"/>
      <c r="Y67" s="82"/>
      <c r="Z67" s="84"/>
      <c r="AA67" s="85"/>
      <c r="AB67" s="83"/>
      <c r="AC67" s="85"/>
      <c r="AD67" s="83"/>
      <c r="AE67" s="86"/>
      <c r="AF67" s="86"/>
      <c r="AG67" s="82"/>
      <c r="AH67" s="74"/>
      <c r="AI67" s="75"/>
      <c r="AJ67" s="76"/>
      <c r="AK67" s="76"/>
      <c r="AL67" s="74"/>
      <c r="AM67" s="77"/>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spans="1:68" ht="151.5" hidden="1" customHeight="1" x14ac:dyDescent="0.3">
      <c r="A68" s="398"/>
      <c r="B68" s="400"/>
      <c r="C68" s="400"/>
      <c r="D68" s="400"/>
      <c r="E68" s="74"/>
      <c r="F68" s="402"/>
      <c r="G68" s="78"/>
      <c r="H68" s="400"/>
      <c r="I68" s="414"/>
      <c r="J68" s="407"/>
      <c r="K68" s="405"/>
      <c r="L68" s="416"/>
      <c r="M68" s="405"/>
      <c r="N68" s="407"/>
      <c r="O68" s="405"/>
      <c r="P68" s="409"/>
      <c r="Q68" s="79"/>
      <c r="R68" s="80"/>
      <c r="S68" s="81"/>
      <c r="T68" s="82"/>
      <c r="U68" s="82"/>
      <c r="V68" s="83"/>
      <c r="W68" s="82"/>
      <c r="X68" s="82"/>
      <c r="Y68" s="82"/>
      <c r="Z68" s="84"/>
      <c r="AA68" s="85"/>
      <c r="AB68" s="83"/>
      <c r="AC68" s="85"/>
      <c r="AD68" s="83"/>
      <c r="AE68" s="86"/>
      <c r="AF68" s="86"/>
      <c r="AG68" s="82"/>
      <c r="AH68" s="74"/>
      <c r="AI68" s="75"/>
      <c r="AJ68" s="76"/>
      <c r="AK68" s="76"/>
      <c r="AL68" s="74"/>
      <c r="AM68" s="77"/>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spans="1:68" ht="151.5" hidden="1" customHeight="1" x14ac:dyDescent="0.3">
      <c r="A69" s="398"/>
      <c r="B69" s="400"/>
      <c r="C69" s="400"/>
      <c r="D69" s="400"/>
      <c r="E69" s="74"/>
      <c r="F69" s="402"/>
      <c r="G69" s="78"/>
      <c r="H69" s="400"/>
      <c r="I69" s="414"/>
      <c r="J69" s="407"/>
      <c r="K69" s="405"/>
      <c r="L69" s="416"/>
      <c r="M69" s="405"/>
      <c r="N69" s="407"/>
      <c r="O69" s="405"/>
      <c r="P69" s="409"/>
      <c r="Q69" s="79"/>
      <c r="R69" s="80"/>
      <c r="S69" s="81"/>
      <c r="T69" s="82"/>
      <c r="U69" s="82"/>
      <c r="V69" s="83"/>
      <c r="W69" s="82"/>
      <c r="X69" s="82"/>
      <c r="Y69" s="82"/>
      <c r="Z69" s="84"/>
      <c r="AA69" s="85"/>
      <c r="AB69" s="83"/>
      <c r="AC69" s="85"/>
      <c r="AD69" s="83"/>
      <c r="AE69" s="86"/>
      <c r="AF69" s="86"/>
      <c r="AG69" s="82"/>
      <c r="AH69" s="74"/>
      <c r="AI69" s="75"/>
      <c r="AJ69" s="76"/>
      <c r="AK69" s="76"/>
      <c r="AL69" s="74"/>
      <c r="AM69" s="77"/>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spans="1:68" ht="151.5" hidden="1" customHeight="1" x14ac:dyDescent="0.3">
      <c r="A70" s="398"/>
      <c r="B70" s="400"/>
      <c r="C70" s="400"/>
      <c r="D70" s="400"/>
      <c r="E70" s="74"/>
      <c r="F70" s="402"/>
      <c r="G70" s="78"/>
      <c r="H70" s="400"/>
      <c r="I70" s="414"/>
      <c r="J70" s="407"/>
      <c r="K70" s="405"/>
      <c r="L70" s="416"/>
      <c r="M70" s="405"/>
      <c r="N70" s="407"/>
      <c r="O70" s="405"/>
      <c r="P70" s="409"/>
      <c r="Q70" s="79"/>
      <c r="R70" s="80"/>
      <c r="S70" s="81"/>
      <c r="T70" s="82"/>
      <c r="U70" s="82"/>
      <c r="V70" s="83"/>
      <c r="W70" s="82"/>
      <c r="X70" s="82"/>
      <c r="Y70" s="82"/>
      <c r="Z70" s="84"/>
      <c r="AA70" s="85"/>
      <c r="AB70" s="83"/>
      <c r="AC70" s="85"/>
      <c r="AD70" s="83"/>
      <c r="AE70" s="86"/>
      <c r="AF70" s="86"/>
      <c r="AG70" s="82"/>
      <c r="AH70" s="74"/>
      <c r="AI70" s="75"/>
      <c r="AJ70" s="76"/>
      <c r="AK70" s="76"/>
      <c r="AL70" s="74"/>
      <c r="AM70" s="77"/>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spans="1:68" ht="151.5" hidden="1" customHeight="1" x14ac:dyDescent="0.3">
      <c r="A71" s="398"/>
      <c r="B71" s="400"/>
      <c r="C71" s="400"/>
      <c r="D71" s="400"/>
      <c r="E71" s="74"/>
      <c r="F71" s="402"/>
      <c r="G71" s="78"/>
      <c r="H71" s="400"/>
      <c r="I71" s="414"/>
      <c r="J71" s="407"/>
      <c r="K71" s="405"/>
      <c r="L71" s="416"/>
      <c r="M71" s="405"/>
      <c r="N71" s="407"/>
      <c r="O71" s="405"/>
      <c r="P71" s="409"/>
      <c r="Q71" s="79"/>
      <c r="R71" s="80"/>
      <c r="S71" s="81"/>
      <c r="T71" s="82"/>
      <c r="U71" s="82"/>
      <c r="V71" s="83"/>
      <c r="W71" s="82"/>
      <c r="X71" s="82"/>
      <c r="Y71" s="82"/>
      <c r="Z71" s="84"/>
      <c r="AA71" s="85"/>
      <c r="AB71" s="83"/>
      <c r="AC71" s="85"/>
      <c r="AD71" s="83"/>
      <c r="AE71" s="86"/>
      <c r="AF71" s="86"/>
      <c r="AG71" s="82"/>
      <c r="AH71" s="74"/>
      <c r="AI71" s="75"/>
      <c r="AJ71" s="76"/>
      <c r="AK71" s="76"/>
      <c r="AL71" s="74"/>
      <c r="AM71" s="77"/>
    </row>
    <row r="72" spans="1:68" ht="151.5" hidden="1" customHeight="1" x14ac:dyDescent="0.3">
      <c r="A72" s="398"/>
      <c r="B72" s="400"/>
      <c r="C72" s="400"/>
      <c r="D72" s="400"/>
      <c r="E72" s="74"/>
      <c r="F72" s="402"/>
      <c r="G72" s="78"/>
      <c r="H72" s="400"/>
      <c r="I72" s="414"/>
      <c r="J72" s="407"/>
      <c r="K72" s="405"/>
      <c r="L72" s="416"/>
      <c r="M72" s="405"/>
      <c r="N72" s="407"/>
      <c r="O72" s="405"/>
      <c r="P72" s="409"/>
      <c r="Q72" s="79"/>
      <c r="R72" s="87"/>
      <c r="S72" s="81"/>
      <c r="T72" s="82"/>
      <c r="U72" s="82"/>
      <c r="V72" s="83"/>
      <c r="W72" s="82"/>
      <c r="X72" s="82"/>
      <c r="Y72" s="82"/>
      <c r="Z72" s="84"/>
      <c r="AA72" s="85"/>
      <c r="AB72" s="83"/>
      <c r="AC72" s="85"/>
      <c r="AD72" s="83"/>
      <c r="AE72" s="86"/>
      <c r="AF72" s="86"/>
      <c r="AG72" s="82"/>
      <c r="AH72" s="74"/>
      <c r="AI72" s="75"/>
      <c r="AJ72" s="76"/>
      <c r="AK72" s="76"/>
      <c r="AL72" s="74"/>
      <c r="AM72" s="77"/>
    </row>
    <row r="73" spans="1:68" ht="151.5" hidden="1" customHeight="1" x14ac:dyDescent="0.3">
      <c r="A73" s="398"/>
      <c r="B73" s="400"/>
      <c r="C73" s="400"/>
      <c r="D73" s="400"/>
      <c r="E73" s="74"/>
      <c r="F73" s="402"/>
      <c r="G73" s="78"/>
      <c r="H73" s="400"/>
      <c r="I73" s="414"/>
      <c r="J73" s="407"/>
      <c r="K73" s="405"/>
      <c r="L73" s="416"/>
      <c r="M73" s="405"/>
      <c r="N73" s="407"/>
      <c r="O73" s="405"/>
      <c r="P73" s="409"/>
      <c r="Q73" s="79"/>
      <c r="R73" s="80"/>
      <c r="S73" s="81"/>
      <c r="T73" s="82"/>
      <c r="U73" s="82"/>
      <c r="V73" s="83"/>
      <c r="W73" s="82"/>
      <c r="X73" s="82"/>
      <c r="Y73" s="82"/>
      <c r="Z73" s="84"/>
      <c r="AA73" s="85"/>
      <c r="AB73" s="83"/>
      <c r="AC73" s="85"/>
      <c r="AD73" s="83"/>
      <c r="AE73" s="86"/>
      <c r="AF73" s="86"/>
      <c r="AG73" s="82"/>
      <c r="AH73" s="74"/>
      <c r="AI73" s="75"/>
      <c r="AJ73" s="76"/>
      <c r="AK73" s="76"/>
      <c r="AL73" s="74"/>
      <c r="AM73" s="77"/>
    </row>
    <row r="74" spans="1:68" ht="151.5" hidden="1" customHeight="1" x14ac:dyDescent="0.3">
      <c r="A74" s="398"/>
      <c r="B74" s="400"/>
      <c r="C74" s="400"/>
      <c r="D74" s="400"/>
      <c r="E74" s="74"/>
      <c r="F74" s="402"/>
      <c r="G74" s="78"/>
      <c r="H74" s="400"/>
      <c r="I74" s="414"/>
      <c r="J74" s="407"/>
      <c r="K74" s="405"/>
      <c r="L74" s="416"/>
      <c r="M74" s="405"/>
      <c r="N74" s="407"/>
      <c r="O74" s="405"/>
      <c r="P74" s="409"/>
      <c r="Q74" s="79"/>
      <c r="R74" s="80"/>
      <c r="S74" s="81"/>
      <c r="T74" s="82"/>
      <c r="U74" s="82"/>
      <c r="V74" s="83"/>
      <c r="W74" s="82"/>
      <c r="X74" s="82"/>
      <c r="Y74" s="82"/>
      <c r="Z74" s="84"/>
      <c r="AA74" s="85"/>
      <c r="AB74" s="83"/>
      <c r="AC74" s="85"/>
      <c r="AD74" s="83"/>
      <c r="AE74" s="86"/>
      <c r="AF74" s="86"/>
      <c r="AG74" s="82"/>
      <c r="AH74" s="74"/>
      <c r="AI74" s="75"/>
      <c r="AJ74" s="76"/>
      <c r="AK74" s="76"/>
      <c r="AL74" s="74"/>
      <c r="AM74" s="77"/>
    </row>
    <row r="75" spans="1:68" ht="151.5" hidden="1" customHeight="1" x14ac:dyDescent="0.35">
      <c r="A75" s="398"/>
      <c r="B75" s="400"/>
      <c r="C75" s="400"/>
      <c r="D75" s="400"/>
      <c r="E75" s="74"/>
      <c r="F75" s="402"/>
      <c r="G75" s="78"/>
      <c r="H75" s="400"/>
      <c r="I75" s="414"/>
      <c r="J75" s="407"/>
      <c r="K75" s="405"/>
      <c r="L75" s="416"/>
      <c r="M75" s="405"/>
      <c r="N75" s="407"/>
      <c r="O75" s="405"/>
      <c r="P75" s="409"/>
      <c r="Q75" s="79"/>
      <c r="R75" s="80"/>
      <c r="S75" s="81"/>
      <c r="T75" s="82"/>
      <c r="U75" s="82"/>
      <c r="V75" s="83"/>
      <c r="W75" s="82"/>
      <c r="X75" s="82"/>
      <c r="Y75" s="82"/>
      <c r="Z75" s="84"/>
      <c r="AA75" s="85"/>
      <c r="AB75" s="83"/>
      <c r="AC75" s="85"/>
      <c r="AD75" s="83"/>
      <c r="AE75" s="86"/>
      <c r="AF75" s="86"/>
      <c r="AG75" s="82"/>
      <c r="AH75" s="74"/>
      <c r="AI75" s="75"/>
      <c r="AJ75" s="76"/>
      <c r="AK75" s="39"/>
      <c r="AL75" s="39"/>
    </row>
    <row r="76" spans="1:68" ht="49.5" hidden="1" customHeight="1" x14ac:dyDescent="0.35">
      <c r="A76" s="89"/>
      <c r="B76" s="419"/>
      <c r="C76" s="419"/>
      <c r="D76" s="419"/>
      <c r="E76" s="419"/>
      <c r="F76" s="419"/>
      <c r="G76" s="419"/>
      <c r="H76" s="419"/>
      <c r="I76" s="419"/>
      <c r="J76" s="419"/>
      <c r="K76" s="419"/>
      <c r="L76" s="419"/>
      <c r="M76" s="419"/>
      <c r="N76" s="419"/>
      <c r="O76" s="419"/>
      <c r="P76" s="419"/>
      <c r="Q76" s="419"/>
      <c r="R76" s="419"/>
      <c r="S76" s="419"/>
      <c r="T76" s="419"/>
      <c r="U76" s="419"/>
      <c r="V76" s="419"/>
      <c r="W76" s="419"/>
      <c r="X76" s="419"/>
      <c r="Y76" s="419"/>
      <c r="Z76" s="419"/>
      <c r="AA76" s="419"/>
      <c r="AB76" s="419"/>
      <c r="AC76" s="419"/>
      <c r="AD76" s="419"/>
      <c r="AE76" s="419"/>
      <c r="AF76" s="419"/>
      <c r="AG76" s="419"/>
      <c r="AH76" s="419"/>
      <c r="AI76" s="419"/>
      <c r="AJ76" s="419"/>
      <c r="AK76" s="39"/>
      <c r="AL76" s="39"/>
      <c r="AM76" s="39"/>
    </row>
    <row r="77" spans="1:68" ht="17.5" hidden="1" customHeight="1" x14ac:dyDescent="0.35">
      <c r="B77" s="90"/>
      <c r="C77" s="90"/>
      <c r="D77" s="90"/>
      <c r="E77" s="90"/>
      <c r="F77" s="39"/>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row>
    <row r="78" spans="1:68" ht="18" hidden="1" customHeight="1" x14ac:dyDescent="0.35">
      <c r="A78" s="5"/>
      <c r="B78" s="92"/>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row>
    <row r="79" spans="1:68" ht="17.5" hidden="1" customHeight="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row>
    <row r="80" spans="1:68" ht="17.5" hidden="1" customHeight="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row>
    <row r="81" spans="2:39" ht="17.5" hidden="1" customHeight="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row>
    <row r="82" spans="2:39" ht="15" hidden="1"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row>
    <row r="83" spans="2:39" ht="15" hidden="1" customHeight="1"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row>
    <row r="84" spans="2:39" ht="11.15" hidden="1" customHeight="1" x14ac:dyDescent="0.35">
      <c r="B84" s="90"/>
      <c r="C84" s="90"/>
      <c r="D84" s="90"/>
      <c r="E84" s="90"/>
      <c r="F84" s="39"/>
      <c r="G84" s="39"/>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row>
    <row r="85" spans="2:39" ht="7" hidden="1" customHeight="1" x14ac:dyDescent="0.35">
      <c r="B85" s="90"/>
      <c r="C85" s="90"/>
      <c r="D85" s="90"/>
      <c r="E85" s="90"/>
      <c r="F85" s="39"/>
      <c r="G85" s="39"/>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row>
    <row r="86" spans="2:39" ht="20.149999999999999" hidden="1" customHeight="1" x14ac:dyDescent="0.35">
      <c r="B86" s="90"/>
      <c r="C86" s="90"/>
      <c r="D86" s="90"/>
      <c r="E86" s="90"/>
      <c r="F86" s="39"/>
      <c r="G86" s="39"/>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row>
    <row r="87" spans="2:39" ht="22.5" hidden="1" customHeight="1" x14ac:dyDescent="0.35">
      <c r="B87" s="90"/>
      <c r="C87" s="90"/>
      <c r="D87" s="90"/>
      <c r="E87" s="90"/>
      <c r="F87" s="39"/>
      <c r="G87" s="39"/>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row>
    <row r="88" spans="2:39" ht="17.5" x14ac:dyDescent="0.35">
      <c r="B88" s="90"/>
      <c r="C88" s="90"/>
      <c r="D88" s="90"/>
      <c r="E88" s="90"/>
      <c r="F88" s="39"/>
      <c r="G88" s="39"/>
      <c r="H88" s="91"/>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row>
  </sheetData>
  <dataConsolidate/>
  <mergeCells count="206">
    <mergeCell ref="B76:AJ76"/>
    <mergeCell ref="H70:H75"/>
    <mergeCell ref="I70:I75"/>
    <mergeCell ref="J70:J75"/>
    <mergeCell ref="K70:K75"/>
    <mergeCell ref="L70:L75"/>
    <mergeCell ref="M70:M75"/>
    <mergeCell ref="L64:L69"/>
    <mergeCell ref="M64:M69"/>
    <mergeCell ref="N64:N69"/>
    <mergeCell ref="O64:O69"/>
    <mergeCell ref="P64:P69"/>
    <mergeCell ref="A70:A75"/>
    <mergeCell ref="B70:B75"/>
    <mergeCell ref="C70:C75"/>
    <mergeCell ref="D70:D75"/>
    <mergeCell ref="F70:F75"/>
    <mergeCell ref="N70:N75"/>
    <mergeCell ref="O70:O75"/>
    <mergeCell ref="P70:P75"/>
    <mergeCell ref="A64:A69"/>
    <mergeCell ref="B64:B69"/>
    <mergeCell ref="C64:C69"/>
    <mergeCell ref="D64:D69"/>
    <mergeCell ref="F64:F69"/>
    <mergeCell ref="H64:H69"/>
    <mergeCell ref="I64:I69"/>
    <mergeCell ref="J64:J69"/>
    <mergeCell ref="K64:K69"/>
    <mergeCell ref="P52:P57"/>
    <mergeCell ref="A58:A63"/>
    <mergeCell ref="B58:B63"/>
    <mergeCell ref="C58:C63"/>
    <mergeCell ref="D58:D63"/>
    <mergeCell ref="F58:F63"/>
    <mergeCell ref="H58:H63"/>
    <mergeCell ref="I58:I63"/>
    <mergeCell ref="H52:H57"/>
    <mergeCell ref="I52:I57"/>
    <mergeCell ref="J52:J57"/>
    <mergeCell ref="K52:K57"/>
    <mergeCell ref="L52:L57"/>
    <mergeCell ref="M52:M57"/>
    <mergeCell ref="P58:P63"/>
    <mergeCell ref="J58:J63"/>
    <mergeCell ref="K58:K63"/>
    <mergeCell ref="L58:L63"/>
    <mergeCell ref="M58:M63"/>
    <mergeCell ref="N58:N63"/>
    <mergeCell ref="O58:O63"/>
    <mergeCell ref="A52:A57"/>
    <mergeCell ref="B52:B57"/>
    <mergeCell ref="C52:C57"/>
    <mergeCell ref="D52:D57"/>
    <mergeCell ref="F52:F57"/>
    <mergeCell ref="G46:G49"/>
    <mergeCell ref="H46:H51"/>
    <mergeCell ref="I46:I51"/>
    <mergeCell ref="J46:J51"/>
    <mergeCell ref="O40:O45"/>
    <mergeCell ref="N52:N57"/>
    <mergeCell ref="O52:O57"/>
    <mergeCell ref="P40:P45"/>
    <mergeCell ref="AF40:AF44"/>
    <mergeCell ref="A46:A51"/>
    <mergeCell ref="B46:B51"/>
    <mergeCell ref="C46:C51"/>
    <mergeCell ref="D46:D51"/>
    <mergeCell ref="F46:F51"/>
    <mergeCell ref="G40:G44"/>
    <mergeCell ref="H40:H45"/>
    <mergeCell ref="I40:I45"/>
    <mergeCell ref="J40:J45"/>
    <mergeCell ref="K40:K45"/>
    <mergeCell ref="L40:L45"/>
    <mergeCell ref="M46:M51"/>
    <mergeCell ref="N46:N51"/>
    <mergeCell ref="O46:O51"/>
    <mergeCell ref="P46:P51"/>
    <mergeCell ref="AF46:AF49"/>
    <mergeCell ref="K46:K51"/>
    <mergeCell ref="L46:L51"/>
    <mergeCell ref="M34:M39"/>
    <mergeCell ref="N34:N39"/>
    <mergeCell ref="O34:O39"/>
    <mergeCell ref="P34:P39"/>
    <mergeCell ref="AF34:AF37"/>
    <mergeCell ref="A40:A45"/>
    <mergeCell ref="B40:B45"/>
    <mergeCell ref="C40:C45"/>
    <mergeCell ref="D40:D45"/>
    <mergeCell ref="F40:F45"/>
    <mergeCell ref="G34:G37"/>
    <mergeCell ref="H34:H39"/>
    <mergeCell ref="I34:I39"/>
    <mergeCell ref="J34:J39"/>
    <mergeCell ref="K34:K39"/>
    <mergeCell ref="L34:L39"/>
    <mergeCell ref="A34:A39"/>
    <mergeCell ref="B34:B39"/>
    <mergeCell ref="C34:C39"/>
    <mergeCell ref="D34:D39"/>
    <mergeCell ref="E34:E37"/>
    <mergeCell ref="F34:F39"/>
    <mergeCell ref="M40:M45"/>
    <mergeCell ref="N40:N45"/>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6"/>
    <mergeCell ref="H22:H27"/>
    <mergeCell ref="I22:I27"/>
    <mergeCell ref="J22:J27"/>
    <mergeCell ref="O11:O21"/>
    <mergeCell ref="P11:P21"/>
    <mergeCell ref="AF11:AF21"/>
    <mergeCell ref="A22:A27"/>
    <mergeCell ref="B22:B27"/>
    <mergeCell ref="C22:C27"/>
    <mergeCell ref="D22:D27"/>
    <mergeCell ref="E22:E26"/>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J2"/>
    <mergeCell ref="A4:B4"/>
    <mergeCell ref="C4:P4"/>
    <mergeCell ref="Q4:S4"/>
    <mergeCell ref="A5:B5"/>
    <mergeCell ref="C5:P5"/>
    <mergeCell ref="Q8:Y8"/>
    <mergeCell ref="Z8:AG8"/>
    <mergeCell ref="AH8:AM8"/>
  </mergeCells>
  <conditionalFormatting sqref="J11 J22">
    <cfRule type="cellIs" dxfId="1507" priority="127" operator="equal">
      <formula>"Media"</formula>
    </cfRule>
    <cfRule type="cellIs" dxfId="1506" priority="125" operator="equal">
      <formula>"Muy Alta"</formula>
    </cfRule>
    <cfRule type="cellIs" dxfId="1505" priority="128" operator="equal">
      <formula>"Baja"</formula>
    </cfRule>
    <cfRule type="cellIs" dxfId="1504" priority="129" operator="equal">
      <formula>"Muy Baja"</formula>
    </cfRule>
    <cfRule type="cellIs" dxfId="1503" priority="126" operator="equal">
      <formula>"Alta"</formula>
    </cfRule>
  </conditionalFormatting>
  <conditionalFormatting sqref="J28">
    <cfRule type="cellIs" dxfId="1502" priority="99" operator="equal">
      <formula>"Muy Alta"</formula>
    </cfRule>
    <cfRule type="cellIs" dxfId="1501" priority="100" operator="equal">
      <formula>"Alta"</formula>
    </cfRule>
    <cfRule type="cellIs" dxfId="1500" priority="101" operator="equal">
      <formula>"Media"</formula>
    </cfRule>
    <cfRule type="cellIs" dxfId="1499" priority="102" operator="equal">
      <formula>"Baja"</formula>
    </cfRule>
    <cfRule type="cellIs" dxfId="1498" priority="103" operator="equal">
      <formula>"Muy Baja"</formula>
    </cfRule>
  </conditionalFormatting>
  <conditionalFormatting sqref="J34">
    <cfRule type="cellIs" dxfId="1497" priority="88" operator="equal">
      <formula>"Media"</formula>
    </cfRule>
    <cfRule type="cellIs" dxfId="1496" priority="89" operator="equal">
      <formula>"Baja"</formula>
    </cfRule>
    <cfRule type="cellIs" dxfId="1495" priority="90" operator="equal">
      <formula>"Muy Baja"</formula>
    </cfRule>
    <cfRule type="cellIs" dxfId="1494" priority="87" operator="equal">
      <formula>"Alta"</formula>
    </cfRule>
    <cfRule type="cellIs" dxfId="1493" priority="86" operator="equal">
      <formula>"Muy Alta"</formula>
    </cfRule>
  </conditionalFormatting>
  <conditionalFormatting sqref="J40">
    <cfRule type="cellIs" dxfId="1492" priority="77" operator="equal">
      <formula>"Muy Baja"</formula>
    </cfRule>
    <cfRule type="cellIs" dxfId="1491" priority="76" operator="equal">
      <formula>"Baja"</formula>
    </cfRule>
    <cfRule type="cellIs" dxfId="1490" priority="75" operator="equal">
      <formula>"Media"</formula>
    </cfRule>
    <cfRule type="cellIs" dxfId="1489" priority="74" operator="equal">
      <formula>"Alta"</formula>
    </cfRule>
    <cfRule type="cellIs" dxfId="1488" priority="73" operator="equal">
      <formula>"Muy Alta"</formula>
    </cfRule>
  </conditionalFormatting>
  <conditionalFormatting sqref="J46">
    <cfRule type="cellIs" dxfId="1487" priority="60" operator="equal">
      <formula>"Muy Alta"</formula>
    </cfRule>
    <cfRule type="cellIs" dxfId="1486" priority="61" operator="equal">
      <formula>"Alta"</formula>
    </cfRule>
    <cfRule type="cellIs" dxfId="1485" priority="62" operator="equal">
      <formula>"Media"</formula>
    </cfRule>
    <cfRule type="cellIs" dxfId="1484" priority="63" operator="equal">
      <formula>"Baja"</formula>
    </cfRule>
    <cfRule type="cellIs" dxfId="1483" priority="64" operator="equal">
      <formula>"Muy Baja"</formula>
    </cfRule>
  </conditionalFormatting>
  <conditionalFormatting sqref="J52">
    <cfRule type="cellIs" dxfId="1482" priority="51" operator="equal">
      <formula>"Muy Baja"</formula>
    </cfRule>
    <cfRule type="cellIs" dxfId="1481" priority="50" operator="equal">
      <formula>"Baja"</formula>
    </cfRule>
    <cfRule type="cellIs" dxfId="1480" priority="49" operator="equal">
      <formula>"Media"</formula>
    </cfRule>
    <cfRule type="cellIs" dxfId="1479" priority="48" operator="equal">
      <formula>"Alta"</formula>
    </cfRule>
    <cfRule type="cellIs" dxfId="1478" priority="47" operator="equal">
      <formula>"Muy Alta"</formula>
    </cfRule>
  </conditionalFormatting>
  <conditionalFormatting sqref="J58">
    <cfRule type="cellIs" dxfId="1477" priority="42" operator="equal">
      <formula>"Muy Baja"</formula>
    </cfRule>
    <cfRule type="cellIs" dxfId="1476" priority="41" operator="equal">
      <formula>"Baja"</formula>
    </cfRule>
    <cfRule type="cellIs" dxfId="1475" priority="40" operator="equal">
      <formula>"Media"</formula>
    </cfRule>
    <cfRule type="cellIs" dxfId="1474" priority="39" operator="equal">
      <formula>"Alta"</formula>
    </cfRule>
    <cfRule type="cellIs" dxfId="1473" priority="38" operator="equal">
      <formula>"Muy Alta"</formula>
    </cfRule>
  </conditionalFormatting>
  <conditionalFormatting sqref="J64">
    <cfRule type="cellIs" dxfId="1472" priority="31" operator="equal">
      <formula>"Media"</formula>
    </cfRule>
    <cfRule type="cellIs" dxfId="1471" priority="32" operator="equal">
      <formula>"Baja"</formula>
    </cfRule>
    <cfRule type="cellIs" dxfId="1470" priority="30" operator="equal">
      <formula>"Alta"</formula>
    </cfRule>
    <cfRule type="cellIs" dxfId="1469" priority="29" operator="equal">
      <formula>"Muy Alta"</formula>
    </cfRule>
    <cfRule type="cellIs" dxfId="1468" priority="33" operator="equal">
      <formula>"Muy Baja"</formula>
    </cfRule>
  </conditionalFormatting>
  <conditionalFormatting sqref="J70">
    <cfRule type="cellIs" dxfId="1467" priority="21" operator="equal">
      <formula>"Alta"</formula>
    </cfRule>
    <cfRule type="cellIs" dxfId="1466" priority="20" operator="equal">
      <formula>"Muy Alta"</formula>
    </cfRule>
    <cfRule type="cellIs" dxfId="1465" priority="23" operator="equal">
      <formula>"Baja"</formula>
    </cfRule>
    <cfRule type="cellIs" dxfId="1464" priority="24" operator="equal">
      <formula>"Muy Baja"</formula>
    </cfRule>
    <cfRule type="cellIs" dxfId="1463" priority="22" operator="equal">
      <formula>"Media"</formula>
    </cfRule>
  </conditionalFormatting>
  <conditionalFormatting sqref="M11:M75">
    <cfRule type="containsText" dxfId="1462" priority="1" operator="containsText" text="❌">
      <formula>NOT(ISERROR(SEARCH("❌",M11)))</formula>
    </cfRule>
  </conditionalFormatting>
  <conditionalFormatting sqref="N11 N22 N28 N34 N40 N46 N52 N58 N64 N70">
    <cfRule type="cellIs" dxfId="1461" priority="120" operator="equal">
      <formula>"Catastrófico"</formula>
    </cfRule>
    <cfRule type="cellIs" dxfId="1460" priority="121" operator="equal">
      <formula>"Mayor"</formula>
    </cfRule>
    <cfRule type="cellIs" dxfId="1459" priority="122" operator="equal">
      <formula>"Moderado"</formula>
    </cfRule>
    <cfRule type="cellIs" dxfId="1458" priority="123" operator="equal">
      <formula>"Menor"</formula>
    </cfRule>
    <cfRule type="cellIs" dxfId="1457" priority="124" operator="equal">
      <formula>"Leve"</formula>
    </cfRule>
  </conditionalFormatting>
  <conditionalFormatting sqref="P11">
    <cfRule type="cellIs" dxfId="1456" priority="117" operator="equal">
      <formula>"Alto"</formula>
    </cfRule>
    <cfRule type="cellIs" dxfId="1455" priority="118" operator="equal">
      <formula>"Moderado"</formula>
    </cfRule>
    <cfRule type="cellIs" dxfId="1454" priority="119" operator="equal">
      <formula>"Bajo"</formula>
    </cfRule>
    <cfRule type="cellIs" dxfId="1453" priority="116" operator="equal">
      <formula>"Extremo"</formula>
    </cfRule>
  </conditionalFormatting>
  <conditionalFormatting sqref="P22">
    <cfRule type="cellIs" dxfId="1452" priority="108" operator="equal">
      <formula>"Extremo"</formula>
    </cfRule>
    <cfRule type="cellIs" dxfId="1451" priority="109" operator="equal">
      <formula>"Alto"</formula>
    </cfRule>
    <cfRule type="cellIs" dxfId="1450" priority="110" operator="equal">
      <formula>"Moderado"</formula>
    </cfRule>
    <cfRule type="cellIs" dxfId="1449" priority="111" operator="equal">
      <formula>"Bajo"</formula>
    </cfRule>
  </conditionalFormatting>
  <conditionalFormatting sqref="P28">
    <cfRule type="cellIs" dxfId="1448" priority="98" operator="equal">
      <formula>"Bajo"</formula>
    </cfRule>
    <cfRule type="cellIs" dxfId="1447" priority="97" operator="equal">
      <formula>"Moderado"</formula>
    </cfRule>
    <cfRule type="cellIs" dxfId="1446" priority="95" operator="equal">
      <formula>"Extremo"</formula>
    </cfRule>
    <cfRule type="cellIs" dxfId="1445" priority="96" operator="equal">
      <formula>"Alto"</formula>
    </cfRule>
  </conditionalFormatting>
  <conditionalFormatting sqref="P34">
    <cfRule type="cellIs" dxfId="1444" priority="83" operator="equal">
      <formula>"Alto"</formula>
    </cfRule>
    <cfRule type="cellIs" dxfId="1443" priority="85" operator="equal">
      <formula>"Bajo"</formula>
    </cfRule>
    <cfRule type="cellIs" dxfId="1442" priority="84" operator="equal">
      <formula>"Moderado"</formula>
    </cfRule>
    <cfRule type="cellIs" dxfId="1441" priority="82" operator="equal">
      <formula>"Extremo"</formula>
    </cfRule>
  </conditionalFormatting>
  <conditionalFormatting sqref="P40">
    <cfRule type="cellIs" dxfId="1440" priority="69" operator="equal">
      <formula>"Extremo"</formula>
    </cfRule>
    <cfRule type="cellIs" dxfId="1439" priority="70" operator="equal">
      <formula>"Alto"</formula>
    </cfRule>
    <cfRule type="cellIs" dxfId="1438" priority="71" operator="equal">
      <formula>"Moderado"</formula>
    </cfRule>
    <cfRule type="cellIs" dxfId="1437" priority="72" operator="equal">
      <formula>"Bajo"</formula>
    </cfRule>
  </conditionalFormatting>
  <conditionalFormatting sqref="P46">
    <cfRule type="cellIs" dxfId="1436" priority="59" operator="equal">
      <formula>"Bajo"</formula>
    </cfRule>
    <cfRule type="cellIs" dxfId="1435" priority="58" operator="equal">
      <formula>"Moderado"</formula>
    </cfRule>
    <cfRule type="cellIs" dxfId="1434" priority="57" operator="equal">
      <formula>"Alto"</formula>
    </cfRule>
    <cfRule type="cellIs" dxfId="1433" priority="56" operator="equal">
      <formula>"Extremo"</formula>
    </cfRule>
  </conditionalFormatting>
  <conditionalFormatting sqref="P52">
    <cfRule type="cellIs" dxfId="1432" priority="44" operator="equal">
      <formula>"Alto"</formula>
    </cfRule>
    <cfRule type="cellIs" dxfId="1431" priority="46" operator="equal">
      <formula>"Bajo"</formula>
    </cfRule>
    <cfRule type="cellIs" dxfId="1430" priority="45" operator="equal">
      <formula>"Moderado"</formula>
    </cfRule>
    <cfRule type="cellIs" dxfId="1429" priority="43" operator="equal">
      <formula>"Extremo"</formula>
    </cfRule>
  </conditionalFormatting>
  <conditionalFormatting sqref="P58">
    <cfRule type="cellIs" dxfId="1428" priority="34" operator="equal">
      <formula>"Extremo"</formula>
    </cfRule>
    <cfRule type="cellIs" dxfId="1427" priority="35" operator="equal">
      <formula>"Alto"</formula>
    </cfRule>
    <cfRule type="cellIs" dxfId="1426" priority="36" operator="equal">
      <formula>"Moderado"</formula>
    </cfRule>
    <cfRule type="cellIs" dxfId="1425" priority="37" operator="equal">
      <formula>"Bajo"</formula>
    </cfRule>
  </conditionalFormatting>
  <conditionalFormatting sqref="P64">
    <cfRule type="cellIs" dxfId="1424" priority="25" operator="equal">
      <formula>"Extremo"</formula>
    </cfRule>
    <cfRule type="cellIs" dxfId="1423" priority="26" operator="equal">
      <formula>"Alto"</formula>
    </cfRule>
    <cfRule type="cellIs" dxfId="1422" priority="27" operator="equal">
      <formula>"Moderado"</formula>
    </cfRule>
    <cfRule type="cellIs" dxfId="1421" priority="28" operator="equal">
      <formula>"Bajo"</formula>
    </cfRule>
  </conditionalFormatting>
  <conditionalFormatting sqref="P70">
    <cfRule type="cellIs" dxfId="1420" priority="16" operator="equal">
      <formula>"Extremo"</formula>
    </cfRule>
    <cfRule type="cellIs" dxfId="1419" priority="18" operator="equal">
      <formula>"Moderado"</formula>
    </cfRule>
    <cfRule type="cellIs" dxfId="1418" priority="19" operator="equal">
      <formula>"Bajo"</formula>
    </cfRule>
    <cfRule type="cellIs" dxfId="1417" priority="17" operator="equal">
      <formula>"Alto"</formula>
    </cfRule>
  </conditionalFormatting>
  <conditionalFormatting sqref="AA11:AA75">
    <cfRule type="cellIs" dxfId="1416" priority="12" operator="equal">
      <formula>"Alta"</formula>
    </cfRule>
    <cfRule type="cellIs" dxfId="1415" priority="13" operator="equal">
      <formula>"Media"</formula>
    </cfRule>
    <cfRule type="cellIs" dxfId="1414" priority="15" operator="equal">
      <formula>"Muy Baja"</formula>
    </cfRule>
    <cfRule type="cellIs" dxfId="1413" priority="14" operator="equal">
      <formula>"Baja"</formula>
    </cfRule>
    <cfRule type="cellIs" dxfId="1412" priority="11" operator="equal">
      <formula>"Muy Alta"</formula>
    </cfRule>
  </conditionalFormatting>
  <conditionalFormatting sqref="AC11:AC75">
    <cfRule type="cellIs" dxfId="1411" priority="6" operator="equal">
      <formula>"Catastrófico"</formula>
    </cfRule>
    <cfRule type="cellIs" dxfId="1410" priority="10" operator="equal">
      <formula>"Leve"</formula>
    </cfRule>
    <cfRule type="cellIs" dxfId="1409" priority="9" operator="equal">
      <formula>"Menor"</formula>
    </cfRule>
    <cfRule type="cellIs" dxfId="1408" priority="8" operator="equal">
      <formula>"Moderado"</formula>
    </cfRule>
    <cfRule type="cellIs" dxfId="1407" priority="7" operator="equal">
      <formula>"Mayor"</formula>
    </cfRule>
  </conditionalFormatting>
  <conditionalFormatting sqref="AE11:AF11 AE12:AE21">
    <cfRule type="cellIs" dxfId="1406" priority="112" operator="equal">
      <formula>"Extremo"</formula>
    </cfRule>
    <cfRule type="cellIs" dxfId="1405" priority="114" operator="equal">
      <formula>"Moderado"</formula>
    </cfRule>
    <cfRule type="cellIs" dxfId="1404" priority="115" operator="equal">
      <formula>"Bajo"</formula>
    </cfRule>
    <cfRule type="cellIs" dxfId="1403" priority="113" operator="equal">
      <formula>"Alto"</formula>
    </cfRule>
  </conditionalFormatting>
  <conditionalFormatting sqref="AE22:AF22 AE23:AE26">
    <cfRule type="cellIs" dxfId="1402" priority="106" operator="equal">
      <formula>"Moderado"</formula>
    </cfRule>
    <cfRule type="cellIs" dxfId="1401" priority="107" operator="equal">
      <formula>"Bajo"</formula>
    </cfRule>
    <cfRule type="cellIs" dxfId="1400" priority="104" operator="equal">
      <formula>"Extremo"</formula>
    </cfRule>
    <cfRule type="cellIs" dxfId="1399" priority="105" operator="equal">
      <formula>"Alto"</formula>
    </cfRule>
  </conditionalFormatting>
  <conditionalFormatting sqref="AE27:AF28 AE29:AE33">
    <cfRule type="cellIs" dxfId="1398" priority="91" operator="equal">
      <formula>"Extremo"</formula>
    </cfRule>
    <cfRule type="cellIs" dxfId="1397" priority="94" operator="equal">
      <formula>"Bajo"</formula>
    </cfRule>
    <cfRule type="cellIs" dxfId="1396" priority="93" operator="equal">
      <formula>"Moderado"</formula>
    </cfRule>
    <cfRule type="cellIs" dxfId="1395" priority="92" operator="equal">
      <formula>"Alto"</formula>
    </cfRule>
  </conditionalFormatting>
  <conditionalFormatting sqref="AE34:AF34 AE35:AE37">
    <cfRule type="cellIs" dxfId="1394" priority="79" operator="equal">
      <formula>"Alto"</formula>
    </cfRule>
    <cfRule type="cellIs" dxfId="1393" priority="78" operator="equal">
      <formula>"Extremo"</formula>
    </cfRule>
    <cfRule type="cellIs" dxfId="1392" priority="80" operator="equal">
      <formula>"Moderado"</formula>
    </cfRule>
    <cfRule type="cellIs" dxfId="1391" priority="81" operator="equal">
      <formula>"Bajo"</formula>
    </cfRule>
  </conditionalFormatting>
  <conditionalFormatting sqref="AE38:AF40 AE41:AE44">
    <cfRule type="cellIs" dxfId="1390" priority="68" operator="equal">
      <formula>"Bajo"</formula>
    </cfRule>
    <cfRule type="cellIs" dxfId="1389" priority="65" operator="equal">
      <formula>"Extremo"</formula>
    </cfRule>
    <cfRule type="cellIs" dxfId="1388" priority="67" operator="equal">
      <formula>"Moderado"</formula>
    </cfRule>
    <cfRule type="cellIs" dxfId="1387" priority="66" operator="equal">
      <formula>"Alto"</formula>
    </cfRule>
  </conditionalFormatting>
  <conditionalFormatting sqref="AE45:AF46 AE47:AE49">
    <cfRule type="cellIs" dxfId="1386" priority="52" operator="equal">
      <formula>"Extremo"</formula>
    </cfRule>
    <cfRule type="cellIs" dxfId="1385" priority="53" operator="equal">
      <formula>"Alto"</formula>
    </cfRule>
    <cfRule type="cellIs" dxfId="1384" priority="54" operator="equal">
      <formula>"Moderado"</formula>
    </cfRule>
    <cfRule type="cellIs" dxfId="1383" priority="55" operator="equal">
      <formula>"Bajo"</formula>
    </cfRule>
  </conditionalFormatting>
  <conditionalFormatting sqref="AE50:AF75">
    <cfRule type="cellIs" dxfId="1382" priority="2" operator="equal">
      <formula>"Extremo"</formula>
    </cfRule>
    <cfRule type="cellIs" dxfId="1381" priority="5" operator="equal">
      <formula>"Bajo"</formula>
    </cfRule>
    <cfRule type="cellIs" dxfId="1380" priority="4" operator="equal">
      <formula>"Moderado"</formula>
    </cfRule>
    <cfRule type="cellIs" dxfId="1379"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F3A26-3F04-43A7-89AD-05DE6D4EA2F3}">
  <sheetPr>
    <tabColor rgb="FF002060"/>
  </sheetPr>
  <dimension ref="A1:BS83"/>
  <sheetViews>
    <sheetView zoomScale="70" zoomScaleNormal="70" workbookViewId="0">
      <selection activeCell="G29" sqref="G29:G32"/>
    </sheetView>
  </sheetViews>
  <sheetFormatPr baseColWidth="10" defaultColWidth="11.453125" defaultRowHeight="14" x14ac:dyDescent="0.3"/>
  <cols>
    <col min="1" max="1" width="9.81640625" style="36" customWidth="1"/>
    <col min="2" max="2" width="17.54296875" style="36" customWidth="1"/>
    <col min="3" max="3" width="16.816406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1" width="28" style="5" customWidth="1"/>
    <col min="32"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506" t="s">
        <v>153</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500" t="s">
        <v>154</v>
      </c>
      <c r="D5" s="501"/>
      <c r="E5" s="501"/>
      <c r="F5" s="501"/>
      <c r="G5" s="501"/>
      <c r="H5" s="501"/>
      <c r="I5" s="501"/>
      <c r="J5" s="501"/>
      <c r="K5" s="501"/>
      <c r="L5" s="501"/>
      <c r="M5" s="501"/>
      <c r="N5" s="501"/>
      <c r="O5" s="501"/>
      <c r="P5" s="50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121" customHeight="1" x14ac:dyDescent="0.3">
      <c r="A6" s="349" t="s">
        <v>5</v>
      </c>
      <c r="B6" s="350"/>
      <c r="C6" s="500" t="s">
        <v>155</v>
      </c>
      <c r="D6" s="501"/>
      <c r="E6" s="501"/>
      <c r="F6" s="501"/>
      <c r="G6" s="501"/>
      <c r="H6" s="501"/>
      <c r="I6" s="501"/>
      <c r="J6" s="501"/>
      <c r="K6" s="501"/>
      <c r="L6" s="501"/>
      <c r="M6" s="501"/>
      <c r="N6" s="501"/>
      <c r="O6" s="501"/>
      <c r="P6" s="50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509" t="s">
        <v>7</v>
      </c>
      <c r="B7" s="510"/>
      <c r="C7" s="503" t="s">
        <v>8</v>
      </c>
      <c r="D7" s="504"/>
      <c r="E7" s="504"/>
      <c r="F7" s="504"/>
      <c r="G7" s="504"/>
      <c r="H7" s="504"/>
      <c r="I7" s="504"/>
      <c r="J7" s="504"/>
      <c r="K7" s="504"/>
      <c r="L7" s="504"/>
      <c r="M7" s="504"/>
      <c r="N7" s="504"/>
      <c r="O7" s="504"/>
      <c r="P7" s="505"/>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ht="80.150000000000006" hidden="1" customHeight="1" x14ac:dyDescent="0.35">
      <c r="A11" s="403"/>
      <c r="B11" s="379"/>
      <c r="C11" s="379"/>
      <c r="D11" s="379"/>
      <c r="E11" s="379"/>
      <c r="F11" s="380"/>
      <c r="G11" s="380"/>
      <c r="H11" s="379"/>
      <c r="I11" s="386"/>
      <c r="J11" s="387"/>
      <c r="K11" s="388"/>
      <c r="L11" s="389"/>
      <c r="M11" s="382"/>
      <c r="N11" s="381"/>
      <c r="O11" s="382"/>
      <c r="P11" s="383"/>
      <c r="Q11" s="48">
        <v>6</v>
      </c>
      <c r="R11" s="60"/>
      <c r="S11" s="49" t="str">
        <f>IF(OR(T11="Preventivo",T11="Detectivo"),"Probabilidad",IF(T11="Correctivo","Impacto",""))</f>
        <v/>
      </c>
      <c r="T11" s="50"/>
      <c r="U11" s="50"/>
      <c r="V11" s="51"/>
      <c r="W11" s="50"/>
      <c r="X11" s="50"/>
      <c r="Y11" s="50"/>
      <c r="Z11" s="52" t="str">
        <f>IFERROR(IF(AND(#REF!="Probabilidad",S11="Probabilidad"),(#REF!-(+#REF!*V11)),IF(S11="Probabilidad",(#REF!-(+#REF!*V11)),IF(S11="Impacto",#REF!,""))),"")</f>
        <v/>
      </c>
      <c r="AA11" s="53" t="str">
        <f>IFERROR(IF(Z11="","",IF(Z11&lt;=0.2,"Muy Baja",IF(Z11&lt;=0.4,"Baja",IF(Z11&lt;=0.6,"Media",IF(Z11&lt;=0.8,"Alta","Muy Alta"))))),"")</f>
        <v/>
      </c>
      <c r="AB11" s="51" t="str">
        <f>+Z11</f>
        <v/>
      </c>
      <c r="AC11" s="53" t="str">
        <f>IFERROR(IF(AD11="","",IF(AD11&lt;=0.2,"Leve",IF(AD11&lt;=0.4,"Menor",IF(AD11&lt;=0.6,"Moderado",IF(AD11&lt;=0.8,"Mayor","Catastrófico"))))),"")</f>
        <v/>
      </c>
      <c r="AD11" s="51" t="str">
        <f>IFERROR(IF(AND(#REF!="Impacto",S11="Impacto"),(#REF!-(+#REF!*V11)),IF(S11="Impacto",(#REF!-(+#REF!*V11)),IF(S11="Probabilidad",#REF!,""))),"")</f>
        <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
      </c>
      <c r="AF11" s="384"/>
      <c r="AG11" s="50"/>
      <c r="AH11" s="56"/>
      <c r="AI11" s="57"/>
      <c r="AJ11" s="58"/>
      <c r="AK11" s="58"/>
      <c r="AL11" s="56"/>
      <c r="AM11" s="57"/>
      <c r="AN11" s="93"/>
      <c r="AO11" s="93"/>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row>
    <row r="12" spans="1:71" ht="62.5" hidden="1" customHeight="1" x14ac:dyDescent="0.35">
      <c r="A12" s="403"/>
      <c r="B12" s="379"/>
      <c r="C12" s="379"/>
      <c r="D12" s="379"/>
      <c r="E12" s="379"/>
      <c r="F12" s="380"/>
      <c r="G12" s="380"/>
      <c r="H12" s="379"/>
      <c r="I12" s="386"/>
      <c r="J12" s="387"/>
      <c r="K12" s="388"/>
      <c r="L12" s="389"/>
      <c r="M12" s="382"/>
      <c r="N12" s="381"/>
      <c r="O12" s="382"/>
      <c r="P12" s="383"/>
      <c r="Q12" s="48">
        <v>7</v>
      </c>
      <c r="R12" s="60"/>
      <c r="S12" s="49"/>
      <c r="T12" s="50"/>
      <c r="U12" s="50"/>
      <c r="V12" s="51"/>
      <c r="W12" s="50"/>
      <c r="X12" s="50"/>
      <c r="Y12" s="50"/>
      <c r="Z12" s="52"/>
      <c r="AA12" s="53"/>
      <c r="AB12" s="51"/>
      <c r="AC12" s="53"/>
      <c r="AD12" s="51"/>
      <c r="AE12" s="54"/>
      <c r="AF12" s="384"/>
      <c r="AG12" s="50"/>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0" hidden="1" customHeight="1" x14ac:dyDescent="0.35">
      <c r="A13" s="403"/>
      <c r="B13" s="379"/>
      <c r="C13" s="379"/>
      <c r="D13" s="379"/>
      <c r="E13" s="379"/>
      <c r="F13" s="380"/>
      <c r="G13" s="380"/>
      <c r="H13" s="379"/>
      <c r="I13" s="386"/>
      <c r="J13" s="387"/>
      <c r="K13" s="388"/>
      <c r="L13" s="389"/>
      <c r="M13" s="382"/>
      <c r="N13" s="381"/>
      <c r="O13" s="382"/>
      <c r="P13" s="383"/>
      <c r="Q13" s="48">
        <v>8</v>
      </c>
      <c r="R13" s="60"/>
      <c r="S13" s="49"/>
      <c r="T13" s="50"/>
      <c r="U13" s="50"/>
      <c r="V13" s="51"/>
      <c r="W13" s="50"/>
      <c r="X13" s="50"/>
      <c r="Y13" s="50"/>
      <c r="Z13" s="52"/>
      <c r="AA13" s="53"/>
      <c r="AB13" s="51"/>
      <c r="AC13" s="53"/>
      <c r="AD13" s="51"/>
      <c r="AE13" s="54"/>
      <c r="AF13" s="384"/>
      <c r="AG13" s="50"/>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88" hidden="1" customHeight="1" x14ac:dyDescent="0.35">
      <c r="A14" s="403"/>
      <c r="B14" s="379"/>
      <c r="C14" s="379"/>
      <c r="D14" s="379"/>
      <c r="E14" s="379"/>
      <c r="F14" s="380"/>
      <c r="G14" s="380"/>
      <c r="H14" s="379"/>
      <c r="I14" s="386"/>
      <c r="J14" s="387"/>
      <c r="K14" s="388"/>
      <c r="L14" s="389"/>
      <c r="M14" s="382">
        <f>IF(NOT(ISERROR(MATCH(L14,_xlfn.ANCHORARRAY(F24),0))),K26&amp;"Por favor no seleccionar los criterios de impacto",L14)</f>
        <v>0</v>
      </c>
      <c r="N14" s="381"/>
      <c r="O14" s="382"/>
      <c r="P14" s="383"/>
      <c r="Q14" s="48">
        <v>9</v>
      </c>
      <c r="R14" s="60"/>
      <c r="S14" s="49"/>
      <c r="T14" s="50"/>
      <c r="U14" s="50"/>
      <c r="V14" s="51"/>
      <c r="W14" s="50"/>
      <c r="X14" s="50"/>
      <c r="Y14" s="50"/>
      <c r="Z14" s="52"/>
      <c r="AA14" s="53"/>
      <c r="AB14" s="51"/>
      <c r="AC14" s="53"/>
      <c r="AD14" s="51"/>
      <c r="AE14" s="54"/>
      <c r="AF14" s="384"/>
      <c r="AG14" s="50"/>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56.5" hidden="1" customHeight="1" x14ac:dyDescent="0.35">
      <c r="A15" s="403"/>
      <c r="B15" s="379"/>
      <c r="C15" s="379"/>
      <c r="D15" s="379"/>
      <c r="E15" s="379"/>
      <c r="F15" s="380"/>
      <c r="G15" s="380"/>
      <c r="H15" s="379"/>
      <c r="I15" s="386"/>
      <c r="J15" s="387"/>
      <c r="K15" s="388"/>
      <c r="L15" s="389"/>
      <c r="M15" s="382"/>
      <c r="N15" s="381"/>
      <c r="O15" s="382"/>
      <c r="P15" s="383"/>
      <c r="Q15" s="48"/>
      <c r="R15" s="60"/>
      <c r="S15" s="49"/>
      <c r="T15" s="50"/>
      <c r="U15" s="50"/>
      <c r="V15" s="51"/>
      <c r="W15" s="50"/>
      <c r="X15" s="50"/>
      <c r="Y15" s="50"/>
      <c r="Z15" s="52"/>
      <c r="AA15" s="53"/>
      <c r="AB15" s="51"/>
      <c r="AC15" s="53"/>
      <c r="AD15" s="51"/>
      <c r="AE15" s="54"/>
      <c r="AF15" s="384"/>
      <c r="AG15" s="50"/>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71.5" hidden="1" customHeight="1" x14ac:dyDescent="0.35">
      <c r="A16" s="403"/>
      <c r="B16" s="379"/>
      <c r="C16" s="379"/>
      <c r="D16" s="379"/>
      <c r="E16" s="379"/>
      <c r="F16" s="380"/>
      <c r="G16" s="380"/>
      <c r="H16" s="379"/>
      <c r="I16" s="386"/>
      <c r="J16" s="387"/>
      <c r="K16" s="388"/>
      <c r="L16" s="389"/>
      <c r="M16" s="382">
        <f>IF(NOT(ISERROR(MATCH(L16,_xlfn.ANCHORARRAY(F25),0))),K27&amp;"Por favor no seleccionar los criterios de impacto",L16)</f>
        <v>0</v>
      </c>
      <c r="N16" s="381"/>
      <c r="O16" s="382"/>
      <c r="P16" s="383"/>
      <c r="Q16" s="48">
        <v>10</v>
      </c>
      <c r="R16" s="60"/>
      <c r="S16" s="49"/>
      <c r="T16" s="50"/>
      <c r="U16" s="50"/>
      <c r="V16" s="51"/>
      <c r="W16" s="50"/>
      <c r="X16" s="50"/>
      <c r="Y16" s="50"/>
      <c r="Z16" s="52"/>
      <c r="AA16" s="53"/>
      <c r="AB16" s="51"/>
      <c r="AC16" s="53"/>
      <c r="AD16" s="51"/>
      <c r="AE16" s="54"/>
      <c r="AF16" s="384"/>
      <c r="AG16" s="50"/>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104.15" customHeight="1" x14ac:dyDescent="0.35">
      <c r="A17" s="385">
        <v>1</v>
      </c>
      <c r="B17" s="379" t="s">
        <v>49</v>
      </c>
      <c r="C17" s="379" t="s">
        <v>156</v>
      </c>
      <c r="D17" s="379" t="s">
        <v>157</v>
      </c>
      <c r="E17" s="379" t="s">
        <v>139</v>
      </c>
      <c r="F17" s="380" t="s">
        <v>158</v>
      </c>
      <c r="G17" s="380" t="s">
        <v>54</v>
      </c>
      <c r="H17" s="379" t="s">
        <v>55</v>
      </c>
      <c r="I17" s="386">
        <v>440</v>
      </c>
      <c r="J17" s="387" t="str">
        <f>IF(I17&lt;=0,"",IF(I17&lt;=2,"Muy Baja",IF(I17&lt;=24,"Baja",IF(I17&lt;=500,"Media",IF(I17&lt;=5000,"Alta","Muy Alta")))))</f>
        <v>Media</v>
      </c>
      <c r="K17" s="388">
        <f>IF(J17="","",IF(J17="Muy Baja",0.2,IF(J17="Baja",0.4,IF(J17="Media",0.6,IF(J17="Alta",0.8,IF(J17="Muy Alta",1,))))))</f>
        <v>0.6</v>
      </c>
      <c r="L17" s="389" t="s">
        <v>56</v>
      </c>
      <c r="M17" s="382" t="s">
        <v>56</v>
      </c>
      <c r="N17" s="381" t="s">
        <v>702</v>
      </c>
      <c r="O17" s="382">
        <f>IF(N17="","",IF(N17="Leve",0.2,IF(N17="Menor",0.4,IF(N17="Moderado",0.6,IF(N17="Mayor",0.8,IF(N17="Catastrófico",1,))))))</f>
        <v>0.6</v>
      </c>
      <c r="P17" s="383" t="str">
        <f>IF(OR(AND(J17="Muy Baja",N17="Leve"),AND(J17="Muy Baja",N17="Menor"),AND(J17="Baja",N17="Leve")),"Bajo",IF(OR(AND(J17="Muy baja",N17="Moderado"),AND(J17="Baja",N17="Menor"),AND(J17="Baja",N17="Moderado"),AND(J17="Media",N17="Leve"),AND(J17="Media",N17="Menor"),AND(J17="Media",N17="Moderado"),AND(J17="Alta",N17="Leve"),AND(J17="Alta",N17="Menor")),"Moderado",IF(OR(AND(J17="Muy Baja",N17="Mayor"),AND(J17="Baja",N17="Mayor"),AND(J17="Media",N17="Mayor"),AND(J17="Alta",N17="Moderado"),AND(J17="Alta",N17="Mayor"),AND(J17="Muy Alta",N17="Leve"),AND(J17="Muy Alta",N17="Menor"),AND(J17="Muy Alta",N17="Moderado"),AND(J17="Muy Alta",N17="Mayor")),"Alto",IF(OR(AND(J17="Muy Baja",N17="Catastrófico"),AND(J17="Baja",N17="Catastrófico"),AND(J17="Media",N17="Catastrófico"),AND(J17="Alta",N17="Catastrófico"),AND(J17="Muy Alta",N17="Catastrófico")),"Extremo",""))))</f>
        <v>Moderado</v>
      </c>
      <c r="Q17" s="48">
        <v>1</v>
      </c>
      <c r="R17" s="60" t="s">
        <v>159</v>
      </c>
      <c r="S17" s="49" t="str">
        <f t="shared" ref="S17:S32" si="0">IF(OR(T17="Preventivo",T17="Detectivo"),"Probabilidad",IF(T17="Correctivo","Impacto",""))</f>
        <v>Probabilidad</v>
      </c>
      <c r="T17" s="50" t="s">
        <v>58</v>
      </c>
      <c r="U17" s="50" t="s">
        <v>160</v>
      </c>
      <c r="V17" s="51" t="str">
        <f t="shared" ref="V17:V32" si="1">IF(AND(T17="Preventivo",U17="Automático"),"50%",IF(AND(T17="Preventivo",U17="Manual"),"40%",IF(AND(T17="Detectivo",U17="Automático"),"40%",IF(AND(T17="Detectivo",U17="Manual"),"30%",IF(AND(T17="Correctivo",U17="Automático"),"35%",IF(AND(T17="Correctivo",U17="Manual"),"25%",""))))))</f>
        <v>50%</v>
      </c>
      <c r="W17" s="50" t="s">
        <v>60</v>
      </c>
      <c r="X17" s="50" t="s">
        <v>61</v>
      </c>
      <c r="Y17" s="50" t="s">
        <v>62</v>
      </c>
      <c r="Z17" s="52">
        <f>IFERROR(IF(S17="Probabilidad",(K17-(+K17*V17)),IF(S17="Impacto",K17,"")),"")</f>
        <v>0.3</v>
      </c>
      <c r="AA17" s="53" t="str">
        <f t="shared" ref="AA17:AA32" si="2">IFERROR(IF(Z17="","",IF(Z17&lt;=0.2,"Muy Baja",IF(Z17&lt;=0.4,"Baja",IF(Z17&lt;=0.6,"Media",IF(Z17&lt;=0.8,"Alta","Muy Alta"))))),"")</f>
        <v>Baja</v>
      </c>
      <c r="AB17" s="51">
        <f t="shared" ref="AB17:AB32" si="3">+Z17</f>
        <v>0.3</v>
      </c>
      <c r="AC17" s="53" t="str">
        <f t="shared" ref="AC17:AC32" si="4">IFERROR(IF(AD17="","",IF(AD17&lt;=0.2,"Leve",IF(AD17&lt;=0.4,"Menor",IF(AD17&lt;=0.6,"Moderado",IF(AD17&lt;=0.8,"Mayor","Catastrófico"))))),"")</f>
        <v>Moderado</v>
      </c>
      <c r="AD17" s="51">
        <f>IFERROR(IF(S17="Impacto",(O17-(+O17*V17)),IF(S17="Probabilidad",O17,"")),"")</f>
        <v>0.6</v>
      </c>
      <c r="AE17" s="54" t="str">
        <f t="shared" ref="AE17:AE32" si="5">IFERROR(IF(OR(AND(AA17="Muy Baja",AC17="Leve"),AND(AA17="Muy Baja",AC17="Menor"),AND(AA17="Baja",AC17="Leve")),"Bajo",IF(OR(AND(AA17="Muy baja",AC17="Moderado"),AND(AA17="Baja",AC17="Menor"),AND(AA17="Baja",AC17="Moderado"),AND(AA17="Media",AC17="Leve"),AND(AA17="Media",AC17="Menor"),AND(AA17="Media",AC17="Moderado"),AND(AA17="Alta",AC17="Leve"),AND(AA17="Alta",AC17="Menor")),"Moderado",IF(OR(AND(AA17="Muy Baja",AC17="Mayor"),AND(AA17="Baja",AC17="Mayor"),AND(AA17="Media",AC17="Mayor"),AND(AA17="Alta",AC17="Moderado"),AND(AA17="Alta",AC17="Mayor"),AND(AA17="Muy Alta",AC17="Leve"),AND(AA17="Muy Alta",AC17="Menor"),AND(AA17="Muy Alta",AC17="Moderado"),AND(AA17="Muy Alta",AC17="Mayor")),"Alto",IF(OR(AND(AA17="Muy Baja",AC17="Catastrófico"),AND(AA17="Baja",AC17="Catastrófico"),AND(AA17="Media",AC17="Catastrófico"),AND(AA17="Alta",AC17="Catastrófico"),AND(AA17="Muy Alta",AC17="Catastrófico")),"Extremo","")))),"")</f>
        <v>Moderado</v>
      </c>
      <c r="AF17" s="384" t="str">
        <f>(AE21)</f>
        <v>Moderado</v>
      </c>
      <c r="AG17" s="50" t="s">
        <v>63</v>
      </c>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94.5" customHeight="1" x14ac:dyDescent="0.35">
      <c r="A18" s="385"/>
      <c r="B18" s="379"/>
      <c r="C18" s="379"/>
      <c r="D18" s="379"/>
      <c r="E18" s="379"/>
      <c r="F18" s="380"/>
      <c r="G18" s="380"/>
      <c r="H18" s="379"/>
      <c r="I18" s="386"/>
      <c r="J18" s="387"/>
      <c r="K18" s="388"/>
      <c r="L18" s="389"/>
      <c r="M18" s="382">
        <f>IF(NOT(ISERROR(MATCH(L18,_xlfn.ANCHORARRAY(F29),0))),K31&amp;"Por favor no seleccionar los criterios de impacto",L18)</f>
        <v>0</v>
      </c>
      <c r="N18" s="381"/>
      <c r="O18" s="382"/>
      <c r="P18" s="383"/>
      <c r="Q18" s="48">
        <v>2</v>
      </c>
      <c r="R18" s="60" t="s">
        <v>161</v>
      </c>
      <c r="S18" s="49" t="str">
        <f t="shared" si="0"/>
        <v>Probabilidad</v>
      </c>
      <c r="T18" s="50" t="s">
        <v>72</v>
      </c>
      <c r="U18" s="50" t="s">
        <v>59</v>
      </c>
      <c r="V18" s="51" t="str">
        <f t="shared" si="1"/>
        <v>30%</v>
      </c>
      <c r="W18" s="50" t="s">
        <v>60</v>
      </c>
      <c r="X18" s="50" t="s">
        <v>61</v>
      </c>
      <c r="Y18" s="50" t="s">
        <v>62</v>
      </c>
      <c r="Z18" s="52">
        <f>IFERROR(IF(AND(S17="Probabilidad",S18="Probabilidad"),(AB17-(+AB17*V18)),IF(S18="Probabilidad",(K17-(+K17*V18)),IF(S18="Impacto",AB17,""))),"")</f>
        <v>0.21</v>
      </c>
      <c r="AA18" s="53" t="str">
        <f t="shared" si="2"/>
        <v>Baja</v>
      </c>
      <c r="AB18" s="51">
        <f t="shared" si="3"/>
        <v>0.21</v>
      </c>
      <c r="AC18" s="53" t="str">
        <f t="shared" si="4"/>
        <v>Moderado</v>
      </c>
      <c r="AD18" s="51">
        <f>IFERROR(IF(AND(S17="Impacto",S18="Impacto"),(AD17-(+AD17*V18)),IF(S18="Impacto",(O17-(+O17*V18)),IF(S18="Probabilidad",AD17,""))),"")</f>
        <v>0.6</v>
      </c>
      <c r="AE18" s="54" t="str">
        <f t="shared" si="5"/>
        <v>Moderado</v>
      </c>
      <c r="AF18" s="384"/>
      <c r="AG18" s="50" t="s">
        <v>63</v>
      </c>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77.25" customHeight="1" x14ac:dyDescent="0.35">
      <c r="A19" s="385"/>
      <c r="B19" s="379"/>
      <c r="C19" s="379"/>
      <c r="D19" s="379"/>
      <c r="E19" s="379"/>
      <c r="F19" s="380"/>
      <c r="G19" s="380"/>
      <c r="H19" s="379"/>
      <c r="I19" s="386"/>
      <c r="J19" s="387"/>
      <c r="K19" s="388"/>
      <c r="L19" s="389"/>
      <c r="M19" s="382">
        <f>IF(NOT(ISERROR(MATCH(L19,_xlfn.ANCHORARRAY(F30),0))),K32&amp;"Por favor no seleccionar los criterios de impacto",L19)</f>
        <v>0</v>
      </c>
      <c r="N19" s="381"/>
      <c r="O19" s="382"/>
      <c r="P19" s="383"/>
      <c r="Q19" s="48">
        <v>3</v>
      </c>
      <c r="R19" s="95" t="s">
        <v>162</v>
      </c>
      <c r="S19" s="49" t="str">
        <f t="shared" si="0"/>
        <v>Probabilidad</v>
      </c>
      <c r="T19" s="50" t="s">
        <v>72</v>
      </c>
      <c r="U19" s="50" t="s">
        <v>59</v>
      </c>
      <c r="V19" s="51" t="str">
        <f t="shared" si="1"/>
        <v>30%</v>
      </c>
      <c r="W19" s="50" t="s">
        <v>60</v>
      </c>
      <c r="X19" s="50" t="s">
        <v>61</v>
      </c>
      <c r="Y19" s="50" t="s">
        <v>62</v>
      </c>
      <c r="Z19" s="52">
        <f>IFERROR(IF(AND(S18="Probabilidad",S19="Probabilidad"),(AB18-(+AB18*V19)),IF(AND(S18="Impacto",S19="Probabilidad"),(AB17-(+AB17*V19)),IF(S19="Impacto",AB18,""))),"")</f>
        <v>0.14699999999999999</v>
      </c>
      <c r="AA19" s="53" t="str">
        <f t="shared" si="2"/>
        <v>Muy Baja</v>
      </c>
      <c r="AB19" s="51">
        <f t="shared" si="3"/>
        <v>0.14699999999999999</v>
      </c>
      <c r="AC19" s="53" t="str">
        <f t="shared" si="4"/>
        <v>Moderado</v>
      </c>
      <c r="AD19" s="51">
        <f>IFERROR(IF(AND(S18="Impacto",S19="Impacto"),(AD18-(+AD18*V19)),IF(AND(S18="Probabilidad",S19="Impacto"),(AD17-(+AD17*V19)),IF(S19="Probabilidad",AD18,""))),"")</f>
        <v>0.6</v>
      </c>
      <c r="AE19" s="54" t="str">
        <f t="shared" si="5"/>
        <v>Moderado</v>
      </c>
      <c r="AF19" s="384"/>
      <c r="AG19" s="50" t="s">
        <v>63</v>
      </c>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94" customHeight="1" x14ac:dyDescent="0.35">
      <c r="A20" s="385"/>
      <c r="B20" s="379"/>
      <c r="C20" s="379"/>
      <c r="D20" s="379"/>
      <c r="E20" s="379"/>
      <c r="F20" s="380"/>
      <c r="G20" s="380"/>
      <c r="H20" s="379"/>
      <c r="I20" s="386"/>
      <c r="J20" s="387"/>
      <c r="K20" s="388"/>
      <c r="L20" s="389"/>
      <c r="M20" s="382">
        <f>IF(NOT(ISERROR(MATCH(L20,_xlfn.ANCHORARRAY(F31),0))),K33&amp;"Por favor no seleccionar los criterios de impacto",L20)</f>
        <v>0</v>
      </c>
      <c r="N20" s="381"/>
      <c r="O20" s="382"/>
      <c r="P20" s="383"/>
      <c r="Q20" s="48">
        <v>4</v>
      </c>
      <c r="R20" s="60" t="s">
        <v>163</v>
      </c>
      <c r="S20" s="49" t="str">
        <f t="shared" si="0"/>
        <v>Probabilidad</v>
      </c>
      <c r="T20" s="50" t="s">
        <v>58</v>
      </c>
      <c r="U20" s="50" t="s">
        <v>59</v>
      </c>
      <c r="V20" s="51" t="str">
        <f t="shared" si="1"/>
        <v>40%</v>
      </c>
      <c r="W20" s="50" t="s">
        <v>60</v>
      </c>
      <c r="X20" s="50" t="s">
        <v>61</v>
      </c>
      <c r="Y20" s="50" t="s">
        <v>62</v>
      </c>
      <c r="Z20" s="52">
        <f>IFERROR(IF(AND(S19="Probabilidad",S20="Probabilidad"),(AB19-(+AB19*V20)),IF(AND(S19="Impacto",S20="Probabilidad"),(AB18-(+AB18*V20)),IF(S20="Impacto",AB19,""))),"")</f>
        <v>8.8200000000000001E-2</v>
      </c>
      <c r="AA20" s="53" t="str">
        <f t="shared" si="2"/>
        <v>Muy Baja</v>
      </c>
      <c r="AB20" s="51">
        <f t="shared" si="3"/>
        <v>8.8200000000000001E-2</v>
      </c>
      <c r="AC20" s="53" t="str">
        <f t="shared" si="4"/>
        <v>Moderado</v>
      </c>
      <c r="AD20" s="51">
        <f>IFERROR(IF(AND(S19="Impacto",S20="Impacto"),(AD19-(+AD19*V20)),IF(AND(S19="Probabilidad",S20="Impacto"),(AD18-(+AD18*V20)),IF(S20="Probabilidad",AD19,""))),"")</f>
        <v>0.6</v>
      </c>
      <c r="AE20" s="54" t="str">
        <f t="shared" si="5"/>
        <v>Moderado</v>
      </c>
      <c r="AF20" s="384"/>
      <c r="AG20" s="50" t="s">
        <v>63</v>
      </c>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customHeight="1" x14ac:dyDescent="0.35">
      <c r="A21" s="385"/>
      <c r="B21" s="379"/>
      <c r="C21" s="379"/>
      <c r="D21" s="379"/>
      <c r="E21" s="379"/>
      <c r="F21" s="380"/>
      <c r="G21" s="380"/>
      <c r="H21" s="379"/>
      <c r="I21" s="386"/>
      <c r="J21" s="387"/>
      <c r="K21" s="388"/>
      <c r="L21" s="389"/>
      <c r="M21" s="382">
        <f>IF(NOT(ISERROR(MATCH(L21,_xlfn.ANCHORARRAY(F32),0))),K34&amp;"Por favor no seleccionar los criterios de impacto",L21)</f>
        <v>0</v>
      </c>
      <c r="N21" s="381"/>
      <c r="O21" s="382"/>
      <c r="P21" s="383"/>
      <c r="Q21" s="48">
        <v>5</v>
      </c>
      <c r="R21" s="60" t="s">
        <v>164</v>
      </c>
      <c r="S21" s="49" t="str">
        <f t="shared" si="0"/>
        <v>Impacto</v>
      </c>
      <c r="T21" s="50" t="s">
        <v>111</v>
      </c>
      <c r="U21" s="50" t="s">
        <v>59</v>
      </c>
      <c r="V21" s="51" t="str">
        <f t="shared" si="1"/>
        <v>25%</v>
      </c>
      <c r="W21" s="50" t="s">
        <v>60</v>
      </c>
      <c r="X21" s="50" t="s">
        <v>61</v>
      </c>
      <c r="Y21" s="50" t="s">
        <v>62</v>
      </c>
      <c r="Z21" s="52">
        <f>IFERROR(IF(AND(S20="Probabilidad",S21="Probabilidad"),(AB20-(+AB20*V21)),IF(AND(S20="Impacto",S21="Probabilidad"),(AB19-(+AB19*V21)),IF(S21="Impacto",AB20,""))),"")</f>
        <v>8.8200000000000001E-2</v>
      </c>
      <c r="AA21" s="53" t="str">
        <f t="shared" si="2"/>
        <v>Muy Baja</v>
      </c>
      <c r="AB21" s="51">
        <f t="shared" si="3"/>
        <v>8.8200000000000001E-2</v>
      </c>
      <c r="AC21" s="53" t="str">
        <f t="shared" si="4"/>
        <v>Moderado</v>
      </c>
      <c r="AD21" s="51">
        <f>IFERROR(IF(AND(S20="Impacto",S21="Impacto"),(AD20-(+AD20*V21)),IF(AND(S20="Probabilidad",S21="Impacto"),(AD19-(+AD19*V21)),IF(S21="Probabilidad",AD20,""))),"")</f>
        <v>0.44999999999999996</v>
      </c>
      <c r="AE21" s="54" t="str">
        <f t="shared" si="5"/>
        <v>Moderado</v>
      </c>
      <c r="AF21" s="384"/>
      <c r="AG21" s="50" t="s">
        <v>63</v>
      </c>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51.5" hidden="1" customHeight="1" x14ac:dyDescent="0.35">
      <c r="A22" s="385"/>
      <c r="B22" s="379"/>
      <c r="C22" s="379"/>
      <c r="D22" s="379"/>
      <c r="E22" s="46"/>
      <c r="F22" s="380"/>
      <c r="G22" s="47"/>
      <c r="H22" s="379"/>
      <c r="I22" s="386"/>
      <c r="J22" s="387"/>
      <c r="K22" s="388"/>
      <c r="L22" s="389"/>
      <c r="M22" s="382">
        <f>IF(NOT(ISERROR(MATCH(L22,_xlfn.ANCHORARRAY(F33),0))),K35&amp;"Por favor no seleccionar los criterios de impacto",L22)</f>
        <v>0</v>
      </c>
      <c r="N22" s="381"/>
      <c r="O22" s="382"/>
      <c r="P22" s="383"/>
      <c r="Q22" s="48">
        <v>6</v>
      </c>
      <c r="R22" s="60"/>
      <c r="S22" s="49" t="str">
        <f t="shared" si="0"/>
        <v/>
      </c>
      <c r="T22" s="50"/>
      <c r="U22" s="50"/>
      <c r="V22" s="51" t="str">
        <f t="shared" si="1"/>
        <v/>
      </c>
      <c r="W22" s="50"/>
      <c r="X22" s="50"/>
      <c r="Y22" s="50"/>
      <c r="Z22" s="52" t="str">
        <f>IFERROR(IF(AND(S21="Probabilidad",S22="Probabilidad"),(AB21-(+AB21*V22)),IF(AND(S21="Impacto",S22="Probabilidad"),(AB20-(+AB20*V22)),IF(S22="Impacto",AB21,""))),"")</f>
        <v/>
      </c>
      <c r="AA22" s="53" t="str">
        <f t="shared" si="2"/>
        <v/>
      </c>
      <c r="AB22" s="51" t="str">
        <f t="shared" si="3"/>
        <v/>
      </c>
      <c r="AC22" s="53" t="str">
        <f t="shared" si="4"/>
        <v/>
      </c>
      <c r="AD22" s="51" t="str">
        <f>IFERROR(IF(AND(S21="Impacto",S22="Impacto"),(AD21-(+AD21*V22)),IF(AND(S21="Probabilidad",S22="Impacto"),(AD20-(+AD20*V22)),IF(S22="Probabilidad",AD21,""))),"")</f>
        <v/>
      </c>
      <c r="AE22" s="54" t="str">
        <f t="shared" si="5"/>
        <v/>
      </c>
      <c r="AF22" s="54"/>
      <c r="AG22" s="50"/>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87" customHeight="1" x14ac:dyDescent="0.35">
      <c r="A23" s="385">
        <v>2</v>
      </c>
      <c r="B23" s="379" t="s">
        <v>49</v>
      </c>
      <c r="C23" s="379" t="s">
        <v>165</v>
      </c>
      <c r="D23" s="379" t="s">
        <v>166</v>
      </c>
      <c r="E23" s="379" t="s">
        <v>167</v>
      </c>
      <c r="F23" s="380" t="s">
        <v>168</v>
      </c>
      <c r="G23" s="380" t="s">
        <v>54</v>
      </c>
      <c r="H23" s="379" t="s">
        <v>55</v>
      </c>
      <c r="I23" s="386">
        <v>440</v>
      </c>
      <c r="J23" s="387" t="str">
        <f>IF(I23&lt;=0,"",IF(I23&lt;=2,"Muy Baja",IF(I23&lt;=24,"Baja",IF(I23&lt;=500,"Media",IF(I23&lt;=5000,"Alta","Muy Alta")))))</f>
        <v>Media</v>
      </c>
      <c r="K23" s="388">
        <f>IF(J23="","",IF(J23="Muy Baja",0.2,IF(J23="Baja",0.4,IF(J23="Media",0.6,IF(J23="Alta",0.8,IF(J23="Muy Alta",1,))))))</f>
        <v>0.6</v>
      </c>
      <c r="L23" s="389" t="s">
        <v>56</v>
      </c>
      <c r="M23" s="388" t="s">
        <v>56</v>
      </c>
      <c r="N23" s="387" t="s">
        <v>702</v>
      </c>
      <c r="O23" s="388">
        <f>IF(N23="","",IF(N23="Leve",0.2,IF(N23="Menor",0.4,IF(N23="Moderado",0.6,IF(N23="Mayor",0.8,IF(N23="Catastrófico",1,))))))</f>
        <v>0.6</v>
      </c>
      <c r="P23" s="395" t="str">
        <f>IF(OR(AND(J23="Muy Baja",N23="Leve"),AND(J23="Muy Baja",N23="Menor"),AND(J23="Baja",N23="Leve")),"Bajo",IF(OR(AND(J23="Muy baja",N23="Moderado"),AND(J23="Baja",N23="Menor"),AND(J23="Baja",N23="Moderado"),AND(J23="Media",N23="Leve"),AND(J23="Media",N23="Menor"),AND(J23="Media",N23="Moderado"),AND(J23="Alta",N23="Leve"),AND(J23="Alta",N23="Menor")),"Moderado",IF(OR(AND(J23="Muy Baja",N23="Mayor"),AND(J23="Baja",N23="Mayor"),AND(J23="Media",N23="Mayor"),AND(J23="Alta",N23="Moderado"),AND(J23="Alta",N23="Mayor"),AND(J23="Muy Alta",N23="Leve"),AND(J23="Muy Alta",N23="Menor"),AND(J23="Muy Alta",N23="Moderado"),AND(J23="Muy Alta",N23="Mayor")),"Alto",IF(OR(AND(J23="Muy Baja",N23="Catastrófico"),AND(J23="Baja",N23="Catastrófico"),AND(J23="Media",N23="Catastrófico"),AND(J23="Alta",N23="Catastrófico"),AND(J23="Muy Alta",N23="Catastrófico")),"Extremo",""))))</f>
        <v>Moderado</v>
      </c>
      <c r="Q23" s="48">
        <v>1</v>
      </c>
      <c r="R23" s="96" t="s">
        <v>169</v>
      </c>
      <c r="S23" s="49" t="str">
        <f t="shared" si="0"/>
        <v>Probabilidad</v>
      </c>
      <c r="T23" s="50" t="s">
        <v>58</v>
      </c>
      <c r="U23" s="50" t="s">
        <v>59</v>
      </c>
      <c r="V23" s="51" t="str">
        <f t="shared" si="1"/>
        <v>40%</v>
      </c>
      <c r="W23" s="50" t="s">
        <v>60</v>
      </c>
      <c r="X23" s="50" t="s">
        <v>61</v>
      </c>
      <c r="Y23" s="50" t="s">
        <v>62</v>
      </c>
      <c r="Z23" s="52">
        <f>IFERROR(IF(S23="Probabilidad",(K23-(+K23*V23)),IF(S23="Impacto",K23,"")),"")</f>
        <v>0.36</v>
      </c>
      <c r="AA23" s="53" t="str">
        <f t="shared" si="2"/>
        <v>Baja</v>
      </c>
      <c r="AB23" s="51">
        <f t="shared" si="3"/>
        <v>0.36</v>
      </c>
      <c r="AC23" s="53" t="str">
        <f t="shared" si="4"/>
        <v>Moderado</v>
      </c>
      <c r="AD23" s="51">
        <f>IFERROR(IF(S23="Impacto",(O23-(+O23*V23)),IF(S23="Probabilidad",O23,"")),"")</f>
        <v>0.6</v>
      </c>
      <c r="AE23" s="54" t="str">
        <f t="shared" si="5"/>
        <v>Moderado</v>
      </c>
      <c r="AF23" s="511" t="str">
        <f>(AE25)</f>
        <v>Moderado</v>
      </c>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20.65" customHeight="1" x14ac:dyDescent="0.35">
      <c r="A24" s="385"/>
      <c r="B24" s="379"/>
      <c r="C24" s="379"/>
      <c r="D24" s="379"/>
      <c r="E24" s="379"/>
      <c r="F24" s="380"/>
      <c r="G24" s="380"/>
      <c r="H24" s="379"/>
      <c r="I24" s="386"/>
      <c r="J24" s="387"/>
      <c r="K24" s="388"/>
      <c r="L24" s="389"/>
      <c r="M24" s="388">
        <f>IF(NOT(ISERROR(MATCH(L24,_xlfn.ANCHORARRAY(F35),0))),K37&amp;"Por favor no seleccionar los criterios de impacto",L24)</f>
        <v>0</v>
      </c>
      <c r="N24" s="387"/>
      <c r="O24" s="388"/>
      <c r="P24" s="395"/>
      <c r="Q24" s="48">
        <v>2</v>
      </c>
      <c r="R24" s="97" t="s">
        <v>170</v>
      </c>
      <c r="S24" s="49" t="str">
        <f t="shared" si="0"/>
        <v>Probabilidad</v>
      </c>
      <c r="T24" s="50" t="s">
        <v>72</v>
      </c>
      <c r="U24" s="50" t="s">
        <v>59</v>
      </c>
      <c r="V24" s="51" t="str">
        <f t="shared" si="1"/>
        <v>30%</v>
      </c>
      <c r="W24" s="50" t="s">
        <v>60</v>
      </c>
      <c r="X24" s="50" t="s">
        <v>61</v>
      </c>
      <c r="Y24" s="50" t="s">
        <v>62</v>
      </c>
      <c r="Z24" s="59">
        <f>IFERROR(IF(AND(S23="Probabilidad",S24="Probabilidad"),(AB23-(+AB23*V24)),IF(S24="Probabilidad",(K23-(+K23*V24)),IF(S24="Impacto",AB23,""))),"")</f>
        <v>0.252</v>
      </c>
      <c r="AA24" s="53" t="str">
        <f t="shared" si="2"/>
        <v>Baja</v>
      </c>
      <c r="AB24" s="51">
        <f t="shared" si="3"/>
        <v>0.252</v>
      </c>
      <c r="AC24" s="53" t="str">
        <f t="shared" si="4"/>
        <v>Moderado</v>
      </c>
      <c r="AD24" s="51">
        <f>IFERROR(IF(AND(S23="Impacto",S24="Impacto"),(AD23-(+AD23*V24)),IF(S24="Impacto",(O23-(+O23*V24)),IF(S24="Probabilidad",AD23,""))),"")</f>
        <v>0.6</v>
      </c>
      <c r="AE24" s="54" t="str">
        <f t="shared" si="5"/>
        <v>Moderado</v>
      </c>
      <c r="AF24" s="396"/>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113.5" customHeight="1" x14ac:dyDescent="0.35">
      <c r="A25" s="385"/>
      <c r="B25" s="379"/>
      <c r="C25" s="379"/>
      <c r="D25" s="379"/>
      <c r="E25" s="379"/>
      <c r="F25" s="380"/>
      <c r="G25" s="380"/>
      <c r="H25" s="379"/>
      <c r="I25" s="386"/>
      <c r="J25" s="387"/>
      <c r="K25" s="388"/>
      <c r="L25" s="389"/>
      <c r="M25" s="388">
        <f>IF(NOT(ISERROR(MATCH(L25,_xlfn.ANCHORARRAY(F36),0))),K38&amp;"Por favor no seleccionar los criterios de impacto",L25)</f>
        <v>0</v>
      </c>
      <c r="N25" s="387"/>
      <c r="O25" s="388"/>
      <c r="P25" s="395"/>
      <c r="Q25" s="48">
        <v>3</v>
      </c>
      <c r="R25" s="97" t="s">
        <v>171</v>
      </c>
      <c r="S25" s="49" t="str">
        <f t="shared" si="0"/>
        <v>Impacto</v>
      </c>
      <c r="T25" s="50" t="s">
        <v>111</v>
      </c>
      <c r="U25" s="50" t="s">
        <v>59</v>
      </c>
      <c r="V25" s="51" t="str">
        <f t="shared" si="1"/>
        <v>25%</v>
      </c>
      <c r="W25" s="50" t="s">
        <v>60</v>
      </c>
      <c r="X25" s="50" t="s">
        <v>61</v>
      </c>
      <c r="Y25" s="50" t="s">
        <v>62</v>
      </c>
      <c r="Z25" s="52">
        <f>IFERROR(IF(AND(S24="Probabilidad",S25="Probabilidad"),(AB24-(+AB24*V25)),IF(AND(S24="Impacto",S25="Probabilidad"),(AB23-(+AB23*V25)),IF(S25="Impacto",AB24,""))),"")</f>
        <v>0.252</v>
      </c>
      <c r="AA25" s="53" t="str">
        <f t="shared" si="2"/>
        <v>Baja</v>
      </c>
      <c r="AB25" s="51">
        <f t="shared" si="3"/>
        <v>0.252</v>
      </c>
      <c r="AC25" s="53" t="str">
        <f t="shared" si="4"/>
        <v>Moderado</v>
      </c>
      <c r="AD25" s="51">
        <f>IFERROR(IF(AND(S24="Impacto",S25="Impacto"),(AD24-(+AD24*V25)),IF(AND(S24="Probabilidad",S25="Impacto"),(AD23-(+AD23*V25)),IF(S25="Probabilidad",AD24,""))),"")</f>
        <v>0.44999999999999996</v>
      </c>
      <c r="AE25" s="54" t="str">
        <f t="shared" si="5"/>
        <v>Moderado</v>
      </c>
      <c r="AF25" s="396"/>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151.5" hidden="1" customHeight="1" x14ac:dyDescent="0.35">
      <c r="A26" s="385"/>
      <c r="B26" s="379"/>
      <c r="C26" s="379"/>
      <c r="D26" s="379"/>
      <c r="E26" s="379"/>
      <c r="F26" s="380"/>
      <c r="G26" s="380"/>
      <c r="H26" s="379"/>
      <c r="I26" s="386"/>
      <c r="J26" s="387"/>
      <c r="K26" s="388"/>
      <c r="L26" s="389"/>
      <c r="M26" s="388">
        <f>IF(NOT(ISERROR(MATCH(L26,_xlfn.ANCHORARRAY(F37),0))),K39&amp;"Por favor no seleccionar los criterios de impacto",L26)</f>
        <v>0</v>
      </c>
      <c r="N26" s="387"/>
      <c r="O26" s="388"/>
      <c r="P26" s="395"/>
      <c r="Q26" s="48">
        <v>4</v>
      </c>
      <c r="R26" s="98"/>
      <c r="S26" s="49" t="str">
        <f t="shared" si="0"/>
        <v/>
      </c>
      <c r="T26" s="50"/>
      <c r="U26" s="50" t="s">
        <v>59</v>
      </c>
      <c r="V26" s="51" t="str">
        <f t="shared" si="1"/>
        <v/>
      </c>
      <c r="W26" s="50" t="s">
        <v>60</v>
      </c>
      <c r="X26" s="50" t="s">
        <v>61</v>
      </c>
      <c r="Y26" s="50" t="s">
        <v>62</v>
      </c>
      <c r="Z26" s="52" t="str">
        <f>IFERROR(IF(AND(S25="Probabilidad",S26="Probabilidad"),(AB25-(+AB25*V26)),IF(AND(S25="Impacto",S26="Probabilidad"),(AB24-(+AB24*V26)),IF(S26="Impacto",AB25,""))),"")</f>
        <v/>
      </c>
      <c r="AA26" s="53" t="str">
        <f t="shared" si="2"/>
        <v/>
      </c>
      <c r="AB26" s="51" t="str">
        <f t="shared" si="3"/>
        <v/>
      </c>
      <c r="AC26" s="53" t="str">
        <f t="shared" si="4"/>
        <v/>
      </c>
      <c r="AD26" s="51" t="str">
        <f>IFERROR(IF(AND(S25="Impacto",S26="Impacto"),(AD25-(+AD25*V26)),IF(AND(S25="Probabilidad",S26="Impacto"),(AD24-(+AD24*V26)),IF(S26="Probabilidad",AD25,""))),"")</f>
        <v/>
      </c>
      <c r="AE26" s="54" t="str">
        <f t="shared" si="5"/>
        <v/>
      </c>
      <c r="AF26" s="396"/>
      <c r="AG26" s="50"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95.15" hidden="1" customHeight="1" x14ac:dyDescent="0.35">
      <c r="A27" s="385"/>
      <c r="B27" s="379"/>
      <c r="C27" s="379"/>
      <c r="D27" s="379"/>
      <c r="E27" s="379"/>
      <c r="F27" s="380"/>
      <c r="G27" s="380"/>
      <c r="H27" s="379"/>
      <c r="I27" s="386"/>
      <c r="J27" s="387"/>
      <c r="K27" s="388"/>
      <c r="L27" s="389"/>
      <c r="M27" s="388">
        <f>IF(NOT(ISERROR(MATCH(L27,_xlfn.ANCHORARRAY(F38),0))),K40&amp;"Por favor no seleccionar los criterios de impacto",L27)</f>
        <v>0</v>
      </c>
      <c r="N27" s="387"/>
      <c r="O27" s="388"/>
      <c r="P27" s="395"/>
      <c r="Q27" s="48">
        <v>5</v>
      </c>
      <c r="R27" s="96"/>
      <c r="S27" s="49" t="str">
        <f t="shared" si="0"/>
        <v/>
      </c>
      <c r="T27" s="50"/>
      <c r="U27" s="50" t="s">
        <v>59</v>
      </c>
      <c r="V27" s="51" t="str">
        <f t="shared" si="1"/>
        <v/>
      </c>
      <c r="W27" s="50" t="s">
        <v>60</v>
      </c>
      <c r="X27" s="50" t="s">
        <v>61</v>
      </c>
      <c r="Y27" s="50" t="s">
        <v>62</v>
      </c>
      <c r="Z27" s="52" t="str">
        <f>IFERROR(IF(AND(S26="Probabilidad",S27="Probabilidad"),(AB26-(+AB26*V27)),IF(AND(S26="Impacto",S27="Probabilidad"),(AB25-(+AB25*V27)),IF(S27="Impacto",AB26,""))),"")</f>
        <v/>
      </c>
      <c r="AA27" s="53" t="str">
        <f t="shared" si="2"/>
        <v/>
      </c>
      <c r="AB27" s="51" t="str">
        <f t="shared" si="3"/>
        <v/>
      </c>
      <c r="AC27" s="53" t="str">
        <f t="shared" si="4"/>
        <v/>
      </c>
      <c r="AD27" s="51" t="str">
        <f>IFERROR(IF(AND(S26="Impacto",S27="Impacto"),(AD26-(+AD26*V27)),IF(AND(S26="Probabilidad",S27="Impacto"),(AD25-(+AD25*V27)),IF(S27="Probabilidad",AD26,""))),"")</f>
        <v/>
      </c>
      <c r="AE27" s="54" t="str">
        <f t="shared" si="5"/>
        <v/>
      </c>
      <c r="AF27" s="396"/>
      <c r="AG27" s="50" t="s">
        <v>63</v>
      </c>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99" hidden="1" customHeight="1" x14ac:dyDescent="0.35">
      <c r="A28" s="385"/>
      <c r="B28" s="379"/>
      <c r="C28" s="379"/>
      <c r="D28" s="379"/>
      <c r="E28" s="379"/>
      <c r="F28" s="380"/>
      <c r="G28" s="380"/>
      <c r="H28" s="379"/>
      <c r="I28" s="386"/>
      <c r="J28" s="387"/>
      <c r="K28" s="388"/>
      <c r="L28" s="389"/>
      <c r="M28" s="388">
        <f>IF(NOT(ISERROR(MATCH(L28,_xlfn.ANCHORARRAY(F39),0))),K41&amp;"Por favor no seleccionar los criterios de impacto",L28)</f>
        <v>0</v>
      </c>
      <c r="N28" s="387"/>
      <c r="O28" s="388"/>
      <c r="P28" s="395"/>
      <c r="Q28" s="48">
        <v>6</v>
      </c>
      <c r="R28" s="96"/>
      <c r="S28" s="49" t="str">
        <f t="shared" si="0"/>
        <v/>
      </c>
      <c r="T28" s="50"/>
      <c r="U28" s="50" t="s">
        <v>59</v>
      </c>
      <c r="V28" s="51" t="str">
        <f t="shared" si="1"/>
        <v/>
      </c>
      <c r="W28" s="50" t="s">
        <v>60</v>
      </c>
      <c r="X28" s="50" t="s">
        <v>61</v>
      </c>
      <c r="Y28" s="50" t="s">
        <v>62</v>
      </c>
      <c r="Z28" s="52" t="str">
        <f>IFERROR(IF(AND(S27="Probabilidad",S28="Probabilidad"),(AB27-(+AB27*V28)),IF(AND(S27="Impacto",S28="Probabilidad"),(AB26-(+AB26*V28)),IF(S28="Impacto",AB27,""))),"")</f>
        <v/>
      </c>
      <c r="AA28" s="53" t="str">
        <f t="shared" si="2"/>
        <v/>
      </c>
      <c r="AB28" s="51" t="str">
        <f t="shared" si="3"/>
        <v/>
      </c>
      <c r="AC28" s="53" t="str">
        <f t="shared" si="4"/>
        <v/>
      </c>
      <c r="AD28" s="51" t="str">
        <f>IFERROR(IF(AND(S27="Impacto",S28="Impacto"),(AD27-(+AD27*V28)),IF(AND(S27="Probabilidad",S28="Impacto"),(AD26-(+AD26*V28)),IF(S28="Probabilidad",AD27,""))),"")</f>
        <v/>
      </c>
      <c r="AE28" s="54" t="str">
        <f t="shared" si="5"/>
        <v/>
      </c>
      <c r="AF28" s="396"/>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99" customHeight="1" x14ac:dyDescent="0.35">
      <c r="A29" s="403">
        <v>3</v>
      </c>
      <c r="B29" s="379" t="s">
        <v>49</v>
      </c>
      <c r="C29" s="379" t="s">
        <v>172</v>
      </c>
      <c r="D29" s="379" t="s">
        <v>173</v>
      </c>
      <c r="E29" s="512" t="s">
        <v>167</v>
      </c>
      <c r="F29" s="380" t="s">
        <v>174</v>
      </c>
      <c r="G29" s="380" t="s">
        <v>54</v>
      </c>
      <c r="H29" s="379" t="s">
        <v>55</v>
      </c>
      <c r="I29" s="386">
        <v>50</v>
      </c>
      <c r="J29" s="387" t="str">
        <f>IF(I29&lt;=0,"",IF(I29&lt;=2,"Muy Baja",IF(I29&lt;=24,"Baja",IF(I29&lt;=500,"Media",IF(I29&lt;=5000,"Alta","Muy Alta")))))</f>
        <v>Media</v>
      </c>
      <c r="K29" s="388">
        <f>IF(J29="","",IF(J29="Muy Baja",0.2,IF(J29="Baja",0.4,IF(J29="Media",0.6,IF(J29="Alta",0.8,IF(J29="Muy Alta",1,))))))</f>
        <v>0.6</v>
      </c>
      <c r="L29" s="389" t="s">
        <v>56</v>
      </c>
      <c r="M29" s="388" t="s">
        <v>56</v>
      </c>
      <c r="N29" s="387" t="s">
        <v>702</v>
      </c>
      <c r="O29" s="388">
        <f>IF(N29="","",IF(N29="Leve",0.2,IF(N29="Menor",0.4,IF(N29="Moderado",0.6,IF(N29="Mayor",0.8,IF(N29="Catastrófico",1,))))))</f>
        <v>0.6</v>
      </c>
      <c r="P29" s="395" t="str">
        <f>IF(OR(AND(J29="Muy Baja",N29="Leve"),AND(J29="Muy Baja",N29="Menor"),AND(J29="Baja",N29="Leve")),"Bajo",IF(OR(AND(J29="Muy baja",N29="Moderado"),AND(J29="Baja",N29="Menor"),AND(J29="Baja",N29="Moderado"),AND(J29="Media",N29="Leve"),AND(J29="Media",N29="Menor"),AND(J29="Media",N29="Moderado"),AND(J29="Alta",N29="Leve"),AND(J29="Alta",N29="Menor")),"Moderado",IF(OR(AND(J29="Muy Baja",N29="Mayor"),AND(J29="Baja",N29="Mayor"),AND(J29="Media",N29="Mayor"),AND(J29="Alta",N29="Moderado"),AND(J29="Alta",N29="Mayor"),AND(J29="Muy Alta",N29="Leve"),AND(J29="Muy Alta",N29="Menor"),AND(J29="Muy Alta",N29="Moderado"),AND(J29="Muy Alta",N29="Mayor")),"Alto",IF(OR(AND(J29="Muy Baja",N29="Catastrófico"),AND(J29="Baja",N29="Catastrófico"),AND(J29="Media",N29="Catastrófico"),AND(J29="Alta",N29="Catastrófico"),AND(J29="Muy Alta",N29="Catastrófico")),"Extremo",""))))</f>
        <v>Moderado</v>
      </c>
      <c r="Q29" s="48">
        <v>1</v>
      </c>
      <c r="R29" s="60" t="s">
        <v>175</v>
      </c>
      <c r="S29" s="49" t="str">
        <f t="shared" si="0"/>
        <v>Probabilidad</v>
      </c>
      <c r="T29" s="50" t="s">
        <v>58</v>
      </c>
      <c r="U29" s="50" t="s">
        <v>59</v>
      </c>
      <c r="V29" s="51" t="str">
        <f t="shared" si="1"/>
        <v>40%</v>
      </c>
      <c r="W29" s="50" t="s">
        <v>60</v>
      </c>
      <c r="X29" s="50" t="s">
        <v>61</v>
      </c>
      <c r="Y29" s="50" t="s">
        <v>62</v>
      </c>
      <c r="Z29" s="52">
        <f>IFERROR(IF(S29="Probabilidad",(K29-(+K29*V29)),IF(S29="Impacto",K29,"")),"")</f>
        <v>0.36</v>
      </c>
      <c r="AA29" s="53" t="str">
        <f t="shared" si="2"/>
        <v>Baja</v>
      </c>
      <c r="AB29" s="51">
        <f t="shared" si="3"/>
        <v>0.36</v>
      </c>
      <c r="AC29" s="53" t="str">
        <f t="shared" si="4"/>
        <v>Moderado</v>
      </c>
      <c r="AD29" s="51">
        <f>IFERROR(IF(S29="Impacto",(O29-(+O29*V29)),IF(S29="Probabilidad",O29,"")),"")</f>
        <v>0.6</v>
      </c>
      <c r="AE29" s="54" t="str">
        <f t="shared" si="5"/>
        <v>Moderado</v>
      </c>
      <c r="AF29" s="396" t="str">
        <f>(AE31)</f>
        <v>Moderado</v>
      </c>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90.65" customHeight="1" x14ac:dyDescent="0.35">
      <c r="A30" s="403"/>
      <c r="B30" s="379"/>
      <c r="C30" s="379"/>
      <c r="D30" s="379"/>
      <c r="E30" s="513"/>
      <c r="F30" s="380"/>
      <c r="G30" s="380"/>
      <c r="H30" s="379"/>
      <c r="I30" s="386"/>
      <c r="J30" s="387"/>
      <c r="K30" s="388"/>
      <c r="L30" s="389"/>
      <c r="M30" s="388">
        <f>IF(NOT(ISERROR(MATCH(L30,_xlfn.ANCHORARRAY(F41),0))),K43&amp;"Por favor no seleccionar los criterios de impacto",L30)</f>
        <v>0</v>
      </c>
      <c r="N30" s="387"/>
      <c r="O30" s="388"/>
      <c r="P30" s="395"/>
      <c r="Q30" s="48">
        <v>2</v>
      </c>
      <c r="R30" s="60" t="s">
        <v>176</v>
      </c>
      <c r="S30" s="49" t="str">
        <f t="shared" si="0"/>
        <v>Probabilidad</v>
      </c>
      <c r="T30" s="50" t="s">
        <v>58</v>
      </c>
      <c r="U30" s="50" t="s">
        <v>59</v>
      </c>
      <c r="V30" s="51" t="str">
        <f t="shared" si="1"/>
        <v>40%</v>
      </c>
      <c r="W30" s="50" t="s">
        <v>60</v>
      </c>
      <c r="X30" s="50" t="s">
        <v>61</v>
      </c>
      <c r="Y30" s="50" t="s">
        <v>62</v>
      </c>
      <c r="Z30" s="52">
        <f>IFERROR(IF(AND(S29="Probabilidad",S30="Probabilidad"),(AB29-(+AB29*V30)),IF(S30="Probabilidad",(K29-(+K29*V30)),IF(S30="Impacto",AB29,""))),"")</f>
        <v>0.216</v>
      </c>
      <c r="AA30" s="53" t="str">
        <f t="shared" si="2"/>
        <v>Baja</v>
      </c>
      <c r="AB30" s="51">
        <f t="shared" si="3"/>
        <v>0.216</v>
      </c>
      <c r="AC30" s="53" t="str">
        <f t="shared" si="4"/>
        <v>Moderado</v>
      </c>
      <c r="AD30" s="51">
        <f>IFERROR(IF(AND(S29="Impacto",S30="Impacto"),(AD29-(+AD29*V30)),IF(S30="Impacto",(O29-(+O29*V30)),IF(S30="Probabilidad",AD29,""))),"")</f>
        <v>0.6</v>
      </c>
      <c r="AE30" s="54" t="str">
        <f t="shared" si="5"/>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90.65" customHeight="1" x14ac:dyDescent="0.35">
      <c r="A31" s="403"/>
      <c r="B31" s="379"/>
      <c r="C31" s="379"/>
      <c r="D31" s="379"/>
      <c r="E31" s="513"/>
      <c r="F31" s="380"/>
      <c r="G31" s="380"/>
      <c r="H31" s="379"/>
      <c r="I31" s="386"/>
      <c r="J31" s="387"/>
      <c r="K31" s="388"/>
      <c r="L31" s="389"/>
      <c r="M31" s="388">
        <f>IF(NOT(ISERROR(MATCH(L31,_xlfn.ANCHORARRAY(F42),0))),K44&amp;"Por favor no seleccionar los criterios de impacto",L31)</f>
        <v>0</v>
      </c>
      <c r="N31" s="387"/>
      <c r="O31" s="388"/>
      <c r="P31" s="395"/>
      <c r="Q31" s="48">
        <v>3</v>
      </c>
      <c r="R31" s="60" t="s">
        <v>177</v>
      </c>
      <c r="S31" s="49" t="str">
        <f t="shared" si="0"/>
        <v>Probabilidad</v>
      </c>
      <c r="T31" s="50" t="s">
        <v>58</v>
      </c>
      <c r="U31" s="50" t="s">
        <v>59</v>
      </c>
      <c r="V31" s="51" t="str">
        <f t="shared" si="1"/>
        <v>40%</v>
      </c>
      <c r="W31" s="50" t="s">
        <v>60</v>
      </c>
      <c r="X31" s="50" t="s">
        <v>61</v>
      </c>
      <c r="Y31" s="50" t="s">
        <v>62</v>
      </c>
      <c r="Z31" s="52">
        <f>IFERROR(IF(AND(S30="Probabilidad",S31="Probabilidad"),(AB30-(+AB30*V31)),IF(AND(S30="Impacto",S31="Probabilidad"),(AB29-(+AB29*V31)),IF(S31="Impacto",AB30,""))),"")</f>
        <v>0.12959999999999999</v>
      </c>
      <c r="AA31" s="53" t="str">
        <f t="shared" si="2"/>
        <v>Muy Baja</v>
      </c>
      <c r="AB31" s="51">
        <f t="shared" si="3"/>
        <v>0.12959999999999999</v>
      </c>
      <c r="AC31" s="53" t="str">
        <f t="shared" si="4"/>
        <v>Moderado</v>
      </c>
      <c r="AD31" s="51">
        <f>IFERROR(IF(AND(S30="Impacto",S31="Impacto"),(AD30-(+AD30*V31)),IF(AND(S30="Probabilidad",S31="Impacto"),(AD29-(+AD29*V31)),IF(S31="Probabilidad",AD30,""))),"")</f>
        <v>0.6</v>
      </c>
      <c r="AE31" s="54" t="str">
        <f t="shared" si="5"/>
        <v>Moderado</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3" hidden="1" customHeight="1" x14ac:dyDescent="0.35">
      <c r="A32" s="403"/>
      <c r="B32" s="379"/>
      <c r="C32" s="379"/>
      <c r="D32" s="379"/>
      <c r="E32" s="513"/>
      <c r="F32" s="380"/>
      <c r="G32" s="380"/>
      <c r="H32" s="379"/>
      <c r="I32" s="386"/>
      <c r="J32" s="387"/>
      <c r="K32" s="388"/>
      <c r="L32" s="389"/>
      <c r="M32" s="388">
        <f>IF(NOT(ISERROR(MATCH(L32,_xlfn.ANCHORARRAY(F43),0))),K45&amp;"Por favor no seleccionar los criterios de impacto",L32)</f>
        <v>0</v>
      </c>
      <c r="N32" s="387"/>
      <c r="O32" s="388"/>
      <c r="P32" s="395"/>
      <c r="Q32" s="48">
        <v>4</v>
      </c>
      <c r="R32" s="60"/>
      <c r="S32" s="49" t="str">
        <f t="shared" si="0"/>
        <v/>
      </c>
      <c r="T32" s="50"/>
      <c r="U32" s="50" t="s">
        <v>59</v>
      </c>
      <c r="V32" s="51" t="str">
        <f t="shared" si="1"/>
        <v/>
      </c>
      <c r="W32" s="50" t="s">
        <v>60</v>
      </c>
      <c r="X32" s="50" t="s">
        <v>61</v>
      </c>
      <c r="Y32" s="50" t="s">
        <v>62</v>
      </c>
      <c r="Z32" s="52" t="str">
        <f>IFERROR(IF(AND(S31="Probabilidad",S32="Probabilidad"),(AB31-(+AB31*V32)),IF(AND(S31="Impacto",S32="Probabilidad"),(AB30-(+AB30*V32)),IF(S32="Impacto",AB31,""))),"")</f>
        <v/>
      </c>
      <c r="AA32" s="53" t="str">
        <f t="shared" si="2"/>
        <v/>
      </c>
      <c r="AB32" s="51" t="str">
        <f t="shared" si="3"/>
        <v/>
      </c>
      <c r="AC32" s="53" t="str">
        <f t="shared" si="4"/>
        <v/>
      </c>
      <c r="AD32" s="51" t="str">
        <f>IFERROR(IF(AND(S31="Impacto",S32="Impacto"),(AD31-(+AD31*V32)),IF(AND(S31="Probabilidad",S32="Impacto"),(AD30-(+AD30*V32)),IF(S32="Probabilidad",AD31,""))),"")</f>
        <v/>
      </c>
      <c r="AE32" s="54" t="str">
        <f t="shared" si="5"/>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151.5" hidden="1" customHeight="1" x14ac:dyDescent="0.35">
      <c r="A33" s="403"/>
      <c r="B33" s="379"/>
      <c r="C33" s="379"/>
      <c r="D33" s="379"/>
      <c r="E33" s="514"/>
      <c r="F33" s="380"/>
      <c r="G33" s="47"/>
      <c r="H33" s="379"/>
      <c r="I33" s="386"/>
      <c r="J33" s="387"/>
      <c r="K33" s="388"/>
      <c r="L33" s="389"/>
      <c r="M33" s="388">
        <f>IF(NOT(ISERROR(MATCH(L33,_xlfn.ANCHORARRAY(F44),0))),K46&amp;"Por favor no seleccionar los criterios de impacto",L33)</f>
        <v>0</v>
      </c>
      <c r="N33" s="387"/>
      <c r="O33" s="388"/>
      <c r="P33" s="395"/>
      <c r="Q33" s="48">
        <v>5</v>
      </c>
      <c r="R33" s="60"/>
      <c r="S33" s="49"/>
      <c r="T33" s="50"/>
      <c r="U33" s="50"/>
      <c r="V33" s="51"/>
      <c r="W33" s="50"/>
      <c r="X33" s="50"/>
      <c r="Y33" s="50"/>
      <c r="Z33" s="59"/>
      <c r="AA33" s="53"/>
      <c r="AB33" s="51"/>
      <c r="AC33" s="53"/>
      <c r="AD33" s="51"/>
      <c r="AE33" s="54"/>
      <c r="AF33" s="54"/>
      <c r="AG33" s="50"/>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10" customHeight="1" x14ac:dyDescent="0.35">
      <c r="A34" s="403"/>
      <c r="B34" s="379"/>
      <c r="C34" s="379"/>
      <c r="D34" s="379"/>
      <c r="E34" s="46"/>
      <c r="F34" s="380"/>
      <c r="G34" s="47"/>
      <c r="H34" s="379"/>
      <c r="I34" s="386"/>
      <c r="J34" s="387"/>
      <c r="K34" s="388"/>
      <c r="L34" s="389"/>
      <c r="M34" s="388">
        <f>IF(NOT(ISERROR(MATCH(L34,_xlfn.ANCHORARRAY(F45),0))),K47&amp;"Por favor no seleccionar los criterios de impacto",L34)</f>
        <v>0</v>
      </c>
      <c r="N34" s="387"/>
      <c r="O34" s="388"/>
      <c r="P34" s="395"/>
      <c r="Q34" s="48">
        <v>6</v>
      </c>
      <c r="R34" s="60"/>
      <c r="S34" s="49"/>
      <c r="T34" s="50"/>
      <c r="U34" s="50"/>
      <c r="V34" s="51"/>
      <c r="W34" s="50"/>
      <c r="X34" s="50"/>
      <c r="Y34" s="50"/>
      <c r="Z34" s="52"/>
      <c r="AA34" s="53"/>
      <c r="AB34" s="51"/>
      <c r="AC34" s="53"/>
      <c r="AD34" s="51"/>
      <c r="AE34" s="54"/>
      <c r="AF34" s="54"/>
      <c r="AG34" s="50"/>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4" customHeight="1" x14ac:dyDescent="0.35">
      <c r="A35" s="397">
        <v>5</v>
      </c>
      <c r="B35" s="399"/>
      <c r="C35" s="399"/>
      <c r="D35" s="399"/>
      <c r="E35" s="61"/>
      <c r="F35" s="401"/>
      <c r="G35" s="412"/>
      <c r="H35" s="399"/>
      <c r="I35" s="413"/>
      <c r="J35" s="406" t="str">
        <f>IF(I35&lt;=0,"",IF(I35&lt;=2,"Muy Baja",IF(I35&lt;=24,"Baja",IF(I35&lt;=500,"Media",IF(I35&lt;=5000,"Alta","Muy Alta")))))</f>
        <v/>
      </c>
      <c r="K35" s="404" t="str">
        <f>IF(J35="","",IF(J35="Muy Baja",0.2,IF(J35="Baja",0.4,IF(J35="Media",0.6,IF(J35="Alta",0.8,IF(J35="Muy Alta",1,))))))</f>
        <v/>
      </c>
      <c r="L35" s="415"/>
      <c r="M35" s="404">
        <v>0</v>
      </c>
      <c r="N35" s="406" t="s">
        <v>703</v>
      </c>
      <c r="O35" s="404" t="str">
        <f>IF(N35="","",IF(N35="Leve",0.2,IF(N35="Menor",0.4,IF(N35="Moderado",0.6,IF(N35="Mayor",0.8,IF(N35="Catastrófico",1,))))))</f>
        <v/>
      </c>
      <c r="P35" s="408" t="str">
        <f>IF(OR(AND(J35="Muy Baja",N35="Leve"),AND(J35="Muy Baja",N35="Menor"),AND(J35="Baja",N35="Leve")),"Bajo",IF(OR(AND(J35="Muy baja",N35="Moderado"),AND(J35="Baja",N35="Menor"),AND(J35="Baja",N35="Moderado"),AND(J35="Media",N35="Leve"),AND(J35="Media",N35="Menor"),AND(J35="Media",N35="Moderado"),AND(J35="Alta",N35="Leve"),AND(J35="Alta",N35="Menor")),"Moderado",IF(OR(AND(J35="Muy Baja",N35="Mayor"),AND(J35="Baja",N35="Mayor"),AND(J35="Media",N35="Mayor"),AND(J35="Alta",N35="Moderado"),AND(J35="Alta",N35="Mayor"),AND(J35="Muy Alta",N35="Leve"),AND(J35="Muy Alta",N35="Menor"),AND(J35="Muy Alta",N35="Moderado"),AND(J35="Muy Alta",N35="Mayor")),"Alto",IF(OR(AND(J35="Muy Baja",N35="Catastrófico"),AND(J35="Baja",N35="Catastrófico"),AND(J35="Media",N35="Catastrófico"),AND(J35="Alta",N35="Catastrófico"),AND(J35="Muy Alta",N35="Catastrófico")),"Extremo",""))))</f>
        <v/>
      </c>
      <c r="Q35" s="66">
        <v>1</v>
      </c>
      <c r="R35" s="67"/>
      <c r="S35" s="68" t="str">
        <f t="shared" ref="S35:S70" si="6">IF(OR(T35="Preventivo",T35="Detectivo"),"Probabilidad",IF(T35="Correctivo","Impacto",""))</f>
        <v/>
      </c>
      <c r="T35" s="69"/>
      <c r="U35" s="69"/>
      <c r="V35" s="70" t="str">
        <f t="shared" ref="V35:V70" si="7">IF(AND(T35="Preventivo",U35="Automático"),"50%",IF(AND(T35="Preventivo",U35="Manual"),"40%",IF(AND(T35="Detectivo",U35="Automático"),"40%",IF(AND(T35="Detectivo",U35="Manual"),"30%",IF(AND(T35="Correctivo",U35="Automático"),"35%",IF(AND(T35="Correctivo",U35="Manual"),"25%",""))))))</f>
        <v/>
      </c>
      <c r="W35" s="69"/>
      <c r="X35" s="69"/>
      <c r="Y35" s="69"/>
      <c r="Z35" s="71" t="str">
        <f>IFERROR(IF(S35="Probabilidad",(K35-(+K35*V35)),IF(S35="Impacto",K35,"")),"")</f>
        <v/>
      </c>
      <c r="AA35" s="72" t="str">
        <f t="shared" ref="AA35:AA70" si="8">IFERROR(IF(Z35="","",IF(Z35&lt;=0.2,"Muy Baja",IF(Z35&lt;=0.4,"Baja",IF(Z35&lt;=0.6,"Media",IF(Z35&lt;=0.8,"Alta","Muy Alta"))))),"")</f>
        <v/>
      </c>
      <c r="AB35" s="70" t="str">
        <f t="shared" ref="AB35:AB70" si="9">+Z35</f>
        <v/>
      </c>
      <c r="AC35" s="72" t="str">
        <f t="shared" ref="AC35:AC70" si="10">IFERROR(IF(AD35="","",IF(AD35&lt;=0.2,"Leve",IF(AD35&lt;=0.4,"Menor",IF(AD35&lt;=0.6,"Moderado",IF(AD35&lt;=0.8,"Mayor","Catastrófico"))))),"")</f>
        <v/>
      </c>
      <c r="AD35" s="70" t="str">
        <f>IFERROR(IF(S35="Impacto",(O35-(+O35*V35)),IF(S35="Probabilidad",O35,"")),"")</f>
        <v/>
      </c>
      <c r="AE35" s="73" t="str">
        <f t="shared" ref="AE35:AE70" si="11">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
      </c>
      <c r="AF35" s="410" t="str">
        <f>(AE39)</f>
        <v/>
      </c>
      <c r="AG35" s="69"/>
      <c r="AH35" s="61"/>
      <c r="AI35" s="62"/>
      <c r="AJ35" s="63"/>
      <c r="AK35" s="63"/>
      <c r="AL35" s="61"/>
      <c r="AM35" s="64"/>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71.5" hidden="1" customHeight="1" x14ac:dyDescent="0.35">
      <c r="A36" s="398"/>
      <c r="B36" s="400"/>
      <c r="C36" s="400"/>
      <c r="D36" s="400"/>
      <c r="E36" s="74"/>
      <c r="F36" s="402"/>
      <c r="G36" s="412"/>
      <c r="H36" s="400"/>
      <c r="I36" s="414"/>
      <c r="J36" s="407"/>
      <c r="K36" s="405"/>
      <c r="L36" s="416"/>
      <c r="M36" s="405">
        <f>IF(NOT(ISERROR(MATCH(L36,_xlfn.ANCHORARRAY(F47),0))),K49&amp;"Por favor no seleccionar los criterios de impacto",L36)</f>
        <v>0</v>
      </c>
      <c r="N36" s="407"/>
      <c r="O36" s="405"/>
      <c r="P36" s="409"/>
      <c r="Q36" s="79">
        <v>2</v>
      </c>
      <c r="R36" s="80"/>
      <c r="S36" s="81" t="str">
        <f t="shared" si="6"/>
        <v/>
      </c>
      <c r="T36" s="82"/>
      <c r="U36" s="82"/>
      <c r="V36" s="83" t="str">
        <f t="shared" si="7"/>
        <v/>
      </c>
      <c r="W36" s="82"/>
      <c r="X36" s="82"/>
      <c r="Y36" s="82"/>
      <c r="Z36" s="84" t="str">
        <f>IFERROR(IF(AND(S35="Probabilidad",S36="Probabilidad"),(AB35-(+AB35*V36)),IF(S36="Probabilidad",(K35-(+K35*V36)),IF(S36="Impacto",AB35,""))),"")</f>
        <v/>
      </c>
      <c r="AA36" s="85" t="str">
        <f t="shared" si="8"/>
        <v/>
      </c>
      <c r="AB36" s="83" t="str">
        <f t="shared" si="9"/>
        <v/>
      </c>
      <c r="AC36" s="85" t="str">
        <f t="shared" si="10"/>
        <v/>
      </c>
      <c r="AD36" s="83" t="str">
        <f>IFERROR(IF(AND(S35="Impacto",S36="Impacto"),(AD35-(+AD35*V36)),IF(S36="Impacto",(O35-(+O35*V36)),IF(S36="Probabilidad",AD35,""))),"")</f>
        <v/>
      </c>
      <c r="AE36" s="86" t="str">
        <f t="shared" si="11"/>
        <v/>
      </c>
      <c r="AF36" s="410"/>
      <c r="AG36" s="82"/>
      <c r="AH36" s="74"/>
      <c r="AI36" s="75"/>
      <c r="AJ36" s="76"/>
      <c r="AK36" s="76"/>
      <c r="AL36" s="74"/>
      <c r="AM36" s="7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69" hidden="1" customHeight="1" x14ac:dyDescent="0.35">
      <c r="A37" s="398"/>
      <c r="B37" s="400"/>
      <c r="C37" s="400"/>
      <c r="D37" s="400"/>
      <c r="E37" s="74"/>
      <c r="F37" s="402"/>
      <c r="G37" s="412"/>
      <c r="H37" s="400"/>
      <c r="I37" s="414"/>
      <c r="J37" s="407"/>
      <c r="K37" s="405"/>
      <c r="L37" s="416"/>
      <c r="M37" s="405">
        <f>IF(NOT(ISERROR(MATCH(L37,_xlfn.ANCHORARRAY(F48),0))),K50&amp;"Por favor no seleccionar los criterios de impacto",L37)</f>
        <v>0</v>
      </c>
      <c r="N37" s="407"/>
      <c r="O37" s="405"/>
      <c r="P37" s="409"/>
      <c r="Q37" s="79">
        <v>3</v>
      </c>
      <c r="R37" s="87"/>
      <c r="S37" s="81" t="str">
        <f t="shared" si="6"/>
        <v/>
      </c>
      <c r="T37" s="82"/>
      <c r="U37" s="82"/>
      <c r="V37" s="83" t="str">
        <f t="shared" si="7"/>
        <v/>
      </c>
      <c r="W37" s="82"/>
      <c r="X37" s="82"/>
      <c r="Y37" s="82"/>
      <c r="Z37" s="84" t="str">
        <f>IFERROR(IF(AND(S36="Probabilidad",S37="Probabilidad"),(AB36-(+AB36*V37)),IF(AND(S36="Impacto",S37="Probabilidad"),(AB35-(+AB35*V37)),IF(S37="Impacto",AB36,""))),"")</f>
        <v/>
      </c>
      <c r="AA37" s="85" t="str">
        <f t="shared" si="8"/>
        <v/>
      </c>
      <c r="AB37" s="83" t="str">
        <f t="shared" si="9"/>
        <v/>
      </c>
      <c r="AC37" s="85" t="str">
        <f t="shared" si="10"/>
        <v/>
      </c>
      <c r="AD37" s="83" t="str">
        <f>IFERROR(IF(AND(S36="Impacto",S37="Impacto"),(AD36-(+AD36*V37)),IF(AND(S36="Probabilidad",S37="Impacto"),(AD35-(+AD35*V37)),IF(S37="Probabilidad",AD36,""))),"")</f>
        <v/>
      </c>
      <c r="AE37" s="86" t="str">
        <f t="shared" si="11"/>
        <v/>
      </c>
      <c r="AF37" s="410"/>
      <c r="AG37" s="82"/>
      <c r="AH37" s="74"/>
      <c r="AI37" s="75"/>
      <c r="AJ37" s="76"/>
      <c r="AK37" s="76"/>
      <c r="AL37" s="74"/>
      <c r="AM37" s="7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81.650000000000006" hidden="1" customHeight="1" x14ac:dyDescent="0.35">
      <c r="A38" s="398"/>
      <c r="B38" s="400"/>
      <c r="C38" s="400"/>
      <c r="D38" s="400"/>
      <c r="E38" s="74"/>
      <c r="F38" s="402"/>
      <c r="G38" s="412"/>
      <c r="H38" s="400"/>
      <c r="I38" s="414"/>
      <c r="J38" s="407"/>
      <c r="K38" s="405"/>
      <c r="L38" s="416"/>
      <c r="M38" s="405">
        <f>IF(NOT(ISERROR(MATCH(L38,_xlfn.ANCHORARRAY(F49),0))),K51&amp;"Por favor no seleccionar los criterios de impacto",L38)</f>
        <v>0</v>
      </c>
      <c r="N38" s="407"/>
      <c r="O38" s="405"/>
      <c r="P38" s="409"/>
      <c r="Q38" s="79">
        <v>4</v>
      </c>
      <c r="R38" s="80"/>
      <c r="S38" s="81" t="str">
        <f t="shared" si="6"/>
        <v/>
      </c>
      <c r="T38" s="82"/>
      <c r="U38" s="82"/>
      <c r="V38" s="83" t="str">
        <f t="shared" si="7"/>
        <v/>
      </c>
      <c r="W38" s="82"/>
      <c r="X38" s="82"/>
      <c r="Y38" s="82"/>
      <c r="Z38" s="84" t="str">
        <f>IFERROR(IF(AND(S37="Probabilidad",S38="Probabilidad"),(AB37-(+AB37*V38)),IF(AND(S37="Impacto",S38="Probabilidad"),(AB36-(+AB36*V38)),IF(S38="Impacto",AB37,""))),"")</f>
        <v/>
      </c>
      <c r="AA38" s="85" t="str">
        <f t="shared" si="8"/>
        <v/>
      </c>
      <c r="AB38" s="83" t="str">
        <f t="shared" si="9"/>
        <v/>
      </c>
      <c r="AC38" s="85" t="str">
        <f t="shared" si="10"/>
        <v/>
      </c>
      <c r="AD38" s="83" t="str">
        <f>IFERROR(IF(AND(S37="Impacto",S38="Impacto"),(AD37-(+AD37*V38)),IF(AND(S37="Probabilidad",S38="Impacto"),(AD36-(+AD36*V38)),IF(S38="Probabilidad",AD37,""))),"")</f>
        <v/>
      </c>
      <c r="AE38" s="86" t="str">
        <f t="shared" si="11"/>
        <v/>
      </c>
      <c r="AF38" s="410"/>
      <c r="AG38" s="82"/>
      <c r="AH38" s="74"/>
      <c r="AI38" s="75"/>
      <c r="AJ38" s="76"/>
      <c r="AK38" s="76"/>
      <c r="AL38" s="74"/>
      <c r="AM38" s="7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66.650000000000006" hidden="1" customHeight="1" x14ac:dyDescent="0.35">
      <c r="A39" s="398"/>
      <c r="B39" s="400"/>
      <c r="C39" s="400"/>
      <c r="D39" s="400"/>
      <c r="E39" s="74"/>
      <c r="F39" s="402"/>
      <c r="G39" s="401"/>
      <c r="H39" s="400"/>
      <c r="I39" s="414"/>
      <c r="J39" s="407"/>
      <c r="K39" s="405"/>
      <c r="L39" s="416"/>
      <c r="M39" s="405">
        <f>IF(NOT(ISERROR(MATCH(L39,_xlfn.ANCHORARRAY(F50),0))),K52&amp;"Por favor no seleccionar los criterios de impacto",L39)</f>
        <v>0</v>
      </c>
      <c r="N39" s="407"/>
      <c r="O39" s="405"/>
      <c r="P39" s="409"/>
      <c r="Q39" s="79">
        <v>5</v>
      </c>
      <c r="R39" s="80"/>
      <c r="S39" s="81" t="str">
        <f t="shared" si="6"/>
        <v/>
      </c>
      <c r="T39" s="82"/>
      <c r="U39" s="82"/>
      <c r="V39" s="83" t="str">
        <f t="shared" si="7"/>
        <v/>
      </c>
      <c r="W39" s="82"/>
      <c r="X39" s="82"/>
      <c r="Y39" s="82"/>
      <c r="Z39" s="84" t="str">
        <f>IFERROR(IF(AND(S38="Probabilidad",S39="Probabilidad"),(AB38-(+AB38*V39)),IF(AND(S38="Impacto",S39="Probabilidad"),(AB37-(+AB37*V39)),IF(S39="Impacto",AB38,""))),"")</f>
        <v/>
      </c>
      <c r="AA39" s="85" t="str">
        <f t="shared" si="8"/>
        <v/>
      </c>
      <c r="AB39" s="83" t="str">
        <f t="shared" si="9"/>
        <v/>
      </c>
      <c r="AC39" s="85" t="str">
        <f t="shared" si="10"/>
        <v/>
      </c>
      <c r="AD39" s="83" t="str">
        <f>IFERROR(IF(AND(S38="Impacto",S39="Impacto"),(AD38-(+AD38*V39)),IF(AND(S38="Probabilidad",S39="Impacto"),(AD37-(+AD37*V39)),IF(S39="Probabilidad",AD38,""))),"")</f>
        <v/>
      </c>
      <c r="AE39" s="86" t="str">
        <f t="shared" si="11"/>
        <v/>
      </c>
      <c r="AF39" s="411"/>
      <c r="AG39" s="82"/>
      <c r="AH39" s="74"/>
      <c r="AI39" s="75"/>
      <c r="AJ39" s="76"/>
      <c r="AK39" s="76"/>
      <c r="AL39" s="74"/>
      <c r="AM39" s="7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151.5" hidden="1" customHeight="1" x14ac:dyDescent="0.35">
      <c r="A40" s="398"/>
      <c r="B40" s="400"/>
      <c r="C40" s="400"/>
      <c r="D40" s="400"/>
      <c r="E40" s="74"/>
      <c r="F40" s="402"/>
      <c r="G40" s="78"/>
      <c r="H40" s="400"/>
      <c r="I40" s="414"/>
      <c r="J40" s="407"/>
      <c r="K40" s="405"/>
      <c r="L40" s="416"/>
      <c r="M40" s="405">
        <f>IF(NOT(ISERROR(MATCH(L40,_xlfn.ANCHORARRAY(F51),0))),K53&amp;"Por favor no seleccionar los criterios de impacto",L40)</f>
        <v>0</v>
      </c>
      <c r="N40" s="407"/>
      <c r="O40" s="405"/>
      <c r="P40" s="409"/>
      <c r="Q40" s="79">
        <v>6</v>
      </c>
      <c r="R40" s="80"/>
      <c r="S40" s="81" t="str">
        <f t="shared" si="6"/>
        <v/>
      </c>
      <c r="T40" s="82"/>
      <c r="U40" s="82"/>
      <c r="V40" s="83" t="str">
        <f t="shared" si="7"/>
        <v/>
      </c>
      <c r="W40" s="82"/>
      <c r="X40" s="82"/>
      <c r="Y40" s="82"/>
      <c r="Z40" s="84" t="str">
        <f>IFERROR(IF(AND(S39="Probabilidad",S40="Probabilidad"),(AB39-(+AB39*V40)),IF(AND(S39="Impacto",S40="Probabilidad"),(AB38-(+AB38*V40)),IF(S40="Impacto",AB39,""))),"")</f>
        <v/>
      </c>
      <c r="AA40" s="85" t="str">
        <f t="shared" si="8"/>
        <v/>
      </c>
      <c r="AB40" s="83" t="str">
        <f t="shared" si="9"/>
        <v/>
      </c>
      <c r="AC40" s="85" t="str">
        <f t="shared" si="10"/>
        <v/>
      </c>
      <c r="AD40" s="83" t="str">
        <f>IFERROR(IF(AND(S39="Impacto",S40="Impacto"),(AD39-(+AD39*V40)),IF(AND(S39="Probabilidad",S40="Impacto"),(AD38-(+AD38*V40)),IF(S40="Probabilidad",AD39,""))),"")</f>
        <v/>
      </c>
      <c r="AE40" s="86" t="str">
        <f t="shared" si="11"/>
        <v/>
      </c>
      <c r="AF40" s="86"/>
      <c r="AG40" s="82"/>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79" hidden="1" customHeight="1" x14ac:dyDescent="0.35">
      <c r="A41" s="398">
        <v>6</v>
      </c>
      <c r="B41" s="400"/>
      <c r="C41" s="400"/>
      <c r="D41" s="400"/>
      <c r="E41" s="74"/>
      <c r="F41" s="402"/>
      <c r="G41" s="418"/>
      <c r="H41" s="400"/>
      <c r="I41" s="414"/>
      <c r="J41" s="407" t="str">
        <f>IF(I41&lt;=0,"",IF(I41&lt;=2,"Muy Baja",IF(I41&lt;=24,"Baja",IF(I41&lt;=500,"Media",IF(I41&lt;=5000,"Alta","Muy Alta")))))</f>
        <v/>
      </c>
      <c r="K41" s="405" t="str">
        <f>IF(J41="","",IF(J41="Muy Baja",0.2,IF(J41="Baja",0.4,IF(J41="Media",0.6,IF(J41="Alta",0.8,IF(J41="Muy Alta",1,))))))</f>
        <v/>
      </c>
      <c r="L41" s="416"/>
      <c r="M41" s="405">
        <v>0</v>
      </c>
      <c r="N41" s="407" t="s">
        <v>703</v>
      </c>
      <c r="O41" s="405" t="str">
        <f>IF(N41="","",IF(N41="Leve",0.2,IF(N41="Menor",0.4,IF(N41="Moderado",0.6,IF(N41="Mayor",0.8,IF(N41="Catastrófico",1,))))))</f>
        <v/>
      </c>
      <c r="P41" s="409" t="str">
        <f>IF(OR(AND(J41="Muy Baja",N41="Leve"),AND(J41="Muy Baja",N41="Menor"),AND(J41="Baja",N41="Leve")),"Bajo",IF(OR(AND(J41="Muy baja",N41="Moderado"),AND(J41="Baja",N41="Menor"),AND(J41="Baja",N41="Moderado"),AND(J41="Media",N41="Leve"),AND(J41="Media",N41="Menor"),AND(J41="Media",N41="Moderado"),AND(J41="Alta",N41="Leve"),AND(J41="Alta",N41="Menor")),"Moderado",IF(OR(AND(J41="Muy Baja",N41="Mayor"),AND(J41="Baja",N41="Mayor"),AND(J41="Media",N41="Mayor"),AND(J41="Alta",N41="Moderado"),AND(J41="Alta",N41="Mayor"),AND(J41="Muy Alta",N41="Leve"),AND(J41="Muy Alta",N41="Menor"),AND(J41="Muy Alta",N41="Moderado"),AND(J41="Muy Alta",N41="Mayor")),"Alto",IF(OR(AND(J41="Muy Baja",N41="Catastrófico"),AND(J41="Baja",N41="Catastrófico"),AND(J41="Media",N41="Catastrófico"),AND(J41="Alta",N41="Catastrófico"),AND(J41="Muy Alta",N41="Catastrófico")),"Extremo",""))))</f>
        <v/>
      </c>
      <c r="Q41" s="79">
        <v>1</v>
      </c>
      <c r="R41" s="80"/>
      <c r="S41" s="81" t="str">
        <f t="shared" si="6"/>
        <v/>
      </c>
      <c r="T41" s="82"/>
      <c r="U41" s="82"/>
      <c r="V41" s="83" t="str">
        <f t="shared" si="7"/>
        <v/>
      </c>
      <c r="W41" s="82"/>
      <c r="X41" s="82"/>
      <c r="Y41" s="82"/>
      <c r="Z41" s="84" t="str">
        <f>IFERROR(IF(S41="Probabilidad",(K41-(+K41*V41)),IF(S41="Impacto",K41,"")),"")</f>
        <v/>
      </c>
      <c r="AA41" s="85" t="str">
        <f t="shared" si="8"/>
        <v/>
      </c>
      <c r="AB41" s="83" t="str">
        <f t="shared" si="9"/>
        <v/>
      </c>
      <c r="AC41" s="85" t="str">
        <f t="shared" si="10"/>
        <v/>
      </c>
      <c r="AD41" s="83" t="str">
        <f>IFERROR(IF(S41="Impacto",(O41-(+O41*V41)),IF(S41="Probabilidad",O41,"")),"")</f>
        <v/>
      </c>
      <c r="AE41" s="86" t="str">
        <f t="shared" si="11"/>
        <v/>
      </c>
      <c r="AF41" s="417" t="str">
        <f>(AE44)</f>
        <v/>
      </c>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59.15" hidden="1" customHeight="1" x14ac:dyDescent="0.35">
      <c r="A42" s="398"/>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2</v>
      </c>
      <c r="R42" s="80"/>
      <c r="S42" s="81" t="str">
        <f t="shared" si="6"/>
        <v/>
      </c>
      <c r="T42" s="82"/>
      <c r="U42" s="82"/>
      <c r="V42" s="83" t="str">
        <f t="shared" si="7"/>
        <v/>
      </c>
      <c r="W42" s="82"/>
      <c r="X42" s="82"/>
      <c r="Y42" s="82"/>
      <c r="Z42" s="84" t="str">
        <f>IFERROR(IF(AND(S41="Probabilidad",S42="Probabilidad"),(AB41-(+AB41*V42)),IF(S42="Probabilidad",(K41-(+K41*V42)),IF(S42="Impacto",AB41,""))),"")</f>
        <v/>
      </c>
      <c r="AA42" s="85" t="str">
        <f t="shared" si="8"/>
        <v/>
      </c>
      <c r="AB42" s="83" t="str">
        <f t="shared" si="9"/>
        <v/>
      </c>
      <c r="AC42" s="85" t="str">
        <f t="shared" si="10"/>
        <v/>
      </c>
      <c r="AD42" s="83" t="str">
        <f>IFERROR(IF(AND(S41="Impacto",S42="Impacto"),(AD41-(+AD41*V42)),IF(S42="Impacto",(O41-(+O41*V42)),IF(S42="Probabilidad",AD41,""))),"")</f>
        <v/>
      </c>
      <c r="AE42" s="86" t="str">
        <f t="shared" si="11"/>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76.5" hidden="1" customHeight="1" x14ac:dyDescent="0.35">
      <c r="A43" s="398"/>
      <c r="B43" s="400"/>
      <c r="C43" s="400"/>
      <c r="D43" s="400"/>
      <c r="E43" s="74"/>
      <c r="F43" s="402"/>
      <c r="G43" s="412"/>
      <c r="H43" s="400"/>
      <c r="I43" s="414"/>
      <c r="J43" s="407"/>
      <c r="K43" s="405"/>
      <c r="L43" s="416"/>
      <c r="M43" s="405">
        <f>IF(NOT(ISERROR(MATCH(L43,_xlfn.ANCHORARRAY(F54),0))),K56&amp;"Por favor no seleccionar los criterios de impacto",L43)</f>
        <v>0</v>
      </c>
      <c r="N43" s="407"/>
      <c r="O43" s="405"/>
      <c r="P43" s="409"/>
      <c r="Q43" s="79">
        <v>3</v>
      </c>
      <c r="R43" s="87"/>
      <c r="S43" s="81" t="str">
        <f t="shared" si="6"/>
        <v/>
      </c>
      <c r="T43" s="82"/>
      <c r="U43" s="82"/>
      <c r="V43" s="83" t="str">
        <f t="shared" si="7"/>
        <v/>
      </c>
      <c r="W43" s="82"/>
      <c r="X43" s="82"/>
      <c r="Y43" s="82"/>
      <c r="Z43" s="84" t="str">
        <f>IFERROR(IF(AND(S42="Probabilidad",S43="Probabilidad"),(AB42-(+AB42*V43)),IF(AND(S42="Impacto",S43="Probabilidad"),(AB41-(+AB41*V43)),IF(S43="Impacto",AB42,""))),"")</f>
        <v/>
      </c>
      <c r="AA43" s="85" t="str">
        <f t="shared" si="8"/>
        <v/>
      </c>
      <c r="AB43" s="83" t="str">
        <f t="shared" si="9"/>
        <v/>
      </c>
      <c r="AC43" s="85" t="str">
        <f t="shared" si="10"/>
        <v/>
      </c>
      <c r="AD43" s="83" t="str">
        <f>IFERROR(IF(AND(S42="Impacto",S43="Impacto"),(AD42-(+AD42*V43)),IF(AND(S42="Probabilidad",S43="Impacto"),(AD41-(+AD41*V43)),IF(S43="Probabilidad",AD42,""))),"")</f>
        <v/>
      </c>
      <c r="AE43" s="86" t="str">
        <f t="shared" si="11"/>
        <v/>
      </c>
      <c r="AF43" s="410"/>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71.5" hidden="1" customHeight="1" x14ac:dyDescent="0.35">
      <c r="A44" s="398"/>
      <c r="B44" s="400"/>
      <c r="C44" s="400"/>
      <c r="D44" s="400"/>
      <c r="E44" s="74"/>
      <c r="F44" s="402"/>
      <c r="G44" s="401"/>
      <c r="H44" s="400"/>
      <c r="I44" s="414"/>
      <c r="J44" s="407"/>
      <c r="K44" s="405"/>
      <c r="L44" s="416"/>
      <c r="M44" s="405">
        <f>IF(NOT(ISERROR(MATCH(L44,_xlfn.ANCHORARRAY(F55),0))),K57&amp;"Por favor no seleccionar los criterios de impacto",L44)</f>
        <v>0</v>
      </c>
      <c r="N44" s="407"/>
      <c r="O44" s="405"/>
      <c r="P44" s="409"/>
      <c r="Q44" s="79">
        <v>4</v>
      </c>
      <c r="R44" s="80"/>
      <c r="S44" s="81" t="str">
        <f t="shared" si="6"/>
        <v/>
      </c>
      <c r="T44" s="82"/>
      <c r="U44" s="82"/>
      <c r="V44" s="83" t="str">
        <f t="shared" si="7"/>
        <v/>
      </c>
      <c r="W44" s="82"/>
      <c r="X44" s="82"/>
      <c r="Y44" s="82"/>
      <c r="Z44" s="84" t="str">
        <f>IFERROR(IF(AND(S43="Probabilidad",S44="Probabilidad"),(AB43-(+AB43*V44)),IF(AND(S43="Impacto",S44="Probabilidad"),(AB42-(+AB42*V44)),IF(S44="Impacto",AB43,""))),"")</f>
        <v/>
      </c>
      <c r="AA44" s="85" t="str">
        <f t="shared" si="8"/>
        <v/>
      </c>
      <c r="AB44" s="83" t="str">
        <f t="shared" si="9"/>
        <v/>
      </c>
      <c r="AC44" s="85" t="str">
        <f t="shared" si="10"/>
        <v/>
      </c>
      <c r="AD44" s="83" t="str">
        <f>IFERROR(IF(AND(S43="Impacto",S44="Impacto"),(AD43-(+AD43*V44)),IF(AND(S43="Probabilidad",S44="Impacto"),(AD42-(+AD42*V44)),IF(S44="Probabilidad",AD43,""))),"")</f>
        <v/>
      </c>
      <c r="AE44" s="86" t="str">
        <f t="shared" si="11"/>
        <v/>
      </c>
      <c r="AF44" s="411"/>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51.5" hidden="1" customHeight="1" x14ac:dyDescent="0.35">
      <c r="A45" s="398"/>
      <c r="B45" s="400"/>
      <c r="C45" s="400"/>
      <c r="D45" s="400"/>
      <c r="E45" s="74"/>
      <c r="F45" s="402"/>
      <c r="G45" s="78"/>
      <c r="H45" s="400"/>
      <c r="I45" s="414"/>
      <c r="J45" s="407"/>
      <c r="K45" s="405"/>
      <c r="L45" s="416"/>
      <c r="M45" s="405">
        <f>IF(NOT(ISERROR(MATCH(L45,_xlfn.ANCHORARRAY(F56),0))),K58&amp;"Por favor no seleccionar los criterios de impacto",L45)</f>
        <v>0</v>
      </c>
      <c r="N45" s="407"/>
      <c r="O45" s="405"/>
      <c r="P45" s="409"/>
      <c r="Q45" s="79">
        <v>5</v>
      </c>
      <c r="R45" s="80"/>
      <c r="S45" s="81" t="str">
        <f t="shared" si="6"/>
        <v/>
      </c>
      <c r="T45" s="82"/>
      <c r="U45" s="82"/>
      <c r="V45" s="83" t="str">
        <f t="shared" si="7"/>
        <v/>
      </c>
      <c r="W45" s="82"/>
      <c r="X45" s="82"/>
      <c r="Y45" s="82"/>
      <c r="Z45" s="84" t="str">
        <f>IFERROR(IF(AND(S44="Probabilidad",S45="Probabilidad"),(AB44-(+AB44*V45)),IF(AND(S44="Impacto",S45="Probabilidad"),(AB43-(+AB43*V45)),IF(S45="Impacto",AB44,""))),"")</f>
        <v/>
      </c>
      <c r="AA45" s="85" t="str">
        <f t="shared" si="8"/>
        <v/>
      </c>
      <c r="AB45" s="83" t="str">
        <f t="shared" si="9"/>
        <v/>
      </c>
      <c r="AC45" s="85" t="str">
        <f t="shared" si="10"/>
        <v/>
      </c>
      <c r="AD45" s="83" t="str">
        <f>IFERROR(IF(AND(S44="Impacto",S45="Impacto"),(AD44-(+AD44*V45)),IF(AND(S44="Probabilidad",S45="Impacto"),(AD43-(+AD43*V45)),IF(S45="Probabilidad",AD44,""))),"")</f>
        <v/>
      </c>
      <c r="AE45" s="86" t="str">
        <f t="shared" si="11"/>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6.65" hidden="1" customHeight="1" x14ac:dyDescent="0.35">
      <c r="A46" s="398"/>
      <c r="B46" s="400"/>
      <c r="C46" s="400"/>
      <c r="D46" s="400"/>
      <c r="E46" s="74"/>
      <c r="F46" s="402"/>
      <c r="G46" s="78"/>
      <c r="H46" s="400"/>
      <c r="I46" s="414"/>
      <c r="J46" s="407"/>
      <c r="K46" s="405"/>
      <c r="L46" s="416"/>
      <c r="M46" s="405">
        <f>IF(NOT(ISERROR(MATCH(L46,_xlfn.ANCHORARRAY(F57),0))),K59&amp;"Por favor no seleccionar los criterios de impacto",L46)</f>
        <v>0</v>
      </c>
      <c r="N46" s="407"/>
      <c r="O46" s="405"/>
      <c r="P46" s="409"/>
      <c r="Q46" s="79">
        <v>6</v>
      </c>
      <c r="R46" s="80"/>
      <c r="S46" s="81" t="str">
        <f t="shared" si="6"/>
        <v/>
      </c>
      <c r="T46" s="82"/>
      <c r="U46" s="82"/>
      <c r="V46" s="83" t="str">
        <f t="shared" si="7"/>
        <v/>
      </c>
      <c r="W46" s="82"/>
      <c r="X46" s="82"/>
      <c r="Y46" s="82"/>
      <c r="Z46" s="84" t="str">
        <f>IFERROR(IF(AND(S45="Probabilidad",S46="Probabilidad"),(AB45-(+AB45*V46)),IF(AND(S45="Impacto",S46="Probabilidad"),(AB44-(+AB44*V46)),IF(S46="Impacto",AB45,""))),"")</f>
        <v/>
      </c>
      <c r="AA46" s="85" t="str">
        <f t="shared" si="8"/>
        <v/>
      </c>
      <c r="AB46" s="83" t="str">
        <f t="shared" si="9"/>
        <v/>
      </c>
      <c r="AC46" s="85" t="str">
        <f t="shared" si="10"/>
        <v/>
      </c>
      <c r="AD46" s="83" t="str">
        <f>IFERROR(IF(AND(S45="Impacto",S46="Impacto"),(AD45-(+AD45*V46)),IF(AND(S45="Probabilidad",S46="Impacto"),(AD44-(+AD44*V46)),IF(S46="Probabilidad",AD45,""))),"")</f>
        <v/>
      </c>
      <c r="AE46" s="86" t="str">
        <f t="shared" si="11"/>
        <v/>
      </c>
      <c r="AF46" s="86"/>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51.5" hidden="1" customHeight="1" x14ac:dyDescent="0.35">
      <c r="A47" s="398">
        <v>7</v>
      </c>
      <c r="B47" s="400"/>
      <c r="C47" s="400"/>
      <c r="D47" s="400"/>
      <c r="E47" s="74"/>
      <c r="F47" s="402"/>
      <c r="G47" s="78"/>
      <c r="H47" s="400"/>
      <c r="I47" s="414"/>
      <c r="J47" s="407" t="str">
        <f>IF(I47&lt;=0,"",IF(I47&lt;=2,"Muy Baja",IF(I47&lt;=24,"Baja",IF(I47&lt;=500,"Media",IF(I47&lt;=5000,"Alta","Muy Alta")))))</f>
        <v/>
      </c>
      <c r="K47" s="405" t="str">
        <f>IF(J47="","",IF(J47="Muy Baja",0.2,IF(J47="Baja",0.4,IF(J47="Media",0.6,IF(J47="Alta",0.8,IF(J47="Muy Alta",1,))))))</f>
        <v/>
      </c>
      <c r="L47" s="416"/>
      <c r="M47" s="405">
        <v>0</v>
      </c>
      <c r="N47" s="407" t="s">
        <v>703</v>
      </c>
      <c r="O47" s="405" t="str">
        <f>IF(N47="","",IF(N47="Leve",0.2,IF(N47="Menor",0.4,IF(N47="Moderado",0.6,IF(N47="Mayor",0.8,IF(N47="Catastrófico",1,))))))</f>
        <v/>
      </c>
      <c r="P47" s="409" t="str">
        <f>IF(OR(AND(J47="Muy Baja",N47="Leve"),AND(J47="Muy Baja",N47="Menor"),AND(J47="Baja",N47="Leve")),"Bajo",IF(OR(AND(J47="Muy baja",N47="Moderado"),AND(J47="Baja",N47="Menor"),AND(J47="Baja",N47="Moderado"),AND(J47="Media",N47="Leve"),AND(J47="Media",N47="Menor"),AND(J47="Media",N47="Moderado"),AND(J47="Alta",N47="Leve"),AND(J47="Alta",N47="Menor")),"Moderado",IF(OR(AND(J47="Muy Baja",N47="Mayor"),AND(J47="Baja",N47="Mayor"),AND(J47="Media",N47="Mayor"),AND(J47="Alta",N47="Moderado"),AND(J47="Alta",N47="Mayor"),AND(J47="Muy Alta",N47="Leve"),AND(J47="Muy Alta",N47="Menor"),AND(J47="Muy Alta",N47="Moderado"),AND(J47="Muy Alta",N47="Mayor")),"Alto",IF(OR(AND(J47="Muy Baja",N47="Catastrófico"),AND(J47="Baja",N47="Catastrófico"),AND(J47="Media",N47="Catastrófico"),AND(J47="Alta",N47="Catastrófico"),AND(J47="Muy Alta",N47="Catastrófico")),"Extremo",""))))</f>
        <v/>
      </c>
      <c r="Q47" s="79">
        <v>1</v>
      </c>
      <c r="R47" s="80"/>
      <c r="S47" s="81" t="str">
        <f t="shared" si="6"/>
        <v/>
      </c>
      <c r="T47" s="82"/>
      <c r="U47" s="82"/>
      <c r="V47" s="83" t="str">
        <f t="shared" si="7"/>
        <v/>
      </c>
      <c r="W47" s="82"/>
      <c r="X47" s="82"/>
      <c r="Y47" s="82"/>
      <c r="Z47" s="84" t="str">
        <f>IFERROR(IF(S47="Probabilidad",(K47-(+K47*V47)),IF(S47="Impacto",K47,"")),"")</f>
        <v/>
      </c>
      <c r="AA47" s="85" t="str">
        <f t="shared" si="8"/>
        <v/>
      </c>
      <c r="AB47" s="83" t="str">
        <f t="shared" si="9"/>
        <v/>
      </c>
      <c r="AC47" s="85" t="str">
        <f t="shared" si="10"/>
        <v/>
      </c>
      <c r="AD47" s="83" t="str">
        <f>IFERROR(IF(S47="Impacto",(O47-(+O47*V47)),IF(S47="Probabilidad",O47,"")),"")</f>
        <v/>
      </c>
      <c r="AE47" s="86" t="str">
        <f t="shared" si="11"/>
        <v/>
      </c>
      <c r="AF47" s="86"/>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151.5" hidden="1" customHeight="1" x14ac:dyDescent="0.35">
      <c r="A48" s="398"/>
      <c r="B48" s="400"/>
      <c r="C48" s="400"/>
      <c r="D48" s="400"/>
      <c r="E48" s="74"/>
      <c r="F48" s="402"/>
      <c r="G48" s="78"/>
      <c r="H48" s="400"/>
      <c r="I48" s="414"/>
      <c r="J48" s="407"/>
      <c r="K48" s="405"/>
      <c r="L48" s="416"/>
      <c r="M48" s="405">
        <f>IF(NOT(ISERROR(MATCH(L48,_xlfn.ANCHORARRAY(F59),0))),K61&amp;"Por favor no seleccionar los criterios de impacto",L48)</f>
        <v>0</v>
      </c>
      <c r="N48" s="407"/>
      <c r="O48" s="405"/>
      <c r="P48" s="409"/>
      <c r="Q48" s="79">
        <v>2</v>
      </c>
      <c r="R48" s="80"/>
      <c r="S48" s="81" t="str">
        <f t="shared" si="6"/>
        <v/>
      </c>
      <c r="T48" s="82"/>
      <c r="U48" s="82"/>
      <c r="V48" s="83" t="str">
        <f t="shared" si="7"/>
        <v/>
      </c>
      <c r="W48" s="82"/>
      <c r="X48" s="82"/>
      <c r="Y48" s="82"/>
      <c r="Z48" s="84" t="str">
        <f>IFERROR(IF(AND(S47="Probabilidad",S48="Probabilidad"),(AB47-(+AB47*V48)),IF(S48="Probabilidad",(K47-(+K47*V48)),IF(S48="Impacto",AB47,""))),"")</f>
        <v/>
      </c>
      <c r="AA48" s="85" t="str">
        <f t="shared" si="8"/>
        <v/>
      </c>
      <c r="AB48" s="83" t="str">
        <f t="shared" si="9"/>
        <v/>
      </c>
      <c r="AC48" s="85" t="str">
        <f t="shared" si="10"/>
        <v/>
      </c>
      <c r="AD48" s="83" t="str">
        <f>IFERROR(IF(AND(S47="Impacto",S48="Impacto"),(AD47-(+AD47*V48)),IF(S48="Impacto",(O47-(+O47*V48)),IF(S48="Probabilidad",AD47,""))),"")</f>
        <v/>
      </c>
      <c r="AE48" s="86" t="str">
        <f t="shared" si="11"/>
        <v/>
      </c>
      <c r="AF48" s="86"/>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400"/>
      <c r="E49" s="74"/>
      <c r="F49" s="402"/>
      <c r="G49" s="78"/>
      <c r="H49" s="400"/>
      <c r="I49" s="414"/>
      <c r="J49" s="407"/>
      <c r="K49" s="405"/>
      <c r="L49" s="416"/>
      <c r="M49" s="405">
        <f>IF(NOT(ISERROR(MATCH(L49,_xlfn.ANCHORARRAY(F60),0))),K62&amp;"Por favor no seleccionar los criterios de impacto",L49)</f>
        <v>0</v>
      </c>
      <c r="N49" s="407"/>
      <c r="O49" s="405"/>
      <c r="P49" s="409"/>
      <c r="Q49" s="79">
        <v>3</v>
      </c>
      <c r="R49" s="87"/>
      <c r="S49" s="81" t="str">
        <f t="shared" si="6"/>
        <v/>
      </c>
      <c r="T49" s="82"/>
      <c r="U49" s="82"/>
      <c r="V49" s="83" t="str">
        <f t="shared" si="7"/>
        <v/>
      </c>
      <c r="W49" s="82"/>
      <c r="X49" s="82"/>
      <c r="Y49" s="82"/>
      <c r="Z49" s="84" t="str">
        <f>IFERROR(IF(AND(S48="Probabilidad",S49="Probabilidad"),(AB48-(+AB48*V49)),IF(AND(S48="Impacto",S49="Probabilidad"),(AB47-(+AB47*V49)),IF(S49="Impacto",AB48,""))),"")</f>
        <v/>
      </c>
      <c r="AA49" s="85" t="str">
        <f t="shared" si="8"/>
        <v/>
      </c>
      <c r="AB49" s="83" t="str">
        <f t="shared" si="9"/>
        <v/>
      </c>
      <c r="AC49" s="85" t="str">
        <f t="shared" si="10"/>
        <v/>
      </c>
      <c r="AD49" s="83" t="str">
        <f>IFERROR(IF(AND(S48="Impacto",S49="Impacto"),(AD48-(+AD48*V49)),IF(AND(S48="Probabilidad",S49="Impacto"),(AD47-(+AD47*V49)),IF(S49="Probabilidad",AD48,""))),"")</f>
        <v/>
      </c>
      <c r="AE49" s="86" t="str">
        <f t="shared" si="11"/>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4</v>
      </c>
      <c r="R50" s="80"/>
      <c r="S50" s="81" t="str">
        <f t="shared" si="6"/>
        <v/>
      </c>
      <c r="T50" s="82"/>
      <c r="U50" s="82"/>
      <c r="V50" s="83" t="str">
        <f t="shared" si="7"/>
        <v/>
      </c>
      <c r="W50" s="82"/>
      <c r="X50" s="82"/>
      <c r="Y50" s="82"/>
      <c r="Z50" s="84" t="str">
        <f>IFERROR(IF(AND(S49="Probabilidad",S50="Probabilidad"),(AB49-(+AB49*V50)),IF(AND(S49="Impacto",S50="Probabilidad"),(AB48-(+AB48*V50)),IF(S50="Impacto",AB49,""))),"")</f>
        <v/>
      </c>
      <c r="AA50" s="85" t="str">
        <f t="shared" si="8"/>
        <v/>
      </c>
      <c r="AB50" s="83" t="str">
        <f t="shared" si="9"/>
        <v/>
      </c>
      <c r="AC50" s="85" t="str">
        <f t="shared" si="10"/>
        <v/>
      </c>
      <c r="AD50" s="83" t="str">
        <f>IFERROR(IF(AND(S49="Impacto",S50="Impacto"),(AD49-(+AD49*V50)),IF(AND(S49="Probabilidad",S50="Impacto"),(AD48-(+AD48*V50)),IF(S50="Probabilidad",AD49,""))),"")</f>
        <v/>
      </c>
      <c r="AE50" s="86" t="str">
        <f t="shared" si="11"/>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5</v>
      </c>
      <c r="R51" s="80"/>
      <c r="S51" s="81" t="str">
        <f t="shared" si="6"/>
        <v/>
      </c>
      <c r="T51" s="82"/>
      <c r="U51" s="82"/>
      <c r="V51" s="83" t="str">
        <f t="shared" si="7"/>
        <v/>
      </c>
      <c r="W51" s="82"/>
      <c r="X51" s="82"/>
      <c r="Y51" s="82"/>
      <c r="Z51" s="84" t="str">
        <f>IFERROR(IF(AND(S50="Probabilidad",S51="Probabilidad"),(AB50-(+AB50*V51)),IF(AND(S50="Impacto",S51="Probabilidad"),(AB49-(+AB49*V51)),IF(S51="Impacto",AB50,""))),"")</f>
        <v/>
      </c>
      <c r="AA51" s="85" t="str">
        <f t="shared" si="8"/>
        <v/>
      </c>
      <c r="AB51" s="83" t="str">
        <f t="shared" si="9"/>
        <v/>
      </c>
      <c r="AC51" s="85" t="str">
        <f t="shared" si="10"/>
        <v/>
      </c>
      <c r="AD51" s="83" t="str">
        <f>IFERROR(IF(AND(S50="Impacto",S51="Impacto"),(AD50-(+AD50*V51)),IF(AND(S50="Probabilidad",S51="Impacto"),(AD49-(+AD49*V51)),IF(S51="Probabilidad",AD50,""))),"")</f>
        <v/>
      </c>
      <c r="AE51" s="86" t="str">
        <f t="shared" si="11"/>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c r="B52" s="400"/>
      <c r="C52" s="400"/>
      <c r="D52" s="400"/>
      <c r="E52" s="74"/>
      <c r="F52" s="402"/>
      <c r="G52" s="78"/>
      <c r="H52" s="400"/>
      <c r="I52" s="414"/>
      <c r="J52" s="407"/>
      <c r="K52" s="405"/>
      <c r="L52" s="416"/>
      <c r="M52" s="405">
        <f>IF(NOT(ISERROR(MATCH(L52,_xlfn.ANCHORARRAY(F63),0))),K65&amp;"Por favor no seleccionar los criterios de impacto",L52)</f>
        <v>0</v>
      </c>
      <c r="N52" s="407"/>
      <c r="O52" s="405"/>
      <c r="P52" s="409"/>
      <c r="Q52" s="79">
        <v>6</v>
      </c>
      <c r="R52" s="80"/>
      <c r="S52" s="81" t="str">
        <f t="shared" si="6"/>
        <v/>
      </c>
      <c r="T52" s="82"/>
      <c r="U52" s="82"/>
      <c r="V52" s="83" t="str">
        <f t="shared" si="7"/>
        <v/>
      </c>
      <c r="W52" s="82"/>
      <c r="X52" s="82"/>
      <c r="Y52" s="82"/>
      <c r="Z52" s="84" t="str">
        <f>IFERROR(IF(AND(S51="Probabilidad",S52="Probabilidad"),(AB51-(+AB51*V52)),IF(AND(S51="Impacto",S52="Probabilidad"),(AB50-(+AB50*V52)),IF(S52="Impacto",AB51,""))),"")</f>
        <v/>
      </c>
      <c r="AA52" s="85" t="str">
        <f t="shared" si="8"/>
        <v/>
      </c>
      <c r="AB52" s="83" t="str">
        <f t="shared" si="9"/>
        <v/>
      </c>
      <c r="AC52" s="85" t="str">
        <f t="shared" si="10"/>
        <v/>
      </c>
      <c r="AD52" s="83" t="str">
        <f>IFERROR(IF(AND(S51="Impacto",S52="Impacto"),(AD51-(+AD51*V52)),IF(AND(S51="Probabilidad",S52="Impacto"),(AD50-(+AD50*V52)),IF(S52="Probabilidad",AD51,""))),"")</f>
        <v/>
      </c>
      <c r="AE52" s="86" t="str">
        <f t="shared" si="11"/>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v>8</v>
      </c>
      <c r="B53" s="400"/>
      <c r="C53" s="400"/>
      <c r="D53" s="400"/>
      <c r="E53" s="74"/>
      <c r="F53" s="402"/>
      <c r="G53" s="78"/>
      <c r="H53" s="400"/>
      <c r="I53" s="414"/>
      <c r="J53" s="407" t="str">
        <f>IF(I53&lt;=0,"",IF(I53&lt;=2,"Muy Baja",IF(I53&lt;=24,"Baja",IF(I53&lt;=500,"Media",IF(I53&lt;=5000,"Alta","Muy Alta")))))</f>
        <v/>
      </c>
      <c r="K53" s="405" t="str">
        <f>IF(J53="","",IF(J53="Muy Baja",0.2,IF(J53="Baja",0.4,IF(J53="Media",0.6,IF(J53="Alta",0.8,IF(J53="Muy Alta",1,))))))</f>
        <v/>
      </c>
      <c r="L53" s="416"/>
      <c r="M53" s="405">
        <v>0</v>
      </c>
      <c r="N53" s="407" t="s">
        <v>703</v>
      </c>
      <c r="O53" s="405" t="str">
        <f>IF(N53="","",IF(N53="Leve",0.2,IF(N53="Menor",0.4,IF(N53="Moderado",0.6,IF(N53="Mayor",0.8,IF(N53="Catastrófico",1,))))))</f>
        <v/>
      </c>
      <c r="P53" s="409" t="str">
        <f>IF(OR(AND(J53="Muy Baja",N53="Leve"),AND(J53="Muy Baja",N53="Menor"),AND(J53="Baja",N53="Leve")),"Bajo",IF(OR(AND(J53="Muy baja",N53="Moderado"),AND(J53="Baja",N53="Menor"),AND(J53="Baja",N53="Moderado"),AND(J53="Media",N53="Leve"),AND(J53="Media",N53="Menor"),AND(J53="Media",N53="Moderado"),AND(J53="Alta",N53="Leve"),AND(J53="Alta",N53="Menor")),"Moderado",IF(OR(AND(J53="Muy Baja",N53="Mayor"),AND(J53="Baja",N53="Mayor"),AND(J53="Media",N53="Mayor"),AND(J53="Alta",N53="Moderado"),AND(J53="Alta",N53="Mayor"),AND(J53="Muy Alta",N53="Leve"),AND(J53="Muy Alta",N53="Menor"),AND(J53="Muy Alta",N53="Moderado"),AND(J53="Muy Alta",N53="Mayor")),"Alto",IF(OR(AND(J53="Muy Baja",N53="Catastrófico"),AND(J53="Baja",N53="Catastrófico"),AND(J53="Media",N53="Catastrófico"),AND(J53="Alta",N53="Catastrófico"),AND(J53="Muy Alta",N53="Catastrófico")),"Extremo",""))))</f>
        <v/>
      </c>
      <c r="Q53" s="79">
        <v>1</v>
      </c>
      <c r="R53" s="80"/>
      <c r="S53" s="81" t="str">
        <f t="shared" si="6"/>
        <v/>
      </c>
      <c r="T53" s="82"/>
      <c r="U53" s="82"/>
      <c r="V53" s="83" t="str">
        <f t="shared" si="7"/>
        <v/>
      </c>
      <c r="W53" s="82"/>
      <c r="X53" s="82"/>
      <c r="Y53" s="82"/>
      <c r="Z53" s="84" t="str">
        <f>IFERROR(IF(S53="Probabilidad",(K53-(+K53*V53)),IF(S53="Impacto",K53,"")),"")</f>
        <v/>
      </c>
      <c r="AA53" s="85" t="str">
        <f t="shared" si="8"/>
        <v/>
      </c>
      <c r="AB53" s="83" t="str">
        <f t="shared" si="9"/>
        <v/>
      </c>
      <c r="AC53" s="85" t="str">
        <f t="shared" si="10"/>
        <v/>
      </c>
      <c r="AD53" s="83" t="str">
        <f>IFERROR(IF(S53="Impacto",(O53-(+O53*V53)),IF(S53="Probabilidad",O53,"")),"")</f>
        <v/>
      </c>
      <c r="AE53" s="86" t="str">
        <f t="shared" si="11"/>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2</v>
      </c>
      <c r="R54" s="80"/>
      <c r="S54" s="81" t="str">
        <f t="shared" si="6"/>
        <v/>
      </c>
      <c r="T54" s="82"/>
      <c r="U54" s="82"/>
      <c r="V54" s="83" t="str">
        <f t="shared" si="7"/>
        <v/>
      </c>
      <c r="W54" s="82"/>
      <c r="X54" s="82"/>
      <c r="Y54" s="82"/>
      <c r="Z54" s="84" t="str">
        <f>IFERROR(IF(AND(S53="Probabilidad",S54="Probabilidad"),(AB53-(+AB53*V54)),IF(S54="Probabilidad",(K53-(+K53*V54)),IF(S54="Impacto",AB53,""))),"")</f>
        <v/>
      </c>
      <c r="AA54" s="85" t="str">
        <f t="shared" si="8"/>
        <v/>
      </c>
      <c r="AB54" s="83" t="str">
        <f t="shared" si="9"/>
        <v/>
      </c>
      <c r="AC54" s="85" t="str">
        <f t="shared" si="10"/>
        <v/>
      </c>
      <c r="AD54" s="83" t="str">
        <f>IFERROR(IF(AND(S53="Impacto",S54="Impacto"),(AD53-(+AD53*V54)),IF(S54="Impacto",(O53-(+O53*V54)),IF(S54="Probabilidad",AD53,""))),"")</f>
        <v/>
      </c>
      <c r="AE54" s="86" t="str">
        <f t="shared" si="11"/>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3</v>
      </c>
      <c r="R55" s="87"/>
      <c r="S55" s="81" t="str">
        <f t="shared" si="6"/>
        <v/>
      </c>
      <c r="T55" s="82"/>
      <c r="U55" s="82"/>
      <c r="V55" s="83" t="str">
        <f t="shared" si="7"/>
        <v/>
      </c>
      <c r="W55" s="82"/>
      <c r="X55" s="82"/>
      <c r="Y55" s="82"/>
      <c r="Z55" s="84" t="str">
        <f>IFERROR(IF(AND(S54="Probabilidad",S55="Probabilidad"),(AB54-(+AB54*V55)),IF(AND(S54="Impacto",S55="Probabilidad"),(AB53-(+AB53*V55)),IF(S55="Impacto",AB54,""))),"")</f>
        <v/>
      </c>
      <c r="AA55" s="85" t="str">
        <f t="shared" si="8"/>
        <v/>
      </c>
      <c r="AB55" s="83" t="str">
        <f t="shared" si="9"/>
        <v/>
      </c>
      <c r="AC55" s="85" t="str">
        <f t="shared" si="10"/>
        <v/>
      </c>
      <c r="AD55" s="83" t="str">
        <f>IFERROR(IF(AND(S54="Impacto",S55="Impacto"),(AD54-(+AD54*V55)),IF(AND(S54="Probabilidad",S55="Impacto"),(AD53-(+AD53*V55)),IF(S55="Probabilidad",AD54,""))),"")</f>
        <v/>
      </c>
      <c r="AE55" s="86" t="str">
        <f t="shared" si="11"/>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4</v>
      </c>
      <c r="R56" s="80"/>
      <c r="S56" s="81" t="str">
        <f t="shared" si="6"/>
        <v/>
      </c>
      <c r="T56" s="82"/>
      <c r="U56" s="82"/>
      <c r="V56" s="83" t="str">
        <f t="shared" si="7"/>
        <v/>
      </c>
      <c r="W56" s="82"/>
      <c r="X56" s="82"/>
      <c r="Y56" s="82"/>
      <c r="Z56" s="84" t="str">
        <f>IFERROR(IF(AND(S55="Probabilidad",S56="Probabilidad"),(AB55-(+AB55*V56)),IF(AND(S55="Impacto",S56="Probabilidad"),(AB54-(+AB54*V56)),IF(S56="Impacto",AB55,""))),"")</f>
        <v/>
      </c>
      <c r="AA56" s="85" t="str">
        <f t="shared" si="8"/>
        <v/>
      </c>
      <c r="AB56" s="83" t="str">
        <f t="shared" si="9"/>
        <v/>
      </c>
      <c r="AC56" s="85" t="str">
        <f t="shared" si="10"/>
        <v/>
      </c>
      <c r="AD56" s="83" t="str">
        <f>IFERROR(IF(AND(S55="Impacto",S56="Impacto"),(AD55-(+AD55*V56)),IF(AND(S55="Probabilidad",S56="Impacto"),(AD54-(+AD54*V56)),IF(S56="Probabilidad",AD55,""))),"")</f>
        <v/>
      </c>
      <c r="AE56" s="86" t="str">
        <f t="shared" si="11"/>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5</v>
      </c>
      <c r="R57" s="80"/>
      <c r="S57" s="81" t="str">
        <f t="shared" si="6"/>
        <v/>
      </c>
      <c r="T57" s="82"/>
      <c r="U57" s="82"/>
      <c r="V57" s="83" t="str">
        <f t="shared" si="7"/>
        <v/>
      </c>
      <c r="W57" s="82"/>
      <c r="X57" s="82"/>
      <c r="Y57" s="82"/>
      <c r="Z57" s="84" t="str">
        <f>IFERROR(IF(AND(S56="Probabilidad",S57="Probabilidad"),(AB56-(+AB56*V57)),IF(AND(S56="Impacto",S57="Probabilidad"),(AB55-(+AB55*V57)),IF(S57="Impacto",AB56,""))),"")</f>
        <v/>
      </c>
      <c r="AA57" s="85" t="str">
        <f t="shared" si="8"/>
        <v/>
      </c>
      <c r="AB57" s="83" t="str">
        <f t="shared" si="9"/>
        <v/>
      </c>
      <c r="AC57" s="85" t="str">
        <f t="shared" si="10"/>
        <v/>
      </c>
      <c r="AD57" s="83" t="str">
        <f>IFERROR(IF(AND(S56="Impacto",S57="Impacto"),(AD56-(+AD56*V57)),IF(AND(S56="Probabilidad",S57="Impacto"),(AD55-(+AD55*V57)),IF(S57="Probabilidad",AD56,""))),"")</f>
        <v/>
      </c>
      <c r="AE57" s="86" t="str">
        <f t="shared" si="11"/>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c r="B58" s="400"/>
      <c r="C58" s="400"/>
      <c r="D58" s="400"/>
      <c r="E58" s="74"/>
      <c r="F58" s="402"/>
      <c r="G58" s="78"/>
      <c r="H58" s="400"/>
      <c r="I58" s="414"/>
      <c r="J58" s="407"/>
      <c r="K58" s="405"/>
      <c r="L58" s="416"/>
      <c r="M58" s="405">
        <f>IF(NOT(ISERROR(MATCH(L58,_xlfn.ANCHORARRAY(F69),0))),K71&amp;"Por favor no seleccionar los criterios de impacto",L58)</f>
        <v>0</v>
      </c>
      <c r="N58" s="407"/>
      <c r="O58" s="405"/>
      <c r="P58" s="409"/>
      <c r="Q58" s="79">
        <v>6</v>
      </c>
      <c r="R58" s="80"/>
      <c r="S58" s="81" t="str">
        <f t="shared" si="6"/>
        <v/>
      </c>
      <c r="T58" s="82"/>
      <c r="U58" s="82"/>
      <c r="V58" s="83" t="str">
        <f t="shared" si="7"/>
        <v/>
      </c>
      <c r="W58" s="82"/>
      <c r="X58" s="82"/>
      <c r="Y58" s="82"/>
      <c r="Z58" s="84" t="str">
        <f>IFERROR(IF(AND(S57="Probabilidad",S58="Probabilidad"),(AB57-(+AB57*V58)),IF(AND(S57="Impacto",S58="Probabilidad"),(AB56-(+AB56*V58)),IF(S58="Impacto",AB57,""))),"")</f>
        <v/>
      </c>
      <c r="AA58" s="85" t="str">
        <f t="shared" si="8"/>
        <v/>
      </c>
      <c r="AB58" s="83" t="str">
        <f t="shared" si="9"/>
        <v/>
      </c>
      <c r="AC58" s="85" t="str">
        <f t="shared" si="10"/>
        <v/>
      </c>
      <c r="AD58" s="83" t="str">
        <f>IFERROR(IF(AND(S57="Impacto",S58="Impacto"),(AD57-(+AD57*V58)),IF(AND(S57="Probabilidad",S58="Impacto"),(AD56-(+AD56*V58)),IF(S58="Probabilidad",AD57,""))),"")</f>
        <v/>
      </c>
      <c r="AE58" s="86" t="str">
        <f t="shared" si="11"/>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v>9</v>
      </c>
      <c r="B59" s="400"/>
      <c r="C59" s="400"/>
      <c r="D59" s="400"/>
      <c r="E59" s="74"/>
      <c r="F59" s="402"/>
      <c r="G59" s="78"/>
      <c r="H59" s="400"/>
      <c r="I59" s="414"/>
      <c r="J59" s="407" t="str">
        <f>IF(I59&lt;=0,"",IF(I59&lt;=2,"Muy Baja",IF(I59&lt;=24,"Baja",IF(I59&lt;=500,"Media",IF(I59&lt;=5000,"Alta","Muy Alta")))))</f>
        <v/>
      </c>
      <c r="K59" s="405" t="str">
        <f>IF(J59="","",IF(J59="Muy Baja",0.2,IF(J59="Baja",0.4,IF(J59="Media",0.6,IF(J59="Alta",0.8,IF(J59="Muy Alta",1,))))))</f>
        <v/>
      </c>
      <c r="L59" s="416"/>
      <c r="M59" s="405">
        <v>0</v>
      </c>
      <c r="N59" s="407" t="s">
        <v>703</v>
      </c>
      <c r="O59" s="405" t="str">
        <f>IF(N59="","",IF(N59="Leve",0.2,IF(N59="Menor",0.4,IF(N59="Moderado",0.6,IF(N59="Mayor",0.8,IF(N59="Catastrófico",1,))))))</f>
        <v/>
      </c>
      <c r="P59" s="409" t="str">
        <f>IF(OR(AND(J59="Muy Baja",N59="Leve"),AND(J59="Muy Baja",N59="Menor"),AND(J59="Baja",N59="Leve")),"Bajo",IF(OR(AND(J59="Muy baja",N59="Moderado"),AND(J59="Baja",N59="Menor"),AND(J59="Baja",N59="Moderado"),AND(J59="Media",N59="Leve"),AND(J59="Media",N59="Menor"),AND(J59="Media",N59="Moderado"),AND(J59="Alta",N59="Leve"),AND(J59="Alta",N59="Menor")),"Moderado",IF(OR(AND(J59="Muy Baja",N59="Mayor"),AND(J59="Baja",N59="Mayor"),AND(J59="Media",N59="Mayor"),AND(J59="Alta",N59="Moderado"),AND(J59="Alta",N59="Mayor"),AND(J59="Muy Alta",N59="Leve"),AND(J59="Muy Alta",N59="Menor"),AND(J59="Muy Alta",N59="Moderado"),AND(J59="Muy Alta",N59="Mayor")),"Alto",IF(OR(AND(J59="Muy Baja",N59="Catastrófico"),AND(J59="Baja",N59="Catastrófico"),AND(J59="Media",N59="Catastrófico"),AND(J59="Alta",N59="Catastrófico"),AND(J59="Muy Alta",N59="Catastrófico")),"Extremo",""))))</f>
        <v/>
      </c>
      <c r="Q59" s="79">
        <v>1</v>
      </c>
      <c r="R59" s="80"/>
      <c r="S59" s="81" t="str">
        <f t="shared" si="6"/>
        <v/>
      </c>
      <c r="T59" s="82"/>
      <c r="U59" s="82"/>
      <c r="V59" s="83" t="str">
        <f t="shared" si="7"/>
        <v/>
      </c>
      <c r="W59" s="82"/>
      <c r="X59" s="82"/>
      <c r="Y59" s="82"/>
      <c r="Z59" s="84" t="str">
        <f>IFERROR(IF(S59="Probabilidad",(K59-(+K59*V59)),IF(S59="Impacto",K59,"")),"")</f>
        <v/>
      </c>
      <c r="AA59" s="85" t="str">
        <f t="shared" si="8"/>
        <v/>
      </c>
      <c r="AB59" s="83" t="str">
        <f t="shared" si="9"/>
        <v/>
      </c>
      <c r="AC59" s="85" t="str">
        <f t="shared" si="10"/>
        <v/>
      </c>
      <c r="AD59" s="83" t="str">
        <f>IFERROR(IF(S59="Impacto",(O59-(+O59*V59)),IF(S59="Probabilidad",O59,"")),"")</f>
        <v/>
      </c>
      <c r="AE59" s="86" t="str">
        <f t="shared" si="11"/>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2</v>
      </c>
      <c r="R60" s="80"/>
      <c r="S60" s="81" t="str">
        <f t="shared" si="6"/>
        <v/>
      </c>
      <c r="T60" s="82"/>
      <c r="U60" s="82"/>
      <c r="V60" s="83" t="str">
        <f t="shared" si="7"/>
        <v/>
      </c>
      <c r="W60" s="82"/>
      <c r="X60" s="82"/>
      <c r="Y60" s="82"/>
      <c r="Z60" s="84" t="str">
        <f>IFERROR(IF(AND(S59="Probabilidad",S60="Probabilidad"),(AB59-(+AB59*V60)),IF(S60="Probabilidad",(K59-(+K59*V60)),IF(S60="Impacto",AB59,""))),"")</f>
        <v/>
      </c>
      <c r="AA60" s="85" t="str">
        <f t="shared" si="8"/>
        <v/>
      </c>
      <c r="AB60" s="83" t="str">
        <f t="shared" si="9"/>
        <v/>
      </c>
      <c r="AC60" s="85" t="str">
        <f t="shared" si="10"/>
        <v/>
      </c>
      <c r="AD60" s="83" t="str">
        <f>IFERROR(IF(AND(S59="Impacto",S60="Impacto"),(AD59-(+AD59*V60)),IF(S60="Impacto",(O59-(+O59*V60)),IF(S60="Probabilidad",AD59,""))),"")</f>
        <v/>
      </c>
      <c r="AE60" s="86" t="str">
        <f t="shared" si="11"/>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3</v>
      </c>
      <c r="R61" s="87"/>
      <c r="S61" s="81" t="str">
        <f t="shared" si="6"/>
        <v/>
      </c>
      <c r="T61" s="82"/>
      <c r="U61" s="82"/>
      <c r="V61" s="83" t="str">
        <f t="shared" si="7"/>
        <v/>
      </c>
      <c r="W61" s="82"/>
      <c r="X61" s="82"/>
      <c r="Y61" s="82"/>
      <c r="Z61" s="84" t="str">
        <f>IFERROR(IF(AND(S60="Probabilidad",S61="Probabilidad"),(AB60-(+AB60*V61)),IF(AND(S60="Impacto",S61="Probabilidad"),(AB59-(+AB59*V61)),IF(S61="Impacto",AB60,""))),"")</f>
        <v/>
      </c>
      <c r="AA61" s="85" t="str">
        <f t="shared" si="8"/>
        <v/>
      </c>
      <c r="AB61" s="83" t="str">
        <f t="shared" si="9"/>
        <v/>
      </c>
      <c r="AC61" s="85" t="str">
        <f t="shared" si="10"/>
        <v/>
      </c>
      <c r="AD61" s="83" t="str">
        <f>IFERROR(IF(AND(S60="Impacto",S61="Impacto"),(AD60-(+AD60*V61)),IF(AND(S60="Probabilidad",S61="Impacto"),(AD59-(+AD59*V61)),IF(S61="Probabilidad",AD60,""))),"")</f>
        <v/>
      </c>
      <c r="AE61" s="86" t="str">
        <f t="shared" si="11"/>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4</v>
      </c>
      <c r="R62" s="80"/>
      <c r="S62" s="81" t="str">
        <f t="shared" si="6"/>
        <v/>
      </c>
      <c r="T62" s="82"/>
      <c r="U62" s="82"/>
      <c r="V62" s="83" t="str">
        <f t="shared" si="7"/>
        <v/>
      </c>
      <c r="W62" s="82"/>
      <c r="X62" s="82"/>
      <c r="Y62" s="82"/>
      <c r="Z62" s="84" t="str">
        <f>IFERROR(IF(AND(S61="Probabilidad",S62="Probabilidad"),(AB61-(+AB61*V62)),IF(AND(S61="Impacto",S62="Probabilidad"),(AB60-(+AB60*V62)),IF(S62="Impacto",AB61,""))),"")</f>
        <v/>
      </c>
      <c r="AA62" s="85" t="str">
        <f t="shared" si="8"/>
        <v/>
      </c>
      <c r="AB62" s="83" t="str">
        <f t="shared" si="9"/>
        <v/>
      </c>
      <c r="AC62" s="85" t="str">
        <f t="shared" si="10"/>
        <v/>
      </c>
      <c r="AD62" s="83" t="str">
        <f>IFERROR(IF(AND(S61="Impacto",S62="Impacto"),(AD61-(+AD61*V62)),IF(AND(S61="Probabilidad",S62="Impacto"),(AD60-(+AD60*V62)),IF(S62="Probabilidad",AD61,""))),"")</f>
        <v/>
      </c>
      <c r="AE62" s="86" t="str">
        <f t="shared" si="11"/>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5</v>
      </c>
      <c r="R63" s="80"/>
      <c r="S63" s="81" t="str">
        <f t="shared" si="6"/>
        <v/>
      </c>
      <c r="T63" s="82"/>
      <c r="U63" s="82"/>
      <c r="V63" s="83" t="str">
        <f t="shared" si="7"/>
        <v/>
      </c>
      <c r="W63" s="82"/>
      <c r="X63" s="82"/>
      <c r="Y63" s="82"/>
      <c r="Z63" s="84" t="str">
        <f>IFERROR(IF(AND(S62="Probabilidad",S63="Probabilidad"),(AB62-(+AB62*V63)),IF(AND(S62="Impacto",S63="Probabilidad"),(AB61-(+AB61*V63)),IF(S63="Impacto",AB62,""))),"")</f>
        <v/>
      </c>
      <c r="AA63" s="85" t="str">
        <f t="shared" si="8"/>
        <v/>
      </c>
      <c r="AB63" s="83" t="str">
        <f t="shared" si="9"/>
        <v/>
      </c>
      <c r="AC63" s="85" t="str">
        <f t="shared" si="10"/>
        <v/>
      </c>
      <c r="AD63" s="83" t="str">
        <f>IFERROR(IF(AND(S62="Impacto",S63="Impacto"),(AD62-(+AD62*V63)),IF(AND(S62="Probabilidad",S63="Impacto"),(AD61-(+AD61*V63)),IF(S63="Probabilidad",AD62,""))),"")</f>
        <v/>
      </c>
      <c r="AE63" s="86" t="str">
        <f t="shared" si="11"/>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c r="B64" s="400"/>
      <c r="C64" s="400"/>
      <c r="D64" s="400"/>
      <c r="E64" s="74"/>
      <c r="F64" s="402"/>
      <c r="G64" s="78"/>
      <c r="H64" s="400"/>
      <c r="I64" s="414"/>
      <c r="J64" s="407"/>
      <c r="K64" s="405"/>
      <c r="L64" s="416"/>
      <c r="M64" s="405">
        <f>IF(NOT(ISERROR(MATCH(L64,_xlfn.ANCHORARRAY(F75),0))),K77&amp;"Por favor no seleccionar los criterios de impacto",L64)</f>
        <v>0</v>
      </c>
      <c r="N64" s="407"/>
      <c r="O64" s="405"/>
      <c r="P64" s="409"/>
      <c r="Q64" s="79">
        <v>6</v>
      </c>
      <c r="R64" s="80"/>
      <c r="S64" s="81" t="str">
        <f t="shared" si="6"/>
        <v/>
      </c>
      <c r="T64" s="82"/>
      <c r="U64" s="82"/>
      <c r="V64" s="83" t="str">
        <f t="shared" si="7"/>
        <v/>
      </c>
      <c r="W64" s="82"/>
      <c r="X64" s="82"/>
      <c r="Y64" s="82"/>
      <c r="Z64" s="84" t="str">
        <f>IFERROR(IF(AND(S63="Probabilidad",S64="Probabilidad"),(AB63-(+AB63*V64)),IF(AND(S63="Impacto",S64="Probabilidad"),(AB62-(+AB62*V64)),IF(S64="Impacto",AB63,""))),"")</f>
        <v/>
      </c>
      <c r="AA64" s="85" t="str">
        <f t="shared" si="8"/>
        <v/>
      </c>
      <c r="AB64" s="83" t="str">
        <f t="shared" si="9"/>
        <v/>
      </c>
      <c r="AC64" s="85" t="str">
        <f t="shared" si="10"/>
        <v/>
      </c>
      <c r="AD64" s="83" t="str">
        <f>IFERROR(IF(AND(S63="Impacto",S64="Impacto"),(AD63-(+AD63*V64)),IF(AND(S63="Probabilidad",S64="Impacto"),(AD62-(+AD62*V64)),IF(S64="Probabilidad",AD63,""))),"")</f>
        <v/>
      </c>
      <c r="AE64" s="86" t="str">
        <f t="shared" si="11"/>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v>10</v>
      </c>
      <c r="B65" s="400"/>
      <c r="C65" s="400"/>
      <c r="D65" s="400"/>
      <c r="E65" s="74"/>
      <c r="F65" s="402"/>
      <c r="G65" s="78"/>
      <c r="H65" s="400"/>
      <c r="I65" s="414"/>
      <c r="J65" s="407" t="str">
        <f>IF(I65&lt;=0,"",IF(I65&lt;=2,"Muy Baja",IF(I65&lt;=24,"Baja",IF(I65&lt;=500,"Media",IF(I65&lt;=5000,"Alta","Muy Alta")))))</f>
        <v/>
      </c>
      <c r="K65" s="405" t="str">
        <f>IF(J65="","",IF(J65="Muy Baja",0.2,IF(J65="Baja",0.4,IF(J65="Media",0.6,IF(J65="Alta",0.8,IF(J65="Muy Alta",1,))))))</f>
        <v/>
      </c>
      <c r="L65" s="416"/>
      <c r="M65" s="405">
        <v>0</v>
      </c>
      <c r="N65" s="407" t="s">
        <v>703</v>
      </c>
      <c r="O65" s="405" t="str">
        <f>IF(N65="","",IF(N65="Leve",0.2,IF(N65="Menor",0.4,IF(N65="Moderado",0.6,IF(N65="Mayor",0.8,IF(N65="Catastrófico",1,))))))</f>
        <v/>
      </c>
      <c r="P65" s="409" t="str">
        <f>IF(OR(AND(J65="Muy Baja",N65="Leve"),AND(J65="Muy Baja",N65="Menor"),AND(J65="Baja",N65="Leve")),"Bajo",IF(OR(AND(J65="Muy baja",N65="Moderado"),AND(J65="Baja",N65="Menor"),AND(J65="Baja",N65="Moderado"),AND(J65="Media",N65="Leve"),AND(J65="Media",N65="Menor"),AND(J65="Media",N65="Moderado"),AND(J65="Alta",N65="Leve"),AND(J65="Alta",N65="Menor")),"Moderado",IF(OR(AND(J65="Muy Baja",N65="Mayor"),AND(J65="Baja",N65="Mayor"),AND(J65="Media",N65="Mayor"),AND(J65="Alta",N65="Moderado"),AND(J65="Alta",N65="Mayor"),AND(J65="Muy Alta",N65="Leve"),AND(J65="Muy Alta",N65="Menor"),AND(J65="Muy Alta",N65="Moderado"),AND(J65="Muy Alta",N65="Mayor")),"Alto",IF(OR(AND(J65="Muy Baja",N65="Catastrófico"),AND(J65="Baja",N65="Catastrófico"),AND(J65="Media",N65="Catastrófico"),AND(J65="Alta",N65="Catastrófico"),AND(J65="Muy Alta",N65="Catastrófico")),"Extremo",""))))</f>
        <v/>
      </c>
      <c r="Q65" s="79">
        <v>1</v>
      </c>
      <c r="R65" s="80"/>
      <c r="S65" s="81" t="str">
        <f t="shared" si="6"/>
        <v/>
      </c>
      <c r="T65" s="82"/>
      <c r="U65" s="82"/>
      <c r="V65" s="83" t="str">
        <f t="shared" si="7"/>
        <v/>
      </c>
      <c r="W65" s="82"/>
      <c r="X65" s="82"/>
      <c r="Y65" s="82"/>
      <c r="Z65" s="84" t="str">
        <f>IFERROR(IF(S65="Probabilidad",(K65-(+K65*V65)),IF(S65="Impacto",K65,"")),"")</f>
        <v/>
      </c>
      <c r="AA65" s="85" t="str">
        <f t="shared" si="8"/>
        <v/>
      </c>
      <c r="AB65" s="83" t="str">
        <f t="shared" si="9"/>
        <v/>
      </c>
      <c r="AC65" s="85" t="str">
        <f t="shared" si="10"/>
        <v/>
      </c>
      <c r="AD65" s="83" t="str">
        <f>IFERROR(IF(S65="Impacto",(O65-(+O65*V65)),IF(S65="Probabilidad",O65,"")),"")</f>
        <v/>
      </c>
      <c r="AE65" s="86" t="str">
        <f t="shared" si="11"/>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2</v>
      </c>
      <c r="R66" s="80"/>
      <c r="S66" s="81" t="str">
        <f t="shared" si="6"/>
        <v/>
      </c>
      <c r="T66" s="82"/>
      <c r="U66" s="82"/>
      <c r="V66" s="83" t="str">
        <f t="shared" si="7"/>
        <v/>
      </c>
      <c r="W66" s="82"/>
      <c r="X66" s="82"/>
      <c r="Y66" s="82"/>
      <c r="Z66" s="84" t="str">
        <f>IFERROR(IF(AND(S65="Probabilidad",S66="Probabilidad"),(AB65-(+AB65*V66)),IF(S66="Probabilidad",(K65-(+K65*V66)),IF(S66="Impacto",AB65,""))),"")</f>
        <v/>
      </c>
      <c r="AA66" s="85" t="str">
        <f t="shared" si="8"/>
        <v/>
      </c>
      <c r="AB66" s="83" t="str">
        <f t="shared" si="9"/>
        <v/>
      </c>
      <c r="AC66" s="85" t="str">
        <f t="shared" si="10"/>
        <v/>
      </c>
      <c r="AD66" s="83" t="str">
        <f>IFERROR(IF(AND(S65="Impacto",S66="Impacto"),(AD65-(+AD65*V66)),IF(S66="Impacto",(O65-(+O65*V66)),IF(S66="Probabilidad",AD65,""))),"")</f>
        <v/>
      </c>
      <c r="AE66" s="86" t="str">
        <f t="shared" si="11"/>
        <v/>
      </c>
      <c r="AF66" s="86"/>
      <c r="AG66" s="82"/>
      <c r="AH66" s="74"/>
      <c r="AI66" s="75"/>
      <c r="AJ66" s="76"/>
      <c r="AK66" s="76"/>
      <c r="AL66" s="74"/>
      <c r="AM66" s="77"/>
      <c r="AN66" s="39"/>
      <c r="AO66" s="39"/>
    </row>
    <row r="67" spans="1:7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3</v>
      </c>
      <c r="R67" s="87"/>
      <c r="S67" s="81" t="str">
        <f t="shared" si="6"/>
        <v/>
      </c>
      <c r="T67" s="82"/>
      <c r="U67" s="82"/>
      <c r="V67" s="83" t="str">
        <f t="shared" si="7"/>
        <v/>
      </c>
      <c r="W67" s="82"/>
      <c r="X67" s="82"/>
      <c r="Y67" s="82"/>
      <c r="Z67" s="84" t="str">
        <f>IFERROR(IF(AND(S66="Probabilidad",S67="Probabilidad"),(AB66-(+AB66*V67)),IF(AND(S66="Impacto",S67="Probabilidad"),(AB65-(+AB65*V67)),IF(S67="Impacto",AB66,""))),"")</f>
        <v/>
      </c>
      <c r="AA67" s="85" t="str">
        <f t="shared" si="8"/>
        <v/>
      </c>
      <c r="AB67" s="83" t="str">
        <f t="shared" si="9"/>
        <v/>
      </c>
      <c r="AC67" s="85" t="str">
        <f t="shared" si="10"/>
        <v/>
      </c>
      <c r="AD67" s="83" t="str">
        <f>IFERROR(IF(AND(S66="Impacto",S67="Impacto"),(AD66-(+AD66*V67)),IF(AND(S66="Probabilidad",S67="Impacto"),(AD65-(+AD65*V67)),IF(S67="Probabilidad",AD66,""))),"")</f>
        <v/>
      </c>
      <c r="AE67" s="86" t="str">
        <f t="shared" si="11"/>
        <v/>
      </c>
      <c r="AF67" s="86"/>
      <c r="AG67" s="82"/>
      <c r="AH67" s="74"/>
      <c r="AI67" s="75"/>
      <c r="AJ67" s="76"/>
      <c r="AK67" s="76"/>
      <c r="AL67" s="74"/>
      <c r="AM67" s="77"/>
      <c r="AN67" s="39"/>
      <c r="AO67" s="39"/>
    </row>
    <row r="68" spans="1:71" ht="151.5" hidden="1" customHeight="1" x14ac:dyDescent="0.35">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4</v>
      </c>
      <c r="R68" s="80"/>
      <c r="S68" s="81" t="str">
        <f t="shared" si="6"/>
        <v/>
      </c>
      <c r="T68" s="82"/>
      <c r="U68" s="82"/>
      <c r="V68" s="83" t="str">
        <f t="shared" si="7"/>
        <v/>
      </c>
      <c r="W68" s="82"/>
      <c r="X68" s="82"/>
      <c r="Y68" s="82"/>
      <c r="Z68" s="84" t="str">
        <f>IFERROR(IF(AND(S67="Probabilidad",S68="Probabilidad"),(AB67-(+AB67*V68)),IF(AND(S67="Impacto",S68="Probabilidad"),(AB66-(+AB66*V68)),IF(S68="Impacto",AB67,""))),"")</f>
        <v/>
      </c>
      <c r="AA68" s="85" t="str">
        <f t="shared" si="8"/>
        <v/>
      </c>
      <c r="AB68" s="83" t="str">
        <f t="shared" si="9"/>
        <v/>
      </c>
      <c r="AC68" s="85" t="str">
        <f t="shared" si="10"/>
        <v/>
      </c>
      <c r="AD68" s="83" t="str">
        <f>IFERROR(IF(AND(S67="Impacto",S68="Impacto"),(AD67-(+AD67*V68)),IF(AND(S67="Probabilidad",S68="Impacto"),(AD66-(+AD66*V68)),IF(S68="Probabilidad",AD67,""))),"")</f>
        <v/>
      </c>
      <c r="AE68" s="86" t="str">
        <f t="shared" si="11"/>
        <v/>
      </c>
      <c r="AF68" s="86"/>
      <c r="AG68" s="82"/>
      <c r="AH68" s="74"/>
      <c r="AI68" s="75"/>
      <c r="AJ68" s="76"/>
      <c r="AK68" s="76"/>
      <c r="AL68" s="74"/>
      <c r="AM68" s="77"/>
      <c r="AN68" s="39"/>
      <c r="AO68" s="39"/>
    </row>
    <row r="69" spans="1:71" ht="151.5" hidden="1" customHeight="1" x14ac:dyDescent="0.35">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5</v>
      </c>
      <c r="R69" s="80"/>
      <c r="S69" s="81" t="str">
        <f t="shared" si="6"/>
        <v/>
      </c>
      <c r="T69" s="82"/>
      <c r="U69" s="82"/>
      <c r="V69" s="83" t="str">
        <f t="shared" si="7"/>
        <v/>
      </c>
      <c r="W69" s="82"/>
      <c r="X69" s="82"/>
      <c r="Y69" s="82"/>
      <c r="Z69" s="84" t="str">
        <f>IFERROR(IF(AND(S68="Probabilidad",S69="Probabilidad"),(AB68-(+AB68*V69)),IF(AND(S68="Impacto",S69="Probabilidad"),(AB67-(+AB67*V69)),IF(S69="Impacto",AB68,""))),"")</f>
        <v/>
      </c>
      <c r="AA69" s="85" t="str">
        <f t="shared" si="8"/>
        <v/>
      </c>
      <c r="AB69" s="83" t="str">
        <f t="shared" si="9"/>
        <v/>
      </c>
      <c r="AC69" s="85" t="str">
        <f t="shared" si="10"/>
        <v/>
      </c>
      <c r="AD69" s="83" t="str">
        <f>IFERROR(IF(AND(S68="Impacto",S69="Impacto"),(AD68-(+AD68*V69)),IF(AND(S68="Probabilidad",S69="Impacto"),(AD67-(+AD67*V69)),IF(S69="Probabilidad",AD68,""))),"")</f>
        <v/>
      </c>
      <c r="AE69" s="86" t="str">
        <f t="shared" si="11"/>
        <v/>
      </c>
      <c r="AF69" s="86"/>
      <c r="AG69" s="82"/>
      <c r="AH69" s="74"/>
      <c r="AI69" s="75"/>
      <c r="AJ69" s="76"/>
      <c r="AK69" s="76"/>
      <c r="AL69" s="74"/>
      <c r="AM69" s="77"/>
      <c r="AN69" s="39"/>
      <c r="AO69" s="39"/>
    </row>
    <row r="70" spans="1:71" ht="151.5" hidden="1" customHeight="1" x14ac:dyDescent="0.35">
      <c r="A70" s="398"/>
      <c r="B70" s="400"/>
      <c r="C70" s="400"/>
      <c r="D70" s="400"/>
      <c r="E70" s="74"/>
      <c r="F70" s="402"/>
      <c r="G70" s="78"/>
      <c r="H70" s="400"/>
      <c r="I70" s="414"/>
      <c r="J70" s="407"/>
      <c r="K70" s="405"/>
      <c r="L70" s="416"/>
      <c r="M70" s="405">
        <f>IF(NOT(ISERROR(MATCH(L70,_xlfn.ANCHORARRAY(F81),0))),K83&amp;"Por favor no seleccionar los criterios de impacto",L70)</f>
        <v>0</v>
      </c>
      <c r="N70" s="407"/>
      <c r="O70" s="405"/>
      <c r="P70" s="409"/>
      <c r="Q70" s="79">
        <v>6</v>
      </c>
      <c r="R70" s="80"/>
      <c r="S70" s="81" t="str">
        <f t="shared" si="6"/>
        <v/>
      </c>
      <c r="T70" s="82"/>
      <c r="U70" s="82"/>
      <c r="V70" s="83" t="str">
        <f t="shared" si="7"/>
        <v/>
      </c>
      <c r="W70" s="82"/>
      <c r="X70" s="82"/>
      <c r="Y70" s="82"/>
      <c r="Z70" s="84" t="str">
        <f>IFERROR(IF(AND(S69="Probabilidad",S70="Probabilidad"),(AB69-(+AB69*V70)),IF(AND(S69="Impacto",S70="Probabilidad"),(AB68-(+AB68*V70)),IF(S70="Impacto",AB69,""))),"")</f>
        <v/>
      </c>
      <c r="AA70" s="85" t="str">
        <f t="shared" si="8"/>
        <v/>
      </c>
      <c r="AB70" s="83" t="str">
        <f t="shared" si="9"/>
        <v/>
      </c>
      <c r="AC70" s="85" t="str">
        <f t="shared" si="10"/>
        <v/>
      </c>
      <c r="AD70" s="83" t="str">
        <f>IFERROR(IF(AND(S69="Impacto",S70="Impacto"),(AD69-(+AD69*V70)),IF(AND(S69="Probabilidad",S70="Impacto"),(AD68-(+AD68*V70)),IF(S70="Probabilidad",AD69,""))),"")</f>
        <v/>
      </c>
      <c r="AE70" s="86" t="str">
        <f t="shared" si="11"/>
        <v/>
      </c>
      <c r="AF70" s="86"/>
      <c r="AG70" s="82"/>
      <c r="AH70" s="74"/>
      <c r="AI70" s="75"/>
      <c r="AJ70" s="76"/>
      <c r="AK70" s="76"/>
      <c r="AL70" s="74"/>
      <c r="AM70" s="77"/>
      <c r="AN70" s="39"/>
      <c r="AO70" s="39"/>
    </row>
    <row r="71" spans="1:71" ht="49.5" customHeight="1" x14ac:dyDescent="0.35">
      <c r="A71" s="89"/>
      <c r="B71" s="419"/>
      <c r="C71" s="419"/>
      <c r="D71" s="419"/>
      <c r="E71" s="419"/>
      <c r="F71" s="419"/>
      <c r="G71" s="419"/>
      <c r="H71" s="419"/>
      <c r="I71" s="419"/>
      <c r="J71" s="419"/>
      <c r="K71" s="419"/>
      <c r="L71" s="419"/>
      <c r="M71" s="419"/>
      <c r="N71" s="419"/>
      <c r="O71" s="419"/>
      <c r="P71" s="419"/>
      <c r="Q71" s="419"/>
      <c r="R71" s="419"/>
      <c r="S71" s="419"/>
      <c r="T71" s="419"/>
      <c r="U71" s="419"/>
      <c r="V71" s="419"/>
      <c r="W71" s="419"/>
      <c r="X71" s="419"/>
      <c r="Y71" s="419"/>
      <c r="Z71" s="419"/>
      <c r="AA71" s="419"/>
      <c r="AB71" s="419"/>
      <c r="AC71" s="419"/>
      <c r="AD71" s="419"/>
      <c r="AE71" s="419"/>
      <c r="AF71" s="419"/>
      <c r="AG71" s="419"/>
      <c r="AH71" s="419"/>
      <c r="AI71" s="419"/>
      <c r="AJ71" s="419"/>
      <c r="AK71" s="419"/>
      <c r="AL71" s="419"/>
      <c r="AM71" s="420"/>
      <c r="AN71" s="39"/>
      <c r="AO71" s="39"/>
    </row>
    <row r="72" spans="1:71" ht="17.5" x14ac:dyDescent="0.35">
      <c r="B72" s="90"/>
      <c r="C72" s="90"/>
      <c r="D72" s="90"/>
      <c r="E72" s="90"/>
      <c r="F72" s="39"/>
      <c r="G72" s="39"/>
      <c r="H72" s="91"/>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row>
    <row r="73" spans="1:71" ht="18" hidden="1" x14ac:dyDescent="0.35">
      <c r="A73" s="5"/>
      <c r="B73" s="92" t="s">
        <v>123</v>
      </c>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row>
    <row r="74" spans="1:71" ht="17.5" hidden="1" x14ac:dyDescent="0.35">
      <c r="B74" s="90"/>
      <c r="C74" s="90"/>
      <c r="D74" s="90"/>
      <c r="E74" s="90"/>
      <c r="F74" s="39"/>
      <c r="G74" s="39"/>
      <c r="H74" s="91"/>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row>
    <row r="75" spans="1:71" ht="17.5" hidden="1" x14ac:dyDescent="0.35">
      <c r="B75" s="90"/>
      <c r="C75" s="90"/>
      <c r="D75" s="90"/>
      <c r="E75" s="90"/>
      <c r="F75" s="39"/>
      <c r="G75" s="39"/>
      <c r="H75" s="91"/>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row>
    <row r="76" spans="1:71" ht="17.5" hidden="1" x14ac:dyDescent="0.35">
      <c r="B76" s="90"/>
      <c r="C76" s="90"/>
      <c r="D76" s="90"/>
      <c r="E76" s="90"/>
      <c r="F76" s="39"/>
      <c r="G76" s="39"/>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71" ht="15" hidden="1" customHeight="1" x14ac:dyDescent="0.35">
      <c r="B77" s="90"/>
      <c r="C77" s="90"/>
      <c r="D77" s="90"/>
      <c r="E77" s="90"/>
      <c r="F77" s="39"/>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5" hidden="1" customHeight="1" x14ac:dyDescent="0.35">
      <c r="B78" s="90"/>
      <c r="C78" s="90"/>
      <c r="D78" s="90"/>
      <c r="E78" s="90"/>
      <c r="F78" s="39"/>
      <c r="G78" s="39"/>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1.15" hidden="1" customHeight="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7" hidden="1" customHeight="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20.149999999999999" hidden="1" customHeight="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22.5" hidden="1"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7.5"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sheetData>
  <dataConsolidate/>
  <mergeCells count="206">
    <mergeCell ref="B71:AM71"/>
    <mergeCell ref="H65:H70"/>
    <mergeCell ref="I65:I70"/>
    <mergeCell ref="J65:J70"/>
    <mergeCell ref="K65:K70"/>
    <mergeCell ref="L65:L70"/>
    <mergeCell ref="M65:M70"/>
    <mergeCell ref="L59:L64"/>
    <mergeCell ref="M59:M64"/>
    <mergeCell ref="N59:N64"/>
    <mergeCell ref="O59:O64"/>
    <mergeCell ref="P59:P64"/>
    <mergeCell ref="A65:A70"/>
    <mergeCell ref="B65:B70"/>
    <mergeCell ref="C65:C70"/>
    <mergeCell ref="D65:D70"/>
    <mergeCell ref="F65:F70"/>
    <mergeCell ref="N65:N70"/>
    <mergeCell ref="O65:O70"/>
    <mergeCell ref="P65:P70"/>
    <mergeCell ref="A59:A64"/>
    <mergeCell ref="B59:B64"/>
    <mergeCell ref="C59:C64"/>
    <mergeCell ref="D59:D64"/>
    <mergeCell ref="F59:F64"/>
    <mergeCell ref="H59:H64"/>
    <mergeCell ref="I59:I64"/>
    <mergeCell ref="J59:J64"/>
    <mergeCell ref="K59:K64"/>
    <mergeCell ref="P47:P52"/>
    <mergeCell ref="A53:A58"/>
    <mergeCell ref="B53:B58"/>
    <mergeCell ref="C53:C58"/>
    <mergeCell ref="D53:D58"/>
    <mergeCell ref="F53:F58"/>
    <mergeCell ref="H53:H58"/>
    <mergeCell ref="I53:I58"/>
    <mergeCell ref="H47:H52"/>
    <mergeCell ref="I47:I52"/>
    <mergeCell ref="J47:J52"/>
    <mergeCell ref="K47:K52"/>
    <mergeCell ref="L47:L52"/>
    <mergeCell ref="M47:M52"/>
    <mergeCell ref="P53:P58"/>
    <mergeCell ref="J53:J58"/>
    <mergeCell ref="K53:K58"/>
    <mergeCell ref="L53:L58"/>
    <mergeCell ref="M53:M58"/>
    <mergeCell ref="N53:N58"/>
    <mergeCell ref="O53:O58"/>
    <mergeCell ref="A47:A52"/>
    <mergeCell ref="B47:B52"/>
    <mergeCell ref="C47:C52"/>
    <mergeCell ref="D47:D52"/>
    <mergeCell ref="F47:F52"/>
    <mergeCell ref="G41:G44"/>
    <mergeCell ref="H41:H46"/>
    <mergeCell ref="I41:I46"/>
    <mergeCell ref="J41:J46"/>
    <mergeCell ref="O35:O40"/>
    <mergeCell ref="N47:N52"/>
    <mergeCell ref="O47:O52"/>
    <mergeCell ref="P35:P40"/>
    <mergeCell ref="AF35:AF39"/>
    <mergeCell ref="A41:A46"/>
    <mergeCell ref="B41:B46"/>
    <mergeCell ref="C41:C46"/>
    <mergeCell ref="D41:D46"/>
    <mergeCell ref="F41:F46"/>
    <mergeCell ref="G35:G39"/>
    <mergeCell ref="H35:H40"/>
    <mergeCell ref="I35:I40"/>
    <mergeCell ref="J35:J40"/>
    <mergeCell ref="K35:K40"/>
    <mergeCell ref="L35:L40"/>
    <mergeCell ref="M41:M46"/>
    <mergeCell ref="N41:N46"/>
    <mergeCell ref="O41:O46"/>
    <mergeCell ref="P41:P46"/>
    <mergeCell ref="AF41:AF44"/>
    <mergeCell ref="K41:K46"/>
    <mergeCell ref="L41:L46"/>
    <mergeCell ref="M29:M34"/>
    <mergeCell ref="N29:N34"/>
    <mergeCell ref="O29:O34"/>
    <mergeCell ref="P29:P34"/>
    <mergeCell ref="AF29:AF32"/>
    <mergeCell ref="A35:A40"/>
    <mergeCell ref="B35:B40"/>
    <mergeCell ref="C35:C40"/>
    <mergeCell ref="D35:D40"/>
    <mergeCell ref="F35:F40"/>
    <mergeCell ref="G29:G32"/>
    <mergeCell ref="H29:H34"/>
    <mergeCell ref="I29:I34"/>
    <mergeCell ref="J29:J34"/>
    <mergeCell ref="K29:K34"/>
    <mergeCell ref="L29:L34"/>
    <mergeCell ref="A29:A34"/>
    <mergeCell ref="B29:B34"/>
    <mergeCell ref="C29:C34"/>
    <mergeCell ref="D29:D34"/>
    <mergeCell ref="E29:E33"/>
    <mergeCell ref="F29:F34"/>
    <mergeCell ref="M35:M40"/>
    <mergeCell ref="N35:N40"/>
    <mergeCell ref="L23:L28"/>
    <mergeCell ref="M23:M28"/>
    <mergeCell ref="N23:N28"/>
    <mergeCell ref="O23:O28"/>
    <mergeCell ref="P23:P28"/>
    <mergeCell ref="AF23:AF28"/>
    <mergeCell ref="F23:F28"/>
    <mergeCell ref="G23:G28"/>
    <mergeCell ref="H23:H28"/>
    <mergeCell ref="I23:I28"/>
    <mergeCell ref="J23:J28"/>
    <mergeCell ref="K23:K28"/>
    <mergeCell ref="A23:A28"/>
    <mergeCell ref="B23:B28"/>
    <mergeCell ref="C23:C28"/>
    <mergeCell ref="D23:D28"/>
    <mergeCell ref="E23:E28"/>
    <mergeCell ref="G17:G21"/>
    <mergeCell ref="H17:H22"/>
    <mergeCell ref="I17:I22"/>
    <mergeCell ref="J17:J22"/>
    <mergeCell ref="O11:O16"/>
    <mergeCell ref="P11:P16"/>
    <mergeCell ref="AF11:AF16"/>
    <mergeCell ref="A17:A22"/>
    <mergeCell ref="B17:B22"/>
    <mergeCell ref="C17:C22"/>
    <mergeCell ref="D17:D22"/>
    <mergeCell ref="E17:E21"/>
    <mergeCell ref="F17:F22"/>
    <mergeCell ref="H11:H16"/>
    <mergeCell ref="I11:I16"/>
    <mergeCell ref="J11:J16"/>
    <mergeCell ref="K11:K16"/>
    <mergeCell ref="L11:L16"/>
    <mergeCell ref="M11:M16"/>
    <mergeCell ref="M17:M22"/>
    <mergeCell ref="N17:N22"/>
    <mergeCell ref="O17:O22"/>
    <mergeCell ref="P17:P22"/>
    <mergeCell ref="AF17:AF21"/>
    <mergeCell ref="K17:K22"/>
    <mergeCell ref="L17:L22"/>
    <mergeCell ref="AL9:AL10"/>
    <mergeCell ref="AM9:AM10"/>
    <mergeCell ref="A11:A16"/>
    <mergeCell ref="B11:B16"/>
    <mergeCell ref="C11:C16"/>
    <mergeCell ref="D11:D16"/>
    <mergeCell ref="E11:E16"/>
    <mergeCell ref="F11:F16"/>
    <mergeCell ref="G11:G16"/>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16"/>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7">
    <cfRule type="cellIs" dxfId="1378" priority="124" operator="equal">
      <formula>"Baja"</formula>
    </cfRule>
    <cfRule type="cellIs" dxfId="1377" priority="122" operator="equal">
      <formula>"Alta"</formula>
    </cfRule>
    <cfRule type="cellIs" dxfId="1376" priority="123" operator="equal">
      <formula>"Media"</formula>
    </cfRule>
    <cfRule type="cellIs" dxfId="1375" priority="121" operator="equal">
      <formula>"Muy Alta"</formula>
    </cfRule>
    <cfRule type="cellIs" dxfId="1374" priority="125" operator="equal">
      <formula>"Muy Baja"</formula>
    </cfRule>
  </conditionalFormatting>
  <conditionalFormatting sqref="J23">
    <cfRule type="cellIs" dxfId="1373" priority="99" operator="equal">
      <formula>"Muy Alta"</formula>
    </cfRule>
    <cfRule type="cellIs" dxfId="1372" priority="100" operator="equal">
      <formula>"Alta"</formula>
    </cfRule>
    <cfRule type="cellIs" dxfId="1371" priority="101" operator="equal">
      <formula>"Media"</formula>
    </cfRule>
    <cfRule type="cellIs" dxfId="1370" priority="102" operator="equal">
      <formula>"Baja"</formula>
    </cfRule>
    <cfRule type="cellIs" dxfId="1369" priority="103" operator="equal">
      <formula>"Muy Baja"</formula>
    </cfRule>
  </conditionalFormatting>
  <conditionalFormatting sqref="J29">
    <cfRule type="cellIs" dxfId="1368" priority="88" operator="equal">
      <formula>"Media"</formula>
    </cfRule>
    <cfRule type="cellIs" dxfId="1367" priority="89" operator="equal">
      <formula>"Baja"</formula>
    </cfRule>
    <cfRule type="cellIs" dxfId="1366" priority="87" operator="equal">
      <formula>"Alta"</formula>
    </cfRule>
    <cfRule type="cellIs" dxfId="1365" priority="86" operator="equal">
      <formula>"Muy Alta"</formula>
    </cfRule>
    <cfRule type="cellIs" dxfId="1364" priority="90" operator="equal">
      <formula>"Muy Baja"</formula>
    </cfRule>
  </conditionalFormatting>
  <conditionalFormatting sqref="J35">
    <cfRule type="cellIs" dxfId="1363" priority="76" operator="equal">
      <formula>"Baja"</formula>
    </cfRule>
    <cfRule type="cellIs" dxfId="1362" priority="77" operator="equal">
      <formula>"Muy Baja"</formula>
    </cfRule>
    <cfRule type="cellIs" dxfId="1361" priority="75" operator="equal">
      <formula>"Media"</formula>
    </cfRule>
    <cfRule type="cellIs" dxfId="1360" priority="74" operator="equal">
      <formula>"Alta"</formula>
    </cfRule>
    <cfRule type="cellIs" dxfId="1359" priority="73" operator="equal">
      <formula>"Muy Alta"</formula>
    </cfRule>
  </conditionalFormatting>
  <conditionalFormatting sqref="J41">
    <cfRule type="cellIs" dxfId="1358" priority="60" operator="equal">
      <formula>"Muy Alta"</formula>
    </cfRule>
    <cfRule type="cellIs" dxfId="1357" priority="62" operator="equal">
      <formula>"Media"</formula>
    </cfRule>
    <cfRule type="cellIs" dxfId="1356" priority="61" operator="equal">
      <formula>"Alta"</formula>
    </cfRule>
    <cfRule type="cellIs" dxfId="1355" priority="63" operator="equal">
      <formula>"Baja"</formula>
    </cfRule>
    <cfRule type="cellIs" dxfId="1354" priority="64" operator="equal">
      <formula>"Muy Baja"</formula>
    </cfRule>
  </conditionalFormatting>
  <conditionalFormatting sqref="J47">
    <cfRule type="cellIs" dxfId="1353" priority="48" operator="equal">
      <formula>"Alta"</formula>
    </cfRule>
    <cfRule type="cellIs" dxfId="1352" priority="51" operator="equal">
      <formula>"Muy Baja"</formula>
    </cfRule>
    <cfRule type="cellIs" dxfId="1351" priority="49" operator="equal">
      <formula>"Media"</formula>
    </cfRule>
    <cfRule type="cellIs" dxfId="1350" priority="47" operator="equal">
      <formula>"Muy Alta"</formula>
    </cfRule>
    <cfRule type="cellIs" dxfId="1349" priority="50" operator="equal">
      <formula>"Baja"</formula>
    </cfRule>
  </conditionalFormatting>
  <conditionalFormatting sqref="J53">
    <cfRule type="cellIs" dxfId="1348" priority="38" operator="equal">
      <formula>"Muy Alta"</formula>
    </cfRule>
    <cfRule type="cellIs" dxfId="1347" priority="39" operator="equal">
      <formula>"Alta"</formula>
    </cfRule>
    <cfRule type="cellIs" dxfId="1346" priority="41" operator="equal">
      <formula>"Baja"</formula>
    </cfRule>
    <cfRule type="cellIs" dxfId="1345" priority="42" operator="equal">
      <formula>"Muy Baja"</formula>
    </cfRule>
    <cfRule type="cellIs" dxfId="1344" priority="40" operator="equal">
      <formula>"Media"</formula>
    </cfRule>
  </conditionalFormatting>
  <conditionalFormatting sqref="J59">
    <cfRule type="cellIs" dxfId="1343" priority="29" operator="equal">
      <formula>"Muy Alta"</formula>
    </cfRule>
    <cfRule type="cellIs" dxfId="1342" priority="30" operator="equal">
      <formula>"Alta"</formula>
    </cfRule>
    <cfRule type="cellIs" dxfId="1341" priority="32" operator="equal">
      <formula>"Baja"</formula>
    </cfRule>
    <cfRule type="cellIs" dxfId="1340" priority="33" operator="equal">
      <formula>"Muy Baja"</formula>
    </cfRule>
    <cfRule type="cellIs" dxfId="1339" priority="31" operator="equal">
      <formula>"Media"</formula>
    </cfRule>
  </conditionalFormatting>
  <conditionalFormatting sqref="J65">
    <cfRule type="cellIs" dxfId="1338" priority="21" operator="equal">
      <formula>"Alta"</formula>
    </cfRule>
    <cfRule type="cellIs" dxfId="1337" priority="20" operator="equal">
      <formula>"Muy Alta"</formula>
    </cfRule>
    <cfRule type="cellIs" dxfId="1336" priority="23" operator="equal">
      <formula>"Baja"</formula>
    </cfRule>
    <cfRule type="cellIs" dxfId="1335" priority="24" operator="equal">
      <formula>"Muy Baja"</formula>
    </cfRule>
    <cfRule type="cellIs" dxfId="1334" priority="22" operator="equal">
      <formula>"Media"</formula>
    </cfRule>
  </conditionalFormatting>
  <conditionalFormatting sqref="M11:M70">
    <cfRule type="containsText" dxfId="1333" priority="1" operator="containsText" text="❌">
      <formula>NOT(ISERROR(SEARCH("❌",M11)))</formula>
    </cfRule>
  </conditionalFormatting>
  <conditionalFormatting sqref="N17 N23 N29 N35 N41 N47 N53 N59 N65">
    <cfRule type="cellIs" dxfId="1332" priority="120" operator="equal">
      <formula>"Leve"</formula>
    </cfRule>
    <cfRule type="cellIs" dxfId="1331" priority="119" operator="equal">
      <formula>"Menor"</formula>
    </cfRule>
    <cfRule type="cellIs" dxfId="1330" priority="118" operator="equal">
      <formula>"Moderado"</formula>
    </cfRule>
    <cfRule type="cellIs" dxfId="1329" priority="117" operator="equal">
      <formula>"Mayor"</formula>
    </cfRule>
    <cfRule type="cellIs" dxfId="1328" priority="116" operator="equal">
      <formula>"Catastrófico"</formula>
    </cfRule>
  </conditionalFormatting>
  <conditionalFormatting sqref="P17">
    <cfRule type="cellIs" dxfId="1327" priority="108" operator="equal">
      <formula>"Extremo"</formula>
    </cfRule>
    <cfRule type="cellIs" dxfId="1326" priority="111" operator="equal">
      <formula>"Bajo"</formula>
    </cfRule>
    <cfRule type="cellIs" dxfId="1325" priority="110" operator="equal">
      <formula>"Moderado"</formula>
    </cfRule>
    <cfRule type="cellIs" dxfId="1324" priority="109" operator="equal">
      <formula>"Alto"</formula>
    </cfRule>
  </conditionalFormatting>
  <conditionalFormatting sqref="P23">
    <cfRule type="cellIs" dxfId="1323" priority="96" operator="equal">
      <formula>"Alto"</formula>
    </cfRule>
    <cfRule type="cellIs" dxfId="1322" priority="95" operator="equal">
      <formula>"Extremo"</formula>
    </cfRule>
    <cfRule type="cellIs" dxfId="1321" priority="98" operator="equal">
      <formula>"Bajo"</formula>
    </cfRule>
    <cfRule type="cellIs" dxfId="1320" priority="97" operator="equal">
      <formula>"Moderado"</formula>
    </cfRule>
  </conditionalFormatting>
  <conditionalFormatting sqref="P29">
    <cfRule type="cellIs" dxfId="1319" priority="82" operator="equal">
      <formula>"Extremo"</formula>
    </cfRule>
    <cfRule type="cellIs" dxfId="1318" priority="83" operator="equal">
      <formula>"Alto"</formula>
    </cfRule>
    <cfRule type="cellIs" dxfId="1317" priority="84" operator="equal">
      <formula>"Moderado"</formula>
    </cfRule>
    <cfRule type="cellIs" dxfId="1316" priority="85" operator="equal">
      <formula>"Bajo"</formula>
    </cfRule>
  </conditionalFormatting>
  <conditionalFormatting sqref="P35">
    <cfRule type="cellIs" dxfId="1315" priority="69" operator="equal">
      <formula>"Extremo"</formula>
    </cfRule>
    <cfRule type="cellIs" dxfId="1314" priority="70" operator="equal">
      <formula>"Alto"</formula>
    </cfRule>
    <cfRule type="cellIs" dxfId="1313" priority="71" operator="equal">
      <formula>"Moderado"</formula>
    </cfRule>
    <cfRule type="cellIs" dxfId="1312" priority="72" operator="equal">
      <formula>"Bajo"</formula>
    </cfRule>
  </conditionalFormatting>
  <conditionalFormatting sqref="P41">
    <cfRule type="cellIs" dxfId="1311" priority="59" operator="equal">
      <formula>"Bajo"</formula>
    </cfRule>
    <cfRule type="cellIs" dxfId="1310" priority="58" operator="equal">
      <formula>"Moderado"</formula>
    </cfRule>
    <cfRule type="cellIs" dxfId="1309" priority="57" operator="equal">
      <formula>"Alto"</formula>
    </cfRule>
    <cfRule type="cellIs" dxfId="1308" priority="56" operator="equal">
      <formula>"Extremo"</formula>
    </cfRule>
  </conditionalFormatting>
  <conditionalFormatting sqref="P47">
    <cfRule type="cellIs" dxfId="1307" priority="46" operator="equal">
      <formula>"Bajo"</formula>
    </cfRule>
    <cfRule type="cellIs" dxfId="1306" priority="43" operator="equal">
      <formula>"Extremo"</formula>
    </cfRule>
    <cfRule type="cellIs" dxfId="1305" priority="44" operator="equal">
      <formula>"Alto"</formula>
    </cfRule>
    <cfRule type="cellIs" dxfId="1304" priority="45" operator="equal">
      <formula>"Moderado"</formula>
    </cfRule>
  </conditionalFormatting>
  <conditionalFormatting sqref="P53">
    <cfRule type="cellIs" dxfId="1303" priority="37" operator="equal">
      <formula>"Bajo"</formula>
    </cfRule>
    <cfRule type="cellIs" dxfId="1302" priority="36" operator="equal">
      <formula>"Moderado"</formula>
    </cfRule>
    <cfRule type="cellIs" dxfId="1301" priority="35" operator="equal">
      <formula>"Alto"</formula>
    </cfRule>
    <cfRule type="cellIs" dxfId="1300" priority="34" operator="equal">
      <formula>"Extremo"</formula>
    </cfRule>
  </conditionalFormatting>
  <conditionalFormatting sqref="P59">
    <cfRule type="cellIs" dxfId="1299" priority="27" operator="equal">
      <formula>"Moderado"</formula>
    </cfRule>
    <cfRule type="cellIs" dxfId="1298" priority="28" operator="equal">
      <formula>"Bajo"</formula>
    </cfRule>
    <cfRule type="cellIs" dxfId="1297" priority="25" operator="equal">
      <formula>"Extremo"</formula>
    </cfRule>
    <cfRule type="cellIs" dxfId="1296" priority="26" operator="equal">
      <formula>"Alto"</formula>
    </cfRule>
  </conditionalFormatting>
  <conditionalFormatting sqref="P65">
    <cfRule type="cellIs" dxfId="1295" priority="19" operator="equal">
      <formula>"Bajo"</formula>
    </cfRule>
    <cfRule type="cellIs" dxfId="1294" priority="17" operator="equal">
      <formula>"Alto"</formula>
    </cfRule>
    <cfRule type="cellIs" dxfId="1293" priority="16" operator="equal">
      <formula>"Extremo"</formula>
    </cfRule>
    <cfRule type="cellIs" dxfId="1292" priority="18" operator="equal">
      <formula>"Moderado"</formula>
    </cfRule>
  </conditionalFormatting>
  <conditionalFormatting sqref="AA11:AA70">
    <cfRule type="cellIs" dxfId="1291" priority="14" operator="equal">
      <formula>"Baja"</formula>
    </cfRule>
    <cfRule type="cellIs" dxfId="1290" priority="13" operator="equal">
      <formula>"Media"</formula>
    </cfRule>
    <cfRule type="cellIs" dxfId="1289" priority="12" operator="equal">
      <formula>"Alta"</formula>
    </cfRule>
    <cfRule type="cellIs" dxfId="1288" priority="11" operator="equal">
      <formula>"Muy Alta"</formula>
    </cfRule>
    <cfRule type="cellIs" dxfId="1287" priority="15" operator="equal">
      <formula>"Muy Baja"</formula>
    </cfRule>
  </conditionalFormatting>
  <conditionalFormatting sqref="AC11:AC70">
    <cfRule type="cellIs" dxfId="1286" priority="6" operator="equal">
      <formula>"Catastrófico"</formula>
    </cfRule>
    <cfRule type="cellIs" dxfId="1285" priority="10" operator="equal">
      <formula>"Leve"</formula>
    </cfRule>
    <cfRule type="cellIs" dxfId="1284" priority="9" operator="equal">
      <formula>"Menor"</formula>
    </cfRule>
    <cfRule type="cellIs" dxfId="1283" priority="8" operator="equal">
      <formula>"Moderado"</formula>
    </cfRule>
    <cfRule type="cellIs" dxfId="1282" priority="7" operator="equal">
      <formula>"Mayor"</formula>
    </cfRule>
  </conditionalFormatting>
  <conditionalFormatting sqref="AE11:AE16">
    <cfRule type="cellIs" dxfId="1281" priority="113" operator="equal">
      <formula>"Alto"</formula>
    </cfRule>
    <cfRule type="cellIs" dxfId="1280" priority="114" operator="equal">
      <formula>"Moderado"</formula>
    </cfRule>
    <cfRule type="cellIs" dxfId="1279" priority="115" operator="equal">
      <formula>"Bajo"</formula>
    </cfRule>
    <cfRule type="cellIs" dxfId="1278" priority="112" operator="equal">
      <formula>"Extremo"</formula>
    </cfRule>
  </conditionalFormatting>
  <conditionalFormatting sqref="AE17:AF17 AE18:AE21">
    <cfRule type="cellIs" dxfId="1277" priority="106" operator="equal">
      <formula>"Moderado"</formula>
    </cfRule>
    <cfRule type="cellIs" dxfId="1276" priority="105" operator="equal">
      <formula>"Alto"</formula>
    </cfRule>
    <cfRule type="cellIs" dxfId="1275" priority="104" operator="equal">
      <formula>"Extremo"</formula>
    </cfRule>
    <cfRule type="cellIs" dxfId="1274" priority="107" operator="equal">
      <formula>"Bajo"</formula>
    </cfRule>
  </conditionalFormatting>
  <conditionalFormatting sqref="AE22:AF23 AE24:AE28">
    <cfRule type="cellIs" dxfId="1273" priority="92" operator="equal">
      <formula>"Alto"</formula>
    </cfRule>
    <cfRule type="cellIs" dxfId="1272" priority="91" operator="equal">
      <formula>"Extremo"</formula>
    </cfRule>
    <cfRule type="cellIs" dxfId="1271" priority="94" operator="equal">
      <formula>"Bajo"</formula>
    </cfRule>
    <cfRule type="cellIs" dxfId="1270" priority="93" operator="equal">
      <formula>"Moderado"</formula>
    </cfRule>
  </conditionalFormatting>
  <conditionalFormatting sqref="AE29:AF29 AE30:AE32">
    <cfRule type="cellIs" dxfId="1269" priority="78" operator="equal">
      <formula>"Extremo"</formula>
    </cfRule>
    <cfRule type="cellIs" dxfId="1268" priority="80" operator="equal">
      <formula>"Moderado"</formula>
    </cfRule>
    <cfRule type="cellIs" dxfId="1267" priority="81" operator="equal">
      <formula>"Bajo"</formula>
    </cfRule>
    <cfRule type="cellIs" dxfId="1266" priority="79" operator="equal">
      <formula>"Alto"</formula>
    </cfRule>
  </conditionalFormatting>
  <conditionalFormatting sqref="AE33:AF35 AE36:AE39">
    <cfRule type="cellIs" dxfId="1265" priority="65" operator="equal">
      <formula>"Extremo"</formula>
    </cfRule>
    <cfRule type="cellIs" dxfId="1264" priority="66" operator="equal">
      <formula>"Alto"</formula>
    </cfRule>
    <cfRule type="cellIs" dxfId="1263" priority="67" operator="equal">
      <formula>"Moderado"</formula>
    </cfRule>
    <cfRule type="cellIs" dxfId="1262" priority="68" operator="equal">
      <formula>"Bajo"</formula>
    </cfRule>
  </conditionalFormatting>
  <conditionalFormatting sqref="AE40:AF41 AE42:AE44">
    <cfRule type="cellIs" dxfId="1261" priority="52" operator="equal">
      <formula>"Extremo"</formula>
    </cfRule>
    <cfRule type="cellIs" dxfId="1260" priority="55" operator="equal">
      <formula>"Bajo"</formula>
    </cfRule>
    <cfRule type="cellIs" dxfId="1259" priority="54" operator="equal">
      <formula>"Moderado"</formula>
    </cfRule>
    <cfRule type="cellIs" dxfId="1258" priority="53" operator="equal">
      <formula>"Alto"</formula>
    </cfRule>
  </conditionalFormatting>
  <conditionalFormatting sqref="AE45:AF70">
    <cfRule type="cellIs" dxfId="1257" priority="2" operator="equal">
      <formula>"Extremo"</formula>
    </cfRule>
    <cfRule type="cellIs" dxfId="1256" priority="5" operator="equal">
      <formula>"Bajo"</formula>
    </cfRule>
    <cfRule type="cellIs" dxfId="1255" priority="4" operator="equal">
      <formula>"Moderado"</formula>
    </cfRule>
    <cfRule type="cellIs" dxfId="1254"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90C28-22D3-4149-97F9-FBDA351C533A}">
  <sheetPr>
    <tabColor rgb="FF002060"/>
  </sheetPr>
  <dimension ref="A1:BS88"/>
  <sheetViews>
    <sheetView zoomScale="70" zoomScaleNormal="70" workbookViewId="0">
      <selection activeCell="C5" sqref="C5:P5"/>
    </sheetView>
  </sheetViews>
  <sheetFormatPr baseColWidth="10" defaultColWidth="11.453125" defaultRowHeight="14" x14ac:dyDescent="0.3"/>
  <cols>
    <col min="1" max="1" width="4" style="36" bestFit="1" customWidth="1"/>
    <col min="2" max="2" width="17.54296875" style="36" customWidth="1"/>
    <col min="3" max="3" width="19.54296875" style="36" customWidth="1"/>
    <col min="4" max="4" width="22.5429687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7.26953125" style="5"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24"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22.26953125" style="5" customWidth="1"/>
    <col min="37" max="37" width="19.5429687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23"/>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506" t="s">
        <v>179</v>
      </c>
      <c r="D4" s="507"/>
      <c r="E4" s="507"/>
      <c r="F4" s="507"/>
      <c r="G4" s="507"/>
      <c r="H4" s="507"/>
      <c r="I4" s="507"/>
      <c r="J4" s="507"/>
      <c r="K4" s="507"/>
      <c r="L4" s="507"/>
      <c r="M4" s="507"/>
      <c r="N4" s="507"/>
      <c r="O4" s="507"/>
      <c r="P4" s="508"/>
      <c r="Q4" s="369"/>
      <c r="R4" s="369"/>
      <c r="S4" s="369"/>
      <c r="T4" s="1"/>
      <c r="U4" s="1"/>
      <c r="V4" s="23"/>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500" t="s">
        <v>180</v>
      </c>
      <c r="D5" s="501"/>
      <c r="E5" s="501"/>
      <c r="F5" s="501"/>
      <c r="G5" s="501"/>
      <c r="H5" s="501"/>
      <c r="I5" s="501"/>
      <c r="J5" s="501"/>
      <c r="K5" s="501"/>
      <c r="L5" s="501"/>
      <c r="M5" s="501"/>
      <c r="N5" s="501"/>
      <c r="O5" s="501"/>
      <c r="P5" s="502"/>
      <c r="Q5" s="1"/>
      <c r="R5" s="1"/>
      <c r="S5" s="1"/>
      <c r="T5" s="1"/>
      <c r="U5" s="1"/>
      <c r="V5" s="23"/>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42.65" customHeight="1" x14ac:dyDescent="0.3">
      <c r="A6" s="349" t="s">
        <v>5</v>
      </c>
      <c r="B6" s="350"/>
      <c r="C6" s="42"/>
      <c r="D6" s="43"/>
      <c r="E6" s="43"/>
      <c r="F6" s="43"/>
      <c r="G6" s="43"/>
      <c r="H6" s="43"/>
      <c r="I6" s="43"/>
      <c r="J6" s="43"/>
      <c r="K6" s="43"/>
      <c r="L6" s="43"/>
      <c r="M6" s="43"/>
      <c r="N6" s="43"/>
      <c r="O6" s="43"/>
      <c r="P6" s="44"/>
      <c r="Q6" s="1"/>
      <c r="R6" s="1"/>
      <c r="S6" s="1"/>
      <c r="T6" s="1"/>
      <c r="U6" s="1"/>
      <c r="V6" s="23"/>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515" t="s">
        <v>7</v>
      </c>
      <c r="B7" s="516"/>
      <c r="C7" s="503" t="s">
        <v>8</v>
      </c>
      <c r="D7" s="504"/>
      <c r="E7" s="504"/>
      <c r="F7" s="504"/>
      <c r="G7" s="504"/>
      <c r="H7" s="504"/>
      <c r="I7" s="504"/>
      <c r="J7" s="504"/>
      <c r="K7" s="504"/>
      <c r="L7" s="504"/>
      <c r="M7" s="504"/>
      <c r="N7" s="504"/>
      <c r="O7" s="504"/>
      <c r="P7" s="505"/>
      <c r="Q7" s="1"/>
      <c r="R7" s="1"/>
      <c r="S7" s="1"/>
      <c r="T7" s="1"/>
      <c r="U7" s="1"/>
      <c r="V7" s="23"/>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118.5" customHeight="1" x14ac:dyDescent="0.35">
      <c r="A11" s="385">
        <v>1</v>
      </c>
      <c r="B11" s="379" t="s">
        <v>49</v>
      </c>
      <c r="C11" s="379" t="s">
        <v>181</v>
      </c>
      <c r="D11" s="379" t="s">
        <v>182</v>
      </c>
      <c r="E11" s="379" t="s">
        <v>183</v>
      </c>
      <c r="F11" s="380" t="s">
        <v>184</v>
      </c>
      <c r="G11" s="380" t="s">
        <v>54</v>
      </c>
      <c r="H11" s="379" t="s">
        <v>55</v>
      </c>
      <c r="I11" s="386">
        <v>12</v>
      </c>
      <c r="J11" s="387" t="str">
        <f>IF(I11&lt;=0,"",IF(I11&lt;=2,"Muy Baja",IF(I11&lt;=24,"Baja",IF(I11&lt;=500,"Media",IF(I11&lt;=5000,"Alta","Muy Alta")))))</f>
        <v>Baja</v>
      </c>
      <c r="K11" s="388">
        <f>IF(J11="","",IF(J11="Muy Baja",0.2,IF(J11="Baja",0.4,IF(J11="Media",0.6,IF(J11="Alta",0.8,IF(J11="Muy Alta",1,))))))</f>
        <v>0.4</v>
      </c>
      <c r="L11" s="389" t="s">
        <v>56</v>
      </c>
      <c r="M11" s="382" t="s">
        <v>56</v>
      </c>
      <c r="N11" s="387" t="s">
        <v>702</v>
      </c>
      <c r="O11" s="388">
        <f>IF(N11="","",IF(N11="Leve",0.2,IF(N11="Menor",0.4,IF(N11="Moderado",0.6,IF(N11="Mayor",0.8,IF(N11="Catastrófico",1,))))))</f>
        <v>0.6</v>
      </c>
      <c r="P11" s="395"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99">
        <v>1</v>
      </c>
      <c r="R11" s="100" t="s">
        <v>185</v>
      </c>
      <c r="S11" s="101" t="str">
        <f>IF(OR(T11="Preventivo",T11="Detectivo"),"Probabilidad",IF(T11="Correctivo","Impacto",""))</f>
        <v>Probabilidad</v>
      </c>
      <c r="T11" s="102" t="s">
        <v>58</v>
      </c>
      <c r="U11" s="102" t="s">
        <v>59</v>
      </c>
      <c r="V11" s="103" t="str">
        <f>IF(AND(T11="Preventivo",U11="Automático"),"50%",IF(AND(T11="Preventivo",U11="Manual"),"40%",IF(AND(T11="Detectivo",U11="Automático"),"40%",IF(AND(T11="Detectivo",U11="Manual"),"30%",IF(AND(T11="Correctivo",U11="Automático"),"35%",IF(AND(T11="Correctivo",U11="Manual"),"25%",""))))))</f>
        <v>40%</v>
      </c>
      <c r="W11" s="102" t="s">
        <v>60</v>
      </c>
      <c r="X11" s="102" t="s">
        <v>61</v>
      </c>
      <c r="Y11" s="102" t="s">
        <v>62</v>
      </c>
      <c r="Z11" s="104">
        <f>IFERROR(IF(S11="Probabilidad",(K11-(+K11*V11)),IF(S11="Impacto",K11,"")),"")</f>
        <v>0.24</v>
      </c>
      <c r="AA11" s="105" t="str">
        <f>IFERROR(IF(Z11="","",IF(Z11&lt;=0.2,"Muy Baja",IF(Z11&lt;=0.4,"Baja",IF(Z11&lt;=0.6,"Media",IF(Z11&lt;=0.8,"Alta","Muy Alta"))))),"")</f>
        <v>Baja</v>
      </c>
      <c r="AB11" s="103">
        <f>+Z11</f>
        <v>0.24</v>
      </c>
      <c r="AC11" s="105" t="str">
        <f>IFERROR(IF(AD11="","",IF(AD11&lt;=0.2,"Leve",IF(AD11&lt;=0.4,"Menor",IF(AD11&lt;=0.6,"Moderado",IF(AD11&lt;=0.8,"Mayor","Catastrófico"))))),"")</f>
        <v>Moderado</v>
      </c>
      <c r="AD11" s="103">
        <f>IFERROR(IF(S11="Impacto",(O11-(+O11*V11)),IF(S11="Probabilidad",O11,"")),"")</f>
        <v>0.6</v>
      </c>
      <c r="AE11" s="55"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(AE14)</f>
        <v>Moderado</v>
      </c>
      <c r="AG11" s="102"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129.65" customHeight="1" x14ac:dyDescent="0.35">
      <c r="A12" s="385"/>
      <c r="B12" s="379"/>
      <c r="C12" s="379"/>
      <c r="D12" s="379"/>
      <c r="E12" s="379"/>
      <c r="F12" s="380"/>
      <c r="G12" s="380"/>
      <c r="H12" s="379"/>
      <c r="I12" s="386"/>
      <c r="J12" s="387"/>
      <c r="K12" s="388"/>
      <c r="L12" s="389"/>
      <c r="M12" s="382">
        <f>IF(NOT(ISERROR(MATCH(L12,_xlfn.ANCHORARRAY(F28),0))),K30&amp;"Por favor no seleccionar los criterios de impacto",L12)</f>
        <v>0</v>
      </c>
      <c r="N12" s="387"/>
      <c r="O12" s="388"/>
      <c r="P12" s="395"/>
      <c r="Q12" s="99">
        <v>2</v>
      </c>
      <c r="R12" s="100" t="s">
        <v>186</v>
      </c>
      <c r="S12" s="101" t="str">
        <f t="shared" ref="S12:S16" si="0">IF(OR(T12="Preventivo",T12="Detectivo"),"Probabilidad",IF(T12="Correctivo","Impacto",""))</f>
        <v>Probabilidad</v>
      </c>
      <c r="T12" s="102" t="s">
        <v>58</v>
      </c>
      <c r="U12" s="102" t="s">
        <v>59</v>
      </c>
      <c r="V12" s="103" t="str">
        <f t="shared" ref="V12:V16" si="1">IF(AND(T12="Preventivo",U12="Automático"),"50%",IF(AND(T12="Preventivo",U12="Manual"),"40%",IF(AND(T12="Detectivo",U12="Automático"),"40%",IF(AND(T12="Detectivo",U12="Manual"),"30%",IF(AND(T12="Correctivo",U12="Automático"),"35%",IF(AND(T12="Correctivo",U12="Manual"),"25%",""))))))</f>
        <v>40%</v>
      </c>
      <c r="W12" s="102" t="s">
        <v>60</v>
      </c>
      <c r="X12" s="102" t="s">
        <v>61</v>
      </c>
      <c r="Y12" s="102" t="s">
        <v>62</v>
      </c>
      <c r="Z12" s="104">
        <f>IFERROR(IF(AND(S11="Probabilidad",S12="Probabilidad"),(AB11-(+AB11*V12)),IF(S12="Probabilidad",(K11-(+K11*V12)),IF(S12="Impacto",AB11,""))),"")</f>
        <v>0.14399999999999999</v>
      </c>
      <c r="AA12" s="105" t="str">
        <f t="shared" ref="AA12:AA75" si="2">IFERROR(IF(Z12="","",IF(Z12&lt;=0.2,"Muy Baja",IF(Z12&lt;=0.4,"Baja",IF(Z12&lt;=0.6,"Media",IF(Z12&lt;=0.8,"Alta","Muy Alta"))))),"")</f>
        <v>Muy Baja</v>
      </c>
      <c r="AB12" s="103">
        <f t="shared" ref="AB12:AB16" si="3">+Z12</f>
        <v>0.14399999999999999</v>
      </c>
      <c r="AC12" s="105" t="str">
        <f t="shared" ref="AC12:AC75" si="4">IFERROR(IF(AD12="","",IF(AD12&lt;=0.2,"Leve",IF(AD12&lt;=0.4,"Menor",IF(AD12&lt;=0.6,"Moderado",IF(AD12&lt;=0.8,"Mayor","Catastrófico"))))),"")</f>
        <v>Moderado</v>
      </c>
      <c r="AD12" s="103">
        <f>IFERROR(IF(AND(S11="Impacto",S12="Impacto"),(AD11-(+AD11*V12)),IF(S12="Impacto",(O11-(+O11*V12)),IF(S12="Probabilidad",AD11,""))),"")</f>
        <v>0.6</v>
      </c>
      <c r="AE12" s="55"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102"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148.5" customHeight="1" x14ac:dyDescent="0.35">
      <c r="A13" s="385"/>
      <c r="B13" s="379"/>
      <c r="C13" s="379"/>
      <c r="D13" s="379"/>
      <c r="E13" s="379"/>
      <c r="F13" s="380"/>
      <c r="G13" s="380"/>
      <c r="H13" s="379"/>
      <c r="I13" s="386"/>
      <c r="J13" s="387"/>
      <c r="K13" s="388"/>
      <c r="L13" s="389"/>
      <c r="M13" s="382"/>
      <c r="N13" s="387"/>
      <c r="O13" s="388"/>
      <c r="P13" s="395"/>
      <c r="Q13" s="99">
        <v>3</v>
      </c>
      <c r="R13" s="107" t="s">
        <v>187</v>
      </c>
      <c r="S13" s="101" t="str">
        <f t="shared" si="0"/>
        <v>Probabilidad</v>
      </c>
      <c r="T13" s="102" t="s">
        <v>72</v>
      </c>
      <c r="U13" s="102" t="s">
        <v>59</v>
      </c>
      <c r="V13" s="103" t="str">
        <f t="shared" si="1"/>
        <v>30%</v>
      </c>
      <c r="W13" s="102" t="s">
        <v>60</v>
      </c>
      <c r="X13" s="102" t="s">
        <v>61</v>
      </c>
      <c r="Y13" s="102" t="s">
        <v>62</v>
      </c>
      <c r="Z13" s="104">
        <f t="shared" ref="Z13:Z16" si="6">IFERROR(IF(AND(S12="Probabilidad",S13="Probabilidad"),(AB12-(+AB12*V13)),IF(S13="Probabilidad",(K12-(+K12*V13)),IF(S13="Impacto",AB12,""))),"")</f>
        <v>0.1008</v>
      </c>
      <c r="AA13" s="105" t="str">
        <f t="shared" si="2"/>
        <v>Muy Baja</v>
      </c>
      <c r="AB13" s="103">
        <f t="shared" si="3"/>
        <v>0.1008</v>
      </c>
      <c r="AC13" s="105" t="str">
        <f t="shared" si="4"/>
        <v>Moderado</v>
      </c>
      <c r="AD13" s="103">
        <f t="shared" ref="AD13:AD16" si="7">IFERROR(IF(AND(S12="Impacto",S13="Impacto"),(AD12-(+AD12*V13)),IF(S13="Impacto",(O12-(+O12*V13)),IF(S13="Probabilidad",AD12,""))),"")</f>
        <v>0.6</v>
      </c>
      <c r="AE13" s="55" t="str">
        <f t="shared" si="5"/>
        <v>Moderado</v>
      </c>
      <c r="AF13" s="384"/>
      <c r="AG13" s="102"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121.5" customHeight="1" x14ac:dyDescent="0.35">
      <c r="A14" s="385"/>
      <c r="B14" s="379"/>
      <c r="C14" s="379"/>
      <c r="D14" s="379"/>
      <c r="E14" s="379"/>
      <c r="F14" s="380"/>
      <c r="G14" s="380"/>
      <c r="H14" s="379"/>
      <c r="I14" s="386"/>
      <c r="J14" s="387"/>
      <c r="K14" s="388"/>
      <c r="L14" s="389"/>
      <c r="M14" s="382"/>
      <c r="N14" s="387"/>
      <c r="O14" s="388"/>
      <c r="P14" s="395"/>
      <c r="Q14" s="99">
        <v>4</v>
      </c>
      <c r="R14" s="100" t="s">
        <v>188</v>
      </c>
      <c r="S14" s="101" t="str">
        <f t="shared" si="0"/>
        <v>Probabilidad</v>
      </c>
      <c r="T14" s="102" t="s">
        <v>72</v>
      </c>
      <c r="U14" s="102" t="s">
        <v>59</v>
      </c>
      <c r="V14" s="103" t="str">
        <f t="shared" si="1"/>
        <v>30%</v>
      </c>
      <c r="W14" s="102" t="s">
        <v>60</v>
      </c>
      <c r="X14" s="102" t="s">
        <v>61</v>
      </c>
      <c r="Y14" s="102" t="s">
        <v>62</v>
      </c>
      <c r="Z14" s="104">
        <f t="shared" si="6"/>
        <v>7.0559999999999998E-2</v>
      </c>
      <c r="AA14" s="105" t="str">
        <f t="shared" si="2"/>
        <v>Muy Baja</v>
      </c>
      <c r="AB14" s="103">
        <f t="shared" si="3"/>
        <v>7.0559999999999998E-2</v>
      </c>
      <c r="AC14" s="105" t="str">
        <f t="shared" si="4"/>
        <v>Moderado</v>
      </c>
      <c r="AD14" s="103">
        <f t="shared" si="7"/>
        <v>0.6</v>
      </c>
      <c r="AE14" s="55" t="str">
        <f t="shared" si="5"/>
        <v>Moderado</v>
      </c>
      <c r="AF14" s="384"/>
      <c r="AG14" s="102"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385"/>
      <c r="B15" s="379"/>
      <c r="C15" s="379"/>
      <c r="D15" s="379"/>
      <c r="E15" s="379"/>
      <c r="F15" s="380"/>
      <c r="G15" s="380"/>
      <c r="H15" s="379"/>
      <c r="I15" s="386"/>
      <c r="J15" s="387"/>
      <c r="K15" s="388"/>
      <c r="L15" s="389"/>
      <c r="M15" s="382"/>
      <c r="N15" s="387"/>
      <c r="O15" s="388"/>
      <c r="P15" s="395"/>
      <c r="Q15" s="48">
        <v>5</v>
      </c>
      <c r="R15" s="60"/>
      <c r="S15" s="101" t="str">
        <f t="shared" si="0"/>
        <v/>
      </c>
      <c r="T15" s="102"/>
      <c r="U15" s="102" t="s">
        <v>59</v>
      </c>
      <c r="V15" s="103" t="str">
        <f t="shared" si="1"/>
        <v/>
      </c>
      <c r="W15" s="102" t="s">
        <v>60</v>
      </c>
      <c r="X15" s="102" t="s">
        <v>61</v>
      </c>
      <c r="Y15" s="102" t="s">
        <v>62</v>
      </c>
      <c r="Z15" s="104" t="str">
        <f t="shared" si="6"/>
        <v/>
      </c>
      <c r="AA15" s="105" t="str">
        <f t="shared" si="2"/>
        <v/>
      </c>
      <c r="AB15" s="103" t="str">
        <f t="shared" si="3"/>
        <v/>
      </c>
      <c r="AC15" s="105" t="str">
        <f t="shared" si="4"/>
        <v/>
      </c>
      <c r="AD15" s="103" t="str">
        <f t="shared" si="7"/>
        <v/>
      </c>
      <c r="AE15" s="55" t="str">
        <f t="shared" si="5"/>
        <v/>
      </c>
      <c r="AF15" s="384"/>
      <c r="AG15" s="102"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385"/>
      <c r="B16" s="379"/>
      <c r="C16" s="379"/>
      <c r="D16" s="379"/>
      <c r="E16" s="379"/>
      <c r="F16" s="380"/>
      <c r="G16" s="380"/>
      <c r="H16" s="379"/>
      <c r="I16" s="386"/>
      <c r="J16" s="387"/>
      <c r="K16" s="388"/>
      <c r="L16" s="389"/>
      <c r="M16" s="382"/>
      <c r="N16" s="387"/>
      <c r="O16" s="388"/>
      <c r="P16" s="395"/>
      <c r="Q16" s="48">
        <v>6</v>
      </c>
      <c r="R16" s="60"/>
      <c r="S16" s="101" t="str">
        <f t="shared" si="0"/>
        <v/>
      </c>
      <c r="T16" s="102"/>
      <c r="U16" s="102" t="s">
        <v>59</v>
      </c>
      <c r="V16" s="103" t="str">
        <f t="shared" si="1"/>
        <v/>
      </c>
      <c r="W16" s="102" t="s">
        <v>60</v>
      </c>
      <c r="X16" s="102" t="s">
        <v>61</v>
      </c>
      <c r="Y16" s="102" t="s">
        <v>62</v>
      </c>
      <c r="Z16" s="104" t="str">
        <f t="shared" si="6"/>
        <v/>
      </c>
      <c r="AA16" s="105" t="str">
        <f t="shared" si="2"/>
        <v/>
      </c>
      <c r="AB16" s="103" t="str">
        <f t="shared" si="3"/>
        <v/>
      </c>
      <c r="AC16" s="105" t="str">
        <f t="shared" si="4"/>
        <v/>
      </c>
      <c r="AD16" s="103" t="str">
        <f t="shared" si="7"/>
        <v/>
      </c>
      <c r="AE16" s="55" t="str">
        <f t="shared" si="5"/>
        <v/>
      </c>
      <c r="AF16" s="384"/>
      <c r="AG16" s="102"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385"/>
      <c r="B17" s="379"/>
      <c r="C17" s="379"/>
      <c r="D17" s="379"/>
      <c r="E17" s="379"/>
      <c r="F17" s="380"/>
      <c r="G17" s="380"/>
      <c r="H17" s="379"/>
      <c r="I17" s="386"/>
      <c r="J17" s="387"/>
      <c r="K17" s="388"/>
      <c r="L17" s="389"/>
      <c r="M17" s="382"/>
      <c r="N17" s="387"/>
      <c r="O17" s="388"/>
      <c r="P17" s="395"/>
      <c r="Q17" s="48">
        <v>7</v>
      </c>
      <c r="R17" s="60"/>
      <c r="S17" s="101"/>
      <c r="T17" s="102"/>
      <c r="U17" s="102"/>
      <c r="V17" s="103"/>
      <c r="W17" s="102"/>
      <c r="X17" s="102"/>
      <c r="Y17" s="102"/>
      <c r="Z17" s="104"/>
      <c r="AA17" s="105"/>
      <c r="AB17" s="103"/>
      <c r="AC17" s="105"/>
      <c r="AD17" s="103"/>
      <c r="AE17" s="55"/>
      <c r="AF17" s="384"/>
      <c r="AG17" s="102"/>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385"/>
      <c r="B18" s="379"/>
      <c r="C18" s="379"/>
      <c r="D18" s="379"/>
      <c r="E18" s="379"/>
      <c r="F18" s="380"/>
      <c r="G18" s="380"/>
      <c r="H18" s="379"/>
      <c r="I18" s="386"/>
      <c r="J18" s="387"/>
      <c r="K18" s="388"/>
      <c r="L18" s="389"/>
      <c r="M18" s="382"/>
      <c r="N18" s="387"/>
      <c r="O18" s="388"/>
      <c r="P18" s="395"/>
      <c r="Q18" s="48">
        <v>8</v>
      </c>
      <c r="R18" s="60"/>
      <c r="S18" s="101"/>
      <c r="T18" s="102"/>
      <c r="U18" s="102"/>
      <c r="V18" s="103"/>
      <c r="W18" s="102"/>
      <c r="X18" s="102"/>
      <c r="Y18" s="102"/>
      <c r="Z18" s="104"/>
      <c r="AA18" s="105"/>
      <c r="AB18" s="103"/>
      <c r="AC18" s="105"/>
      <c r="AD18" s="103"/>
      <c r="AE18" s="55"/>
      <c r="AF18" s="384"/>
      <c r="AG18" s="102"/>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385"/>
      <c r="B19" s="379"/>
      <c r="C19" s="379"/>
      <c r="D19" s="379"/>
      <c r="E19" s="379"/>
      <c r="F19" s="380"/>
      <c r="G19" s="380"/>
      <c r="H19" s="379"/>
      <c r="I19" s="386"/>
      <c r="J19" s="387"/>
      <c r="K19" s="388"/>
      <c r="L19" s="389"/>
      <c r="M19" s="382">
        <f>IF(NOT(ISERROR(MATCH(L19,_xlfn.ANCHORARRAY(F29),0))),K31&amp;"Por favor no seleccionar los criterios de impacto",L19)</f>
        <v>0</v>
      </c>
      <c r="N19" s="387"/>
      <c r="O19" s="388"/>
      <c r="P19" s="395"/>
      <c r="Q19" s="48">
        <v>9</v>
      </c>
      <c r="R19" s="60"/>
      <c r="S19" s="101"/>
      <c r="T19" s="102"/>
      <c r="U19" s="102"/>
      <c r="V19" s="103"/>
      <c r="W19" s="102"/>
      <c r="X19" s="102"/>
      <c r="Y19" s="102"/>
      <c r="Z19" s="104"/>
      <c r="AA19" s="105"/>
      <c r="AB19" s="103"/>
      <c r="AC19" s="105"/>
      <c r="AD19" s="103"/>
      <c r="AE19" s="55"/>
      <c r="AF19" s="384"/>
      <c r="AG19" s="102"/>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385"/>
      <c r="B20" s="379"/>
      <c r="C20" s="379"/>
      <c r="D20" s="379"/>
      <c r="E20" s="379"/>
      <c r="F20" s="380"/>
      <c r="G20" s="380"/>
      <c r="H20" s="379"/>
      <c r="I20" s="386"/>
      <c r="J20" s="387"/>
      <c r="K20" s="388"/>
      <c r="L20" s="389"/>
      <c r="M20" s="382"/>
      <c r="N20" s="387"/>
      <c r="O20" s="388"/>
      <c r="P20" s="395"/>
      <c r="Q20" s="48"/>
      <c r="R20" s="60"/>
      <c r="S20" s="101"/>
      <c r="T20" s="102"/>
      <c r="U20" s="102"/>
      <c r="V20" s="103"/>
      <c r="W20" s="102"/>
      <c r="X20" s="102"/>
      <c r="Y20" s="102"/>
      <c r="Z20" s="104"/>
      <c r="AA20" s="105"/>
      <c r="AB20" s="103"/>
      <c r="AC20" s="105"/>
      <c r="AD20" s="103"/>
      <c r="AE20" s="55"/>
      <c r="AF20" s="384"/>
      <c r="AG20" s="102"/>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385"/>
      <c r="B21" s="379"/>
      <c r="C21" s="379"/>
      <c r="D21" s="379"/>
      <c r="E21" s="379"/>
      <c r="F21" s="380"/>
      <c r="G21" s="380"/>
      <c r="H21" s="379"/>
      <c r="I21" s="386"/>
      <c r="J21" s="387"/>
      <c r="K21" s="388"/>
      <c r="L21" s="389"/>
      <c r="M21" s="382">
        <f>IF(NOT(ISERROR(MATCH(L21,_xlfn.ANCHORARRAY(F30),0))),K32&amp;"Por favor no seleccionar los criterios de impacto",L21)</f>
        <v>0</v>
      </c>
      <c r="N21" s="387"/>
      <c r="O21" s="388"/>
      <c r="P21" s="395"/>
      <c r="Q21" s="48">
        <v>10</v>
      </c>
      <c r="R21" s="60"/>
      <c r="S21" s="101"/>
      <c r="T21" s="102"/>
      <c r="U21" s="102"/>
      <c r="V21" s="103"/>
      <c r="W21" s="102"/>
      <c r="X21" s="102"/>
      <c r="Y21" s="102"/>
      <c r="Z21" s="104"/>
      <c r="AA21" s="105"/>
      <c r="AB21" s="103"/>
      <c r="AC21" s="105"/>
      <c r="AD21" s="103"/>
      <c r="AE21" s="55"/>
      <c r="AF21" s="384"/>
      <c r="AG21" s="102"/>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26.65" customHeight="1" x14ac:dyDescent="0.35">
      <c r="A22" s="385">
        <v>2</v>
      </c>
      <c r="B22" s="379" t="s">
        <v>49</v>
      </c>
      <c r="C22" s="379" t="s">
        <v>189</v>
      </c>
      <c r="D22" s="379" t="s">
        <v>190</v>
      </c>
      <c r="E22" s="512" t="s">
        <v>191</v>
      </c>
      <c r="F22" s="380" t="s">
        <v>192</v>
      </c>
      <c r="G22" s="380" t="s">
        <v>54</v>
      </c>
      <c r="H22" s="379" t="s">
        <v>55</v>
      </c>
      <c r="I22" s="386">
        <v>12</v>
      </c>
      <c r="J22" s="387" t="str">
        <f>IF(I22&lt;=0,"",IF(I22&lt;=2,"Muy Baja",IF(I22&lt;=24,"Baja",IF(I22&lt;=500,"Media",IF(I22&lt;=5000,"Alta","Muy Alta")))))</f>
        <v>Baja</v>
      </c>
      <c r="K22" s="388">
        <f>IF(J22="","",IF(J22="Muy Baja",0.2,IF(J22="Baja",0.4,IF(J22="Media",0.6,IF(J22="Alta",0.8,IF(J22="Muy Alta",1,))))))</f>
        <v>0.4</v>
      </c>
      <c r="L22" s="389" t="s">
        <v>56</v>
      </c>
      <c r="M22" s="382" t="s">
        <v>56</v>
      </c>
      <c r="N22" s="387" t="s">
        <v>702</v>
      </c>
      <c r="O22" s="388">
        <f>IF(N22="","",IF(N22="Leve",0.2,IF(N22="Menor",0.4,IF(N22="Moderado",0.6,IF(N22="Mayor",0.8,IF(N22="Catastrófico",1,))))))</f>
        <v>0.6</v>
      </c>
      <c r="P22" s="395"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99">
        <v>1</v>
      </c>
      <c r="R22" s="97" t="s">
        <v>193</v>
      </c>
      <c r="S22" s="101" t="str">
        <f>IF(OR(T22="Preventivo",T22="Detectivo"),"Probabilidad",IF(T22="Correctivo","Impacto",""))</f>
        <v>Probabilidad</v>
      </c>
      <c r="T22" s="102" t="s">
        <v>58</v>
      </c>
      <c r="U22" s="102" t="s">
        <v>59</v>
      </c>
      <c r="V22" s="103" t="str">
        <f>IF(AND(T22="Preventivo",U22="Automático"),"50%",IF(AND(T22="Preventivo",U22="Manual"),"40%",IF(AND(T22="Detectivo",U22="Automático"),"40%",IF(AND(T22="Detectivo",U22="Manual"),"30%",IF(AND(T22="Correctivo",U22="Automático"),"35%",IF(AND(T22="Correctivo",U22="Manual"),"25%",""))))))</f>
        <v>40%</v>
      </c>
      <c r="W22" s="102" t="s">
        <v>60</v>
      </c>
      <c r="X22" s="102" t="s">
        <v>61</v>
      </c>
      <c r="Y22" s="102" t="s">
        <v>62</v>
      </c>
      <c r="Z22" s="104">
        <f>IFERROR(IF(S22="Probabilidad",(K22-(+K22*V22)),IF(S22="Impacto",K22,"")),"")</f>
        <v>0.24</v>
      </c>
      <c r="AA22" s="105" t="str">
        <f>IFERROR(IF(Z22="","",IF(Z22&lt;=0.2,"Muy Baja",IF(Z22&lt;=0.4,"Baja",IF(Z22&lt;=0.6,"Media",IF(Z22&lt;=0.8,"Alta","Muy Alta"))))),"")</f>
        <v>Baja</v>
      </c>
      <c r="AB22" s="103">
        <f>+Z22</f>
        <v>0.24</v>
      </c>
      <c r="AC22" s="105" t="str">
        <f>IFERROR(IF(AD22="","",IF(AD22&lt;=0.2,"Leve",IF(AD22&lt;=0.4,"Menor",IF(AD22&lt;=0.6,"Moderado",IF(AD22&lt;=0.8,"Mayor","Catastrófico"))))),"")</f>
        <v>Moderado</v>
      </c>
      <c r="AD22" s="103">
        <f>IFERROR(IF(S22="Impacto",(O22-(+O22*V22)),IF(S22="Probabilidad",O22,"")),"")</f>
        <v>0.6</v>
      </c>
      <c r="AE22" s="55"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(AC24)</f>
        <v>Moderado</v>
      </c>
      <c r="AG22" s="102"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152.5" customHeight="1" x14ac:dyDescent="0.35">
      <c r="A23" s="385"/>
      <c r="B23" s="379"/>
      <c r="C23" s="379"/>
      <c r="D23" s="379"/>
      <c r="E23" s="517"/>
      <c r="F23" s="380"/>
      <c r="G23" s="380"/>
      <c r="H23" s="379"/>
      <c r="I23" s="386"/>
      <c r="J23" s="387"/>
      <c r="K23" s="388"/>
      <c r="L23" s="389"/>
      <c r="M23" s="382">
        <f>IF(NOT(ISERROR(MATCH(L23,_xlfn.ANCHORARRAY(F34),0))),K36&amp;"Por favor no seleccionar los criterios de impacto",L23)</f>
        <v>0</v>
      </c>
      <c r="N23" s="387"/>
      <c r="O23" s="388"/>
      <c r="P23" s="395"/>
      <c r="Q23" s="99">
        <v>2</v>
      </c>
      <c r="R23" s="97" t="s">
        <v>194</v>
      </c>
      <c r="S23" s="101" t="str">
        <f>IF(OR(T23="Preventivo",T23="Detectivo"),"Probabilidad",IF(T23="Correctivo","Impacto",""))</f>
        <v>Probabilidad</v>
      </c>
      <c r="T23" s="102" t="s">
        <v>72</v>
      </c>
      <c r="U23" s="102" t="s">
        <v>59</v>
      </c>
      <c r="V23" s="103" t="str">
        <f t="shared" ref="V23:V27" si="8">IF(AND(T23="Preventivo",U23="Automático"),"50%",IF(AND(T23="Preventivo",U23="Manual"),"40%",IF(AND(T23="Detectivo",U23="Automático"),"40%",IF(AND(T23="Detectivo",U23="Manual"),"30%",IF(AND(T23="Correctivo",U23="Automático"),"35%",IF(AND(T23="Correctivo",U23="Manual"),"25%",""))))))</f>
        <v>30%</v>
      </c>
      <c r="W23" s="102" t="s">
        <v>60</v>
      </c>
      <c r="X23" s="102" t="s">
        <v>61</v>
      </c>
      <c r="Y23" s="102" t="s">
        <v>62</v>
      </c>
      <c r="Z23" s="104">
        <f>IFERROR(IF(AND(S22="Probabilidad",S23="Probabilidad"),(AB22-(+AB22*V23)),IF(S23="Probabilidad",(K22-(+K22*V23)),IF(S23="Impacto",AB22,""))),"")</f>
        <v>0.16799999999999998</v>
      </c>
      <c r="AA23" s="105" t="str">
        <f t="shared" si="2"/>
        <v>Muy Baja</v>
      </c>
      <c r="AB23" s="103">
        <f t="shared" ref="AB23:AB27" si="9">+Z23</f>
        <v>0.16799999999999998</v>
      </c>
      <c r="AC23" s="105" t="str">
        <f t="shared" si="4"/>
        <v>Moderado</v>
      </c>
      <c r="AD23" s="103">
        <f>IFERROR(IF(AND(S22="Impacto",S23="Impacto"),(AD22-(+AD22*V23)),IF(S23="Impacto",(O22-(+O22*V23)),IF(S23="Probabilidad",AD22,""))),"")</f>
        <v>0.6</v>
      </c>
      <c r="AE23" s="55"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102"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26.65" customHeight="1" x14ac:dyDescent="0.35">
      <c r="A24" s="385"/>
      <c r="B24" s="379"/>
      <c r="C24" s="379"/>
      <c r="D24" s="379"/>
      <c r="E24" s="517"/>
      <c r="F24" s="380"/>
      <c r="G24" s="380"/>
      <c r="H24" s="379"/>
      <c r="I24" s="386"/>
      <c r="J24" s="387"/>
      <c r="K24" s="388"/>
      <c r="L24" s="389"/>
      <c r="M24" s="382">
        <f>IF(NOT(ISERROR(MATCH(L24,_xlfn.ANCHORARRAY(F35),0))),K37&amp;"Por favor no seleccionar los criterios de impacto",L24)</f>
        <v>0</v>
      </c>
      <c r="N24" s="387"/>
      <c r="O24" s="388"/>
      <c r="P24" s="395"/>
      <c r="Q24" s="99">
        <v>3</v>
      </c>
      <c r="R24" s="97" t="s">
        <v>195</v>
      </c>
      <c r="S24" s="101" t="str">
        <f>IF(OR(T24="Preventivo",T24="Detectivo"),"Probabilidad",IF(T24="Correctivo","Impacto",""))</f>
        <v>Probabilidad</v>
      </c>
      <c r="T24" s="102" t="s">
        <v>72</v>
      </c>
      <c r="U24" s="102" t="s">
        <v>59</v>
      </c>
      <c r="V24" s="103" t="str">
        <f t="shared" si="8"/>
        <v>30%</v>
      </c>
      <c r="W24" s="102" t="s">
        <v>60</v>
      </c>
      <c r="X24" s="102" t="s">
        <v>61</v>
      </c>
      <c r="Y24" s="102" t="s">
        <v>62</v>
      </c>
      <c r="Z24" s="104">
        <f>IFERROR(IF(AND(S23="Probabilidad",S24="Probabilidad"),(AB23-(+AB23*V24)),IF(AND(S23="Impacto",S24="Probabilidad"),(AB22-(+AB22*V24)),IF(S24="Impacto",AB23,""))),"")</f>
        <v>0.11759999999999998</v>
      </c>
      <c r="AA24" s="105" t="str">
        <f t="shared" si="2"/>
        <v>Muy Baja</v>
      </c>
      <c r="AB24" s="103">
        <f t="shared" si="9"/>
        <v>0.11759999999999998</v>
      </c>
      <c r="AC24" s="105" t="str">
        <f t="shared" si="4"/>
        <v>Moderado</v>
      </c>
      <c r="AD24" s="103">
        <f>IFERROR(IF(AND(S23="Impacto",S24="Impacto"),(AD23-(+AD23*V24)),IF(AND(S23="Probabilidad",S24="Impacto"),(AD22-(+AD22*V24)),IF(S24="Probabilidad",AD23,""))),"")</f>
        <v>0.6</v>
      </c>
      <c r="AE24" s="55" t="str">
        <f t="shared" si="10"/>
        <v>Moderado</v>
      </c>
      <c r="AF24" s="384"/>
      <c r="AG24" s="102"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hidden="1" customHeight="1" x14ac:dyDescent="0.35">
      <c r="A25" s="385"/>
      <c r="B25" s="379"/>
      <c r="C25" s="379"/>
      <c r="D25" s="379"/>
      <c r="E25" s="517"/>
      <c r="F25" s="380"/>
      <c r="G25" s="380"/>
      <c r="H25" s="379"/>
      <c r="I25" s="386"/>
      <c r="J25" s="387"/>
      <c r="K25" s="388"/>
      <c r="L25" s="389"/>
      <c r="M25" s="382">
        <f>IF(NOT(ISERROR(MATCH(L25,_xlfn.ANCHORARRAY(F36),0))),K38&amp;"Por favor no seleccionar los criterios de impacto",L25)</f>
        <v>0</v>
      </c>
      <c r="N25" s="387"/>
      <c r="O25" s="388"/>
      <c r="P25" s="395"/>
      <c r="Q25" s="48">
        <v>4</v>
      </c>
      <c r="R25" s="96"/>
      <c r="S25" s="101" t="str">
        <f t="shared" ref="S25:S27" si="11">IF(OR(T25="Preventivo",T25="Detectivo"),"Probabilidad",IF(T25="Correctivo","Impacto",""))</f>
        <v/>
      </c>
      <c r="T25" s="102"/>
      <c r="U25" s="102" t="s">
        <v>59</v>
      </c>
      <c r="V25" s="103" t="str">
        <f t="shared" si="8"/>
        <v/>
      </c>
      <c r="W25" s="102" t="s">
        <v>60</v>
      </c>
      <c r="X25" s="102" t="s">
        <v>61</v>
      </c>
      <c r="Y25" s="102" t="s">
        <v>62</v>
      </c>
      <c r="Z25" s="104" t="str">
        <f t="shared" ref="Z25:Z27" si="12">IFERROR(IF(AND(S24="Probabilidad",S25="Probabilidad"),(AB24-(+AB24*V25)),IF(AND(S24="Impacto",S25="Probabilidad"),(AB23-(+AB23*V25)),IF(S25="Impacto",AB24,""))),"")</f>
        <v/>
      </c>
      <c r="AA25" s="105" t="str">
        <f t="shared" si="2"/>
        <v/>
      </c>
      <c r="AB25" s="103" t="str">
        <f t="shared" si="9"/>
        <v/>
      </c>
      <c r="AC25" s="105" t="str">
        <f t="shared" si="4"/>
        <v/>
      </c>
      <c r="AD25" s="103" t="str">
        <f t="shared" ref="AD25:AD27" si="13">IFERROR(IF(AND(S24="Impacto",S25="Impacto"),(AD24-(+AD24*V25)),IF(AND(S24="Probabilidad",S25="Impacto"),(AD23-(+AD23*V25)),IF(S25="Probabilidad",AD24,""))),"")</f>
        <v/>
      </c>
      <c r="AE25" s="55"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
      </c>
      <c r="AF25" s="384"/>
      <c r="AG25" s="102"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385"/>
      <c r="B26" s="379"/>
      <c r="C26" s="379"/>
      <c r="D26" s="379"/>
      <c r="E26" s="517"/>
      <c r="F26" s="380"/>
      <c r="G26" s="380"/>
      <c r="H26" s="379"/>
      <c r="I26" s="386"/>
      <c r="J26" s="387"/>
      <c r="K26" s="388"/>
      <c r="L26" s="389"/>
      <c r="M26" s="382">
        <f>IF(NOT(ISERROR(MATCH(L26,_xlfn.ANCHORARRAY(F37),0))),K39&amp;"Por favor no seleccionar los criterios de impacto",L26)</f>
        <v>0</v>
      </c>
      <c r="N26" s="387"/>
      <c r="O26" s="388"/>
      <c r="P26" s="395"/>
      <c r="Q26" s="48">
        <v>5</v>
      </c>
      <c r="R26" s="96"/>
      <c r="S26" s="101" t="str">
        <f t="shared" si="11"/>
        <v/>
      </c>
      <c r="T26" s="102"/>
      <c r="U26" s="102" t="s">
        <v>59</v>
      </c>
      <c r="V26" s="103" t="str">
        <f t="shared" si="8"/>
        <v/>
      </c>
      <c r="W26" s="102" t="s">
        <v>60</v>
      </c>
      <c r="X26" s="102" t="s">
        <v>61</v>
      </c>
      <c r="Y26" s="102" t="s">
        <v>62</v>
      </c>
      <c r="Z26" s="104" t="str">
        <f t="shared" si="12"/>
        <v/>
      </c>
      <c r="AA26" s="105" t="str">
        <f t="shared" si="2"/>
        <v/>
      </c>
      <c r="AB26" s="103" t="str">
        <f t="shared" si="9"/>
        <v/>
      </c>
      <c r="AC26" s="105" t="str">
        <f t="shared" si="4"/>
        <v/>
      </c>
      <c r="AD26" s="103" t="str">
        <f t="shared" si="13"/>
        <v/>
      </c>
      <c r="AE26" s="55"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384"/>
      <c r="AG26" s="102"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385"/>
      <c r="B27" s="379"/>
      <c r="C27" s="379"/>
      <c r="D27" s="379"/>
      <c r="E27" s="518"/>
      <c r="F27" s="380"/>
      <c r="G27" s="47"/>
      <c r="H27" s="379"/>
      <c r="I27" s="386"/>
      <c r="J27" s="387"/>
      <c r="K27" s="388"/>
      <c r="L27" s="389"/>
      <c r="M27" s="382">
        <f>IF(NOT(ISERROR(MATCH(L27,_xlfn.ANCHORARRAY(F38),0))),K40&amp;"Por favor no seleccionar los criterios de impacto",L27)</f>
        <v>0</v>
      </c>
      <c r="N27" s="387"/>
      <c r="O27" s="388"/>
      <c r="P27" s="395"/>
      <c r="Q27" s="48">
        <v>6</v>
      </c>
      <c r="R27" s="60"/>
      <c r="S27" s="49" t="str">
        <f t="shared" si="11"/>
        <v/>
      </c>
      <c r="T27" s="50"/>
      <c r="U27" s="50"/>
      <c r="V27" s="103" t="str">
        <f t="shared" si="8"/>
        <v/>
      </c>
      <c r="W27" s="50"/>
      <c r="X27" s="50"/>
      <c r="Y27" s="50"/>
      <c r="Z27" s="52" t="str">
        <f t="shared" si="12"/>
        <v/>
      </c>
      <c r="AA27" s="53" t="str">
        <f t="shared" si="2"/>
        <v/>
      </c>
      <c r="AB27" s="51" t="str">
        <f t="shared" si="9"/>
        <v/>
      </c>
      <c r="AC27" s="53" t="str">
        <f t="shared" si="4"/>
        <v/>
      </c>
      <c r="AD27" s="51" t="str">
        <f t="shared" si="13"/>
        <v/>
      </c>
      <c r="AE27" s="54" t="str">
        <f t="shared" si="14"/>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7" hidden="1" customHeight="1" x14ac:dyDescent="0.35">
      <c r="A28" s="403">
        <v>3</v>
      </c>
      <c r="B28" s="379"/>
      <c r="C28" s="379"/>
      <c r="D28" s="379"/>
      <c r="E28" s="379"/>
      <c r="F28" s="380"/>
      <c r="G28" s="380"/>
      <c r="H28" s="379"/>
      <c r="I28" s="386"/>
      <c r="J28" s="387" t="str">
        <f>IF(I28&lt;=0,"",IF(I28&lt;=2,"Muy Baja",IF(I28&lt;=24,"Baja",IF(I28&lt;=500,"Media",IF(I28&lt;=5000,"Alta","Muy Alta")))))</f>
        <v/>
      </c>
      <c r="K28" s="388" t="str">
        <f>IF(J28="","",IF(J28="Muy Baja",0.2,IF(J28="Baja",0.4,IF(J28="Media",0.6,IF(J28="Alta",0.8,IF(J28="Muy Alta",1,))))))</f>
        <v/>
      </c>
      <c r="L28" s="389"/>
      <c r="M28" s="388">
        <v>0</v>
      </c>
      <c r="N28" s="387" t="s">
        <v>703</v>
      </c>
      <c r="O28" s="388" t="str">
        <f>IF(N28="","",IF(N28="Leve",0.2,IF(N28="Menor",0.4,IF(N28="Moderado",0.6,IF(N28="Mayor",0.8,IF(N28="Catastrófico",1,))))))</f>
        <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
      </c>
      <c r="Q28" s="48">
        <v>1</v>
      </c>
      <c r="R28" s="96"/>
      <c r="S28" s="49" t="str">
        <f>IF(OR(T28="Preventivo",T28="Detectivo"),"Probabilidad",IF(T28="Correctivo","Impacto",""))</f>
        <v/>
      </c>
      <c r="T28" s="50"/>
      <c r="U28" s="50" t="s">
        <v>59</v>
      </c>
      <c r="V28" s="103" t="str">
        <f>IF(AND(T28="Preventivo",U28="Automático"),"50%",IF(AND(T28="Preventivo",U28="Manual"),"40%",IF(AND(T28="Detectivo",U28="Automático"),"40%",IF(AND(T28="Detectivo",U28="Manual"),"30%",IF(AND(T28="Correctivo",U28="Automático"),"35%",IF(AND(T28="Correctivo",U28="Manual"),"25%",""))))))</f>
        <v/>
      </c>
      <c r="W28" s="50" t="s">
        <v>60</v>
      </c>
      <c r="X28" s="50" t="s">
        <v>61</v>
      </c>
      <c r="Y28" s="50" t="s">
        <v>62</v>
      </c>
      <c r="Z28" s="52" t="str">
        <f>IFERROR(IF(S28="Probabilidad",(K28-(+K28*V28)),IF(S28="Impacto",K28,"")),"")</f>
        <v/>
      </c>
      <c r="AA28" s="53" t="str">
        <f>IFERROR(IF(Z28="","",IF(Z28&lt;=0.2,"Muy Baja",IF(Z28&lt;=0.4,"Baja",IF(Z28&lt;=0.6,"Media",IF(Z28&lt;=0.8,"Alta","Muy Alta"))))),"")</f>
        <v/>
      </c>
      <c r="AB28" s="51" t="str">
        <f>+Z28</f>
        <v/>
      </c>
      <c r="AC28" s="53" t="str">
        <f>IFERROR(IF(AD28="","",IF(AD28&lt;=0.2,"Leve",IF(AD28&lt;=0.4,"Menor",IF(AD28&lt;=0.6,"Moderado",IF(AD28&lt;=0.8,"Mayor","Catastrófico"))))),"")</f>
        <v/>
      </c>
      <c r="AD28" s="51" t="str">
        <f>IFERROR(IF(S28="Impacto",(O28-(+O28*V28)),IF(S28="Probabilidad",O28,"")),"")</f>
        <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
      </c>
      <c r="AF28" s="396" t="str">
        <f>(AE31)</f>
        <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20.65" hidden="1" customHeight="1" x14ac:dyDescent="0.35">
      <c r="A29" s="403"/>
      <c r="B29" s="379"/>
      <c r="C29" s="379"/>
      <c r="D29" s="379"/>
      <c r="E29" s="379"/>
      <c r="F29" s="380"/>
      <c r="G29" s="380"/>
      <c r="H29" s="379"/>
      <c r="I29" s="386"/>
      <c r="J29" s="387"/>
      <c r="K29" s="388"/>
      <c r="L29" s="389"/>
      <c r="M29" s="388">
        <f>IF(NOT(ISERROR(MATCH(L29,_xlfn.ANCHORARRAY(F40),0))),K42&amp;"Por favor no seleccionar los criterios de impacto",L29)</f>
        <v>0</v>
      </c>
      <c r="N29" s="387"/>
      <c r="O29" s="388"/>
      <c r="P29" s="395"/>
      <c r="Q29" s="48">
        <v>2</v>
      </c>
      <c r="R29" s="97"/>
      <c r="S29" s="49" t="str">
        <f>IF(OR(T29="Preventivo",T29="Detectivo"),"Probabilidad",IF(T29="Correctivo","Impacto",""))</f>
        <v/>
      </c>
      <c r="T29" s="50"/>
      <c r="U29" s="50" t="s">
        <v>59</v>
      </c>
      <c r="V29" s="103" t="str">
        <f t="shared" ref="V29:V33" si="15">IF(AND(T29="Preventivo",U29="Automático"),"50%",IF(AND(T29="Preventivo",U29="Manual"),"40%",IF(AND(T29="Detectivo",U29="Automático"),"40%",IF(AND(T29="Detectivo",U29="Manual"),"30%",IF(AND(T29="Correctivo",U29="Automático"),"35%",IF(AND(T29="Correctivo",U29="Manual"),"25%",""))))))</f>
        <v/>
      </c>
      <c r="W29" s="50" t="s">
        <v>60</v>
      </c>
      <c r="X29" s="50" t="s">
        <v>61</v>
      </c>
      <c r="Y29" s="50" t="s">
        <v>62</v>
      </c>
      <c r="Z29" s="59" t="str">
        <f>IFERROR(IF(AND(S28="Probabilidad",S29="Probabilidad"),(AB28-(+AB28*V29)),IF(S29="Probabilidad",(K28-(+K28*V29)),IF(S29="Impacto",AB28,""))),"")</f>
        <v/>
      </c>
      <c r="AA29" s="53" t="str">
        <f t="shared" si="2"/>
        <v/>
      </c>
      <c r="AB29" s="51" t="str">
        <f t="shared" ref="AB29:AB33" si="16">+Z29</f>
        <v/>
      </c>
      <c r="AC29" s="53" t="str">
        <f t="shared" si="4"/>
        <v/>
      </c>
      <c r="AD29" s="51" t="str">
        <f>IFERROR(IF(AND(S28="Impacto",S29="Impacto"),(AD28-(+AD28*V29)),IF(S29="Impacto",(O28-(+O28*V29)),IF(S29="Probabilidad",AD28,""))),"")</f>
        <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3.5" hidden="1" customHeight="1" x14ac:dyDescent="0.35">
      <c r="A30" s="403"/>
      <c r="B30" s="379"/>
      <c r="C30" s="379"/>
      <c r="D30" s="379"/>
      <c r="E30" s="379"/>
      <c r="F30" s="380"/>
      <c r="G30" s="380"/>
      <c r="H30" s="379"/>
      <c r="I30" s="386"/>
      <c r="J30" s="387"/>
      <c r="K30" s="388"/>
      <c r="L30" s="389"/>
      <c r="M30" s="388">
        <f>IF(NOT(ISERROR(MATCH(L30,_xlfn.ANCHORARRAY(F41),0))),K43&amp;"Por favor no seleccionar los criterios de impacto",L30)</f>
        <v>0</v>
      </c>
      <c r="N30" s="387"/>
      <c r="O30" s="388"/>
      <c r="P30" s="395"/>
      <c r="Q30" s="48">
        <v>3</v>
      </c>
      <c r="R30" s="97"/>
      <c r="S30" s="49" t="str">
        <f>IF(OR(T30="Preventivo",T30="Detectivo"),"Probabilidad",IF(T30="Correctivo","Impacto",""))</f>
        <v/>
      </c>
      <c r="T30" s="50"/>
      <c r="U30" s="50" t="s">
        <v>59</v>
      </c>
      <c r="V30" s="103" t="str">
        <f t="shared" si="15"/>
        <v/>
      </c>
      <c r="W30" s="50" t="s">
        <v>60</v>
      </c>
      <c r="X30" s="50" t="s">
        <v>61</v>
      </c>
      <c r="Y30" s="50" t="s">
        <v>62</v>
      </c>
      <c r="Z30" s="52" t="str">
        <f>IFERROR(IF(AND(S29="Probabilidad",S30="Probabilidad"),(AB29-(+AB29*V30)),IF(AND(S29="Impacto",S30="Probabilidad"),(AB28-(+AB28*V30)),IF(S30="Impacto",AB29,""))),"")</f>
        <v/>
      </c>
      <c r="AA30" s="53" t="str">
        <f t="shared" si="2"/>
        <v/>
      </c>
      <c r="AB30" s="51" t="str">
        <f t="shared" si="16"/>
        <v/>
      </c>
      <c r="AC30" s="53" t="str">
        <f t="shared" si="4"/>
        <v/>
      </c>
      <c r="AD30" s="51" t="str">
        <f>IFERROR(IF(AND(S29="Impacto",S30="Impacto"),(AD29-(+AD29*V30)),IF(AND(S29="Probabilidad",S30="Impacto"),(AD28-(+AD28*V30)),IF(S30="Probabilidad",AD29,""))),"")</f>
        <v/>
      </c>
      <c r="AE30" s="54" t="str">
        <f t="shared" si="17"/>
        <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51.5" hidden="1" customHeight="1" x14ac:dyDescent="0.35">
      <c r="A31" s="403"/>
      <c r="B31" s="379"/>
      <c r="C31" s="379"/>
      <c r="D31" s="379"/>
      <c r="E31" s="379"/>
      <c r="F31" s="380"/>
      <c r="G31" s="380"/>
      <c r="H31" s="379"/>
      <c r="I31" s="386"/>
      <c r="J31" s="387"/>
      <c r="K31" s="388"/>
      <c r="L31" s="389"/>
      <c r="M31" s="388">
        <f>IF(NOT(ISERROR(MATCH(L31,_xlfn.ANCHORARRAY(F42),0))),K44&amp;"Por favor no seleccionar los criterios de impacto",L31)</f>
        <v>0</v>
      </c>
      <c r="N31" s="387"/>
      <c r="O31" s="388"/>
      <c r="P31" s="395"/>
      <c r="Q31" s="48">
        <v>4</v>
      </c>
      <c r="R31" s="98"/>
      <c r="S31" s="49" t="str">
        <f t="shared" ref="S31:S33" si="18">IF(OR(T31="Preventivo",T31="Detectivo"),"Probabilidad",IF(T31="Correctivo","Impacto",""))</f>
        <v/>
      </c>
      <c r="T31" s="50"/>
      <c r="U31" s="50" t="s">
        <v>59</v>
      </c>
      <c r="V31" s="103" t="str">
        <f t="shared" si="15"/>
        <v/>
      </c>
      <c r="W31" s="50" t="s">
        <v>60</v>
      </c>
      <c r="X31" s="50" t="s">
        <v>61</v>
      </c>
      <c r="Y31" s="50" t="s">
        <v>62</v>
      </c>
      <c r="Z31" s="52" t="str">
        <f t="shared" ref="Z31:Z33" si="19">IFERROR(IF(AND(S30="Probabilidad",S31="Probabilidad"),(AB30-(+AB30*V31)),IF(AND(S30="Impacto",S31="Probabilidad"),(AB29-(+AB29*V31)),IF(S31="Impacto",AB30,""))),"")</f>
        <v/>
      </c>
      <c r="AA31" s="53" t="str">
        <f t="shared" si="2"/>
        <v/>
      </c>
      <c r="AB31" s="51" t="str">
        <f t="shared" si="16"/>
        <v/>
      </c>
      <c r="AC31" s="53" t="str">
        <f t="shared" si="4"/>
        <v/>
      </c>
      <c r="AD31" s="51" t="str">
        <f t="shared" ref="AD31:AD33" si="20">IFERROR(IF(AND(S30="Impacto",S31="Impacto"),(AD30-(+AD30*V31)),IF(AND(S30="Probabilidad",S31="Impacto"),(AD29-(+AD29*V31)),IF(S31="Probabilidad",AD30,""))),"")</f>
        <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hidden="1" customHeight="1" x14ac:dyDescent="0.35">
      <c r="A32" s="403"/>
      <c r="B32" s="379"/>
      <c r="C32" s="379"/>
      <c r="D32" s="379"/>
      <c r="E32" s="379"/>
      <c r="F32" s="380"/>
      <c r="G32" s="380"/>
      <c r="H32" s="379"/>
      <c r="I32" s="386"/>
      <c r="J32" s="387"/>
      <c r="K32" s="388"/>
      <c r="L32" s="389"/>
      <c r="M32" s="388">
        <f>IF(NOT(ISERROR(MATCH(L32,_xlfn.ANCHORARRAY(F43),0))),K45&amp;"Por favor no seleccionar los criterios de impacto",L32)</f>
        <v>0</v>
      </c>
      <c r="N32" s="387"/>
      <c r="O32" s="388"/>
      <c r="P32" s="395"/>
      <c r="Q32" s="48">
        <v>5</v>
      </c>
      <c r="R32" s="96"/>
      <c r="S32" s="49" t="str">
        <f t="shared" si="18"/>
        <v/>
      </c>
      <c r="T32" s="50"/>
      <c r="U32" s="50" t="s">
        <v>59</v>
      </c>
      <c r="V32" s="103" t="str">
        <f t="shared" si="15"/>
        <v/>
      </c>
      <c r="W32" s="50" t="s">
        <v>60</v>
      </c>
      <c r="X32" s="50" t="s">
        <v>61</v>
      </c>
      <c r="Y32" s="50" t="s">
        <v>62</v>
      </c>
      <c r="Z32" s="52" t="str">
        <f t="shared" si="19"/>
        <v/>
      </c>
      <c r="AA32" s="53" t="str">
        <f t="shared" si="2"/>
        <v/>
      </c>
      <c r="AB32" s="51" t="str">
        <f t="shared" si="16"/>
        <v/>
      </c>
      <c r="AC32" s="53" t="str">
        <f t="shared" si="4"/>
        <v/>
      </c>
      <c r="AD32" s="51" t="str">
        <f t="shared" si="20"/>
        <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hidden="1" customHeight="1" x14ac:dyDescent="0.35">
      <c r="A33" s="403"/>
      <c r="B33" s="379"/>
      <c r="C33" s="379"/>
      <c r="D33" s="379"/>
      <c r="E33" s="379"/>
      <c r="F33" s="380"/>
      <c r="G33" s="380"/>
      <c r="H33" s="379"/>
      <c r="I33" s="386"/>
      <c r="J33" s="387"/>
      <c r="K33" s="388"/>
      <c r="L33" s="389"/>
      <c r="M33" s="388">
        <f>IF(NOT(ISERROR(MATCH(L33,_xlfn.ANCHORARRAY(F44),0))),K46&amp;"Por favor no seleccionar los criterios de impacto",L33)</f>
        <v>0</v>
      </c>
      <c r="N33" s="387"/>
      <c r="O33" s="388"/>
      <c r="P33" s="395"/>
      <c r="Q33" s="48">
        <v>6</v>
      </c>
      <c r="R33" s="96"/>
      <c r="S33" s="49" t="str">
        <f t="shared" si="18"/>
        <v/>
      </c>
      <c r="T33" s="50"/>
      <c r="U33" s="50" t="s">
        <v>59</v>
      </c>
      <c r="V33" s="103" t="str">
        <f t="shared" si="15"/>
        <v/>
      </c>
      <c r="W33" s="50" t="s">
        <v>60</v>
      </c>
      <c r="X33" s="50" t="s">
        <v>61</v>
      </c>
      <c r="Y33" s="50" t="s">
        <v>62</v>
      </c>
      <c r="Z33" s="52" t="str">
        <f t="shared" si="19"/>
        <v/>
      </c>
      <c r="AA33" s="53" t="str">
        <f t="shared" si="2"/>
        <v/>
      </c>
      <c r="AB33" s="51" t="str">
        <f t="shared" si="16"/>
        <v/>
      </c>
      <c r="AC33" s="53" t="str">
        <f t="shared" si="4"/>
        <v/>
      </c>
      <c r="AD33" s="51" t="str">
        <f t="shared" si="20"/>
        <v/>
      </c>
      <c r="AE33" s="54" t="str">
        <f t="shared" si="21"/>
        <v/>
      </c>
      <c r="AF33" s="396"/>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66.650000000000006" hidden="1" customHeight="1" x14ac:dyDescent="0.35">
      <c r="A34" s="403">
        <v>4</v>
      </c>
      <c r="B34" s="379"/>
      <c r="C34" s="379"/>
      <c r="D34" s="379"/>
      <c r="E34" s="379"/>
      <c r="F34" s="380"/>
      <c r="G34" s="380"/>
      <c r="H34" s="379"/>
      <c r="I34" s="386"/>
      <c r="J34" s="387" t="str">
        <f>IF(I34&lt;=0,"",IF(I34&lt;=2,"Muy Baja",IF(I34&lt;=24,"Baja",IF(I34&lt;=500,"Media",IF(I34&lt;=5000,"Alta","Muy Alta")))))</f>
        <v/>
      </c>
      <c r="K34" s="388" t="str">
        <f>IF(J34="","",IF(J34="Muy Baja",0.2,IF(J34="Baja",0.4,IF(J34="Media",0.6,IF(J34="Alta",0.8,IF(J34="Muy Alta",1,))))))</f>
        <v/>
      </c>
      <c r="L34" s="389"/>
      <c r="M34" s="388">
        <v>0</v>
      </c>
      <c r="N34" s="387" t="s">
        <v>703</v>
      </c>
      <c r="O34" s="388" t="str">
        <f>IF(N34="","",IF(N34="Leve",0.2,IF(N34="Menor",0.4,IF(N34="Moderado",0.6,IF(N34="Mayor",0.8,IF(N34="Catastrófico",1,))))))</f>
        <v/>
      </c>
      <c r="P34" s="395"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
      </c>
      <c r="Q34" s="48">
        <v>1</v>
      </c>
      <c r="R34" s="60"/>
      <c r="S34" s="49" t="str">
        <f>IF(OR(T34="Preventivo",T34="Detectivo"),"Probabilidad",IF(T34="Correctivo","Impacto",""))</f>
        <v/>
      </c>
      <c r="T34" s="50"/>
      <c r="U34" s="50" t="s">
        <v>59</v>
      </c>
      <c r="V34" s="103" t="str">
        <f>IF(AND(T34="Preventivo",U34="Automático"),"50%",IF(AND(T34="Preventivo",U34="Manual"),"40%",IF(AND(T34="Detectivo",U34="Automático"),"40%",IF(AND(T34="Detectivo",U34="Manual"),"30%",IF(AND(T34="Correctivo",U34="Automático"),"35%",IF(AND(T34="Correctivo",U34="Manual"),"25%",""))))))</f>
        <v/>
      </c>
      <c r="W34" s="50" t="s">
        <v>60</v>
      </c>
      <c r="X34" s="50" t="s">
        <v>61</v>
      </c>
      <c r="Y34" s="50" t="s">
        <v>62</v>
      </c>
      <c r="Z34" s="52" t="str">
        <f>IFERROR(IF(S34="Probabilidad",(K34-(+K34*V34)),IF(S34="Impacto",K34,"")),"")</f>
        <v/>
      </c>
      <c r="AA34" s="53" t="str">
        <f>IFERROR(IF(Z34="","",IF(Z34&lt;=0.2,"Muy Baja",IF(Z34&lt;=0.4,"Baja",IF(Z34&lt;=0.6,"Media",IF(Z34&lt;=0.8,"Alta","Muy Alta"))))),"")</f>
        <v/>
      </c>
      <c r="AB34" s="51" t="str">
        <f>+Z34</f>
        <v/>
      </c>
      <c r="AC34" s="53" t="str">
        <f>IFERROR(IF(AD34="","",IF(AD34&lt;=0.2,"Leve",IF(AD34&lt;=0.4,"Menor",IF(AD34&lt;=0.6,"Moderado",IF(AD34&lt;=0.8,"Mayor","Catastrófico"))))),"")</f>
        <v/>
      </c>
      <c r="AD34" s="51" t="str">
        <f>IFERROR(IF(S34="Impacto",(O34-(+O34*V34)),IF(S34="Probabilidad",O34,"")),"")</f>
        <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
      </c>
      <c r="AF34" s="396" t="str">
        <f>(AE37)</f>
        <v/>
      </c>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44.15" hidden="1" customHeight="1" x14ac:dyDescent="0.35">
      <c r="A35" s="403"/>
      <c r="B35" s="379"/>
      <c r="C35" s="379"/>
      <c r="D35" s="379"/>
      <c r="E35" s="379"/>
      <c r="F35" s="380"/>
      <c r="G35" s="380"/>
      <c r="H35" s="379"/>
      <c r="I35" s="386"/>
      <c r="J35" s="387"/>
      <c r="K35" s="388"/>
      <c r="L35" s="389"/>
      <c r="M35" s="388">
        <f>IF(NOT(ISERROR(MATCH(L35,_xlfn.ANCHORARRAY(F46),0))),K48&amp;"Por favor no seleccionar los criterios de impacto",L35)</f>
        <v>0</v>
      </c>
      <c r="N35" s="387"/>
      <c r="O35" s="388"/>
      <c r="P35" s="395"/>
      <c r="Q35" s="48">
        <v>2</v>
      </c>
      <c r="R35" s="60"/>
      <c r="S35" s="49" t="str">
        <f>IF(OR(T35="Preventivo",T35="Detectivo"),"Probabilidad",IF(T35="Correctivo","Impacto",""))</f>
        <v/>
      </c>
      <c r="T35" s="50"/>
      <c r="U35" s="50" t="s">
        <v>59</v>
      </c>
      <c r="V35" s="103" t="str">
        <f t="shared" ref="V35:V37" si="22">IF(AND(T35="Preventivo",U35="Automático"),"50%",IF(AND(T35="Preventivo",U35="Manual"),"40%",IF(AND(T35="Detectivo",U35="Automático"),"40%",IF(AND(T35="Detectivo",U35="Manual"),"30%",IF(AND(T35="Correctivo",U35="Automático"),"35%",IF(AND(T35="Correctivo",U35="Manual"),"25%",""))))))</f>
        <v/>
      </c>
      <c r="W35" s="50" t="s">
        <v>60</v>
      </c>
      <c r="X35" s="50" t="s">
        <v>61</v>
      </c>
      <c r="Y35" s="50" t="s">
        <v>62</v>
      </c>
      <c r="Z35" s="52" t="str">
        <f>IFERROR(IF(AND(S34="Probabilidad",S35="Probabilidad"),(AB34-(+AB34*V35)),IF(S35="Probabilidad",(K34-(+K34*V35)),IF(S35="Impacto",AB34,""))),"")</f>
        <v/>
      </c>
      <c r="AA35" s="53" t="str">
        <f t="shared" si="2"/>
        <v/>
      </c>
      <c r="AB35" s="51" t="str">
        <f t="shared" ref="AB35:AB37" si="23">+Z35</f>
        <v/>
      </c>
      <c r="AC35" s="53" t="str">
        <f t="shared" si="4"/>
        <v/>
      </c>
      <c r="AD35" s="51" t="str">
        <f>IFERROR(IF(AND(S34="Impacto",S35="Impacto"),(AD34-(+AD34*V35)),IF(S35="Impacto",(O34-(+O34*V35)),IF(S35="Probabilidad",AD34,""))),"")</f>
        <v/>
      </c>
      <c r="AE35" s="54" t="str">
        <f t="shared" ref="AE35:AE36" si="24">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0.65" hidden="1" customHeight="1" x14ac:dyDescent="0.35">
      <c r="A36" s="403"/>
      <c r="B36" s="379"/>
      <c r="C36" s="379"/>
      <c r="D36" s="379"/>
      <c r="E36" s="379"/>
      <c r="F36" s="380"/>
      <c r="G36" s="380"/>
      <c r="H36" s="379"/>
      <c r="I36" s="386"/>
      <c r="J36" s="387"/>
      <c r="K36" s="388"/>
      <c r="L36" s="389"/>
      <c r="M36" s="388">
        <f>IF(NOT(ISERROR(MATCH(L36,_xlfn.ANCHORARRAY(F47),0))),K49&amp;"Por favor no seleccionar los criterios de impacto",L36)</f>
        <v>0</v>
      </c>
      <c r="N36" s="387"/>
      <c r="O36" s="388"/>
      <c r="P36" s="395"/>
      <c r="Q36" s="48">
        <v>3</v>
      </c>
      <c r="R36" s="60"/>
      <c r="S36" s="49" t="str">
        <f>IF(OR(T36="Preventivo",T36="Detectivo"),"Probabilidad",IF(T36="Correctivo","Impacto",""))</f>
        <v/>
      </c>
      <c r="T36" s="50"/>
      <c r="U36" s="50" t="s">
        <v>59</v>
      </c>
      <c r="V36" s="103" t="str">
        <f t="shared" si="22"/>
        <v/>
      </c>
      <c r="W36" s="50" t="s">
        <v>60</v>
      </c>
      <c r="X36" s="50" t="s">
        <v>61</v>
      </c>
      <c r="Y36" s="50" t="s">
        <v>62</v>
      </c>
      <c r="Z36" s="52" t="str">
        <f>IFERROR(IF(AND(S35="Probabilidad",S36="Probabilidad"),(AB35-(+AB35*V36)),IF(AND(S35="Impacto",S36="Probabilidad"),(AB34-(+AB34*V36)),IF(S36="Impacto",AB35,""))),"")</f>
        <v/>
      </c>
      <c r="AA36" s="53" t="str">
        <f t="shared" si="2"/>
        <v/>
      </c>
      <c r="AB36" s="51" t="str">
        <f t="shared" si="23"/>
        <v/>
      </c>
      <c r="AC36" s="53" t="str">
        <f t="shared" si="4"/>
        <v/>
      </c>
      <c r="AD36" s="51" t="str">
        <f>IFERROR(IF(AND(S35="Impacto",S36="Impacto"),(AD35-(+AD35*V36)),IF(AND(S35="Probabilidad",S36="Impacto"),(AD34-(+AD34*V36)),IF(S36="Probabilidad",AD35,""))),"")</f>
        <v/>
      </c>
      <c r="AE36" s="54" t="str">
        <f t="shared" si="24"/>
        <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93" hidden="1" customHeight="1" x14ac:dyDescent="0.35">
      <c r="A37" s="403"/>
      <c r="B37" s="379"/>
      <c r="C37" s="379"/>
      <c r="D37" s="379"/>
      <c r="E37" s="379"/>
      <c r="F37" s="380"/>
      <c r="G37" s="380"/>
      <c r="H37" s="379"/>
      <c r="I37" s="386"/>
      <c r="J37" s="387"/>
      <c r="K37" s="388"/>
      <c r="L37" s="389"/>
      <c r="M37" s="388">
        <f>IF(NOT(ISERROR(MATCH(L37,_xlfn.ANCHORARRAY(F48),0))),K50&amp;"Por favor no seleccionar los criterios de impacto",L37)</f>
        <v>0</v>
      </c>
      <c r="N37" s="387"/>
      <c r="O37" s="388"/>
      <c r="P37" s="395"/>
      <c r="Q37" s="48">
        <v>4</v>
      </c>
      <c r="R37" s="60"/>
      <c r="S37" s="49" t="str">
        <f t="shared" ref="S37" si="25">IF(OR(T37="Preventivo",T37="Detectivo"),"Probabilidad",IF(T37="Correctivo","Impacto",""))</f>
        <v/>
      </c>
      <c r="T37" s="50"/>
      <c r="U37" s="50" t="s">
        <v>59</v>
      </c>
      <c r="V37" s="103" t="str">
        <f t="shared" si="22"/>
        <v/>
      </c>
      <c r="W37" s="50" t="s">
        <v>60</v>
      </c>
      <c r="X37" s="50" t="s">
        <v>61</v>
      </c>
      <c r="Y37" s="50" t="s">
        <v>62</v>
      </c>
      <c r="Z37" s="52" t="str">
        <f t="shared" ref="Z37" si="26">IFERROR(IF(AND(S36="Probabilidad",S37="Probabilidad"),(AB36-(+AB36*V37)),IF(AND(S36="Impacto",S37="Probabilidad"),(AB35-(+AB35*V37)),IF(S37="Impacto",AB36,""))),"")</f>
        <v/>
      </c>
      <c r="AA37" s="53" t="str">
        <f t="shared" si="2"/>
        <v/>
      </c>
      <c r="AB37" s="51" t="str">
        <f t="shared" si="23"/>
        <v/>
      </c>
      <c r="AC37" s="53" t="str">
        <f t="shared" si="4"/>
        <v/>
      </c>
      <c r="AD37" s="51" t="str">
        <f t="shared" ref="AD37" si="27">IFERROR(IF(AND(S36="Impacto",S37="Impacto"),(AD36-(+AD36*V37)),IF(AND(S36="Probabilidad",S37="Impacto"),(AD35-(+AD35*V37)),IF(S37="Probabilidad",AD36,""))),"")</f>
        <v/>
      </c>
      <c r="AE37" s="54"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
      </c>
      <c r="AF37" s="396"/>
      <c r="AG37" s="50" t="s">
        <v>63</v>
      </c>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51.5" hidden="1" customHeight="1" x14ac:dyDescent="0.35">
      <c r="A38" s="403"/>
      <c r="B38" s="379"/>
      <c r="C38" s="379"/>
      <c r="D38" s="379"/>
      <c r="E38" s="46"/>
      <c r="F38" s="380"/>
      <c r="G38" s="47"/>
      <c r="H38" s="379"/>
      <c r="I38" s="386"/>
      <c r="J38" s="387"/>
      <c r="K38" s="388"/>
      <c r="L38" s="389"/>
      <c r="M38" s="388">
        <f>IF(NOT(ISERROR(MATCH(L38,_xlfn.ANCHORARRAY(F49),0))),K51&amp;"Por favor no seleccionar los criterios de impacto",L38)</f>
        <v>0</v>
      </c>
      <c r="N38" s="387"/>
      <c r="O38" s="388"/>
      <c r="P38" s="395"/>
      <c r="Q38" s="48">
        <v>5</v>
      </c>
      <c r="R38" s="60"/>
      <c r="S38" s="49"/>
      <c r="T38" s="50"/>
      <c r="U38" s="50"/>
      <c r="V38" s="103"/>
      <c r="W38" s="50"/>
      <c r="X38" s="50"/>
      <c r="Y38" s="50"/>
      <c r="Z38" s="59"/>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10" hidden="1" customHeight="1" x14ac:dyDescent="0.35">
      <c r="A39" s="403"/>
      <c r="B39" s="379"/>
      <c r="C39" s="379"/>
      <c r="D39" s="379"/>
      <c r="E39" s="46"/>
      <c r="F39" s="380"/>
      <c r="G39" s="47"/>
      <c r="H39" s="379"/>
      <c r="I39" s="386"/>
      <c r="J39" s="387"/>
      <c r="K39" s="388"/>
      <c r="L39" s="389"/>
      <c r="M39" s="388">
        <f>IF(NOT(ISERROR(MATCH(L39,_xlfn.ANCHORARRAY(F50),0))),K52&amp;"Por favor no seleccionar los criterios de impacto",L39)</f>
        <v>0</v>
      </c>
      <c r="N39" s="387"/>
      <c r="O39" s="388"/>
      <c r="P39" s="395"/>
      <c r="Q39" s="48">
        <v>6</v>
      </c>
      <c r="R39" s="60"/>
      <c r="S39" s="49"/>
      <c r="T39" s="50"/>
      <c r="U39" s="50"/>
      <c r="V39" s="103"/>
      <c r="W39" s="50"/>
      <c r="X39" s="50"/>
      <c r="Y39" s="50"/>
      <c r="Z39" s="52"/>
      <c r="AA39" s="53"/>
      <c r="AB39" s="51"/>
      <c r="AC39" s="53"/>
      <c r="AD39" s="51"/>
      <c r="AE39" s="54"/>
      <c r="AF39" s="54"/>
      <c r="AG39" s="50"/>
      <c r="AH39" s="56"/>
      <c r="AI39" s="57"/>
      <c r="AJ39" s="58"/>
      <c r="AK39" s="58"/>
      <c r="AL39" s="56"/>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4" hidden="1" customHeight="1" x14ac:dyDescent="0.35">
      <c r="A40" s="397">
        <v>5</v>
      </c>
      <c r="B40" s="399"/>
      <c r="C40" s="399"/>
      <c r="D40" s="399"/>
      <c r="E40" s="61"/>
      <c r="F40" s="401"/>
      <c r="G40" s="412"/>
      <c r="H40" s="399"/>
      <c r="I40" s="413"/>
      <c r="J40" s="406" t="str">
        <f>IF(I40&lt;=0,"",IF(I40&lt;=2,"Muy Baja",IF(I40&lt;=24,"Baja",IF(I40&lt;=500,"Media",IF(I40&lt;=5000,"Alta","Muy Alta")))))</f>
        <v/>
      </c>
      <c r="K40" s="404" t="str">
        <f>IF(J40="","",IF(J40="Muy Baja",0.2,IF(J40="Baja",0.4,IF(J40="Media",0.6,IF(J40="Alta",0.8,IF(J40="Muy Alta",1,))))))</f>
        <v/>
      </c>
      <c r="L40" s="415"/>
      <c r="M40" s="404">
        <v>0</v>
      </c>
      <c r="N40" s="406" t="s">
        <v>703</v>
      </c>
      <c r="O40" s="404" t="str">
        <f>IF(N40="","",IF(N40="Leve",0.2,IF(N40="Menor",0.4,IF(N40="Moderado",0.6,IF(N40="Mayor",0.8,IF(N40="Catastrófico",1,))))))</f>
        <v/>
      </c>
      <c r="P40" s="408"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
      </c>
      <c r="Q40" s="66">
        <v>1</v>
      </c>
      <c r="R40" s="67"/>
      <c r="S40" s="68" t="str">
        <f>IF(OR(T40="Preventivo",T40="Detectivo"),"Probabilidad",IF(T40="Correctivo","Impacto",""))</f>
        <v/>
      </c>
      <c r="T40" s="69"/>
      <c r="U40" s="69"/>
      <c r="V40" s="108" t="str">
        <f>IF(AND(T40="Preventivo",U40="Automático"),"50%",IF(AND(T40="Preventivo",U40="Manual"),"40%",IF(AND(T40="Detectivo",U40="Automático"),"40%",IF(AND(T40="Detectivo",U40="Manual"),"30%",IF(AND(T40="Correctivo",U40="Automático"),"35%",IF(AND(T40="Correctivo",U40="Manual"),"25%",""))))))</f>
        <v/>
      </c>
      <c r="W40" s="69"/>
      <c r="X40" s="69"/>
      <c r="Y40" s="69"/>
      <c r="Z40" s="71" t="str">
        <f>IFERROR(IF(S40="Probabilidad",(K40-(+K40*V40)),IF(S40="Impacto",K40,"")),"")</f>
        <v/>
      </c>
      <c r="AA40" s="72" t="str">
        <f>IFERROR(IF(Z40="","",IF(Z40&lt;=0.2,"Muy Baja",IF(Z40&lt;=0.4,"Baja",IF(Z40&lt;=0.6,"Media",IF(Z40&lt;=0.8,"Alta","Muy Alta"))))),"")</f>
        <v/>
      </c>
      <c r="AB40" s="70" t="str">
        <f>+Z40</f>
        <v/>
      </c>
      <c r="AC40" s="72" t="str">
        <f>IFERROR(IF(AD40="","",IF(AD40&lt;=0.2,"Leve",IF(AD40&lt;=0.4,"Menor",IF(AD40&lt;=0.6,"Moderado",IF(AD40&lt;=0.8,"Mayor","Catastrófico"))))),"")</f>
        <v/>
      </c>
      <c r="AD40" s="70" t="str">
        <f>IFERROR(IF(S40="Impacto",(O40-(+O40*V40)),IF(S40="Probabilidad",O40,"")),"")</f>
        <v/>
      </c>
      <c r="AE40" s="73"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410" t="str">
        <f>(AE44)</f>
        <v/>
      </c>
      <c r="AG40" s="69"/>
      <c r="AH40" s="61"/>
      <c r="AI40" s="62"/>
      <c r="AJ40" s="63"/>
      <c r="AK40" s="63"/>
      <c r="AL40" s="61"/>
      <c r="AM40" s="64"/>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71.5" hidden="1" customHeight="1" x14ac:dyDescent="0.35">
      <c r="A41" s="398"/>
      <c r="B41" s="400"/>
      <c r="C41" s="400"/>
      <c r="D41" s="400"/>
      <c r="E41" s="74"/>
      <c r="F41" s="402"/>
      <c r="G41" s="412"/>
      <c r="H41" s="400"/>
      <c r="I41" s="414"/>
      <c r="J41" s="407"/>
      <c r="K41" s="405"/>
      <c r="L41" s="416"/>
      <c r="M41" s="405">
        <f>IF(NOT(ISERROR(MATCH(L41,_xlfn.ANCHORARRAY(F52),0))),K54&amp;"Por favor no seleccionar los criterios de impacto",L41)</f>
        <v>0</v>
      </c>
      <c r="N41" s="407"/>
      <c r="O41" s="405"/>
      <c r="P41" s="409"/>
      <c r="Q41" s="79">
        <v>2</v>
      </c>
      <c r="R41" s="80"/>
      <c r="S41" s="81" t="str">
        <f>IF(OR(T41="Preventivo",T41="Detectivo"),"Probabilidad",IF(T41="Correctivo","Impacto",""))</f>
        <v/>
      </c>
      <c r="T41" s="82"/>
      <c r="U41" s="82"/>
      <c r="V41" s="109" t="str">
        <f t="shared" ref="V41:V45" si="28">IF(AND(T41="Preventivo",U41="Automático"),"50%",IF(AND(T41="Preventivo",U41="Manual"),"40%",IF(AND(T41="Detectivo",U41="Automático"),"40%",IF(AND(T41="Detectivo",U41="Manual"),"30%",IF(AND(T41="Correctivo",U41="Automático"),"35%",IF(AND(T41="Correctivo",U41="Manual"),"25%",""))))))</f>
        <v/>
      </c>
      <c r="W41" s="82"/>
      <c r="X41" s="82"/>
      <c r="Y41" s="82"/>
      <c r="Z41" s="84" t="str">
        <f>IFERROR(IF(AND(S40="Probabilidad",S41="Probabilidad"),(AB40-(+AB40*V41)),IF(S41="Probabilidad",(K40-(+K40*V41)),IF(S41="Impacto",AB40,""))),"")</f>
        <v/>
      </c>
      <c r="AA41" s="85" t="str">
        <f t="shared" si="2"/>
        <v/>
      </c>
      <c r="AB41" s="83" t="str">
        <f t="shared" ref="AB41:AB45" si="29">+Z41</f>
        <v/>
      </c>
      <c r="AC41" s="85" t="str">
        <f t="shared" si="4"/>
        <v/>
      </c>
      <c r="AD41" s="83" t="str">
        <f>IFERROR(IF(AND(S40="Impacto",S41="Impacto"),(AD40-(+AD40*V41)),IF(S41="Impacto",(O40-(+O40*V41)),IF(S41="Probabilidad",AD40,""))),"")</f>
        <v/>
      </c>
      <c r="AE41" s="86" t="str">
        <f t="shared" ref="AE41:AE42" si="30">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
      </c>
      <c r="AF41" s="410"/>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69" hidden="1" customHeight="1" x14ac:dyDescent="0.35">
      <c r="A42" s="398"/>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3</v>
      </c>
      <c r="R42" s="87"/>
      <c r="S42" s="81" t="str">
        <f>IF(OR(T42="Preventivo",T42="Detectivo"),"Probabilidad",IF(T42="Correctivo","Impacto",""))</f>
        <v/>
      </c>
      <c r="T42" s="82"/>
      <c r="U42" s="82"/>
      <c r="V42" s="109" t="str">
        <f t="shared" si="28"/>
        <v/>
      </c>
      <c r="W42" s="82"/>
      <c r="X42" s="82"/>
      <c r="Y42" s="82"/>
      <c r="Z42" s="84" t="str">
        <f>IFERROR(IF(AND(S41="Probabilidad",S42="Probabilidad"),(AB41-(+AB41*V42)),IF(AND(S41="Impacto",S42="Probabilidad"),(AB40-(+AB40*V42)),IF(S42="Impacto",AB41,""))),"")</f>
        <v/>
      </c>
      <c r="AA42" s="85" t="str">
        <f t="shared" si="2"/>
        <v/>
      </c>
      <c r="AB42" s="83" t="str">
        <f t="shared" si="29"/>
        <v/>
      </c>
      <c r="AC42" s="85" t="str">
        <f t="shared" si="4"/>
        <v/>
      </c>
      <c r="AD42" s="83" t="str">
        <f>IFERROR(IF(AND(S41="Impacto",S42="Impacto"),(AD41-(+AD41*V42)),IF(AND(S41="Probabilidad",S42="Impacto"),(AD40-(+AD40*V42)),IF(S42="Probabilidad",AD41,""))),"")</f>
        <v/>
      </c>
      <c r="AE42" s="86" t="str">
        <f t="shared" si="30"/>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81.650000000000006" hidden="1" customHeight="1" x14ac:dyDescent="0.35">
      <c r="A43" s="398"/>
      <c r="B43" s="400"/>
      <c r="C43" s="400"/>
      <c r="D43" s="400"/>
      <c r="E43" s="74"/>
      <c r="F43" s="402"/>
      <c r="G43" s="412"/>
      <c r="H43" s="400"/>
      <c r="I43" s="414"/>
      <c r="J43" s="407"/>
      <c r="K43" s="405"/>
      <c r="L43" s="416"/>
      <c r="M43" s="405">
        <f>IF(NOT(ISERROR(MATCH(L43,_xlfn.ANCHORARRAY(F54),0))),K56&amp;"Por favor no seleccionar los criterios de impacto",L43)</f>
        <v>0</v>
      </c>
      <c r="N43" s="407"/>
      <c r="O43" s="405"/>
      <c r="P43" s="409"/>
      <c r="Q43" s="79">
        <v>4</v>
      </c>
      <c r="R43" s="80"/>
      <c r="S43" s="81" t="str">
        <f t="shared" ref="S43:S45" si="31">IF(OR(T43="Preventivo",T43="Detectivo"),"Probabilidad",IF(T43="Correctivo","Impacto",""))</f>
        <v/>
      </c>
      <c r="T43" s="82"/>
      <c r="U43" s="82"/>
      <c r="V43" s="109" t="str">
        <f t="shared" si="28"/>
        <v/>
      </c>
      <c r="W43" s="82"/>
      <c r="X43" s="82"/>
      <c r="Y43" s="82"/>
      <c r="Z43" s="84" t="str">
        <f t="shared" ref="Z43:Z45" si="32">IFERROR(IF(AND(S42="Probabilidad",S43="Probabilidad"),(AB42-(+AB42*V43)),IF(AND(S42="Impacto",S43="Probabilidad"),(AB41-(+AB41*V43)),IF(S43="Impacto",AB42,""))),"")</f>
        <v/>
      </c>
      <c r="AA43" s="85" t="str">
        <f t="shared" si="2"/>
        <v/>
      </c>
      <c r="AB43" s="83" t="str">
        <f t="shared" si="29"/>
        <v/>
      </c>
      <c r="AC43" s="85" t="str">
        <f t="shared" si="4"/>
        <v/>
      </c>
      <c r="AD43" s="83" t="str">
        <f t="shared" ref="AD43:AD45" si="33">IFERROR(IF(AND(S42="Impacto",S43="Impacto"),(AD42-(+AD42*V43)),IF(AND(S42="Probabilidad",S43="Impacto"),(AD41-(+AD41*V43)),IF(S43="Probabilidad",AD42,""))),"")</f>
        <v/>
      </c>
      <c r="AE43" s="86"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410"/>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66.650000000000006" hidden="1" customHeight="1" x14ac:dyDescent="0.35">
      <c r="A44" s="398"/>
      <c r="B44" s="400"/>
      <c r="C44" s="400"/>
      <c r="D44" s="400"/>
      <c r="E44" s="74"/>
      <c r="F44" s="402"/>
      <c r="G44" s="401"/>
      <c r="H44" s="400"/>
      <c r="I44" s="414"/>
      <c r="J44" s="407"/>
      <c r="K44" s="405"/>
      <c r="L44" s="416"/>
      <c r="M44" s="405">
        <f>IF(NOT(ISERROR(MATCH(L44,_xlfn.ANCHORARRAY(F55),0))),K57&amp;"Por favor no seleccionar los criterios de impacto",L44)</f>
        <v>0</v>
      </c>
      <c r="N44" s="407"/>
      <c r="O44" s="405"/>
      <c r="P44" s="409"/>
      <c r="Q44" s="79">
        <v>5</v>
      </c>
      <c r="R44" s="80"/>
      <c r="S44" s="81" t="str">
        <f t="shared" si="31"/>
        <v/>
      </c>
      <c r="T44" s="82"/>
      <c r="U44" s="82"/>
      <c r="V44" s="109" t="str">
        <f t="shared" si="28"/>
        <v/>
      </c>
      <c r="W44" s="82"/>
      <c r="X44" s="82"/>
      <c r="Y44" s="82"/>
      <c r="Z44" s="84" t="str">
        <f t="shared" si="32"/>
        <v/>
      </c>
      <c r="AA44" s="85" t="str">
        <f t="shared" si="2"/>
        <v/>
      </c>
      <c r="AB44" s="83" t="str">
        <f t="shared" si="29"/>
        <v/>
      </c>
      <c r="AC44" s="85" t="str">
        <f t="shared" si="4"/>
        <v/>
      </c>
      <c r="AD44" s="83" t="str">
        <f t="shared" si="33"/>
        <v/>
      </c>
      <c r="AE44" s="86" t="str">
        <f t="shared" ref="AE44:AE45" si="34">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411"/>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51.5" hidden="1" customHeight="1" x14ac:dyDescent="0.35">
      <c r="A45" s="398"/>
      <c r="B45" s="400"/>
      <c r="C45" s="400"/>
      <c r="D45" s="400"/>
      <c r="E45" s="74"/>
      <c r="F45" s="402"/>
      <c r="G45" s="78"/>
      <c r="H45" s="400"/>
      <c r="I45" s="414"/>
      <c r="J45" s="407"/>
      <c r="K45" s="405"/>
      <c r="L45" s="416"/>
      <c r="M45" s="405">
        <f>IF(NOT(ISERROR(MATCH(L45,_xlfn.ANCHORARRAY(F56),0))),K58&amp;"Por favor no seleccionar los criterios de impacto",L45)</f>
        <v>0</v>
      </c>
      <c r="N45" s="407"/>
      <c r="O45" s="405"/>
      <c r="P45" s="409"/>
      <c r="Q45" s="79">
        <v>6</v>
      </c>
      <c r="R45" s="80"/>
      <c r="S45" s="81" t="str">
        <f t="shared" si="31"/>
        <v/>
      </c>
      <c r="T45" s="82"/>
      <c r="U45" s="82"/>
      <c r="V45" s="109" t="str">
        <f t="shared" si="28"/>
        <v/>
      </c>
      <c r="W45" s="82"/>
      <c r="X45" s="82"/>
      <c r="Y45" s="82"/>
      <c r="Z45" s="84" t="str">
        <f t="shared" si="32"/>
        <v/>
      </c>
      <c r="AA45" s="85" t="str">
        <f t="shared" si="2"/>
        <v/>
      </c>
      <c r="AB45" s="83" t="str">
        <f t="shared" si="29"/>
        <v/>
      </c>
      <c r="AC45" s="85" t="str">
        <f t="shared" si="4"/>
        <v/>
      </c>
      <c r="AD45" s="83" t="str">
        <f t="shared" si="33"/>
        <v/>
      </c>
      <c r="AE45" s="86" t="str">
        <f t="shared" si="34"/>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79" hidden="1" customHeight="1" x14ac:dyDescent="0.35">
      <c r="A46" s="398">
        <v>6</v>
      </c>
      <c r="B46" s="400"/>
      <c r="C46" s="400"/>
      <c r="D46" s="400"/>
      <c r="E46" s="74"/>
      <c r="F46" s="402"/>
      <c r="G46" s="418"/>
      <c r="H46" s="400"/>
      <c r="I46" s="414"/>
      <c r="J46" s="407" t="str">
        <f>IF(I46&lt;=0,"",IF(I46&lt;=2,"Muy Baja",IF(I46&lt;=24,"Baja",IF(I46&lt;=500,"Media",IF(I46&lt;=5000,"Alta","Muy Alta")))))</f>
        <v/>
      </c>
      <c r="K46" s="405" t="str">
        <f>IF(J46="","",IF(J46="Muy Baja",0.2,IF(J46="Baja",0.4,IF(J46="Media",0.6,IF(J46="Alta",0.8,IF(J46="Muy Alta",1,))))))</f>
        <v/>
      </c>
      <c r="L46" s="416"/>
      <c r="M46" s="405">
        <v>0</v>
      </c>
      <c r="N46" s="407" t="s">
        <v>703</v>
      </c>
      <c r="O46" s="405" t="str">
        <f>IF(N46="","",IF(N46="Leve",0.2,IF(N46="Menor",0.4,IF(N46="Moderado",0.6,IF(N46="Mayor",0.8,IF(N46="Catastrófico",1,))))))</f>
        <v/>
      </c>
      <c r="P46" s="40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79">
        <v>1</v>
      </c>
      <c r="R46" s="80"/>
      <c r="S46" s="81" t="str">
        <f>IF(OR(T46="Preventivo",T46="Detectivo"),"Probabilidad",IF(T46="Correctivo","Impacto",""))</f>
        <v/>
      </c>
      <c r="T46" s="82"/>
      <c r="U46" s="82"/>
      <c r="V46" s="109" t="str">
        <f>IF(AND(T46="Preventivo",U46="Automático"),"50%",IF(AND(T46="Preventivo",U46="Manual"),"40%",IF(AND(T46="Detectivo",U46="Automático"),"40%",IF(AND(T46="Detectivo",U46="Manual"),"30%",IF(AND(T46="Correctivo",U46="Automático"),"35%",IF(AND(T46="Correctivo",U46="Manual"),"25%",""))))))</f>
        <v/>
      </c>
      <c r="W46" s="82"/>
      <c r="X46" s="82"/>
      <c r="Y46" s="82"/>
      <c r="Z46" s="84" t="str">
        <f>IFERROR(IF(S46="Probabilidad",(K46-(+K46*V46)),IF(S46="Impacto",K46,"")),"")</f>
        <v/>
      </c>
      <c r="AA46" s="85" t="str">
        <f>IFERROR(IF(Z46="","",IF(Z46&lt;=0.2,"Muy Baja",IF(Z46&lt;=0.4,"Baja",IF(Z46&lt;=0.6,"Media",IF(Z46&lt;=0.8,"Alta","Muy Alta"))))),"")</f>
        <v/>
      </c>
      <c r="AB46" s="83" t="str">
        <f>+Z46</f>
        <v/>
      </c>
      <c r="AC46" s="85" t="str">
        <f>IFERROR(IF(AD46="","",IF(AD46&lt;=0.2,"Leve",IF(AD46&lt;=0.4,"Menor",IF(AD46&lt;=0.6,"Moderado",IF(AD46&lt;=0.8,"Mayor","Catastrófico"))))),"")</f>
        <v/>
      </c>
      <c r="AD46" s="83" t="str">
        <f>IFERROR(IF(S46="Impacto",(O46-(+O46*V46)),IF(S46="Probabilidad",O46,"")),"")</f>
        <v/>
      </c>
      <c r="AE46" s="86"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417" t="str">
        <f>(AE49)</f>
        <v/>
      </c>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59.15" hidden="1" customHeight="1" x14ac:dyDescent="0.35">
      <c r="A47" s="398"/>
      <c r="B47" s="400"/>
      <c r="C47" s="400"/>
      <c r="D47" s="400"/>
      <c r="E47" s="74"/>
      <c r="F47" s="402"/>
      <c r="G47" s="412"/>
      <c r="H47" s="400"/>
      <c r="I47" s="414"/>
      <c r="J47" s="407"/>
      <c r="K47" s="405"/>
      <c r="L47" s="416"/>
      <c r="M47" s="405">
        <f>IF(NOT(ISERROR(MATCH(L47,_xlfn.ANCHORARRAY(F58),0))),K60&amp;"Por favor no seleccionar los criterios de impacto",L47)</f>
        <v>0</v>
      </c>
      <c r="N47" s="407"/>
      <c r="O47" s="405"/>
      <c r="P47" s="409"/>
      <c r="Q47" s="79">
        <v>2</v>
      </c>
      <c r="R47" s="80"/>
      <c r="S47" s="81" t="str">
        <f>IF(OR(T47="Preventivo",T47="Detectivo"),"Probabilidad",IF(T47="Correctivo","Impacto",""))</f>
        <v/>
      </c>
      <c r="T47" s="82"/>
      <c r="U47" s="82"/>
      <c r="V47" s="109" t="str">
        <f t="shared" ref="V47:V51" si="35">IF(AND(T47="Preventivo",U47="Automático"),"50%",IF(AND(T47="Preventivo",U47="Manual"),"40%",IF(AND(T47="Detectivo",U47="Automático"),"40%",IF(AND(T47="Detectivo",U47="Manual"),"30%",IF(AND(T47="Correctivo",U47="Automático"),"35%",IF(AND(T47="Correctivo",U47="Manual"),"25%",""))))))</f>
        <v/>
      </c>
      <c r="W47" s="82"/>
      <c r="X47" s="82"/>
      <c r="Y47" s="82"/>
      <c r="Z47" s="84" t="str">
        <f>IFERROR(IF(AND(S46="Probabilidad",S47="Probabilidad"),(AB46-(+AB46*V47)),IF(S47="Probabilidad",(K46-(+K46*V47)),IF(S47="Impacto",AB46,""))),"")</f>
        <v/>
      </c>
      <c r="AA47" s="85" t="str">
        <f t="shared" si="2"/>
        <v/>
      </c>
      <c r="AB47" s="83" t="str">
        <f t="shared" ref="AB47:AB51" si="36">+Z47</f>
        <v/>
      </c>
      <c r="AC47" s="85" t="str">
        <f t="shared" si="4"/>
        <v/>
      </c>
      <c r="AD47" s="83" t="str">
        <f>IFERROR(IF(AND(S46="Impacto",S47="Impacto"),(AD46-(+AD46*V47)),IF(S47="Impacto",(O46-(+O46*V47)),IF(S47="Probabilidad",AD46,""))),"")</f>
        <v/>
      </c>
      <c r="AE47" s="86" t="str">
        <f t="shared" ref="AE47:AE48" si="37">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410"/>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6.5" hidden="1" customHeight="1" x14ac:dyDescent="0.35">
      <c r="A48" s="398"/>
      <c r="B48" s="400"/>
      <c r="C48" s="400"/>
      <c r="D48" s="400"/>
      <c r="E48" s="74"/>
      <c r="F48" s="402"/>
      <c r="G48" s="412"/>
      <c r="H48" s="400"/>
      <c r="I48" s="414"/>
      <c r="J48" s="407"/>
      <c r="K48" s="405"/>
      <c r="L48" s="416"/>
      <c r="M48" s="405">
        <f>IF(NOT(ISERROR(MATCH(L48,_xlfn.ANCHORARRAY(F59),0))),K61&amp;"Por favor no seleccionar los criterios de impacto",L48)</f>
        <v>0</v>
      </c>
      <c r="N48" s="407"/>
      <c r="O48" s="405"/>
      <c r="P48" s="409"/>
      <c r="Q48" s="79">
        <v>3</v>
      </c>
      <c r="R48" s="87"/>
      <c r="S48" s="81" t="str">
        <f>IF(OR(T48="Preventivo",T48="Detectivo"),"Probabilidad",IF(T48="Correctivo","Impacto",""))</f>
        <v/>
      </c>
      <c r="T48" s="82"/>
      <c r="U48" s="82"/>
      <c r="V48" s="109" t="str">
        <f t="shared" si="35"/>
        <v/>
      </c>
      <c r="W48" s="82"/>
      <c r="X48" s="82"/>
      <c r="Y48" s="82"/>
      <c r="Z48" s="84" t="str">
        <f>IFERROR(IF(AND(S47="Probabilidad",S48="Probabilidad"),(AB47-(+AB47*V48)),IF(AND(S47="Impacto",S48="Probabilidad"),(AB46-(+AB46*V48)),IF(S48="Impacto",AB47,""))),"")</f>
        <v/>
      </c>
      <c r="AA48" s="85" t="str">
        <f t="shared" si="2"/>
        <v/>
      </c>
      <c r="AB48" s="83" t="str">
        <f t="shared" si="36"/>
        <v/>
      </c>
      <c r="AC48" s="85" t="str">
        <f t="shared" si="4"/>
        <v/>
      </c>
      <c r="AD48" s="83" t="str">
        <f>IFERROR(IF(AND(S47="Impacto",S48="Impacto"),(AD47-(+AD47*V48)),IF(AND(S47="Probabilidad",S48="Impacto"),(AD46-(+AD46*V48)),IF(S48="Probabilidad",AD47,""))),"")</f>
        <v/>
      </c>
      <c r="AE48" s="86" t="str">
        <f t="shared" si="37"/>
        <v/>
      </c>
      <c r="AF48" s="410"/>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71.5" hidden="1" customHeight="1" x14ac:dyDescent="0.35">
      <c r="A49" s="398"/>
      <c r="B49" s="400"/>
      <c r="C49" s="400"/>
      <c r="D49" s="400"/>
      <c r="E49" s="74"/>
      <c r="F49" s="402"/>
      <c r="G49" s="401"/>
      <c r="H49" s="400"/>
      <c r="I49" s="414"/>
      <c r="J49" s="407"/>
      <c r="K49" s="405"/>
      <c r="L49" s="416"/>
      <c r="M49" s="405">
        <f>IF(NOT(ISERROR(MATCH(L49,_xlfn.ANCHORARRAY(F60),0))),K62&amp;"Por favor no seleccionar los criterios de impacto",L49)</f>
        <v>0</v>
      </c>
      <c r="N49" s="407"/>
      <c r="O49" s="405"/>
      <c r="P49" s="409"/>
      <c r="Q49" s="79">
        <v>4</v>
      </c>
      <c r="R49" s="80"/>
      <c r="S49" s="81" t="str">
        <f t="shared" ref="S49:S51" si="38">IF(OR(T49="Preventivo",T49="Detectivo"),"Probabilidad",IF(T49="Correctivo","Impacto",""))</f>
        <v/>
      </c>
      <c r="T49" s="82"/>
      <c r="U49" s="82"/>
      <c r="V49" s="109" t="str">
        <f t="shared" si="35"/>
        <v/>
      </c>
      <c r="W49" s="82"/>
      <c r="X49" s="82"/>
      <c r="Y49" s="82"/>
      <c r="Z49" s="84" t="str">
        <f t="shared" ref="Z49:Z51" si="39">IFERROR(IF(AND(S48="Probabilidad",S49="Probabilidad"),(AB48-(+AB48*V49)),IF(AND(S48="Impacto",S49="Probabilidad"),(AB47-(+AB47*V49)),IF(S49="Impacto",AB48,""))),"")</f>
        <v/>
      </c>
      <c r="AA49" s="85" t="str">
        <f t="shared" si="2"/>
        <v/>
      </c>
      <c r="AB49" s="83" t="str">
        <f t="shared" si="36"/>
        <v/>
      </c>
      <c r="AC49" s="85" t="str">
        <f t="shared" si="4"/>
        <v/>
      </c>
      <c r="AD49" s="83" t="str">
        <f t="shared" ref="AD49:AD51" si="40">IFERROR(IF(AND(S48="Impacto",S49="Impacto"),(AD48-(+AD48*V49)),IF(AND(S48="Probabilidad",S49="Impacto"),(AD47-(+AD47*V49)),IF(S49="Probabilidad",AD48,""))),"")</f>
        <v/>
      </c>
      <c r="AE49" s="86"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411"/>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5</v>
      </c>
      <c r="R50" s="80"/>
      <c r="S50" s="81" t="str">
        <f t="shared" si="38"/>
        <v/>
      </c>
      <c r="T50" s="82"/>
      <c r="U50" s="82"/>
      <c r="V50" s="109" t="str">
        <f t="shared" si="35"/>
        <v/>
      </c>
      <c r="W50" s="82"/>
      <c r="X50" s="82"/>
      <c r="Y50" s="82"/>
      <c r="Z50" s="84" t="str">
        <f t="shared" si="39"/>
        <v/>
      </c>
      <c r="AA50" s="85" t="str">
        <f t="shared" si="2"/>
        <v/>
      </c>
      <c r="AB50" s="83" t="str">
        <f t="shared" si="36"/>
        <v/>
      </c>
      <c r="AC50" s="85" t="str">
        <f t="shared" si="4"/>
        <v/>
      </c>
      <c r="AD50" s="83" t="str">
        <f t="shared" si="40"/>
        <v/>
      </c>
      <c r="AE50" s="86" t="str">
        <f t="shared" ref="AE50" si="41">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6.65" hidden="1" customHeight="1" x14ac:dyDescent="0.35">
      <c r="A51" s="398"/>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6</v>
      </c>
      <c r="R51" s="80"/>
      <c r="S51" s="81" t="str">
        <f t="shared" si="38"/>
        <v/>
      </c>
      <c r="T51" s="82"/>
      <c r="U51" s="82"/>
      <c r="V51" s="109" t="str">
        <f t="shared" si="35"/>
        <v/>
      </c>
      <c r="W51" s="82"/>
      <c r="X51" s="82"/>
      <c r="Y51" s="82"/>
      <c r="Z51" s="84" t="str">
        <f t="shared" si="39"/>
        <v/>
      </c>
      <c r="AA51" s="85" t="str">
        <f t="shared" si="2"/>
        <v/>
      </c>
      <c r="AB51" s="83" t="str">
        <f t="shared" si="36"/>
        <v/>
      </c>
      <c r="AC51" s="85" t="str">
        <f>IFERROR(IF(AD51="","",IF(AD51&lt;=0.2,"Leve",IF(AD51&lt;=0.4,"Menor",IF(AD51&lt;=0.6,"Moderado",IF(AD51&lt;=0.8,"Mayor","Catastrófico"))))),"")</f>
        <v/>
      </c>
      <c r="AD51" s="83" t="str">
        <f t="shared" si="40"/>
        <v/>
      </c>
      <c r="AE51" s="86"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v>7</v>
      </c>
      <c r="B52" s="400"/>
      <c r="C52" s="400"/>
      <c r="D52" s="400"/>
      <c r="E52" s="74"/>
      <c r="F52" s="402"/>
      <c r="G52" s="78"/>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81" t="str">
        <f>IF(OR(T52="Preventivo",T52="Detectivo"),"Probabilidad",IF(T52="Correctivo","Impacto",""))</f>
        <v/>
      </c>
      <c r="T52" s="82"/>
      <c r="U52" s="82"/>
      <c r="V52" s="109" t="str">
        <f>IF(AND(T52="Preventivo",U52="Automático"),"50%",IF(AND(T52="Preventivo",U52="Manual"),"40%",IF(AND(T52="Detectivo",U52="Automático"),"40%",IF(AND(T52="Detectivo",U52="Manual"),"30%",IF(AND(T52="Correctivo",U52="Automático"),"35%",IF(AND(T52="Correctivo",U52="Manual"),"25%",""))))))</f>
        <v/>
      </c>
      <c r="W52" s="82"/>
      <c r="X52" s="82"/>
      <c r="Y52" s="82"/>
      <c r="Z52" s="84" t="str">
        <f>IFERROR(IF(S52="Probabilidad",(K52-(+K52*V52)),IF(S52="Impacto",K52,"")),"")</f>
        <v/>
      </c>
      <c r="AA52" s="85" t="str">
        <f>IFERROR(IF(Z52="","",IF(Z52&lt;=0.2,"Muy Baja",IF(Z52&lt;=0.4,"Baja",IF(Z52&lt;=0.6,"Media",IF(Z52&lt;=0.8,"Alta","Muy Alta"))))),"")</f>
        <v/>
      </c>
      <c r="AB52" s="83" t="str">
        <f>+Z52</f>
        <v/>
      </c>
      <c r="AC52" s="85" t="str">
        <f>IFERROR(IF(AD52="","",IF(AD52&lt;=0.2,"Leve",IF(AD52&lt;=0.4,"Menor",IF(AD52&lt;=0.6,"Moderado",IF(AD52&lt;=0.8,"Mayor","Catastrófico"))))),"")</f>
        <v/>
      </c>
      <c r="AD52" s="83" t="str">
        <f>IFERROR(IF(S52="Impacto",(O52-(+O52*V52)),IF(S52="Probabilidad",O52,"")),"")</f>
        <v/>
      </c>
      <c r="AE52" s="86"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78"/>
      <c r="H53" s="400"/>
      <c r="I53" s="414"/>
      <c r="J53" s="407"/>
      <c r="K53" s="405"/>
      <c r="L53" s="416"/>
      <c r="M53" s="405">
        <f>IF(NOT(ISERROR(MATCH(L53,_xlfn.ANCHORARRAY(F64),0))),K66&amp;"Por favor no seleccionar los criterios de impacto",L53)</f>
        <v>0</v>
      </c>
      <c r="N53" s="407"/>
      <c r="O53" s="405"/>
      <c r="P53" s="409"/>
      <c r="Q53" s="79">
        <v>2</v>
      </c>
      <c r="R53" s="80"/>
      <c r="S53" s="81" t="str">
        <f>IF(OR(T53="Preventivo",T53="Detectivo"),"Probabilidad",IF(T53="Correctivo","Impacto",""))</f>
        <v/>
      </c>
      <c r="T53" s="82"/>
      <c r="U53" s="82"/>
      <c r="V53" s="109" t="str">
        <f t="shared" ref="V53:V57" si="42">IF(AND(T53="Preventivo",U53="Automático"),"50%",IF(AND(T53="Preventivo",U53="Manual"),"40%",IF(AND(T53="Detectivo",U53="Automático"),"40%",IF(AND(T53="Detectivo",U53="Manual"),"30%",IF(AND(T53="Correctivo",U53="Automático"),"35%",IF(AND(T53="Correctivo",U53="Manual"),"25%",""))))))</f>
        <v/>
      </c>
      <c r="W53" s="82"/>
      <c r="X53" s="82"/>
      <c r="Y53" s="82"/>
      <c r="Z53" s="84" t="str">
        <f>IFERROR(IF(AND(S52="Probabilidad",S53="Probabilidad"),(AB52-(+AB52*V53)),IF(S53="Probabilidad",(K52-(+K52*V53)),IF(S53="Impacto",AB52,""))),"")</f>
        <v/>
      </c>
      <c r="AA53" s="85" t="str">
        <f t="shared" si="2"/>
        <v/>
      </c>
      <c r="AB53" s="83" t="str">
        <f t="shared" ref="AB53:AB57" si="43">+Z53</f>
        <v/>
      </c>
      <c r="AC53" s="85" t="str">
        <f t="shared" si="4"/>
        <v/>
      </c>
      <c r="AD53" s="83" t="str">
        <f>IFERROR(IF(AND(S52="Impacto",S53="Impacto"),(AD52-(+AD52*V53)),IF(S53="Impacto",(O52-(+O52*V53)),IF(S53="Probabilidad",AD52,""))),"")</f>
        <v/>
      </c>
      <c r="AE53" s="86" t="str">
        <f t="shared" ref="AE53:AE54" si="44">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3</v>
      </c>
      <c r="R54" s="87"/>
      <c r="S54" s="81" t="str">
        <f>IF(OR(T54="Preventivo",T54="Detectivo"),"Probabilidad",IF(T54="Correctivo","Impacto",""))</f>
        <v/>
      </c>
      <c r="T54" s="82"/>
      <c r="U54" s="82"/>
      <c r="V54" s="109" t="str">
        <f t="shared" si="42"/>
        <v/>
      </c>
      <c r="W54" s="82"/>
      <c r="X54" s="82"/>
      <c r="Y54" s="82"/>
      <c r="Z54" s="84" t="str">
        <f>IFERROR(IF(AND(S53="Probabilidad",S54="Probabilidad"),(AB53-(+AB53*V54)),IF(AND(S53="Impacto",S54="Probabilidad"),(AB52-(+AB52*V54)),IF(S54="Impacto",AB53,""))),"")</f>
        <v/>
      </c>
      <c r="AA54" s="85" t="str">
        <f t="shared" si="2"/>
        <v/>
      </c>
      <c r="AB54" s="83" t="str">
        <f t="shared" si="43"/>
        <v/>
      </c>
      <c r="AC54" s="85" t="str">
        <f t="shared" si="4"/>
        <v/>
      </c>
      <c r="AD54" s="83" t="str">
        <f>IFERROR(IF(AND(S53="Impacto",S54="Impacto"),(AD53-(+AD53*V54)),IF(AND(S53="Probabilidad",S54="Impacto"),(AD52-(+AD52*V54)),IF(S54="Probabilidad",AD53,""))),"")</f>
        <v/>
      </c>
      <c r="AE54" s="86" t="str">
        <f t="shared" si="44"/>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4</v>
      </c>
      <c r="R55" s="80"/>
      <c r="S55" s="81" t="str">
        <f t="shared" ref="S55:S57" si="45">IF(OR(T55="Preventivo",T55="Detectivo"),"Probabilidad",IF(T55="Correctivo","Impacto",""))</f>
        <v/>
      </c>
      <c r="T55" s="82"/>
      <c r="U55" s="82"/>
      <c r="V55" s="109" t="str">
        <f t="shared" si="42"/>
        <v/>
      </c>
      <c r="W55" s="82"/>
      <c r="X55" s="82"/>
      <c r="Y55" s="82"/>
      <c r="Z55" s="84" t="str">
        <f t="shared" ref="Z55:Z57" si="46">IFERROR(IF(AND(S54="Probabilidad",S55="Probabilidad"),(AB54-(+AB54*V55)),IF(AND(S54="Impacto",S55="Probabilidad"),(AB53-(+AB53*V55)),IF(S55="Impacto",AB54,""))),"")</f>
        <v/>
      </c>
      <c r="AA55" s="85" t="str">
        <f t="shared" si="2"/>
        <v/>
      </c>
      <c r="AB55" s="83" t="str">
        <f t="shared" si="43"/>
        <v/>
      </c>
      <c r="AC55" s="85" t="str">
        <f t="shared" si="4"/>
        <v/>
      </c>
      <c r="AD55" s="83" t="str">
        <f t="shared" ref="AD55:AD57" si="47">IFERROR(IF(AND(S54="Impacto",S55="Impacto"),(AD54-(+AD54*V55)),IF(AND(S54="Probabilidad",S55="Impacto"),(AD53-(+AD53*V55)),IF(S55="Probabilidad",AD54,""))),"")</f>
        <v/>
      </c>
      <c r="AE55" s="86"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5</v>
      </c>
      <c r="R56" s="80"/>
      <c r="S56" s="81" t="str">
        <f t="shared" si="45"/>
        <v/>
      </c>
      <c r="T56" s="82"/>
      <c r="U56" s="82"/>
      <c r="V56" s="109" t="str">
        <f t="shared" si="42"/>
        <v/>
      </c>
      <c r="W56" s="82"/>
      <c r="X56" s="82"/>
      <c r="Y56" s="82"/>
      <c r="Z56" s="84" t="str">
        <f t="shared" si="46"/>
        <v/>
      </c>
      <c r="AA56" s="85" t="str">
        <f t="shared" si="2"/>
        <v/>
      </c>
      <c r="AB56" s="83" t="str">
        <f t="shared" si="43"/>
        <v/>
      </c>
      <c r="AC56" s="85" t="str">
        <f t="shared" si="4"/>
        <v/>
      </c>
      <c r="AD56" s="83" t="str">
        <f t="shared" si="47"/>
        <v/>
      </c>
      <c r="AE56" s="86" t="str">
        <f t="shared" ref="AE56:AE57" si="48">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6</v>
      </c>
      <c r="R57" s="80"/>
      <c r="S57" s="81" t="str">
        <f t="shared" si="45"/>
        <v/>
      </c>
      <c r="T57" s="82"/>
      <c r="U57" s="82"/>
      <c r="V57" s="109" t="str">
        <f t="shared" si="42"/>
        <v/>
      </c>
      <c r="W57" s="82"/>
      <c r="X57" s="82"/>
      <c r="Y57" s="82"/>
      <c r="Z57" s="84" t="str">
        <f t="shared" si="46"/>
        <v/>
      </c>
      <c r="AA57" s="85" t="str">
        <f t="shared" si="2"/>
        <v/>
      </c>
      <c r="AB57" s="83" t="str">
        <f t="shared" si="43"/>
        <v/>
      </c>
      <c r="AC57" s="85" t="str">
        <f t="shared" si="4"/>
        <v/>
      </c>
      <c r="AD57" s="83" t="str">
        <f t="shared" si="47"/>
        <v/>
      </c>
      <c r="AE57" s="86" t="str">
        <f t="shared" si="48"/>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v>8</v>
      </c>
      <c r="B58" s="400"/>
      <c r="C58" s="400"/>
      <c r="D58" s="400"/>
      <c r="E58" s="74"/>
      <c r="F58" s="402"/>
      <c r="G58" s="78"/>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81" t="str">
        <f>IF(OR(T58="Preventivo",T58="Detectivo"),"Probabilidad",IF(T58="Correctivo","Impacto",""))</f>
        <v/>
      </c>
      <c r="T58" s="82"/>
      <c r="U58" s="82"/>
      <c r="V58" s="109" t="str">
        <f>IF(AND(T58="Preventivo",U58="Automático"),"50%",IF(AND(T58="Preventivo",U58="Manual"),"40%",IF(AND(T58="Detectivo",U58="Automático"),"40%",IF(AND(T58="Detectivo",U58="Manual"),"30%",IF(AND(T58="Correctivo",U58="Automático"),"35%",IF(AND(T58="Correctivo",U58="Manual"),"25%",""))))))</f>
        <v/>
      </c>
      <c r="W58" s="82"/>
      <c r="X58" s="82"/>
      <c r="Y58" s="82"/>
      <c r="Z58" s="84" t="str">
        <f>IFERROR(IF(S58="Probabilidad",(K58-(+K58*V58)),IF(S58="Impacto",K58,"")),"")</f>
        <v/>
      </c>
      <c r="AA58" s="85" t="str">
        <f>IFERROR(IF(Z58="","",IF(Z58&lt;=0.2,"Muy Baja",IF(Z58&lt;=0.4,"Baja",IF(Z58&lt;=0.6,"Media",IF(Z58&lt;=0.8,"Alta","Muy Alta"))))),"")</f>
        <v/>
      </c>
      <c r="AB58" s="83" t="str">
        <f>+Z58</f>
        <v/>
      </c>
      <c r="AC58" s="85" t="str">
        <f>IFERROR(IF(AD58="","",IF(AD58&lt;=0.2,"Leve",IF(AD58&lt;=0.4,"Menor",IF(AD58&lt;=0.6,"Moderado",IF(AD58&lt;=0.8,"Mayor","Catastrófico"))))),"")</f>
        <v/>
      </c>
      <c r="AD58" s="83" t="str">
        <f>IFERROR(IF(S58="Impacto",(O58-(+O58*V58)),IF(S58="Probabilidad",O58,"")),"")</f>
        <v/>
      </c>
      <c r="AE58" s="86"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2</v>
      </c>
      <c r="R59" s="80"/>
      <c r="S59" s="81" t="str">
        <f>IF(OR(T59="Preventivo",T59="Detectivo"),"Probabilidad",IF(T59="Correctivo","Impacto",""))</f>
        <v/>
      </c>
      <c r="T59" s="82"/>
      <c r="U59" s="82"/>
      <c r="V59" s="109" t="str">
        <f t="shared" ref="V59:V63" si="49">IF(AND(T59="Preventivo",U59="Automático"),"50%",IF(AND(T59="Preventivo",U59="Manual"),"40%",IF(AND(T59="Detectivo",U59="Automático"),"40%",IF(AND(T59="Detectivo",U59="Manual"),"30%",IF(AND(T59="Correctivo",U59="Automático"),"35%",IF(AND(T59="Correctivo",U59="Manual"),"25%",""))))))</f>
        <v/>
      </c>
      <c r="W59" s="82"/>
      <c r="X59" s="82"/>
      <c r="Y59" s="82"/>
      <c r="Z59" s="84" t="str">
        <f>IFERROR(IF(AND(S58="Probabilidad",S59="Probabilidad"),(AB58-(+AB58*V59)),IF(S59="Probabilidad",(K58-(+K58*V59)),IF(S59="Impacto",AB58,""))),"")</f>
        <v/>
      </c>
      <c r="AA59" s="85" t="str">
        <f t="shared" si="2"/>
        <v/>
      </c>
      <c r="AB59" s="83" t="str">
        <f t="shared" ref="AB59:AB63" si="50">+Z59</f>
        <v/>
      </c>
      <c r="AC59" s="85" t="str">
        <f t="shared" si="4"/>
        <v/>
      </c>
      <c r="AD59" s="83" t="str">
        <f>IFERROR(IF(AND(S58="Impacto",S59="Impacto"),(AD58-(+AD58*V59)),IF(S59="Impacto",(O58-(+O58*V59)),IF(S59="Probabilidad",AD58,""))),"")</f>
        <v/>
      </c>
      <c r="AE59" s="86" t="str">
        <f t="shared" ref="AE59:AE60" si="51">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3</v>
      </c>
      <c r="R60" s="87"/>
      <c r="S60" s="81" t="str">
        <f>IF(OR(T60="Preventivo",T60="Detectivo"),"Probabilidad",IF(T60="Correctivo","Impacto",""))</f>
        <v/>
      </c>
      <c r="T60" s="82"/>
      <c r="U60" s="82"/>
      <c r="V60" s="109" t="str">
        <f t="shared" si="49"/>
        <v/>
      </c>
      <c r="W60" s="82"/>
      <c r="X60" s="82"/>
      <c r="Y60" s="82"/>
      <c r="Z60" s="84" t="str">
        <f>IFERROR(IF(AND(S59="Probabilidad",S60="Probabilidad"),(AB59-(+AB59*V60)),IF(AND(S59="Impacto",S60="Probabilidad"),(AB58-(+AB58*V60)),IF(S60="Impacto",AB59,""))),"")</f>
        <v/>
      </c>
      <c r="AA60" s="85" t="str">
        <f t="shared" si="2"/>
        <v/>
      </c>
      <c r="AB60" s="83" t="str">
        <f t="shared" si="50"/>
        <v/>
      </c>
      <c r="AC60" s="85" t="str">
        <f t="shared" si="4"/>
        <v/>
      </c>
      <c r="AD60" s="83" t="str">
        <f>IFERROR(IF(AND(S59="Impacto",S60="Impacto"),(AD59-(+AD59*V60)),IF(AND(S59="Probabilidad",S60="Impacto"),(AD58-(+AD58*V60)),IF(S60="Probabilidad",AD59,""))),"")</f>
        <v/>
      </c>
      <c r="AE60" s="86" t="str">
        <f t="shared" si="51"/>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4</v>
      </c>
      <c r="R61" s="80"/>
      <c r="S61" s="81" t="str">
        <f t="shared" ref="S61:S63" si="52">IF(OR(T61="Preventivo",T61="Detectivo"),"Probabilidad",IF(T61="Correctivo","Impacto",""))</f>
        <v/>
      </c>
      <c r="T61" s="82"/>
      <c r="U61" s="82"/>
      <c r="V61" s="109" t="str">
        <f t="shared" si="49"/>
        <v/>
      </c>
      <c r="W61" s="82"/>
      <c r="X61" s="82"/>
      <c r="Y61" s="82"/>
      <c r="Z61" s="84" t="str">
        <f t="shared" ref="Z61:Z63" si="53">IFERROR(IF(AND(S60="Probabilidad",S61="Probabilidad"),(AB60-(+AB60*V61)),IF(AND(S60="Impacto",S61="Probabilidad"),(AB59-(+AB59*V61)),IF(S61="Impacto",AB60,""))),"")</f>
        <v/>
      </c>
      <c r="AA61" s="85" t="str">
        <f t="shared" si="2"/>
        <v/>
      </c>
      <c r="AB61" s="83" t="str">
        <f t="shared" si="50"/>
        <v/>
      </c>
      <c r="AC61" s="85" t="str">
        <f t="shared" si="4"/>
        <v/>
      </c>
      <c r="AD61" s="83" t="str">
        <f t="shared" ref="AD61:AD63" si="54">IFERROR(IF(AND(S60="Impacto",S61="Impacto"),(AD60-(+AD60*V61)),IF(AND(S60="Probabilidad",S61="Impacto"),(AD59-(+AD59*V61)),IF(S61="Probabilidad",AD60,""))),"")</f>
        <v/>
      </c>
      <c r="AE61" s="86"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5</v>
      </c>
      <c r="R62" s="80"/>
      <c r="S62" s="81" t="str">
        <f t="shared" si="52"/>
        <v/>
      </c>
      <c r="T62" s="82"/>
      <c r="U62" s="82"/>
      <c r="V62" s="109" t="str">
        <f t="shared" si="49"/>
        <v/>
      </c>
      <c r="W62" s="82"/>
      <c r="X62" s="82"/>
      <c r="Y62" s="82"/>
      <c r="Z62" s="84" t="str">
        <f t="shared" si="53"/>
        <v/>
      </c>
      <c r="AA62" s="85" t="str">
        <f t="shared" si="2"/>
        <v/>
      </c>
      <c r="AB62" s="83" t="str">
        <f t="shared" si="50"/>
        <v/>
      </c>
      <c r="AC62" s="85" t="str">
        <f t="shared" si="4"/>
        <v/>
      </c>
      <c r="AD62" s="83" t="str">
        <f t="shared" si="54"/>
        <v/>
      </c>
      <c r="AE62" s="86" t="str">
        <f t="shared" ref="AE62:AE63" si="55">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6</v>
      </c>
      <c r="R63" s="80"/>
      <c r="S63" s="81" t="str">
        <f t="shared" si="52"/>
        <v/>
      </c>
      <c r="T63" s="82"/>
      <c r="U63" s="82"/>
      <c r="V63" s="109" t="str">
        <f t="shared" si="49"/>
        <v/>
      </c>
      <c r="W63" s="82"/>
      <c r="X63" s="82"/>
      <c r="Y63" s="82"/>
      <c r="Z63" s="84" t="str">
        <f t="shared" si="53"/>
        <v/>
      </c>
      <c r="AA63" s="85" t="str">
        <f t="shared" si="2"/>
        <v/>
      </c>
      <c r="AB63" s="83" t="str">
        <f t="shared" si="50"/>
        <v/>
      </c>
      <c r="AC63" s="85" t="str">
        <f t="shared" si="4"/>
        <v/>
      </c>
      <c r="AD63" s="83" t="str">
        <f t="shared" si="54"/>
        <v/>
      </c>
      <c r="AE63" s="86" t="str">
        <f t="shared" si="55"/>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v>9</v>
      </c>
      <c r="B64" s="400"/>
      <c r="C64" s="400"/>
      <c r="D64" s="400"/>
      <c r="E64" s="74"/>
      <c r="F64" s="402"/>
      <c r="G64" s="78"/>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81" t="str">
        <f>IF(OR(T64="Preventivo",T64="Detectivo"),"Probabilidad",IF(T64="Correctivo","Impacto",""))</f>
        <v/>
      </c>
      <c r="T64" s="82"/>
      <c r="U64" s="82"/>
      <c r="V64" s="109" t="str">
        <f>IF(AND(T64="Preventivo",U64="Automático"),"50%",IF(AND(T64="Preventivo",U64="Manual"),"40%",IF(AND(T64="Detectivo",U64="Automático"),"40%",IF(AND(T64="Detectivo",U64="Manual"),"30%",IF(AND(T64="Correctivo",U64="Automático"),"35%",IF(AND(T64="Correctivo",U64="Manual"),"25%",""))))))</f>
        <v/>
      </c>
      <c r="W64" s="82"/>
      <c r="X64" s="82"/>
      <c r="Y64" s="82"/>
      <c r="Z64" s="84" t="str">
        <f>IFERROR(IF(S64="Probabilidad",(K64-(+K64*V64)),IF(S64="Impacto",K64,"")),"")</f>
        <v/>
      </c>
      <c r="AA64" s="85" t="str">
        <f>IFERROR(IF(Z64="","",IF(Z64&lt;=0.2,"Muy Baja",IF(Z64&lt;=0.4,"Baja",IF(Z64&lt;=0.6,"Media",IF(Z64&lt;=0.8,"Alta","Muy Alta"))))),"")</f>
        <v/>
      </c>
      <c r="AB64" s="83" t="str">
        <f>+Z64</f>
        <v/>
      </c>
      <c r="AC64" s="85" t="str">
        <f>IFERROR(IF(AD64="","",IF(AD64&lt;=0.2,"Leve",IF(AD64&lt;=0.4,"Menor",IF(AD64&lt;=0.6,"Moderado",IF(AD64&lt;=0.8,"Mayor","Catastrófico"))))),"")</f>
        <v/>
      </c>
      <c r="AD64" s="83" t="str">
        <f>IFERROR(IF(S64="Impacto",(O64-(+O64*V64)),IF(S64="Probabilidad",O64,"")),"")</f>
        <v/>
      </c>
      <c r="AE64" s="86"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2</v>
      </c>
      <c r="R65" s="80"/>
      <c r="S65" s="81" t="str">
        <f>IF(OR(T65="Preventivo",T65="Detectivo"),"Probabilidad",IF(T65="Correctivo","Impacto",""))</f>
        <v/>
      </c>
      <c r="T65" s="82"/>
      <c r="U65" s="82"/>
      <c r="V65" s="109" t="str">
        <f t="shared" ref="V65:V69" si="56">IF(AND(T65="Preventivo",U65="Automático"),"50%",IF(AND(T65="Preventivo",U65="Manual"),"40%",IF(AND(T65="Detectivo",U65="Automático"),"40%",IF(AND(T65="Detectivo",U65="Manual"),"30%",IF(AND(T65="Correctivo",U65="Automático"),"35%",IF(AND(T65="Correctivo",U65="Manual"),"25%",""))))))</f>
        <v/>
      </c>
      <c r="W65" s="82"/>
      <c r="X65" s="82"/>
      <c r="Y65" s="82"/>
      <c r="Z65" s="84" t="str">
        <f>IFERROR(IF(AND(S64="Probabilidad",S65="Probabilidad"),(AB64-(+AB64*V65)),IF(S65="Probabilidad",(K64-(+K64*V65)),IF(S65="Impacto",AB64,""))),"")</f>
        <v/>
      </c>
      <c r="AA65" s="85" t="str">
        <f t="shared" si="2"/>
        <v/>
      </c>
      <c r="AB65" s="83" t="str">
        <f t="shared" ref="AB65:AB69" si="57">+Z65</f>
        <v/>
      </c>
      <c r="AC65" s="85" t="str">
        <f t="shared" si="4"/>
        <v/>
      </c>
      <c r="AD65" s="83" t="str">
        <f>IFERROR(IF(AND(S64="Impacto",S65="Impacto"),(AD64-(+AD64*V65)),IF(S65="Impacto",(O64-(+O64*V65)),IF(S65="Probabilidad",AD64,""))),"")</f>
        <v/>
      </c>
      <c r="AE65" s="86" t="str">
        <f t="shared" ref="AE65:AE66" si="58">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3</v>
      </c>
      <c r="R66" s="87"/>
      <c r="S66" s="81" t="str">
        <f>IF(OR(T66="Preventivo",T66="Detectivo"),"Probabilidad",IF(T66="Correctivo","Impacto",""))</f>
        <v/>
      </c>
      <c r="T66" s="82"/>
      <c r="U66" s="82"/>
      <c r="V66" s="109" t="str">
        <f t="shared" si="56"/>
        <v/>
      </c>
      <c r="W66" s="82"/>
      <c r="X66" s="82"/>
      <c r="Y66" s="82"/>
      <c r="Z66" s="84" t="str">
        <f>IFERROR(IF(AND(S65="Probabilidad",S66="Probabilidad"),(AB65-(+AB65*V66)),IF(AND(S65="Impacto",S66="Probabilidad"),(AB64-(+AB64*V66)),IF(S66="Impacto",AB65,""))),"")</f>
        <v/>
      </c>
      <c r="AA66" s="85" t="str">
        <f t="shared" si="2"/>
        <v/>
      </c>
      <c r="AB66" s="83" t="str">
        <f t="shared" si="57"/>
        <v/>
      </c>
      <c r="AC66" s="85" t="str">
        <f t="shared" si="4"/>
        <v/>
      </c>
      <c r="AD66" s="83" t="str">
        <f>IFERROR(IF(AND(S65="Impacto",S66="Impacto"),(AD65-(+AD65*V66)),IF(AND(S65="Probabilidad",S66="Impacto"),(AD64-(+AD64*V66)),IF(S66="Probabilidad",AD65,""))),"")</f>
        <v/>
      </c>
      <c r="AE66" s="86" t="str">
        <f t="shared" si="58"/>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4</v>
      </c>
      <c r="R67" s="80"/>
      <c r="S67" s="81" t="str">
        <f t="shared" ref="S67:S69" si="59">IF(OR(T67="Preventivo",T67="Detectivo"),"Probabilidad",IF(T67="Correctivo","Impacto",""))</f>
        <v/>
      </c>
      <c r="T67" s="82"/>
      <c r="U67" s="82"/>
      <c r="V67" s="109" t="str">
        <f t="shared" si="56"/>
        <v/>
      </c>
      <c r="W67" s="82"/>
      <c r="X67" s="82"/>
      <c r="Y67" s="82"/>
      <c r="Z67" s="84" t="str">
        <f t="shared" ref="Z67:Z69" si="60">IFERROR(IF(AND(S66="Probabilidad",S67="Probabilidad"),(AB66-(+AB66*V67)),IF(AND(S66="Impacto",S67="Probabilidad"),(AB65-(+AB65*V67)),IF(S67="Impacto",AB66,""))),"")</f>
        <v/>
      </c>
      <c r="AA67" s="85" t="str">
        <f t="shared" si="2"/>
        <v/>
      </c>
      <c r="AB67" s="83" t="str">
        <f t="shared" si="57"/>
        <v/>
      </c>
      <c r="AC67" s="85" t="str">
        <f t="shared" si="4"/>
        <v/>
      </c>
      <c r="AD67" s="83" t="str">
        <f t="shared" ref="AD67:AD69" si="61">IFERROR(IF(AND(S66="Impacto",S67="Impacto"),(AD66-(+AD66*V67)),IF(AND(S66="Probabilidad",S67="Impacto"),(AD65-(+AD65*V67)),IF(S67="Probabilidad",AD66,""))),"")</f>
        <v/>
      </c>
      <c r="AE67" s="86"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5</v>
      </c>
      <c r="R68" s="80"/>
      <c r="S68" s="81" t="str">
        <f t="shared" si="59"/>
        <v/>
      </c>
      <c r="T68" s="82"/>
      <c r="U68" s="82"/>
      <c r="V68" s="109" t="str">
        <f t="shared" si="56"/>
        <v/>
      </c>
      <c r="W68" s="82"/>
      <c r="X68" s="82"/>
      <c r="Y68" s="82"/>
      <c r="Z68" s="84" t="str">
        <f t="shared" si="60"/>
        <v/>
      </c>
      <c r="AA68" s="85" t="str">
        <f t="shared" si="2"/>
        <v/>
      </c>
      <c r="AB68" s="83" t="str">
        <f t="shared" si="57"/>
        <v/>
      </c>
      <c r="AC68" s="85" t="str">
        <f t="shared" si="4"/>
        <v/>
      </c>
      <c r="AD68" s="83" t="str">
        <f t="shared" si="61"/>
        <v/>
      </c>
      <c r="AE68" s="86" t="str">
        <f t="shared" ref="AE68:AE69" si="62">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6</v>
      </c>
      <c r="R69" s="80"/>
      <c r="S69" s="81" t="str">
        <f t="shared" si="59"/>
        <v/>
      </c>
      <c r="T69" s="82"/>
      <c r="U69" s="82"/>
      <c r="V69" s="109" t="str">
        <f t="shared" si="56"/>
        <v/>
      </c>
      <c r="W69" s="82"/>
      <c r="X69" s="82"/>
      <c r="Y69" s="82"/>
      <c r="Z69" s="84" t="str">
        <f t="shared" si="60"/>
        <v/>
      </c>
      <c r="AA69" s="85" t="str">
        <f t="shared" si="2"/>
        <v/>
      </c>
      <c r="AB69" s="83" t="str">
        <f t="shared" si="57"/>
        <v/>
      </c>
      <c r="AC69" s="85" t="str">
        <f t="shared" si="4"/>
        <v/>
      </c>
      <c r="AD69" s="83" t="str">
        <f t="shared" si="61"/>
        <v/>
      </c>
      <c r="AE69" s="86" t="str">
        <f t="shared" si="62"/>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v>10</v>
      </c>
      <c r="B70" s="400"/>
      <c r="C70" s="400"/>
      <c r="D70" s="400"/>
      <c r="E70" s="74"/>
      <c r="F70" s="402"/>
      <c r="G70" s="78"/>
      <c r="H70" s="400"/>
      <c r="I70" s="414"/>
      <c r="J70" s="407" t="str">
        <f>IF(I70&lt;=0,"",IF(I70&lt;=2,"Muy Baja",IF(I70&lt;=24,"Baja",IF(I70&lt;=500,"Media",IF(I70&lt;=5000,"Alta","Muy Alta")))))</f>
        <v/>
      </c>
      <c r="K70" s="405" t="str">
        <f>IF(J70="","",IF(J70="Muy Baja",0.2,IF(J70="Baja",0.4,IF(J70="Media",0.6,IF(J70="Alta",0.8,IF(J70="Muy Alta",1,))))))</f>
        <v/>
      </c>
      <c r="L70" s="416"/>
      <c r="M70" s="405">
        <v>0</v>
      </c>
      <c r="N70" s="407" t="s">
        <v>703</v>
      </c>
      <c r="O70" s="405" t="str">
        <f>IF(N70="","",IF(N70="Leve",0.2,IF(N70="Menor",0.4,IF(N70="Moderado",0.6,IF(N70="Mayor",0.8,IF(N70="Catastrófico",1,))))))</f>
        <v/>
      </c>
      <c r="P70" s="409" t="str">
        <f>IF(OR(AND(J70="Muy Baja",N70="Leve"),AND(J70="Muy Baja",N70="Menor"),AND(J70="Baja",N70="Leve")),"Bajo",IF(OR(AND(J70="Muy baja",N70="Moderado"),AND(J70="Baja",N70="Menor"),AND(J70="Baja",N70="Moderado"),AND(J70="Media",N70="Leve"),AND(J70="Media",N70="Menor"),AND(J70="Media",N70="Moderado"),AND(J70="Alta",N70="Leve"),AND(J70="Alta",N70="Menor")),"Moderado",IF(OR(AND(J70="Muy Baja",N70="Mayor"),AND(J70="Baja",N70="Mayor"),AND(J70="Media",N70="Mayor"),AND(J70="Alta",N70="Moderado"),AND(J70="Alta",N70="Mayor"),AND(J70="Muy Alta",N70="Leve"),AND(J70="Muy Alta",N70="Menor"),AND(J70="Muy Alta",N70="Moderado"),AND(J70="Muy Alta",N70="Mayor")),"Alto",IF(OR(AND(J70="Muy Baja",N70="Catastrófico"),AND(J70="Baja",N70="Catastrófico"),AND(J70="Media",N70="Catastrófico"),AND(J70="Alta",N70="Catastrófico"),AND(J70="Muy Alta",N70="Catastrófico")),"Extremo",""))))</f>
        <v/>
      </c>
      <c r="Q70" s="79">
        <v>1</v>
      </c>
      <c r="R70" s="80"/>
      <c r="S70" s="81" t="str">
        <f>IF(OR(T70="Preventivo",T70="Detectivo"),"Probabilidad",IF(T70="Correctivo","Impacto",""))</f>
        <v/>
      </c>
      <c r="T70" s="82"/>
      <c r="U70" s="82"/>
      <c r="V70" s="109" t="str">
        <f>IF(AND(T70="Preventivo",U70="Automático"),"50%",IF(AND(T70="Preventivo",U70="Manual"),"40%",IF(AND(T70="Detectivo",U70="Automático"),"40%",IF(AND(T70="Detectivo",U70="Manual"),"30%",IF(AND(T70="Correctivo",U70="Automático"),"35%",IF(AND(T70="Correctivo",U70="Manual"),"25%",""))))))</f>
        <v/>
      </c>
      <c r="W70" s="82"/>
      <c r="X70" s="82"/>
      <c r="Y70" s="82"/>
      <c r="Z70" s="84" t="str">
        <f>IFERROR(IF(S70="Probabilidad",(K70-(+K70*V70)),IF(S70="Impacto",K70,"")),"")</f>
        <v/>
      </c>
      <c r="AA70" s="85" t="str">
        <f>IFERROR(IF(Z70="","",IF(Z70&lt;=0.2,"Muy Baja",IF(Z70&lt;=0.4,"Baja",IF(Z70&lt;=0.6,"Media",IF(Z70&lt;=0.8,"Alta","Muy Alta"))))),"")</f>
        <v/>
      </c>
      <c r="AB70" s="83" t="str">
        <f>+Z70</f>
        <v/>
      </c>
      <c r="AC70" s="85" t="str">
        <f>IFERROR(IF(AD70="","",IF(AD70&lt;=0.2,"Leve",IF(AD70&lt;=0.4,"Menor",IF(AD70&lt;=0.6,"Moderado",IF(AD70&lt;=0.8,"Mayor","Catastrófico"))))),"")</f>
        <v/>
      </c>
      <c r="AD70" s="83" t="str">
        <f>IFERROR(IF(S70="Impacto",(O70-(+O70*V70)),IF(S70="Probabilidad",O70,"")),"")</f>
        <v/>
      </c>
      <c r="AE70" s="86" t="str">
        <f>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86"/>
      <c r="AG70" s="82"/>
      <c r="AH70" s="74"/>
      <c r="AI70" s="75"/>
      <c r="AJ70" s="76"/>
      <c r="AK70" s="76"/>
      <c r="AL70" s="74"/>
      <c r="AM70" s="77"/>
      <c r="AN70" s="93"/>
      <c r="AO70" s="93"/>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51.5" hidden="1" customHeight="1" x14ac:dyDescent="0.35">
      <c r="A71" s="398"/>
      <c r="B71" s="400"/>
      <c r="C71" s="400"/>
      <c r="D71" s="400"/>
      <c r="E71" s="74"/>
      <c r="F71" s="402"/>
      <c r="G71" s="78"/>
      <c r="H71" s="400"/>
      <c r="I71" s="414"/>
      <c r="J71" s="407"/>
      <c r="K71" s="405"/>
      <c r="L71" s="416"/>
      <c r="M71" s="405">
        <f>IF(NOT(ISERROR(MATCH(L71,_xlfn.ANCHORARRAY(F82),0))),K84&amp;"Por favor no seleccionar los criterios de impacto",L71)</f>
        <v>0</v>
      </c>
      <c r="N71" s="407"/>
      <c r="O71" s="405"/>
      <c r="P71" s="409"/>
      <c r="Q71" s="79">
        <v>2</v>
      </c>
      <c r="R71" s="80"/>
      <c r="S71" s="81" t="str">
        <f>IF(OR(T71="Preventivo",T71="Detectivo"),"Probabilidad",IF(T71="Correctivo","Impacto",""))</f>
        <v/>
      </c>
      <c r="T71" s="82"/>
      <c r="U71" s="82"/>
      <c r="V71" s="109" t="str">
        <f t="shared" ref="V71:V75" si="63">IF(AND(T71="Preventivo",U71="Automático"),"50%",IF(AND(T71="Preventivo",U71="Manual"),"40%",IF(AND(T71="Detectivo",U71="Automático"),"40%",IF(AND(T71="Detectivo",U71="Manual"),"30%",IF(AND(T71="Correctivo",U71="Automático"),"35%",IF(AND(T71="Correctivo",U71="Manual"),"25%",""))))))</f>
        <v/>
      </c>
      <c r="W71" s="82"/>
      <c r="X71" s="82"/>
      <c r="Y71" s="82"/>
      <c r="Z71" s="84" t="str">
        <f>IFERROR(IF(AND(S70="Probabilidad",S71="Probabilidad"),(AB70-(+AB70*V71)),IF(S71="Probabilidad",(K70-(+K70*V71)),IF(S71="Impacto",AB70,""))),"")</f>
        <v/>
      </c>
      <c r="AA71" s="85" t="str">
        <f t="shared" si="2"/>
        <v/>
      </c>
      <c r="AB71" s="83" t="str">
        <f t="shared" ref="AB71:AB75" si="64">+Z71</f>
        <v/>
      </c>
      <c r="AC71" s="85" t="str">
        <f t="shared" si="4"/>
        <v/>
      </c>
      <c r="AD71" s="83" t="str">
        <f>IFERROR(IF(AND(S70="Impacto",S71="Impacto"),(AD70-(+AD70*V71)),IF(S71="Impacto",(O70-(+O70*V71)),IF(S71="Probabilidad",AD70,""))),"")</f>
        <v/>
      </c>
      <c r="AE71" s="86" t="str">
        <f t="shared" ref="AE71:AE72" si="65">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86"/>
      <c r="AG71" s="82"/>
      <c r="AH71" s="74"/>
      <c r="AI71" s="75"/>
      <c r="AJ71" s="76"/>
      <c r="AK71" s="76"/>
      <c r="AL71" s="74"/>
      <c r="AM71" s="77"/>
      <c r="AN71" s="39"/>
      <c r="AO71" s="39"/>
    </row>
    <row r="72" spans="1:71" ht="151.5" hidden="1" customHeight="1" x14ac:dyDescent="0.35">
      <c r="A72" s="398"/>
      <c r="B72" s="400"/>
      <c r="C72" s="400"/>
      <c r="D72" s="400"/>
      <c r="E72" s="74"/>
      <c r="F72" s="402"/>
      <c r="G72" s="78"/>
      <c r="H72" s="400"/>
      <c r="I72" s="414"/>
      <c r="J72" s="407"/>
      <c r="K72" s="405"/>
      <c r="L72" s="416"/>
      <c r="M72" s="405">
        <f>IF(NOT(ISERROR(MATCH(L72,_xlfn.ANCHORARRAY(F83),0))),K85&amp;"Por favor no seleccionar los criterios de impacto",L72)</f>
        <v>0</v>
      </c>
      <c r="N72" s="407"/>
      <c r="O72" s="405"/>
      <c r="P72" s="409"/>
      <c r="Q72" s="79">
        <v>3</v>
      </c>
      <c r="R72" s="87"/>
      <c r="S72" s="81" t="str">
        <f>IF(OR(T72="Preventivo",T72="Detectivo"),"Probabilidad",IF(T72="Correctivo","Impacto",""))</f>
        <v/>
      </c>
      <c r="T72" s="82"/>
      <c r="U72" s="82"/>
      <c r="V72" s="109" t="str">
        <f t="shared" si="63"/>
        <v/>
      </c>
      <c r="W72" s="82"/>
      <c r="X72" s="82"/>
      <c r="Y72" s="82"/>
      <c r="Z72" s="84" t="str">
        <f>IFERROR(IF(AND(S71="Probabilidad",S72="Probabilidad"),(AB71-(+AB71*V72)),IF(AND(S71="Impacto",S72="Probabilidad"),(AB70-(+AB70*V72)),IF(S72="Impacto",AB71,""))),"")</f>
        <v/>
      </c>
      <c r="AA72" s="85" t="str">
        <f t="shared" si="2"/>
        <v/>
      </c>
      <c r="AB72" s="83" t="str">
        <f t="shared" si="64"/>
        <v/>
      </c>
      <c r="AC72" s="85" t="str">
        <f t="shared" si="4"/>
        <v/>
      </c>
      <c r="AD72" s="83" t="str">
        <f>IFERROR(IF(AND(S71="Impacto",S72="Impacto"),(AD71-(+AD71*V72)),IF(AND(S71="Probabilidad",S72="Impacto"),(AD70-(+AD70*V72)),IF(S72="Probabilidad",AD71,""))),"")</f>
        <v/>
      </c>
      <c r="AE72" s="86" t="str">
        <f t="shared" si="65"/>
        <v/>
      </c>
      <c r="AF72" s="86"/>
      <c r="AG72" s="82"/>
      <c r="AH72" s="74"/>
      <c r="AI72" s="75"/>
      <c r="AJ72" s="76"/>
      <c r="AK72" s="76"/>
      <c r="AL72" s="74"/>
      <c r="AM72" s="77"/>
      <c r="AN72" s="39"/>
      <c r="AO72" s="39"/>
    </row>
    <row r="73" spans="1:71" ht="151.5" hidden="1" customHeight="1" x14ac:dyDescent="0.35">
      <c r="A73" s="398"/>
      <c r="B73" s="400"/>
      <c r="C73" s="400"/>
      <c r="D73" s="400"/>
      <c r="E73" s="74"/>
      <c r="F73" s="402"/>
      <c r="G73" s="78"/>
      <c r="H73" s="400"/>
      <c r="I73" s="414"/>
      <c r="J73" s="407"/>
      <c r="K73" s="405"/>
      <c r="L73" s="416"/>
      <c r="M73" s="405">
        <f>IF(NOT(ISERROR(MATCH(L73,_xlfn.ANCHORARRAY(F84),0))),K86&amp;"Por favor no seleccionar los criterios de impacto",L73)</f>
        <v>0</v>
      </c>
      <c r="N73" s="407"/>
      <c r="O73" s="405"/>
      <c r="P73" s="409"/>
      <c r="Q73" s="79">
        <v>4</v>
      </c>
      <c r="R73" s="80"/>
      <c r="S73" s="81" t="str">
        <f t="shared" ref="S73:S75" si="66">IF(OR(T73="Preventivo",T73="Detectivo"),"Probabilidad",IF(T73="Correctivo","Impacto",""))</f>
        <v/>
      </c>
      <c r="T73" s="82"/>
      <c r="U73" s="82"/>
      <c r="V73" s="109" t="str">
        <f t="shared" si="63"/>
        <v/>
      </c>
      <c r="W73" s="82"/>
      <c r="X73" s="82"/>
      <c r="Y73" s="82"/>
      <c r="Z73" s="84" t="str">
        <f t="shared" ref="Z73:Z75" si="67">IFERROR(IF(AND(S72="Probabilidad",S73="Probabilidad"),(AB72-(+AB72*V73)),IF(AND(S72="Impacto",S73="Probabilidad"),(AB71-(+AB71*V73)),IF(S73="Impacto",AB72,""))),"")</f>
        <v/>
      </c>
      <c r="AA73" s="85" t="str">
        <f t="shared" si="2"/>
        <v/>
      </c>
      <c r="AB73" s="83" t="str">
        <f t="shared" si="64"/>
        <v/>
      </c>
      <c r="AC73" s="85" t="str">
        <f t="shared" si="4"/>
        <v/>
      </c>
      <c r="AD73" s="83" t="str">
        <f t="shared" ref="AD73:AD75" si="68">IFERROR(IF(AND(S72="Impacto",S73="Impacto"),(AD72-(+AD72*V73)),IF(AND(S72="Probabilidad",S73="Impacto"),(AD71-(+AD71*V73)),IF(S73="Probabilidad",AD72,""))),"")</f>
        <v/>
      </c>
      <c r="AE73" s="86" t="str">
        <f>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86"/>
      <c r="AG73" s="82"/>
      <c r="AH73" s="74"/>
      <c r="AI73" s="75"/>
      <c r="AJ73" s="76"/>
      <c r="AK73" s="76"/>
      <c r="AL73" s="74"/>
      <c r="AM73" s="77"/>
      <c r="AN73" s="39"/>
      <c r="AO73" s="39"/>
    </row>
    <row r="74" spans="1:71" ht="151.5" hidden="1" customHeight="1" x14ac:dyDescent="0.35">
      <c r="A74" s="398"/>
      <c r="B74" s="400"/>
      <c r="C74" s="400"/>
      <c r="D74" s="400"/>
      <c r="E74" s="74"/>
      <c r="F74" s="402"/>
      <c r="G74" s="78"/>
      <c r="H74" s="400"/>
      <c r="I74" s="414"/>
      <c r="J74" s="407"/>
      <c r="K74" s="405"/>
      <c r="L74" s="416"/>
      <c r="M74" s="405">
        <f>IF(NOT(ISERROR(MATCH(L74,_xlfn.ANCHORARRAY(F85),0))),K87&amp;"Por favor no seleccionar los criterios de impacto",L74)</f>
        <v>0</v>
      </c>
      <c r="N74" s="407"/>
      <c r="O74" s="405"/>
      <c r="P74" s="409"/>
      <c r="Q74" s="79">
        <v>5</v>
      </c>
      <c r="R74" s="80"/>
      <c r="S74" s="81" t="str">
        <f t="shared" si="66"/>
        <v/>
      </c>
      <c r="T74" s="82"/>
      <c r="U74" s="82"/>
      <c r="V74" s="109" t="str">
        <f t="shared" si="63"/>
        <v/>
      </c>
      <c r="W74" s="82"/>
      <c r="X74" s="82"/>
      <c r="Y74" s="82"/>
      <c r="Z74" s="84" t="str">
        <f t="shared" si="67"/>
        <v/>
      </c>
      <c r="AA74" s="85" t="str">
        <f t="shared" si="2"/>
        <v/>
      </c>
      <c r="AB74" s="83" t="str">
        <f t="shared" si="64"/>
        <v/>
      </c>
      <c r="AC74" s="85" t="str">
        <f t="shared" si="4"/>
        <v/>
      </c>
      <c r="AD74" s="83" t="str">
        <f t="shared" si="68"/>
        <v/>
      </c>
      <c r="AE74" s="86" t="str">
        <f t="shared" ref="AE74:AE75" si="69">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86"/>
      <c r="AG74" s="82"/>
      <c r="AH74" s="74"/>
      <c r="AI74" s="75"/>
      <c r="AJ74" s="76"/>
      <c r="AK74" s="76"/>
      <c r="AL74" s="74"/>
      <c r="AM74" s="77"/>
      <c r="AN74" s="39"/>
      <c r="AO74" s="39"/>
    </row>
    <row r="75" spans="1:71" ht="151.5" hidden="1" customHeight="1" x14ac:dyDescent="0.35">
      <c r="A75" s="398"/>
      <c r="B75" s="400"/>
      <c r="C75" s="400"/>
      <c r="D75" s="400"/>
      <c r="E75" s="74"/>
      <c r="F75" s="402"/>
      <c r="G75" s="78"/>
      <c r="H75" s="400"/>
      <c r="I75" s="414"/>
      <c r="J75" s="407"/>
      <c r="K75" s="405"/>
      <c r="L75" s="416"/>
      <c r="M75" s="405">
        <f>IF(NOT(ISERROR(MATCH(L75,_xlfn.ANCHORARRAY(F86),0))),K88&amp;"Por favor no seleccionar los criterios de impacto",L75)</f>
        <v>0</v>
      </c>
      <c r="N75" s="407"/>
      <c r="O75" s="405"/>
      <c r="P75" s="409"/>
      <c r="Q75" s="79">
        <v>6</v>
      </c>
      <c r="R75" s="80"/>
      <c r="S75" s="81" t="str">
        <f t="shared" si="66"/>
        <v/>
      </c>
      <c r="T75" s="82"/>
      <c r="U75" s="82"/>
      <c r="V75" s="109" t="str">
        <f t="shared" si="63"/>
        <v/>
      </c>
      <c r="W75" s="82"/>
      <c r="X75" s="82"/>
      <c r="Y75" s="82"/>
      <c r="Z75" s="84" t="str">
        <f t="shared" si="67"/>
        <v/>
      </c>
      <c r="AA75" s="85" t="str">
        <f t="shared" si="2"/>
        <v/>
      </c>
      <c r="AB75" s="83" t="str">
        <f t="shared" si="64"/>
        <v/>
      </c>
      <c r="AC75" s="85" t="str">
        <f t="shared" si="4"/>
        <v/>
      </c>
      <c r="AD75" s="83" t="str">
        <f t="shared" si="68"/>
        <v/>
      </c>
      <c r="AE75" s="86" t="str">
        <f t="shared" si="69"/>
        <v/>
      </c>
      <c r="AF75" s="86"/>
      <c r="AG75" s="82"/>
      <c r="AH75" s="74"/>
      <c r="AI75" s="75"/>
      <c r="AJ75" s="76"/>
      <c r="AK75" s="76"/>
      <c r="AL75" s="74"/>
      <c r="AM75" s="77"/>
      <c r="AN75" s="39"/>
      <c r="AO75" s="39"/>
    </row>
    <row r="76" spans="1:71" ht="30.65" customHeight="1" x14ac:dyDescent="0.35">
      <c r="A76" s="89"/>
      <c r="B76" s="419"/>
      <c r="C76" s="419"/>
      <c r="D76" s="419"/>
      <c r="E76" s="419"/>
      <c r="F76" s="419"/>
      <c r="G76" s="419"/>
      <c r="H76" s="419"/>
      <c r="I76" s="419"/>
      <c r="J76" s="419"/>
      <c r="K76" s="419"/>
      <c r="L76" s="419"/>
      <c r="M76" s="419"/>
      <c r="N76" s="419"/>
      <c r="O76" s="419"/>
      <c r="P76" s="419"/>
      <c r="Q76" s="419"/>
      <c r="R76" s="419"/>
      <c r="S76" s="419"/>
      <c r="T76" s="419"/>
      <c r="U76" s="419"/>
      <c r="V76" s="419"/>
      <c r="W76" s="419"/>
      <c r="X76" s="419"/>
      <c r="Y76" s="419"/>
      <c r="Z76" s="419"/>
      <c r="AA76" s="419"/>
      <c r="AB76" s="419"/>
      <c r="AC76" s="419"/>
      <c r="AD76" s="419"/>
      <c r="AE76" s="419"/>
      <c r="AF76" s="419"/>
      <c r="AG76" s="419"/>
      <c r="AH76" s="419"/>
      <c r="AI76" s="419"/>
      <c r="AJ76" s="419"/>
      <c r="AK76" s="419"/>
      <c r="AL76" s="419"/>
      <c r="AM76" s="420"/>
      <c r="AN76" s="39"/>
      <c r="AO76" s="39"/>
    </row>
    <row r="77" spans="1:71" ht="17.5" x14ac:dyDescent="0.35">
      <c r="B77" s="90"/>
      <c r="C77" s="90"/>
      <c r="D77" s="90"/>
      <c r="E77" s="90"/>
      <c r="F77" s="39"/>
      <c r="G77" s="39"/>
      <c r="H77" s="91"/>
      <c r="I77" s="39"/>
      <c r="J77" s="39"/>
      <c r="K77" s="39"/>
      <c r="L77" s="39"/>
      <c r="M77" s="39"/>
      <c r="N77" s="39"/>
      <c r="O77" s="39"/>
      <c r="P77" s="39"/>
      <c r="Q77" s="39"/>
      <c r="R77" s="39"/>
      <c r="S77" s="39"/>
      <c r="T77" s="39"/>
      <c r="U77" s="39"/>
      <c r="V77" s="110"/>
      <c r="W77" s="39"/>
      <c r="X77" s="39"/>
      <c r="Y77" s="39"/>
      <c r="Z77" s="39"/>
      <c r="AA77" s="39"/>
      <c r="AB77" s="39"/>
      <c r="AC77" s="39"/>
      <c r="AD77" s="39"/>
      <c r="AE77" s="39"/>
      <c r="AF77" s="39"/>
      <c r="AG77" s="39"/>
      <c r="AH77" s="39"/>
      <c r="AI77" s="39"/>
      <c r="AJ77" s="39"/>
      <c r="AK77" s="39"/>
      <c r="AL77" s="39"/>
      <c r="AM77" s="39"/>
      <c r="AN77" s="39"/>
      <c r="AO77" s="39"/>
    </row>
    <row r="78" spans="1:71" ht="18" hidden="1" x14ac:dyDescent="0.35">
      <c r="A78" s="5"/>
      <c r="B78" s="92" t="s">
        <v>123</v>
      </c>
      <c r="C78" s="39"/>
      <c r="D78" s="39"/>
      <c r="E78" s="39"/>
      <c r="F78" s="39"/>
      <c r="G78" s="39"/>
      <c r="H78" s="39"/>
      <c r="I78" s="39"/>
      <c r="J78" s="39"/>
      <c r="K78" s="39"/>
      <c r="L78" s="39"/>
      <c r="M78" s="39"/>
      <c r="N78" s="39"/>
      <c r="O78" s="39"/>
      <c r="P78" s="39"/>
      <c r="Q78" s="39"/>
      <c r="R78" s="39"/>
      <c r="S78" s="39"/>
      <c r="T78" s="39"/>
      <c r="U78" s="39"/>
      <c r="V78" s="110"/>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39"/>
      <c r="H79" s="91"/>
      <c r="I79" s="39"/>
      <c r="J79" s="39"/>
      <c r="K79" s="39"/>
      <c r="L79" s="39"/>
      <c r="M79" s="39"/>
      <c r="N79" s="39"/>
      <c r="O79" s="39"/>
      <c r="P79" s="39"/>
      <c r="Q79" s="39"/>
      <c r="R79" s="39"/>
      <c r="S79" s="39"/>
      <c r="T79" s="39"/>
      <c r="U79" s="39"/>
      <c r="V79" s="110"/>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39"/>
      <c r="G80" s="39"/>
      <c r="H80" s="91"/>
      <c r="I80" s="39"/>
      <c r="J80" s="39"/>
      <c r="K80" s="39"/>
      <c r="L80" s="39"/>
      <c r="M80" s="39"/>
      <c r="N80" s="39"/>
      <c r="O80" s="39"/>
      <c r="P80" s="39"/>
      <c r="Q80" s="39"/>
      <c r="R80" s="39"/>
      <c r="S80" s="39"/>
      <c r="T80" s="39"/>
      <c r="U80" s="39"/>
      <c r="V80" s="110"/>
      <c r="W80" s="39"/>
      <c r="X80" s="39"/>
      <c r="Y80" s="39"/>
      <c r="Z80" s="39"/>
      <c r="AA80" s="39"/>
      <c r="AB80" s="39"/>
      <c r="AC80" s="39"/>
      <c r="AD80" s="39"/>
      <c r="AE80" s="39"/>
      <c r="AF80" s="39"/>
      <c r="AG80" s="39"/>
      <c r="AH80" s="39"/>
      <c r="AI80" s="39"/>
      <c r="AJ80" s="39"/>
      <c r="AK80" s="39"/>
      <c r="AL80" s="39"/>
      <c r="AM80" s="39"/>
      <c r="AN80" s="39"/>
      <c r="AO80" s="39"/>
    </row>
    <row r="81" spans="2:41" ht="17.5" hidden="1" x14ac:dyDescent="0.35">
      <c r="B81" s="90"/>
      <c r="C81" s="90"/>
      <c r="D81" s="90"/>
      <c r="E81" s="90"/>
      <c r="F81" s="39"/>
      <c r="G81" s="39"/>
      <c r="H81" s="91"/>
      <c r="I81" s="39"/>
      <c r="J81" s="39"/>
      <c r="K81" s="39"/>
      <c r="L81" s="39"/>
      <c r="M81" s="39"/>
      <c r="N81" s="39"/>
      <c r="O81" s="39"/>
      <c r="P81" s="39"/>
      <c r="Q81" s="39"/>
      <c r="R81" s="39"/>
      <c r="S81" s="39"/>
      <c r="T81" s="39"/>
      <c r="U81" s="39"/>
      <c r="V81" s="110"/>
      <c r="W81" s="39"/>
      <c r="X81" s="39"/>
      <c r="Y81" s="39"/>
      <c r="Z81" s="39"/>
      <c r="AA81" s="39"/>
      <c r="AB81" s="39"/>
      <c r="AC81" s="39"/>
      <c r="AD81" s="39"/>
      <c r="AE81" s="39"/>
      <c r="AF81" s="39"/>
      <c r="AG81" s="39"/>
      <c r="AH81" s="39"/>
      <c r="AI81" s="39"/>
      <c r="AJ81" s="39"/>
      <c r="AK81" s="39"/>
      <c r="AL81" s="39"/>
      <c r="AM81" s="39"/>
      <c r="AN81" s="39"/>
      <c r="AO81" s="39"/>
    </row>
    <row r="82" spans="2:41" ht="15" hidden="1" customHeight="1" x14ac:dyDescent="0.35">
      <c r="B82" s="90"/>
      <c r="C82" s="90"/>
      <c r="D82" s="90"/>
      <c r="E82" s="90"/>
      <c r="F82" s="39"/>
      <c r="G82" s="39"/>
      <c r="H82" s="91"/>
      <c r="I82" s="39"/>
      <c r="J82" s="39"/>
      <c r="K82" s="39"/>
      <c r="L82" s="39"/>
      <c r="M82" s="39"/>
      <c r="N82" s="39"/>
      <c r="O82" s="39"/>
      <c r="P82" s="39"/>
      <c r="Q82" s="39"/>
      <c r="R82" s="39"/>
      <c r="S82" s="39"/>
      <c r="T82" s="39"/>
      <c r="U82" s="39"/>
      <c r="V82" s="110"/>
      <c r="W82" s="39"/>
      <c r="X82" s="39"/>
      <c r="Y82" s="39"/>
      <c r="Z82" s="39"/>
      <c r="AA82" s="39"/>
      <c r="AB82" s="39"/>
      <c r="AC82" s="39"/>
      <c r="AD82" s="39"/>
      <c r="AE82" s="39"/>
      <c r="AF82" s="39"/>
      <c r="AG82" s="39"/>
      <c r="AH82" s="39"/>
      <c r="AI82" s="39"/>
      <c r="AJ82" s="39"/>
      <c r="AK82" s="39"/>
      <c r="AL82" s="39"/>
      <c r="AM82" s="39"/>
      <c r="AN82" s="39"/>
      <c r="AO82" s="39"/>
    </row>
    <row r="83" spans="2:41" ht="15" hidden="1" customHeight="1" x14ac:dyDescent="0.35">
      <c r="B83" s="90"/>
      <c r="C83" s="90"/>
      <c r="D83" s="90"/>
      <c r="E83" s="90"/>
      <c r="F83" s="39"/>
      <c r="G83" s="39"/>
      <c r="H83" s="91"/>
      <c r="I83" s="39"/>
      <c r="J83" s="39"/>
      <c r="K83" s="39"/>
      <c r="L83" s="39"/>
      <c r="M83" s="39"/>
      <c r="N83" s="39"/>
      <c r="O83" s="39"/>
      <c r="P83" s="39"/>
      <c r="Q83" s="39"/>
      <c r="R83" s="39"/>
      <c r="S83" s="39"/>
      <c r="T83" s="39"/>
      <c r="U83" s="39"/>
      <c r="V83" s="110"/>
      <c r="W83" s="39"/>
      <c r="X83" s="39"/>
      <c r="Y83" s="39"/>
      <c r="Z83" s="39"/>
      <c r="AA83" s="39"/>
      <c r="AB83" s="39"/>
      <c r="AC83" s="39"/>
      <c r="AD83" s="39"/>
      <c r="AE83" s="39"/>
      <c r="AF83" s="39"/>
      <c r="AG83" s="39"/>
      <c r="AH83" s="39"/>
      <c r="AI83" s="39"/>
      <c r="AJ83" s="39"/>
      <c r="AK83" s="39"/>
      <c r="AL83" s="39"/>
      <c r="AM83" s="39"/>
      <c r="AN83" s="39"/>
      <c r="AO83" s="39"/>
    </row>
    <row r="84" spans="2:41" ht="11.15" hidden="1" customHeight="1" x14ac:dyDescent="0.35">
      <c r="B84" s="90"/>
      <c r="C84" s="90"/>
      <c r="D84" s="90"/>
      <c r="E84" s="90"/>
      <c r="F84" s="39"/>
      <c r="G84" s="39"/>
      <c r="H84" s="91"/>
      <c r="I84" s="39"/>
      <c r="J84" s="39"/>
      <c r="K84" s="39"/>
      <c r="L84" s="39"/>
      <c r="M84" s="39"/>
      <c r="N84" s="39"/>
      <c r="O84" s="39"/>
      <c r="P84" s="39"/>
      <c r="Q84" s="39"/>
      <c r="R84" s="39"/>
      <c r="S84" s="39"/>
      <c r="T84" s="39"/>
      <c r="U84" s="39"/>
      <c r="V84" s="110"/>
      <c r="W84" s="39"/>
      <c r="X84" s="39"/>
      <c r="Y84" s="39"/>
      <c r="Z84" s="39"/>
      <c r="AA84" s="39"/>
      <c r="AB84" s="39"/>
      <c r="AC84" s="39"/>
      <c r="AD84" s="39"/>
      <c r="AE84" s="39"/>
      <c r="AF84" s="39"/>
      <c r="AG84" s="39"/>
      <c r="AH84" s="39"/>
      <c r="AI84" s="39"/>
      <c r="AJ84" s="39"/>
      <c r="AK84" s="39"/>
      <c r="AL84" s="39"/>
      <c r="AM84" s="39"/>
      <c r="AN84" s="39"/>
      <c r="AO84" s="39"/>
    </row>
    <row r="85" spans="2:41" ht="7" hidden="1" customHeight="1" x14ac:dyDescent="0.35">
      <c r="B85" s="90"/>
      <c r="C85" s="90"/>
      <c r="D85" s="90"/>
      <c r="E85" s="90"/>
      <c r="F85" s="39"/>
      <c r="G85" s="39"/>
      <c r="H85" s="91"/>
      <c r="I85" s="39"/>
      <c r="J85" s="39"/>
      <c r="K85" s="39"/>
      <c r="L85" s="39"/>
      <c r="M85" s="39"/>
      <c r="N85" s="39"/>
      <c r="O85" s="39"/>
      <c r="P85" s="39"/>
      <c r="Q85" s="39"/>
      <c r="R85" s="39"/>
      <c r="S85" s="39"/>
      <c r="T85" s="39"/>
      <c r="U85" s="39"/>
      <c r="V85" s="110"/>
      <c r="W85" s="39"/>
      <c r="X85" s="39"/>
      <c r="Y85" s="39"/>
      <c r="Z85" s="39"/>
      <c r="AA85" s="39"/>
      <c r="AB85" s="39"/>
      <c r="AC85" s="39"/>
      <c r="AD85" s="39"/>
      <c r="AE85" s="39"/>
      <c r="AF85" s="39"/>
      <c r="AG85" s="39"/>
      <c r="AH85" s="39"/>
      <c r="AI85" s="39"/>
      <c r="AJ85" s="39"/>
      <c r="AK85" s="39"/>
      <c r="AL85" s="39"/>
      <c r="AM85" s="39"/>
      <c r="AN85" s="39"/>
      <c r="AO85" s="39"/>
    </row>
    <row r="86" spans="2:41" ht="20.149999999999999" hidden="1" customHeight="1" x14ac:dyDescent="0.35">
      <c r="B86" s="90"/>
      <c r="C86" s="90"/>
      <c r="D86" s="90"/>
      <c r="E86" s="90"/>
      <c r="F86" s="39"/>
      <c r="G86" s="39"/>
      <c r="H86" s="91"/>
      <c r="I86" s="39"/>
      <c r="J86" s="39"/>
      <c r="K86" s="39"/>
      <c r="L86" s="39"/>
      <c r="M86" s="39"/>
      <c r="N86" s="39"/>
      <c r="O86" s="39"/>
      <c r="P86" s="39"/>
      <c r="Q86" s="39"/>
      <c r="R86" s="39"/>
      <c r="S86" s="39"/>
      <c r="T86" s="39"/>
      <c r="U86" s="39"/>
      <c r="V86" s="110"/>
      <c r="W86" s="39"/>
      <c r="X86" s="39"/>
      <c r="Y86" s="39"/>
      <c r="Z86" s="39"/>
      <c r="AA86" s="39"/>
      <c r="AB86" s="39"/>
      <c r="AC86" s="39"/>
      <c r="AD86" s="39"/>
      <c r="AE86" s="39"/>
      <c r="AF86" s="39"/>
      <c r="AG86" s="39"/>
      <c r="AH86" s="39"/>
      <c r="AI86" s="39"/>
      <c r="AJ86" s="39"/>
      <c r="AK86" s="39"/>
      <c r="AL86" s="39"/>
      <c r="AM86" s="39"/>
      <c r="AN86" s="39"/>
      <c r="AO86" s="39"/>
    </row>
    <row r="87" spans="2:41" ht="22.5" hidden="1" customHeight="1" x14ac:dyDescent="0.35">
      <c r="B87" s="90"/>
      <c r="C87" s="90"/>
      <c r="D87" s="90"/>
      <c r="E87" s="90"/>
      <c r="F87" s="39"/>
      <c r="G87" s="39"/>
      <c r="H87" s="91"/>
      <c r="I87" s="39"/>
      <c r="J87" s="39"/>
      <c r="K87" s="39"/>
      <c r="L87" s="39"/>
      <c r="M87" s="39"/>
      <c r="N87" s="39"/>
      <c r="O87" s="39"/>
      <c r="P87" s="39"/>
      <c r="Q87" s="39"/>
      <c r="R87" s="39"/>
      <c r="S87" s="39"/>
      <c r="T87" s="39"/>
      <c r="U87" s="39"/>
      <c r="V87" s="110"/>
      <c r="W87" s="39"/>
      <c r="X87" s="39"/>
      <c r="Y87" s="39"/>
      <c r="Z87" s="39"/>
      <c r="AA87" s="39"/>
      <c r="AB87" s="39"/>
      <c r="AC87" s="39"/>
      <c r="AD87" s="39"/>
      <c r="AE87" s="39"/>
      <c r="AF87" s="39"/>
      <c r="AG87" s="39"/>
      <c r="AH87" s="39"/>
      <c r="AI87" s="39"/>
      <c r="AJ87" s="39"/>
      <c r="AK87" s="39"/>
      <c r="AL87" s="39"/>
      <c r="AM87" s="39"/>
      <c r="AN87" s="39"/>
      <c r="AO87" s="39"/>
    </row>
    <row r="88" spans="2:41" ht="17.5" x14ac:dyDescent="0.35">
      <c r="B88" s="90"/>
      <c r="C88" s="90"/>
      <c r="D88" s="90"/>
      <c r="E88" s="90"/>
      <c r="F88" s="39"/>
      <c r="G88" s="39"/>
      <c r="H88" s="91"/>
      <c r="I88" s="39"/>
      <c r="J88" s="39"/>
      <c r="K88" s="39"/>
      <c r="L88" s="39"/>
      <c r="M88" s="39"/>
      <c r="N88" s="39"/>
      <c r="O88" s="39"/>
      <c r="P88" s="39"/>
      <c r="Q88" s="39"/>
      <c r="R88" s="39"/>
      <c r="S88" s="39"/>
      <c r="T88" s="39"/>
      <c r="U88" s="39"/>
      <c r="V88" s="110"/>
      <c r="W88" s="39"/>
      <c r="X88" s="39"/>
      <c r="Y88" s="39"/>
      <c r="Z88" s="39"/>
      <c r="AA88" s="39"/>
      <c r="AB88" s="39"/>
      <c r="AC88" s="39"/>
      <c r="AD88" s="39"/>
      <c r="AE88" s="39"/>
      <c r="AF88" s="39"/>
      <c r="AG88" s="39"/>
      <c r="AH88" s="39"/>
      <c r="AI88" s="39"/>
      <c r="AJ88" s="39"/>
      <c r="AK88" s="39"/>
      <c r="AL88" s="39"/>
      <c r="AM88" s="39"/>
      <c r="AN88" s="39"/>
      <c r="AO88" s="39"/>
    </row>
  </sheetData>
  <dataConsolidate/>
  <mergeCells count="205">
    <mergeCell ref="B76:AM76"/>
    <mergeCell ref="K70:K75"/>
    <mergeCell ref="L70:L75"/>
    <mergeCell ref="M70:M75"/>
    <mergeCell ref="N70:N75"/>
    <mergeCell ref="O70:O75"/>
    <mergeCell ref="P70:P75"/>
    <mergeCell ref="O64:O69"/>
    <mergeCell ref="P64:P69"/>
    <mergeCell ref="K64:K69"/>
    <mergeCell ref="L64:L69"/>
    <mergeCell ref="M64:M69"/>
    <mergeCell ref="N64:N69"/>
    <mergeCell ref="A70:A75"/>
    <mergeCell ref="B70:B75"/>
    <mergeCell ref="C70:C75"/>
    <mergeCell ref="D70:D75"/>
    <mergeCell ref="F70:F75"/>
    <mergeCell ref="H70:H75"/>
    <mergeCell ref="I70:I75"/>
    <mergeCell ref="J70:J75"/>
    <mergeCell ref="I64:I69"/>
    <mergeCell ref="J64:J69"/>
    <mergeCell ref="A64:A69"/>
    <mergeCell ref="B64:B69"/>
    <mergeCell ref="C64:C69"/>
    <mergeCell ref="D64:D69"/>
    <mergeCell ref="F64:F69"/>
    <mergeCell ref="H64:H69"/>
    <mergeCell ref="K58:K63"/>
    <mergeCell ref="L58:L63"/>
    <mergeCell ref="M58:M63"/>
    <mergeCell ref="N58:N63"/>
    <mergeCell ref="O58:O63"/>
    <mergeCell ref="P58:P63"/>
    <mergeCell ref="O52:O57"/>
    <mergeCell ref="P52:P57"/>
    <mergeCell ref="A58:A63"/>
    <mergeCell ref="B58:B63"/>
    <mergeCell ref="C58:C63"/>
    <mergeCell ref="D58:D63"/>
    <mergeCell ref="F58:F63"/>
    <mergeCell ref="H58:H63"/>
    <mergeCell ref="I58:I63"/>
    <mergeCell ref="J58:J63"/>
    <mergeCell ref="I52:I57"/>
    <mergeCell ref="J52:J57"/>
    <mergeCell ref="K52:K57"/>
    <mergeCell ref="L52:L57"/>
    <mergeCell ref="M52:M57"/>
    <mergeCell ref="N52:N57"/>
    <mergeCell ref="F40:F45"/>
    <mergeCell ref="G40:G44"/>
    <mergeCell ref="N46:N51"/>
    <mergeCell ref="O46:O51"/>
    <mergeCell ref="P46:P51"/>
    <mergeCell ref="AF46:AF49"/>
    <mergeCell ref="A52:A57"/>
    <mergeCell ref="B52:B57"/>
    <mergeCell ref="C52:C57"/>
    <mergeCell ref="D52:D57"/>
    <mergeCell ref="F52:F57"/>
    <mergeCell ref="H52:H57"/>
    <mergeCell ref="H46:H51"/>
    <mergeCell ref="I46:I51"/>
    <mergeCell ref="J46:J51"/>
    <mergeCell ref="K46:K51"/>
    <mergeCell ref="L46:L51"/>
    <mergeCell ref="M46:M51"/>
    <mergeCell ref="H34:H39"/>
    <mergeCell ref="I34:I39"/>
    <mergeCell ref="J34:J39"/>
    <mergeCell ref="K34:K39"/>
    <mergeCell ref="N40:N45"/>
    <mergeCell ref="O40:O45"/>
    <mergeCell ref="P40:P45"/>
    <mergeCell ref="AF40:AF44"/>
    <mergeCell ref="A46:A51"/>
    <mergeCell ref="B46:B51"/>
    <mergeCell ref="C46:C51"/>
    <mergeCell ref="D46:D51"/>
    <mergeCell ref="F46:F51"/>
    <mergeCell ref="G46:G49"/>
    <mergeCell ref="H40:H45"/>
    <mergeCell ref="I40:I45"/>
    <mergeCell ref="J40:J45"/>
    <mergeCell ref="K40:K45"/>
    <mergeCell ref="L40:L45"/>
    <mergeCell ref="M40:M45"/>
    <mergeCell ref="A40:A45"/>
    <mergeCell ref="B40:B45"/>
    <mergeCell ref="C40:C45"/>
    <mergeCell ref="D40:D45"/>
    <mergeCell ref="M28:M33"/>
    <mergeCell ref="N28:N33"/>
    <mergeCell ref="O28:O33"/>
    <mergeCell ref="P28:P33"/>
    <mergeCell ref="AF28:AF33"/>
    <mergeCell ref="A34:A39"/>
    <mergeCell ref="B34:B39"/>
    <mergeCell ref="C34:C39"/>
    <mergeCell ref="D34:D39"/>
    <mergeCell ref="E34:E37"/>
    <mergeCell ref="G28:G33"/>
    <mergeCell ref="H28:H33"/>
    <mergeCell ref="I28:I33"/>
    <mergeCell ref="J28:J33"/>
    <mergeCell ref="K28:K33"/>
    <mergeCell ref="L28:L33"/>
    <mergeCell ref="L34:L39"/>
    <mergeCell ref="M34:M39"/>
    <mergeCell ref="N34:N39"/>
    <mergeCell ref="O34:O39"/>
    <mergeCell ref="P34:P39"/>
    <mergeCell ref="AF34:AF37"/>
    <mergeCell ref="F34:F39"/>
    <mergeCell ref="G34:G37"/>
    <mergeCell ref="A28:A33"/>
    <mergeCell ref="B28:B33"/>
    <mergeCell ref="C28:C33"/>
    <mergeCell ref="D28:D33"/>
    <mergeCell ref="E28:E33"/>
    <mergeCell ref="F28:F33"/>
    <mergeCell ref="H22:H27"/>
    <mergeCell ref="I22:I27"/>
    <mergeCell ref="J22:J27"/>
    <mergeCell ref="O11:O21"/>
    <mergeCell ref="P11:P21"/>
    <mergeCell ref="AF11:AF21"/>
    <mergeCell ref="A22:A27"/>
    <mergeCell ref="B22:B27"/>
    <mergeCell ref="C22:C27"/>
    <mergeCell ref="D22:D27"/>
    <mergeCell ref="E22:E27"/>
    <mergeCell ref="F22:F27"/>
    <mergeCell ref="G22:G26"/>
    <mergeCell ref="I11:I21"/>
    <mergeCell ref="J11:J21"/>
    <mergeCell ref="K11:K21"/>
    <mergeCell ref="L11:L21"/>
    <mergeCell ref="M11:M21"/>
    <mergeCell ref="N11:N21"/>
    <mergeCell ref="N22:N27"/>
    <mergeCell ref="O22:O27"/>
    <mergeCell ref="P22:P27"/>
    <mergeCell ref="AF22:AF26"/>
    <mergeCell ref="K22:K27"/>
    <mergeCell ref="L22:L27"/>
    <mergeCell ref="M22:M27"/>
    <mergeCell ref="AL9:AL10"/>
    <mergeCell ref="AM9:AM10"/>
    <mergeCell ref="A11:A21"/>
    <mergeCell ref="B11:B21"/>
    <mergeCell ref="C11:C21"/>
    <mergeCell ref="D11:D21"/>
    <mergeCell ref="E11:E21"/>
    <mergeCell ref="F11:F21"/>
    <mergeCell ref="G11:G21"/>
    <mergeCell ref="H11:H21"/>
    <mergeCell ref="AF9:AF10"/>
    <mergeCell ref="AG9:AG10"/>
    <mergeCell ref="AH9:AH10"/>
    <mergeCell ref="AI9:AI10"/>
    <mergeCell ref="AJ9:AJ10"/>
    <mergeCell ref="AK9:AK10"/>
    <mergeCell ref="Z9:Z10"/>
    <mergeCell ref="AA9:AA10"/>
    <mergeCell ref="AB9:AB10"/>
    <mergeCell ref="AC9:AC10"/>
    <mergeCell ref="AD9:AD10"/>
    <mergeCell ref="AE9:AE10"/>
    <mergeCell ref="O9:O10"/>
    <mergeCell ref="P9:P10"/>
    <mergeCell ref="R9:R10"/>
    <mergeCell ref="S9:S10"/>
    <mergeCell ref="T9:Y9"/>
    <mergeCell ref="I9:I10"/>
    <mergeCell ref="J9:J10"/>
    <mergeCell ref="K9:K10"/>
    <mergeCell ref="L9:L10"/>
    <mergeCell ref="M9:M10"/>
    <mergeCell ref="N9:N10"/>
    <mergeCell ref="A9:A10"/>
    <mergeCell ref="B9:B10"/>
    <mergeCell ref="C9:C10"/>
    <mergeCell ref="D9:D10"/>
    <mergeCell ref="E9:E10"/>
    <mergeCell ref="F9:F10"/>
    <mergeCell ref="G9:G10"/>
    <mergeCell ref="H9:H10"/>
    <mergeCell ref="Q9:Q10"/>
    <mergeCell ref="A6:B6"/>
    <mergeCell ref="A7:B7"/>
    <mergeCell ref="C7:P7"/>
    <mergeCell ref="A8:I8"/>
    <mergeCell ref="J8:P8"/>
    <mergeCell ref="Q8:Y8"/>
    <mergeCell ref="A1:AM2"/>
    <mergeCell ref="A4:B4"/>
    <mergeCell ref="C4:P4"/>
    <mergeCell ref="Q4:S4"/>
    <mergeCell ref="A5:B5"/>
    <mergeCell ref="C5:P5"/>
    <mergeCell ref="Z8:AG8"/>
    <mergeCell ref="AH8:AM8"/>
  </mergeCells>
  <conditionalFormatting sqref="J11 J22">
    <cfRule type="cellIs" dxfId="1253" priority="127" operator="equal">
      <formula>"Media"</formula>
    </cfRule>
    <cfRule type="cellIs" dxfId="1252" priority="125" operator="equal">
      <formula>"Muy Alta"</formula>
    </cfRule>
    <cfRule type="cellIs" dxfId="1251" priority="128" operator="equal">
      <formula>"Baja"</formula>
    </cfRule>
    <cfRule type="cellIs" dxfId="1250" priority="129" operator="equal">
      <formula>"Muy Baja"</formula>
    </cfRule>
    <cfRule type="cellIs" dxfId="1249" priority="126" operator="equal">
      <formula>"Alta"</formula>
    </cfRule>
  </conditionalFormatting>
  <conditionalFormatting sqref="J28">
    <cfRule type="cellIs" dxfId="1248" priority="99" operator="equal">
      <formula>"Muy Alta"</formula>
    </cfRule>
    <cfRule type="cellIs" dxfId="1247" priority="100" operator="equal">
      <formula>"Alta"</formula>
    </cfRule>
    <cfRule type="cellIs" dxfId="1246" priority="101" operator="equal">
      <formula>"Media"</formula>
    </cfRule>
    <cfRule type="cellIs" dxfId="1245" priority="102" operator="equal">
      <formula>"Baja"</formula>
    </cfRule>
    <cfRule type="cellIs" dxfId="1244" priority="103" operator="equal">
      <formula>"Muy Baja"</formula>
    </cfRule>
  </conditionalFormatting>
  <conditionalFormatting sqref="J34">
    <cfRule type="cellIs" dxfId="1243" priority="88" operator="equal">
      <formula>"Media"</formula>
    </cfRule>
    <cfRule type="cellIs" dxfId="1242" priority="89" operator="equal">
      <formula>"Baja"</formula>
    </cfRule>
    <cfRule type="cellIs" dxfId="1241" priority="90" operator="equal">
      <formula>"Muy Baja"</formula>
    </cfRule>
    <cfRule type="cellIs" dxfId="1240" priority="87" operator="equal">
      <formula>"Alta"</formula>
    </cfRule>
    <cfRule type="cellIs" dxfId="1239" priority="86" operator="equal">
      <formula>"Muy Alta"</formula>
    </cfRule>
  </conditionalFormatting>
  <conditionalFormatting sqref="J40">
    <cfRule type="cellIs" dxfId="1238" priority="77" operator="equal">
      <formula>"Muy Baja"</formula>
    </cfRule>
    <cfRule type="cellIs" dxfId="1237" priority="76" operator="equal">
      <formula>"Baja"</formula>
    </cfRule>
    <cfRule type="cellIs" dxfId="1236" priority="75" operator="equal">
      <formula>"Media"</formula>
    </cfRule>
    <cfRule type="cellIs" dxfId="1235" priority="74" operator="equal">
      <formula>"Alta"</formula>
    </cfRule>
    <cfRule type="cellIs" dxfId="1234" priority="73" operator="equal">
      <formula>"Muy Alta"</formula>
    </cfRule>
  </conditionalFormatting>
  <conditionalFormatting sqref="J46">
    <cfRule type="cellIs" dxfId="1233" priority="60" operator="equal">
      <formula>"Muy Alta"</formula>
    </cfRule>
    <cfRule type="cellIs" dxfId="1232" priority="61" operator="equal">
      <formula>"Alta"</formula>
    </cfRule>
    <cfRule type="cellIs" dxfId="1231" priority="62" operator="equal">
      <formula>"Media"</formula>
    </cfRule>
    <cfRule type="cellIs" dxfId="1230" priority="63" operator="equal">
      <formula>"Baja"</formula>
    </cfRule>
    <cfRule type="cellIs" dxfId="1229" priority="64" operator="equal">
      <formula>"Muy Baja"</formula>
    </cfRule>
  </conditionalFormatting>
  <conditionalFormatting sqref="J52">
    <cfRule type="cellIs" dxfId="1228" priority="51" operator="equal">
      <formula>"Muy Baja"</formula>
    </cfRule>
    <cfRule type="cellIs" dxfId="1227" priority="50" operator="equal">
      <formula>"Baja"</formula>
    </cfRule>
    <cfRule type="cellIs" dxfId="1226" priority="49" operator="equal">
      <formula>"Media"</formula>
    </cfRule>
    <cfRule type="cellIs" dxfId="1225" priority="48" operator="equal">
      <formula>"Alta"</formula>
    </cfRule>
    <cfRule type="cellIs" dxfId="1224" priority="47" operator="equal">
      <formula>"Muy Alta"</formula>
    </cfRule>
  </conditionalFormatting>
  <conditionalFormatting sqref="J58">
    <cfRule type="cellIs" dxfId="1223" priority="42" operator="equal">
      <formula>"Muy Baja"</formula>
    </cfRule>
    <cfRule type="cellIs" dxfId="1222" priority="41" operator="equal">
      <formula>"Baja"</formula>
    </cfRule>
    <cfRule type="cellIs" dxfId="1221" priority="40" operator="equal">
      <formula>"Media"</formula>
    </cfRule>
    <cfRule type="cellIs" dxfId="1220" priority="39" operator="equal">
      <formula>"Alta"</formula>
    </cfRule>
    <cfRule type="cellIs" dxfId="1219" priority="38" operator="equal">
      <formula>"Muy Alta"</formula>
    </cfRule>
  </conditionalFormatting>
  <conditionalFormatting sqref="J64">
    <cfRule type="cellIs" dxfId="1218" priority="31" operator="equal">
      <formula>"Media"</formula>
    </cfRule>
    <cfRule type="cellIs" dxfId="1217" priority="32" operator="equal">
      <formula>"Baja"</formula>
    </cfRule>
    <cfRule type="cellIs" dxfId="1216" priority="30" operator="equal">
      <formula>"Alta"</formula>
    </cfRule>
    <cfRule type="cellIs" dxfId="1215" priority="29" operator="equal">
      <formula>"Muy Alta"</formula>
    </cfRule>
    <cfRule type="cellIs" dxfId="1214" priority="33" operator="equal">
      <formula>"Muy Baja"</formula>
    </cfRule>
  </conditionalFormatting>
  <conditionalFormatting sqref="J70">
    <cfRule type="cellIs" dxfId="1213" priority="21" operator="equal">
      <formula>"Alta"</formula>
    </cfRule>
    <cfRule type="cellIs" dxfId="1212" priority="20" operator="equal">
      <formula>"Muy Alta"</formula>
    </cfRule>
    <cfRule type="cellIs" dxfId="1211" priority="23" operator="equal">
      <formula>"Baja"</formula>
    </cfRule>
    <cfRule type="cellIs" dxfId="1210" priority="24" operator="equal">
      <formula>"Muy Baja"</formula>
    </cfRule>
    <cfRule type="cellIs" dxfId="1209" priority="22" operator="equal">
      <formula>"Media"</formula>
    </cfRule>
  </conditionalFormatting>
  <conditionalFormatting sqref="M11:M75">
    <cfRule type="containsText" dxfId="1208" priority="1" operator="containsText" text="❌">
      <formula>NOT(ISERROR(SEARCH("❌",M11)))</formula>
    </cfRule>
  </conditionalFormatting>
  <conditionalFormatting sqref="N11 N22 N28 N34 N40 N46 N52 N58 N64 N70">
    <cfRule type="cellIs" dxfId="1207" priority="120" operator="equal">
      <formula>"Catastrófico"</formula>
    </cfRule>
    <cfRule type="cellIs" dxfId="1206" priority="121" operator="equal">
      <formula>"Mayor"</formula>
    </cfRule>
    <cfRule type="cellIs" dxfId="1205" priority="122" operator="equal">
      <formula>"Moderado"</formula>
    </cfRule>
    <cfRule type="cellIs" dxfId="1204" priority="123" operator="equal">
      <formula>"Menor"</formula>
    </cfRule>
    <cfRule type="cellIs" dxfId="1203" priority="124" operator="equal">
      <formula>"Leve"</formula>
    </cfRule>
  </conditionalFormatting>
  <conditionalFormatting sqref="P11">
    <cfRule type="cellIs" dxfId="1202" priority="117" operator="equal">
      <formula>"Alto"</formula>
    </cfRule>
    <cfRule type="cellIs" dxfId="1201" priority="118" operator="equal">
      <formula>"Moderado"</formula>
    </cfRule>
    <cfRule type="cellIs" dxfId="1200" priority="119" operator="equal">
      <formula>"Bajo"</formula>
    </cfRule>
    <cfRule type="cellIs" dxfId="1199" priority="116" operator="equal">
      <formula>"Extremo"</formula>
    </cfRule>
  </conditionalFormatting>
  <conditionalFormatting sqref="P22">
    <cfRule type="cellIs" dxfId="1198" priority="108" operator="equal">
      <formula>"Extremo"</formula>
    </cfRule>
    <cfRule type="cellIs" dxfId="1197" priority="109" operator="equal">
      <formula>"Alto"</formula>
    </cfRule>
    <cfRule type="cellIs" dxfId="1196" priority="110" operator="equal">
      <formula>"Moderado"</formula>
    </cfRule>
    <cfRule type="cellIs" dxfId="1195" priority="111" operator="equal">
      <formula>"Bajo"</formula>
    </cfRule>
  </conditionalFormatting>
  <conditionalFormatting sqref="P28">
    <cfRule type="cellIs" dxfId="1194" priority="98" operator="equal">
      <formula>"Bajo"</formula>
    </cfRule>
    <cfRule type="cellIs" dxfId="1193" priority="97" operator="equal">
      <formula>"Moderado"</formula>
    </cfRule>
    <cfRule type="cellIs" dxfId="1192" priority="95" operator="equal">
      <formula>"Extremo"</formula>
    </cfRule>
    <cfRule type="cellIs" dxfId="1191" priority="96" operator="equal">
      <formula>"Alto"</formula>
    </cfRule>
  </conditionalFormatting>
  <conditionalFormatting sqref="P34">
    <cfRule type="cellIs" dxfId="1190" priority="83" operator="equal">
      <formula>"Alto"</formula>
    </cfRule>
    <cfRule type="cellIs" dxfId="1189" priority="85" operator="equal">
      <formula>"Bajo"</formula>
    </cfRule>
    <cfRule type="cellIs" dxfId="1188" priority="84" operator="equal">
      <formula>"Moderado"</formula>
    </cfRule>
    <cfRule type="cellIs" dxfId="1187" priority="82" operator="equal">
      <formula>"Extremo"</formula>
    </cfRule>
  </conditionalFormatting>
  <conditionalFormatting sqref="P40">
    <cfRule type="cellIs" dxfId="1186" priority="69" operator="equal">
      <formula>"Extremo"</formula>
    </cfRule>
    <cfRule type="cellIs" dxfId="1185" priority="70" operator="equal">
      <formula>"Alto"</formula>
    </cfRule>
    <cfRule type="cellIs" dxfId="1184" priority="71" operator="equal">
      <formula>"Moderado"</formula>
    </cfRule>
    <cfRule type="cellIs" dxfId="1183" priority="72" operator="equal">
      <formula>"Bajo"</formula>
    </cfRule>
  </conditionalFormatting>
  <conditionalFormatting sqref="P46">
    <cfRule type="cellIs" dxfId="1182" priority="59" operator="equal">
      <formula>"Bajo"</formula>
    </cfRule>
    <cfRule type="cellIs" dxfId="1181" priority="58" operator="equal">
      <formula>"Moderado"</formula>
    </cfRule>
    <cfRule type="cellIs" dxfId="1180" priority="57" operator="equal">
      <formula>"Alto"</formula>
    </cfRule>
    <cfRule type="cellIs" dxfId="1179" priority="56" operator="equal">
      <formula>"Extremo"</formula>
    </cfRule>
  </conditionalFormatting>
  <conditionalFormatting sqref="P52">
    <cfRule type="cellIs" dxfId="1178" priority="44" operator="equal">
      <formula>"Alto"</formula>
    </cfRule>
    <cfRule type="cellIs" dxfId="1177" priority="46" operator="equal">
      <formula>"Bajo"</formula>
    </cfRule>
    <cfRule type="cellIs" dxfId="1176" priority="45" operator="equal">
      <formula>"Moderado"</formula>
    </cfRule>
    <cfRule type="cellIs" dxfId="1175" priority="43" operator="equal">
      <formula>"Extremo"</formula>
    </cfRule>
  </conditionalFormatting>
  <conditionalFormatting sqref="P58">
    <cfRule type="cellIs" dxfId="1174" priority="34" operator="equal">
      <formula>"Extremo"</formula>
    </cfRule>
    <cfRule type="cellIs" dxfId="1173" priority="35" operator="equal">
      <formula>"Alto"</formula>
    </cfRule>
    <cfRule type="cellIs" dxfId="1172" priority="36" operator="equal">
      <formula>"Moderado"</formula>
    </cfRule>
    <cfRule type="cellIs" dxfId="1171" priority="37" operator="equal">
      <formula>"Bajo"</formula>
    </cfRule>
  </conditionalFormatting>
  <conditionalFormatting sqref="P64">
    <cfRule type="cellIs" dxfId="1170" priority="25" operator="equal">
      <formula>"Extremo"</formula>
    </cfRule>
    <cfRule type="cellIs" dxfId="1169" priority="26" operator="equal">
      <formula>"Alto"</formula>
    </cfRule>
    <cfRule type="cellIs" dxfId="1168" priority="27" operator="equal">
      <formula>"Moderado"</formula>
    </cfRule>
    <cfRule type="cellIs" dxfId="1167" priority="28" operator="equal">
      <formula>"Bajo"</formula>
    </cfRule>
  </conditionalFormatting>
  <conditionalFormatting sqref="P70">
    <cfRule type="cellIs" dxfId="1166" priority="16" operator="equal">
      <formula>"Extremo"</formula>
    </cfRule>
    <cfRule type="cellIs" dxfId="1165" priority="18" operator="equal">
      <formula>"Moderado"</formula>
    </cfRule>
    <cfRule type="cellIs" dxfId="1164" priority="19" operator="equal">
      <formula>"Bajo"</formula>
    </cfRule>
    <cfRule type="cellIs" dxfId="1163" priority="17" operator="equal">
      <formula>"Alto"</formula>
    </cfRule>
  </conditionalFormatting>
  <conditionalFormatting sqref="AA11:AA75">
    <cfRule type="cellIs" dxfId="1162" priority="12" operator="equal">
      <formula>"Alta"</formula>
    </cfRule>
    <cfRule type="cellIs" dxfId="1161" priority="13" operator="equal">
      <formula>"Media"</formula>
    </cfRule>
    <cfRule type="cellIs" dxfId="1160" priority="15" operator="equal">
      <formula>"Muy Baja"</formula>
    </cfRule>
    <cfRule type="cellIs" dxfId="1159" priority="14" operator="equal">
      <formula>"Baja"</formula>
    </cfRule>
    <cfRule type="cellIs" dxfId="1158" priority="11" operator="equal">
      <formula>"Muy Alta"</formula>
    </cfRule>
  </conditionalFormatting>
  <conditionalFormatting sqref="AC11:AC75">
    <cfRule type="cellIs" dxfId="1157" priority="6" operator="equal">
      <formula>"Catastrófico"</formula>
    </cfRule>
    <cfRule type="cellIs" dxfId="1156" priority="10" operator="equal">
      <formula>"Leve"</formula>
    </cfRule>
    <cfRule type="cellIs" dxfId="1155" priority="9" operator="equal">
      <formula>"Menor"</formula>
    </cfRule>
    <cfRule type="cellIs" dxfId="1154" priority="8" operator="equal">
      <formula>"Moderado"</formula>
    </cfRule>
    <cfRule type="cellIs" dxfId="1153" priority="7" operator="equal">
      <formula>"Mayor"</formula>
    </cfRule>
  </conditionalFormatting>
  <conditionalFormatting sqref="AE11:AF11 AE12:AE21">
    <cfRule type="cellIs" dxfId="1152" priority="112" operator="equal">
      <formula>"Extremo"</formula>
    </cfRule>
    <cfRule type="cellIs" dxfId="1151" priority="114" operator="equal">
      <formula>"Moderado"</formula>
    </cfRule>
    <cfRule type="cellIs" dxfId="1150" priority="115" operator="equal">
      <formula>"Bajo"</formula>
    </cfRule>
    <cfRule type="cellIs" dxfId="1149" priority="113" operator="equal">
      <formula>"Alto"</formula>
    </cfRule>
  </conditionalFormatting>
  <conditionalFormatting sqref="AE22:AF22 AE23:AE26">
    <cfRule type="cellIs" dxfId="1148" priority="106" operator="equal">
      <formula>"Moderado"</formula>
    </cfRule>
    <cfRule type="cellIs" dxfId="1147" priority="107" operator="equal">
      <formula>"Bajo"</formula>
    </cfRule>
    <cfRule type="cellIs" dxfId="1146" priority="104" operator="equal">
      <formula>"Extremo"</formula>
    </cfRule>
    <cfRule type="cellIs" dxfId="1145" priority="105" operator="equal">
      <formula>"Alto"</formula>
    </cfRule>
  </conditionalFormatting>
  <conditionalFormatting sqref="AE27:AF28 AE29:AE33">
    <cfRule type="cellIs" dxfId="1144" priority="91" operator="equal">
      <formula>"Extremo"</formula>
    </cfRule>
    <cfRule type="cellIs" dxfId="1143" priority="94" operator="equal">
      <formula>"Bajo"</formula>
    </cfRule>
    <cfRule type="cellIs" dxfId="1142" priority="93" operator="equal">
      <formula>"Moderado"</formula>
    </cfRule>
    <cfRule type="cellIs" dxfId="1141" priority="92" operator="equal">
      <formula>"Alto"</formula>
    </cfRule>
  </conditionalFormatting>
  <conditionalFormatting sqref="AE34:AF34 AE35:AE37">
    <cfRule type="cellIs" dxfId="1140" priority="79" operator="equal">
      <formula>"Alto"</formula>
    </cfRule>
    <cfRule type="cellIs" dxfId="1139" priority="78" operator="equal">
      <formula>"Extremo"</formula>
    </cfRule>
    <cfRule type="cellIs" dxfId="1138" priority="80" operator="equal">
      <formula>"Moderado"</formula>
    </cfRule>
    <cfRule type="cellIs" dxfId="1137" priority="81" operator="equal">
      <formula>"Bajo"</formula>
    </cfRule>
  </conditionalFormatting>
  <conditionalFormatting sqref="AE38:AF40 AE41:AE44">
    <cfRule type="cellIs" dxfId="1136" priority="68" operator="equal">
      <formula>"Bajo"</formula>
    </cfRule>
    <cfRule type="cellIs" dxfId="1135" priority="65" operator="equal">
      <formula>"Extremo"</formula>
    </cfRule>
    <cfRule type="cellIs" dxfId="1134" priority="67" operator="equal">
      <formula>"Moderado"</formula>
    </cfRule>
    <cfRule type="cellIs" dxfId="1133" priority="66" operator="equal">
      <formula>"Alto"</formula>
    </cfRule>
  </conditionalFormatting>
  <conditionalFormatting sqref="AE45:AF46 AE47:AE49">
    <cfRule type="cellIs" dxfId="1132" priority="52" operator="equal">
      <formula>"Extremo"</formula>
    </cfRule>
    <cfRule type="cellIs" dxfId="1131" priority="53" operator="equal">
      <formula>"Alto"</formula>
    </cfRule>
    <cfRule type="cellIs" dxfId="1130" priority="54" operator="equal">
      <formula>"Moderado"</formula>
    </cfRule>
    <cfRule type="cellIs" dxfId="1129" priority="55" operator="equal">
      <formula>"Bajo"</formula>
    </cfRule>
  </conditionalFormatting>
  <conditionalFormatting sqref="AE50:AF75">
    <cfRule type="cellIs" dxfId="1128" priority="2" operator="equal">
      <formula>"Extremo"</formula>
    </cfRule>
    <cfRule type="cellIs" dxfId="1127" priority="5" operator="equal">
      <formula>"Bajo"</formula>
    </cfRule>
    <cfRule type="cellIs" dxfId="1126" priority="4" operator="equal">
      <formula>"Moderado"</formula>
    </cfRule>
    <cfRule type="cellIs" dxfId="1125"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6CFBD-12B9-4947-B1DE-2CC04843777A}">
  <sheetPr>
    <tabColor rgb="FF002060"/>
  </sheetPr>
  <dimension ref="A1:BS91"/>
  <sheetViews>
    <sheetView zoomScale="70" zoomScaleNormal="70" workbookViewId="0">
      <selection activeCell="C6" sqref="C6:P6"/>
    </sheetView>
  </sheetViews>
  <sheetFormatPr baseColWidth="10" defaultColWidth="11.453125" defaultRowHeight="14" x14ac:dyDescent="0.3"/>
  <cols>
    <col min="1" max="1" width="4" style="36" bestFit="1" customWidth="1"/>
    <col min="2" max="2" width="17.54296875" style="36" customWidth="1"/>
    <col min="3" max="3" width="16.81640625" style="36" customWidth="1"/>
    <col min="4" max="4" width="35.1796875" style="36" customWidth="1"/>
    <col min="5" max="5" width="29.453125" style="36" customWidth="1"/>
    <col min="6" max="6" width="41.453125" style="5" customWidth="1"/>
    <col min="7"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bestFit="1" customWidth="1"/>
    <col min="16" max="16" width="16" style="5" customWidth="1"/>
    <col min="17" max="17" width="5.81640625" style="5" customWidth="1"/>
    <col min="18" max="18" width="76.1796875" style="24"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23"/>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506" t="s">
        <v>196</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500" t="s">
        <v>197</v>
      </c>
      <c r="D5" s="501"/>
      <c r="E5" s="501"/>
      <c r="F5" s="501"/>
      <c r="G5" s="501"/>
      <c r="H5" s="501"/>
      <c r="I5" s="501"/>
      <c r="J5" s="501"/>
      <c r="K5" s="501"/>
      <c r="L5" s="501"/>
      <c r="M5" s="501"/>
      <c r="N5" s="501"/>
      <c r="O5" s="501"/>
      <c r="P5" s="502"/>
      <c r="Q5" s="1"/>
      <c r="R5" s="23"/>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67.5" customHeight="1" x14ac:dyDescent="0.3">
      <c r="A6" s="349" t="s">
        <v>5</v>
      </c>
      <c r="B6" s="350"/>
      <c r="C6" s="500" t="s">
        <v>198</v>
      </c>
      <c r="D6" s="501"/>
      <c r="E6" s="501"/>
      <c r="F6" s="501"/>
      <c r="G6" s="501"/>
      <c r="H6" s="501"/>
      <c r="I6" s="501"/>
      <c r="J6" s="501"/>
      <c r="K6" s="501"/>
      <c r="L6" s="501"/>
      <c r="M6" s="501"/>
      <c r="N6" s="501"/>
      <c r="O6" s="501"/>
      <c r="P6" s="502"/>
      <c r="Q6" s="1"/>
      <c r="R6" s="23"/>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515" t="s">
        <v>7</v>
      </c>
      <c r="B7" s="516"/>
      <c r="C7" s="503" t="s">
        <v>8</v>
      </c>
      <c r="D7" s="504"/>
      <c r="E7" s="504"/>
      <c r="F7" s="504"/>
      <c r="G7" s="504"/>
      <c r="H7" s="504"/>
      <c r="I7" s="504"/>
      <c r="J7" s="504"/>
      <c r="K7" s="504"/>
      <c r="L7" s="504"/>
      <c r="M7" s="504"/>
      <c r="N7" s="504"/>
      <c r="O7" s="504"/>
      <c r="P7" s="505"/>
      <c r="Q7" s="1"/>
      <c r="R7" s="23"/>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126" customFormat="1" ht="96" customHeight="1" x14ac:dyDescent="0.35">
      <c r="A11" s="519">
        <v>1</v>
      </c>
      <c r="B11" s="520" t="s">
        <v>90</v>
      </c>
      <c r="C11" s="520" t="s">
        <v>199</v>
      </c>
      <c r="D11" s="520" t="s">
        <v>200</v>
      </c>
      <c r="E11" s="520" t="s">
        <v>201</v>
      </c>
      <c r="F11" s="521" t="s">
        <v>202</v>
      </c>
      <c r="G11" s="522" t="s">
        <v>54</v>
      </c>
      <c r="H11" s="520" t="s">
        <v>55</v>
      </c>
      <c r="I11" s="530">
        <v>100</v>
      </c>
      <c r="J11" s="531" t="str">
        <f>IF(I11&lt;=0,"",IF(I11&lt;=2,"Muy Baja",IF(I11&lt;=24,"Baja",IF(I11&lt;=500,"Media",IF(I11&lt;=5000,"Alta","Muy Alta")))))</f>
        <v>Media</v>
      </c>
      <c r="K11" s="532">
        <f>IF(J11="","",IF(J11="Muy Baja",0.2,IF(J11="Baja",0.4,IF(J11="Media",0.6,IF(J11="Alta",0.8,IF(J11="Muy Alta",1,))))))</f>
        <v>0.6</v>
      </c>
      <c r="L11" s="533" t="s">
        <v>56</v>
      </c>
      <c r="M11" s="524" t="s">
        <v>56</v>
      </c>
      <c r="N11" s="523" t="s">
        <v>702</v>
      </c>
      <c r="O11" s="524">
        <f>IF(N11="","",IF(N11="Leve",0.2,IF(N11="Menor",0.4,IF(N11="Moderado",0.6,IF(N11="Mayor",0.8,IF(N11="Catastrófico",1,))))))</f>
        <v>0.6</v>
      </c>
      <c r="P11" s="525"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113">
        <v>1</v>
      </c>
      <c r="R11" s="114" t="s">
        <v>203</v>
      </c>
      <c r="S11" s="115" t="str">
        <f>IF(OR(T11="Preventivo",T11="Detectivo"),"Probabilidad",IF(T11="Correctivo","Impacto",""))</f>
        <v>Probabilidad</v>
      </c>
      <c r="T11" s="116" t="s">
        <v>72</v>
      </c>
      <c r="U11" s="116" t="s">
        <v>59</v>
      </c>
      <c r="V11" s="117" t="str">
        <f>IF(AND(T11="Preventivo",U11="Automático"),"50%",IF(AND(T11="Preventivo",U11="Manual"),"40%",IF(AND(T11="Detectivo",U11="Automático"),"40%",IF(AND(T11="Detectivo",U11="Manual"),"30%",IF(AND(T11="Correctivo",U11="Automático"),"35%",IF(AND(T11="Correctivo",U11="Manual"),"25%",""))))))</f>
        <v>30%</v>
      </c>
      <c r="W11" s="116" t="s">
        <v>60</v>
      </c>
      <c r="X11" s="116" t="s">
        <v>61</v>
      </c>
      <c r="Y11" s="116" t="s">
        <v>62</v>
      </c>
      <c r="Z11" s="118">
        <f>IFERROR(IF(S11="Probabilidad",(K11-(+K11*V11)),IF(S11="Impacto",K11,"")),"")</f>
        <v>0.42</v>
      </c>
      <c r="AA11" s="119" t="str">
        <f>IFERROR(IF(Z11="","",IF(Z11&lt;=0.2,"Muy Baja",IF(Z11&lt;=0.4,"Baja",IF(Z11&lt;=0.6,"Media",IF(Z11&lt;=0.8,"Alta","Muy Alta"))))),"")</f>
        <v>Media</v>
      </c>
      <c r="AB11" s="117">
        <f>+Z11</f>
        <v>0.42</v>
      </c>
      <c r="AC11" s="119" t="str">
        <f>IFERROR(IF(AD11="","",IF(AD11&lt;=0.2,"Leve",IF(AD11&lt;=0.4,"Menor",IF(AD11&lt;=0.6,"Moderado",IF(AD11&lt;=0.8,"Mayor","Catastrófico"))))),"")</f>
        <v>Moderado</v>
      </c>
      <c r="AD11" s="117">
        <f>IFERROR(IF(S11="Impacto",(O11-(+O11*V11)),IF(S11="Probabilidad",O11,"")),"")</f>
        <v>0.6</v>
      </c>
      <c r="AE11" s="120"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526" t="str">
        <f>(AE12)</f>
        <v>Moderado</v>
      </c>
      <c r="AG11" s="116" t="s">
        <v>63</v>
      </c>
      <c r="AH11" s="121"/>
      <c r="AI11" s="122"/>
      <c r="AJ11" s="123"/>
      <c r="AK11" s="123"/>
      <c r="AL11" s="121"/>
      <c r="AM11" s="122"/>
      <c r="AN11" s="124"/>
      <c r="AO11" s="124"/>
      <c r="AP11" s="125"/>
      <c r="AQ11" s="125"/>
      <c r="AR11" s="125"/>
      <c r="AS11" s="125"/>
      <c r="AT11" s="125"/>
      <c r="AU11" s="125"/>
      <c r="AV11" s="125"/>
      <c r="AW11" s="125"/>
      <c r="AX11" s="125"/>
      <c r="AY11" s="125"/>
      <c r="AZ11" s="125"/>
      <c r="BA11" s="125"/>
      <c r="BB11" s="125"/>
      <c r="BC11" s="125"/>
      <c r="BD11" s="125"/>
      <c r="BE11" s="125"/>
      <c r="BF11" s="125"/>
      <c r="BG11" s="125"/>
      <c r="BH11" s="125"/>
      <c r="BI11" s="125"/>
      <c r="BJ11" s="125"/>
      <c r="BK11" s="125"/>
      <c r="BL11" s="125"/>
      <c r="BM11" s="125"/>
      <c r="BN11" s="125"/>
      <c r="BO11" s="125"/>
      <c r="BP11" s="125"/>
      <c r="BQ11" s="125"/>
      <c r="BR11" s="125"/>
      <c r="BS11" s="125"/>
    </row>
    <row r="12" spans="1:71" s="129" customFormat="1" ht="168" customHeight="1" x14ac:dyDescent="0.35">
      <c r="A12" s="519"/>
      <c r="B12" s="520"/>
      <c r="C12" s="520"/>
      <c r="D12" s="520"/>
      <c r="E12" s="520"/>
      <c r="F12" s="521"/>
      <c r="G12" s="522"/>
      <c r="H12" s="520"/>
      <c r="I12" s="530"/>
      <c r="J12" s="531"/>
      <c r="K12" s="532"/>
      <c r="L12" s="533"/>
      <c r="M12" s="524">
        <f>IF(NOT(ISERROR(MATCH(L12,_xlfn.ANCHORARRAY(F28),0))),K30&amp;"Por favor no seleccionar los criterios de impacto",L12)</f>
        <v>0</v>
      </c>
      <c r="N12" s="523"/>
      <c r="O12" s="524"/>
      <c r="P12" s="525"/>
      <c r="Q12" s="113">
        <v>2</v>
      </c>
      <c r="R12" s="114" t="s">
        <v>204</v>
      </c>
      <c r="S12" s="115" t="str">
        <f t="shared" ref="S12:S16" si="0">IF(OR(T12="Preventivo",T12="Detectivo"),"Probabilidad",IF(T12="Correctivo","Impacto",""))</f>
        <v>Probabilidad</v>
      </c>
      <c r="T12" s="116" t="s">
        <v>58</v>
      </c>
      <c r="U12" s="116" t="s">
        <v>59</v>
      </c>
      <c r="V12" s="117" t="str">
        <f t="shared" ref="V12" si="1">IF(AND(T12="Preventivo",U12="Automático"),"50%",IF(AND(T12="Preventivo",U12="Manual"),"40%",IF(AND(T12="Detectivo",U12="Automático"),"40%",IF(AND(T12="Detectivo",U12="Manual"),"30%",IF(AND(T12="Correctivo",U12="Automático"),"35%",IF(AND(T12="Correctivo",U12="Manual"),"25%",""))))))</f>
        <v>40%</v>
      </c>
      <c r="W12" s="116" t="s">
        <v>60</v>
      </c>
      <c r="X12" s="116" t="s">
        <v>61</v>
      </c>
      <c r="Y12" s="116" t="s">
        <v>62</v>
      </c>
      <c r="Z12" s="118">
        <f>IFERROR(IF(AND(S11="Probabilidad",S12="Probabilidad"),(AB11-(+AB11*V12)),IF(S12="Probabilidad",(K11-(+K11*V12)),IF(S12="Impacto",AB11,""))),"")</f>
        <v>0.252</v>
      </c>
      <c r="AA12" s="119" t="str">
        <f t="shared" ref="AA12:AA75" si="2">IFERROR(IF(Z12="","",IF(Z12&lt;=0.2,"Muy Baja",IF(Z12&lt;=0.4,"Baja",IF(Z12&lt;=0.6,"Media",IF(Z12&lt;=0.8,"Alta","Muy Alta"))))),"")</f>
        <v>Baja</v>
      </c>
      <c r="AB12" s="117">
        <f t="shared" ref="AB12:AB16" si="3">+Z12</f>
        <v>0.252</v>
      </c>
      <c r="AC12" s="119" t="str">
        <f t="shared" ref="AC12:AC75" si="4">IFERROR(IF(AD12="","",IF(AD12&lt;=0.2,"Leve",IF(AD12&lt;=0.4,"Menor",IF(AD12&lt;=0.6,"Moderado",IF(AD12&lt;=0.8,"Mayor","Catastrófico"))))),"")</f>
        <v>Moderado</v>
      </c>
      <c r="AD12" s="117">
        <f>IFERROR(IF(AND(S11="Impacto",S12="Impacto"),(AD11-(+AD11*V12)),IF(S12="Impacto",(O11-(+O11*V12)),IF(S12="Probabilidad",AD11,""))),"")</f>
        <v>0.6</v>
      </c>
      <c r="AE12" s="120"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526"/>
      <c r="AG12" s="116" t="s">
        <v>63</v>
      </c>
      <c r="AH12" s="121"/>
      <c r="AI12" s="122"/>
      <c r="AJ12" s="123"/>
      <c r="AK12" s="123"/>
      <c r="AL12" s="121"/>
      <c r="AM12" s="122"/>
      <c r="AN12" s="127"/>
      <c r="AO12" s="127"/>
      <c r="AP12" s="128"/>
      <c r="AQ12" s="128"/>
      <c r="AR12" s="128"/>
      <c r="AS12" s="128"/>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c r="BP12" s="128"/>
      <c r="BQ12" s="128"/>
      <c r="BR12" s="128"/>
      <c r="BS12" s="128"/>
    </row>
    <row r="13" spans="1:71" s="129" customFormat="1" ht="78.650000000000006" hidden="1" customHeight="1" x14ac:dyDescent="0.35">
      <c r="A13" s="519"/>
      <c r="B13" s="520"/>
      <c r="C13" s="520"/>
      <c r="D13" s="520"/>
      <c r="E13" s="520"/>
      <c r="F13" s="521"/>
      <c r="G13" s="522"/>
      <c r="H13" s="520"/>
      <c r="I13" s="530"/>
      <c r="J13" s="531"/>
      <c r="K13" s="532"/>
      <c r="L13" s="533"/>
      <c r="M13" s="524"/>
      <c r="N13" s="523"/>
      <c r="O13" s="524"/>
      <c r="P13" s="525"/>
      <c r="Q13" s="113">
        <v>3</v>
      </c>
      <c r="R13" s="130"/>
      <c r="S13" s="115" t="str">
        <f t="shared" si="0"/>
        <v/>
      </c>
      <c r="T13" s="116"/>
      <c r="U13" s="116"/>
      <c r="V13" s="117"/>
      <c r="W13" s="116"/>
      <c r="X13" s="116"/>
      <c r="Y13" s="116"/>
      <c r="Z13" s="118"/>
      <c r="AA13" s="119"/>
      <c r="AB13" s="117">
        <f t="shared" si="3"/>
        <v>0</v>
      </c>
      <c r="AC13" s="119" t="str">
        <f t="shared" si="4"/>
        <v/>
      </c>
      <c r="AD13" s="117" t="str">
        <f t="shared" ref="AD13:AD16" si="6">IFERROR(IF(AND(S12="Impacto",S13="Impacto"),(AD12-(+AD12*V13)),IF(S13="Impacto",(O12-(+O12*V13)),IF(S13="Probabilidad",AD12,""))),"")</f>
        <v/>
      </c>
      <c r="AE13" s="120" t="str">
        <f t="shared" si="5"/>
        <v/>
      </c>
      <c r="AF13" s="526"/>
      <c r="AG13" s="116" t="s">
        <v>63</v>
      </c>
      <c r="AH13" s="121"/>
      <c r="AI13" s="122"/>
      <c r="AJ13" s="123"/>
      <c r="AK13" s="123"/>
      <c r="AL13" s="121"/>
      <c r="AM13" s="122"/>
      <c r="AN13" s="127"/>
      <c r="AO13" s="127"/>
      <c r="AP13" s="128"/>
      <c r="AQ13" s="128"/>
      <c r="AR13" s="128"/>
      <c r="AS13" s="128"/>
      <c r="AT13" s="128"/>
      <c r="AU13" s="128"/>
      <c r="AV13" s="128"/>
      <c r="AW13" s="128"/>
      <c r="AX13" s="128"/>
      <c r="AY13" s="128"/>
      <c r="AZ13" s="128"/>
      <c r="BA13" s="128"/>
      <c r="BB13" s="128"/>
      <c r="BC13" s="128"/>
      <c r="BD13" s="128"/>
      <c r="BE13" s="128"/>
      <c r="BF13" s="128"/>
      <c r="BG13" s="128"/>
      <c r="BH13" s="128"/>
      <c r="BI13" s="128"/>
      <c r="BJ13" s="128"/>
      <c r="BK13" s="128"/>
      <c r="BL13" s="128"/>
      <c r="BM13" s="128"/>
      <c r="BN13" s="128"/>
      <c r="BO13" s="128"/>
      <c r="BP13" s="128"/>
      <c r="BQ13" s="128"/>
      <c r="BR13" s="128"/>
      <c r="BS13" s="128"/>
    </row>
    <row r="14" spans="1:71" s="129" customFormat="1" ht="76.5" hidden="1" customHeight="1" x14ac:dyDescent="0.35">
      <c r="A14" s="519"/>
      <c r="B14" s="520"/>
      <c r="C14" s="520"/>
      <c r="D14" s="520"/>
      <c r="E14" s="520"/>
      <c r="F14" s="521"/>
      <c r="G14" s="522"/>
      <c r="H14" s="520"/>
      <c r="I14" s="530"/>
      <c r="J14" s="531"/>
      <c r="K14" s="532"/>
      <c r="L14" s="533"/>
      <c r="M14" s="524"/>
      <c r="N14" s="523"/>
      <c r="O14" s="524"/>
      <c r="P14" s="525"/>
      <c r="Q14" s="113">
        <v>4</v>
      </c>
      <c r="R14" s="114"/>
      <c r="S14" s="115" t="str">
        <f t="shared" si="0"/>
        <v/>
      </c>
      <c r="T14" s="116"/>
      <c r="U14" s="116"/>
      <c r="V14" s="117"/>
      <c r="W14" s="116"/>
      <c r="X14" s="116"/>
      <c r="Y14" s="116"/>
      <c r="Z14" s="118"/>
      <c r="AA14" s="119"/>
      <c r="AB14" s="117">
        <f t="shared" si="3"/>
        <v>0</v>
      </c>
      <c r="AC14" s="119" t="str">
        <f t="shared" si="4"/>
        <v/>
      </c>
      <c r="AD14" s="117" t="str">
        <f t="shared" si="6"/>
        <v/>
      </c>
      <c r="AE14" s="120" t="str">
        <f t="shared" si="5"/>
        <v/>
      </c>
      <c r="AF14" s="526"/>
      <c r="AG14" s="116" t="s">
        <v>63</v>
      </c>
      <c r="AH14" s="121"/>
      <c r="AI14" s="122"/>
      <c r="AJ14" s="123"/>
      <c r="AK14" s="123"/>
      <c r="AL14" s="121"/>
      <c r="AM14" s="122"/>
      <c r="AN14" s="127"/>
      <c r="AO14" s="127"/>
      <c r="AP14" s="128"/>
      <c r="AQ14" s="128"/>
      <c r="AR14" s="128"/>
      <c r="AS14" s="128"/>
      <c r="AT14" s="128"/>
      <c r="AU14" s="128"/>
      <c r="AV14" s="128"/>
      <c r="AW14" s="128"/>
      <c r="AX14" s="128"/>
      <c r="AY14" s="128"/>
      <c r="AZ14" s="128"/>
      <c r="BA14" s="128"/>
      <c r="BB14" s="128"/>
      <c r="BC14" s="128"/>
      <c r="BD14" s="128"/>
      <c r="BE14" s="128"/>
      <c r="BF14" s="128"/>
      <c r="BG14" s="128"/>
      <c r="BH14" s="128"/>
      <c r="BI14" s="128"/>
      <c r="BJ14" s="128"/>
      <c r="BK14" s="128"/>
      <c r="BL14" s="128"/>
      <c r="BM14" s="128"/>
      <c r="BN14" s="128"/>
      <c r="BO14" s="128"/>
      <c r="BP14" s="128"/>
      <c r="BQ14" s="128"/>
      <c r="BR14" s="128"/>
      <c r="BS14" s="128"/>
    </row>
    <row r="15" spans="1:71" s="129" customFormat="1" ht="105" hidden="1" customHeight="1" x14ac:dyDescent="0.35">
      <c r="A15" s="519"/>
      <c r="B15" s="520"/>
      <c r="C15" s="520"/>
      <c r="D15" s="520"/>
      <c r="E15" s="520"/>
      <c r="F15" s="521"/>
      <c r="G15" s="522"/>
      <c r="H15" s="520"/>
      <c r="I15" s="530"/>
      <c r="J15" s="531"/>
      <c r="K15" s="532"/>
      <c r="L15" s="533"/>
      <c r="M15" s="524"/>
      <c r="N15" s="523"/>
      <c r="O15" s="524"/>
      <c r="P15" s="525"/>
      <c r="Q15" s="113">
        <v>5</v>
      </c>
      <c r="R15" s="114"/>
      <c r="S15" s="115" t="str">
        <f t="shared" si="0"/>
        <v/>
      </c>
      <c r="T15" s="116"/>
      <c r="U15" s="116"/>
      <c r="V15" s="117"/>
      <c r="W15" s="116"/>
      <c r="X15" s="116"/>
      <c r="Y15" s="116"/>
      <c r="Z15" s="118"/>
      <c r="AA15" s="119"/>
      <c r="AB15" s="117">
        <f t="shared" si="3"/>
        <v>0</v>
      </c>
      <c r="AC15" s="119" t="str">
        <f t="shared" si="4"/>
        <v/>
      </c>
      <c r="AD15" s="117" t="str">
        <f t="shared" si="6"/>
        <v/>
      </c>
      <c r="AE15" s="120" t="str">
        <f t="shared" si="5"/>
        <v/>
      </c>
      <c r="AF15" s="526"/>
      <c r="AG15" s="116" t="s">
        <v>63</v>
      </c>
      <c r="AH15" s="121"/>
      <c r="AI15" s="122"/>
      <c r="AJ15" s="123"/>
      <c r="AK15" s="123"/>
      <c r="AL15" s="121"/>
      <c r="AM15" s="122"/>
      <c r="AN15" s="127"/>
      <c r="AO15" s="127"/>
      <c r="AP15" s="128"/>
      <c r="AQ15" s="128"/>
      <c r="AR15" s="128"/>
      <c r="AS15" s="128"/>
      <c r="AT15" s="128"/>
      <c r="AU15" s="128"/>
      <c r="AV15" s="128"/>
      <c r="AW15" s="128"/>
      <c r="AX15" s="128"/>
      <c r="AY15" s="128"/>
      <c r="AZ15" s="128"/>
      <c r="BA15" s="128"/>
      <c r="BB15" s="128"/>
      <c r="BC15" s="128"/>
      <c r="BD15" s="128"/>
      <c r="BE15" s="128"/>
      <c r="BF15" s="128"/>
      <c r="BG15" s="128"/>
      <c r="BH15" s="128"/>
      <c r="BI15" s="128"/>
      <c r="BJ15" s="128"/>
      <c r="BK15" s="128"/>
      <c r="BL15" s="128"/>
      <c r="BM15" s="128"/>
      <c r="BN15" s="128"/>
      <c r="BO15" s="128"/>
      <c r="BP15" s="128"/>
      <c r="BQ15" s="128"/>
      <c r="BR15" s="128"/>
      <c r="BS15" s="128"/>
    </row>
    <row r="16" spans="1:71" s="129" customFormat="1" ht="80.150000000000006" hidden="1" customHeight="1" x14ac:dyDescent="0.35">
      <c r="A16" s="519"/>
      <c r="B16" s="520"/>
      <c r="C16" s="520"/>
      <c r="D16" s="520"/>
      <c r="E16" s="520"/>
      <c r="F16" s="521"/>
      <c r="G16" s="522"/>
      <c r="H16" s="520"/>
      <c r="I16" s="530"/>
      <c r="J16" s="531"/>
      <c r="K16" s="532"/>
      <c r="L16" s="533"/>
      <c r="M16" s="524"/>
      <c r="N16" s="523"/>
      <c r="O16" s="524"/>
      <c r="P16" s="525"/>
      <c r="Q16" s="113">
        <v>6</v>
      </c>
      <c r="R16" s="114"/>
      <c r="S16" s="115" t="str">
        <f t="shared" si="0"/>
        <v/>
      </c>
      <c r="T16" s="116"/>
      <c r="U16" s="116"/>
      <c r="V16" s="117"/>
      <c r="W16" s="116"/>
      <c r="X16" s="116"/>
      <c r="Y16" s="116"/>
      <c r="Z16" s="118"/>
      <c r="AA16" s="119"/>
      <c r="AB16" s="117">
        <f t="shared" si="3"/>
        <v>0</v>
      </c>
      <c r="AC16" s="119" t="str">
        <f t="shared" si="4"/>
        <v/>
      </c>
      <c r="AD16" s="117" t="str">
        <f t="shared" si="6"/>
        <v/>
      </c>
      <c r="AE16" s="120" t="str">
        <f t="shared" si="5"/>
        <v/>
      </c>
      <c r="AF16" s="526"/>
      <c r="AG16" s="116" t="s">
        <v>63</v>
      </c>
      <c r="AH16" s="121"/>
      <c r="AI16" s="122"/>
      <c r="AJ16" s="123"/>
      <c r="AK16" s="123"/>
      <c r="AL16" s="121"/>
      <c r="AM16" s="122"/>
      <c r="AN16" s="127"/>
      <c r="AO16" s="127"/>
      <c r="AP16" s="128"/>
      <c r="AQ16" s="128"/>
      <c r="AR16" s="128"/>
      <c r="AS16" s="128"/>
      <c r="AT16" s="128"/>
      <c r="AU16" s="128"/>
      <c r="AV16" s="128"/>
      <c r="AW16" s="128"/>
      <c r="AX16" s="128"/>
      <c r="AY16" s="128"/>
      <c r="AZ16" s="128"/>
      <c r="BA16" s="128"/>
      <c r="BB16" s="128"/>
      <c r="BC16" s="128"/>
      <c r="BD16" s="128"/>
      <c r="BE16" s="128"/>
      <c r="BF16" s="128"/>
      <c r="BG16" s="128"/>
      <c r="BH16" s="128"/>
      <c r="BI16" s="128"/>
      <c r="BJ16" s="128"/>
      <c r="BK16" s="128"/>
      <c r="BL16" s="128"/>
      <c r="BM16" s="128"/>
      <c r="BN16" s="128"/>
      <c r="BO16" s="128"/>
      <c r="BP16" s="128"/>
      <c r="BQ16" s="128"/>
      <c r="BR16" s="128"/>
      <c r="BS16" s="128"/>
    </row>
    <row r="17" spans="1:71" s="129" customFormat="1" ht="62.5" hidden="1" customHeight="1" x14ac:dyDescent="0.35">
      <c r="A17" s="519"/>
      <c r="B17" s="520"/>
      <c r="C17" s="520"/>
      <c r="D17" s="520"/>
      <c r="E17" s="520"/>
      <c r="F17" s="521"/>
      <c r="G17" s="522"/>
      <c r="H17" s="520"/>
      <c r="I17" s="530"/>
      <c r="J17" s="531"/>
      <c r="K17" s="532"/>
      <c r="L17" s="533"/>
      <c r="M17" s="524"/>
      <c r="N17" s="523"/>
      <c r="O17" s="524"/>
      <c r="P17" s="525"/>
      <c r="Q17" s="113">
        <v>7</v>
      </c>
      <c r="R17" s="114"/>
      <c r="S17" s="115"/>
      <c r="T17" s="116"/>
      <c r="U17" s="116"/>
      <c r="V17" s="117"/>
      <c r="W17" s="116"/>
      <c r="X17" s="116"/>
      <c r="Y17" s="116"/>
      <c r="Z17" s="118"/>
      <c r="AA17" s="119"/>
      <c r="AB17" s="117"/>
      <c r="AC17" s="119"/>
      <c r="AD17" s="117"/>
      <c r="AE17" s="120"/>
      <c r="AF17" s="526"/>
      <c r="AG17" s="116"/>
      <c r="AH17" s="121"/>
      <c r="AI17" s="122"/>
      <c r="AJ17" s="123"/>
      <c r="AK17" s="123"/>
      <c r="AL17" s="121"/>
      <c r="AM17" s="122"/>
      <c r="AN17" s="127"/>
      <c r="AO17" s="127"/>
      <c r="AP17" s="128"/>
      <c r="AQ17" s="128"/>
      <c r="AR17" s="128"/>
      <c r="AS17" s="128"/>
      <c r="AT17" s="128"/>
      <c r="AU17" s="128"/>
      <c r="AV17" s="128"/>
      <c r="AW17" s="128"/>
      <c r="AX17" s="128"/>
      <c r="AY17" s="128"/>
      <c r="AZ17" s="128"/>
      <c r="BA17" s="128"/>
      <c r="BB17" s="128"/>
      <c r="BC17" s="128"/>
      <c r="BD17" s="128"/>
      <c r="BE17" s="128"/>
      <c r="BF17" s="128"/>
      <c r="BG17" s="128"/>
      <c r="BH17" s="128"/>
      <c r="BI17" s="128"/>
      <c r="BJ17" s="128"/>
      <c r="BK17" s="128"/>
      <c r="BL17" s="128"/>
      <c r="BM17" s="128"/>
      <c r="BN17" s="128"/>
      <c r="BO17" s="128"/>
      <c r="BP17" s="128"/>
      <c r="BQ17" s="128"/>
      <c r="BR17" s="128"/>
      <c r="BS17" s="128"/>
    </row>
    <row r="18" spans="1:71" s="129" customFormat="1" ht="70" hidden="1" customHeight="1" x14ac:dyDescent="0.35">
      <c r="A18" s="519"/>
      <c r="B18" s="520"/>
      <c r="C18" s="520"/>
      <c r="D18" s="520"/>
      <c r="E18" s="520"/>
      <c r="F18" s="521"/>
      <c r="G18" s="522"/>
      <c r="H18" s="520"/>
      <c r="I18" s="530"/>
      <c r="J18" s="531"/>
      <c r="K18" s="532"/>
      <c r="L18" s="533"/>
      <c r="M18" s="524"/>
      <c r="N18" s="523"/>
      <c r="O18" s="524"/>
      <c r="P18" s="525"/>
      <c r="Q18" s="113">
        <v>8</v>
      </c>
      <c r="R18" s="114"/>
      <c r="S18" s="115"/>
      <c r="T18" s="116"/>
      <c r="U18" s="116"/>
      <c r="V18" s="117"/>
      <c r="W18" s="116"/>
      <c r="X18" s="116"/>
      <c r="Y18" s="116"/>
      <c r="Z18" s="118"/>
      <c r="AA18" s="119"/>
      <c r="AB18" s="117"/>
      <c r="AC18" s="119"/>
      <c r="AD18" s="117"/>
      <c r="AE18" s="120"/>
      <c r="AF18" s="526"/>
      <c r="AG18" s="116"/>
      <c r="AH18" s="121"/>
      <c r="AI18" s="122"/>
      <c r="AJ18" s="123"/>
      <c r="AK18" s="123"/>
      <c r="AL18" s="121"/>
      <c r="AM18" s="122"/>
      <c r="AN18" s="127"/>
      <c r="AO18" s="127"/>
      <c r="AP18" s="128"/>
      <c r="AQ18" s="128"/>
      <c r="AR18" s="128"/>
      <c r="AS18" s="128"/>
      <c r="AT18" s="128"/>
      <c r="AU18" s="128"/>
      <c r="AV18" s="128"/>
      <c r="AW18" s="128"/>
      <c r="AX18" s="128"/>
      <c r="AY18" s="128"/>
      <c r="AZ18" s="128"/>
      <c r="BA18" s="128"/>
      <c r="BB18" s="128"/>
      <c r="BC18" s="128"/>
      <c r="BD18" s="128"/>
      <c r="BE18" s="128"/>
      <c r="BF18" s="128"/>
      <c r="BG18" s="128"/>
      <c r="BH18" s="128"/>
      <c r="BI18" s="128"/>
      <c r="BJ18" s="128"/>
      <c r="BK18" s="128"/>
      <c r="BL18" s="128"/>
      <c r="BM18" s="128"/>
      <c r="BN18" s="128"/>
      <c r="BO18" s="128"/>
      <c r="BP18" s="128"/>
      <c r="BQ18" s="128"/>
      <c r="BR18" s="128"/>
      <c r="BS18" s="128"/>
    </row>
    <row r="19" spans="1:71" s="129" customFormat="1" ht="88" hidden="1" customHeight="1" x14ac:dyDescent="0.35">
      <c r="A19" s="519"/>
      <c r="B19" s="520"/>
      <c r="C19" s="520"/>
      <c r="D19" s="520"/>
      <c r="E19" s="520"/>
      <c r="F19" s="521"/>
      <c r="G19" s="522"/>
      <c r="H19" s="520"/>
      <c r="I19" s="530"/>
      <c r="J19" s="531"/>
      <c r="K19" s="532"/>
      <c r="L19" s="533"/>
      <c r="M19" s="524">
        <f>IF(NOT(ISERROR(MATCH(L19,_xlfn.ANCHORARRAY(F29),0))),K31&amp;"Por favor no seleccionar los criterios de impacto",L19)</f>
        <v>0</v>
      </c>
      <c r="N19" s="523"/>
      <c r="O19" s="524"/>
      <c r="P19" s="525"/>
      <c r="Q19" s="113">
        <v>9</v>
      </c>
      <c r="R19" s="114"/>
      <c r="S19" s="115"/>
      <c r="T19" s="116"/>
      <c r="U19" s="116"/>
      <c r="V19" s="117"/>
      <c r="W19" s="116"/>
      <c r="X19" s="116"/>
      <c r="Y19" s="116"/>
      <c r="Z19" s="118"/>
      <c r="AA19" s="119"/>
      <c r="AB19" s="117"/>
      <c r="AC19" s="119"/>
      <c r="AD19" s="117"/>
      <c r="AE19" s="120"/>
      <c r="AF19" s="526"/>
      <c r="AG19" s="116"/>
      <c r="AH19" s="121"/>
      <c r="AI19" s="122"/>
      <c r="AJ19" s="123"/>
      <c r="AK19" s="123"/>
      <c r="AL19" s="121"/>
      <c r="AM19" s="122"/>
      <c r="AN19" s="127"/>
      <c r="AO19" s="127"/>
      <c r="AP19" s="128"/>
      <c r="AQ19" s="128"/>
      <c r="AR19" s="128"/>
      <c r="AS19" s="128"/>
      <c r="AT19" s="128"/>
      <c r="AU19" s="128"/>
      <c r="AV19" s="128"/>
      <c r="AW19" s="128"/>
      <c r="AX19" s="128"/>
      <c r="AY19" s="128"/>
      <c r="AZ19" s="128"/>
      <c r="BA19" s="128"/>
      <c r="BB19" s="128"/>
      <c r="BC19" s="128"/>
      <c r="BD19" s="128"/>
      <c r="BE19" s="128"/>
      <c r="BF19" s="128"/>
      <c r="BG19" s="128"/>
      <c r="BH19" s="128"/>
      <c r="BI19" s="128"/>
      <c r="BJ19" s="128"/>
      <c r="BK19" s="128"/>
      <c r="BL19" s="128"/>
      <c r="BM19" s="128"/>
      <c r="BN19" s="128"/>
      <c r="BO19" s="128"/>
      <c r="BP19" s="128"/>
      <c r="BQ19" s="128"/>
      <c r="BR19" s="128"/>
      <c r="BS19" s="128"/>
    </row>
    <row r="20" spans="1:71" s="129" customFormat="1" ht="56.5" hidden="1" customHeight="1" x14ac:dyDescent="0.35">
      <c r="A20" s="519"/>
      <c r="B20" s="520"/>
      <c r="C20" s="520"/>
      <c r="D20" s="520"/>
      <c r="E20" s="520"/>
      <c r="F20" s="521"/>
      <c r="G20" s="522"/>
      <c r="H20" s="520"/>
      <c r="I20" s="530"/>
      <c r="J20" s="531"/>
      <c r="K20" s="532"/>
      <c r="L20" s="533"/>
      <c r="M20" s="524"/>
      <c r="N20" s="523"/>
      <c r="O20" s="524"/>
      <c r="P20" s="525"/>
      <c r="Q20" s="113"/>
      <c r="R20" s="114"/>
      <c r="S20" s="115"/>
      <c r="T20" s="116"/>
      <c r="U20" s="116"/>
      <c r="V20" s="117"/>
      <c r="W20" s="116"/>
      <c r="X20" s="116"/>
      <c r="Y20" s="116"/>
      <c r="Z20" s="118"/>
      <c r="AA20" s="119"/>
      <c r="AB20" s="117"/>
      <c r="AC20" s="119"/>
      <c r="AD20" s="117"/>
      <c r="AE20" s="120"/>
      <c r="AF20" s="526"/>
      <c r="AG20" s="116"/>
      <c r="AH20" s="121"/>
      <c r="AI20" s="122"/>
      <c r="AJ20" s="123"/>
      <c r="AK20" s="123"/>
      <c r="AL20" s="121"/>
      <c r="AM20" s="122"/>
      <c r="AN20" s="127"/>
      <c r="AO20" s="127"/>
      <c r="AP20" s="128"/>
      <c r="AQ20" s="128"/>
      <c r="AR20" s="128"/>
      <c r="AS20" s="128"/>
      <c r="AT20" s="128"/>
      <c r="AU20" s="128"/>
      <c r="AV20" s="128"/>
      <c r="AW20" s="128"/>
      <c r="AX20" s="128"/>
      <c r="AY20" s="128"/>
      <c r="AZ20" s="128"/>
      <c r="BA20" s="128"/>
      <c r="BB20" s="128"/>
      <c r="BC20" s="128"/>
      <c r="BD20" s="128"/>
      <c r="BE20" s="128"/>
      <c r="BF20" s="128"/>
      <c r="BG20" s="128"/>
      <c r="BH20" s="128"/>
      <c r="BI20" s="128"/>
      <c r="BJ20" s="128"/>
      <c r="BK20" s="128"/>
      <c r="BL20" s="128"/>
      <c r="BM20" s="128"/>
      <c r="BN20" s="128"/>
      <c r="BO20" s="128"/>
      <c r="BP20" s="128"/>
      <c r="BQ20" s="128"/>
      <c r="BR20" s="128"/>
      <c r="BS20" s="128"/>
    </row>
    <row r="21" spans="1:71" s="129" customFormat="1" ht="71.5" hidden="1" customHeight="1" x14ac:dyDescent="0.35">
      <c r="A21" s="519"/>
      <c r="B21" s="520"/>
      <c r="C21" s="520"/>
      <c r="D21" s="520"/>
      <c r="E21" s="520"/>
      <c r="F21" s="521"/>
      <c r="G21" s="522"/>
      <c r="H21" s="520"/>
      <c r="I21" s="530"/>
      <c r="J21" s="531"/>
      <c r="K21" s="532"/>
      <c r="L21" s="533"/>
      <c r="M21" s="524">
        <f>IF(NOT(ISERROR(MATCH(L21,_xlfn.ANCHORARRAY(F30),0))),K32&amp;"Por favor no seleccionar los criterios de impacto",L21)</f>
        <v>0</v>
      </c>
      <c r="N21" s="523"/>
      <c r="O21" s="524"/>
      <c r="P21" s="525"/>
      <c r="Q21" s="113">
        <v>10</v>
      </c>
      <c r="R21" s="114"/>
      <c r="S21" s="115"/>
      <c r="T21" s="116"/>
      <c r="U21" s="116"/>
      <c r="V21" s="117"/>
      <c r="W21" s="116"/>
      <c r="X21" s="116"/>
      <c r="Y21" s="116"/>
      <c r="Z21" s="118"/>
      <c r="AA21" s="119"/>
      <c r="AB21" s="117"/>
      <c r="AC21" s="119"/>
      <c r="AD21" s="117"/>
      <c r="AE21" s="120"/>
      <c r="AF21" s="526"/>
      <c r="AG21" s="116"/>
      <c r="AH21" s="121"/>
      <c r="AI21" s="122"/>
      <c r="AJ21" s="123"/>
      <c r="AK21" s="123"/>
      <c r="AL21" s="121"/>
      <c r="AM21" s="122"/>
      <c r="AN21" s="127"/>
      <c r="AO21" s="127"/>
      <c r="AP21" s="128"/>
      <c r="AQ21" s="128"/>
      <c r="AR21" s="128"/>
      <c r="AS21" s="128"/>
      <c r="AT21" s="128"/>
      <c r="AU21" s="128"/>
      <c r="AV21" s="128"/>
      <c r="AW21" s="128"/>
      <c r="AX21" s="128"/>
      <c r="AY21" s="128"/>
      <c r="AZ21" s="128"/>
      <c r="BA21" s="128"/>
      <c r="BB21" s="128"/>
      <c r="BC21" s="128"/>
      <c r="BD21" s="128"/>
      <c r="BE21" s="128"/>
      <c r="BF21" s="128"/>
      <c r="BG21" s="128"/>
      <c r="BH21" s="128"/>
      <c r="BI21" s="128"/>
      <c r="BJ21" s="128"/>
      <c r="BK21" s="128"/>
      <c r="BL21" s="128"/>
      <c r="BM21" s="128"/>
      <c r="BN21" s="128"/>
      <c r="BO21" s="128"/>
      <c r="BP21" s="128"/>
      <c r="BQ21" s="128"/>
      <c r="BR21" s="128"/>
      <c r="BS21" s="128"/>
    </row>
    <row r="22" spans="1:71" s="129" customFormat="1" ht="104.15" customHeight="1" x14ac:dyDescent="0.35">
      <c r="A22" s="519">
        <v>2</v>
      </c>
      <c r="B22" s="520" t="s">
        <v>90</v>
      </c>
      <c r="C22" s="520" t="s">
        <v>205</v>
      </c>
      <c r="D22" s="520" t="s">
        <v>206</v>
      </c>
      <c r="E22" s="527" t="s">
        <v>201</v>
      </c>
      <c r="F22" s="521" t="s">
        <v>207</v>
      </c>
      <c r="G22" s="536" t="s">
        <v>54</v>
      </c>
      <c r="H22" s="520" t="s">
        <v>55</v>
      </c>
      <c r="I22" s="530">
        <v>70</v>
      </c>
      <c r="J22" s="531" t="str">
        <f>IF(I22&lt;=0,"",IF(I22&lt;=2,"Muy Baja",IF(I22&lt;=24,"Baja",IF(I22&lt;=500,"Media",IF(I22&lt;=5000,"Alta","Muy Alta")))))</f>
        <v>Media</v>
      </c>
      <c r="K22" s="532">
        <f>IF(J22="","",IF(J22="Muy Baja",0.2,IF(J22="Baja",0.4,IF(J22="Media",0.6,IF(J22="Alta",0.8,IF(J22="Muy Alta",1,))))))</f>
        <v>0.6</v>
      </c>
      <c r="L22" s="533" t="s">
        <v>56</v>
      </c>
      <c r="M22" s="524" t="s">
        <v>56</v>
      </c>
      <c r="N22" s="523" t="s">
        <v>702</v>
      </c>
      <c r="O22" s="524">
        <f>IF(N22="","",IF(N22="Leve",0.2,IF(N22="Menor",0.4,IF(N22="Moderado",0.6,IF(N22="Mayor",0.8,IF(N22="Catastrófico",1,))))))</f>
        <v>0.6</v>
      </c>
      <c r="P22" s="525"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113">
        <v>1</v>
      </c>
      <c r="R22" s="131" t="s">
        <v>208</v>
      </c>
      <c r="S22" s="115" t="str">
        <f>IF(OR(T22="Preventivo",T22="Detectivo"),"Probabilidad",IF(T22="Correctivo","Impacto",""))</f>
        <v>Probabilidad</v>
      </c>
      <c r="T22" s="116" t="s">
        <v>72</v>
      </c>
      <c r="U22" s="116" t="s">
        <v>59</v>
      </c>
      <c r="V22" s="117" t="str">
        <f>IF(AND(T22="Preventivo",U22="Automático"),"50%",IF(AND(T22="Preventivo",U22="Manual"),"40%",IF(AND(T22="Detectivo",U22="Automático"),"40%",IF(AND(T22="Detectivo",U22="Manual"),"30%",IF(AND(T22="Correctivo",U22="Automático"),"35%",IF(AND(T22="Correctivo",U22="Manual"),"25%",""))))))</f>
        <v>30%</v>
      </c>
      <c r="W22" s="116" t="s">
        <v>60</v>
      </c>
      <c r="X22" s="116" t="s">
        <v>61</v>
      </c>
      <c r="Y22" s="116" t="s">
        <v>62</v>
      </c>
      <c r="Z22" s="118">
        <f>IFERROR(IF(S22="Probabilidad",(K22-(+K22*V22)),IF(S22="Impacto",K22,"")),"")</f>
        <v>0.42</v>
      </c>
      <c r="AA22" s="119" t="str">
        <f>IFERROR(IF(Z22="","",IF(Z22&lt;=0.2,"Muy Baja",IF(Z22&lt;=0.4,"Baja",IF(Z22&lt;=0.6,"Media",IF(Z22&lt;=0.8,"Alta","Muy Alta"))))),"")</f>
        <v>Media</v>
      </c>
      <c r="AB22" s="117">
        <f>+Z22</f>
        <v>0.42</v>
      </c>
      <c r="AC22" s="119" t="str">
        <f>IFERROR(IF(AD22="","",IF(AD22&lt;=0.2,"Leve",IF(AD22&lt;=0.4,"Menor",IF(AD22&lt;=0.6,"Moderado",IF(AD22&lt;=0.8,"Mayor","Catastrófico"))))),"")</f>
        <v>Moderado</v>
      </c>
      <c r="AD22" s="117">
        <f>IFERROR(IF(S22="Impacto",(O22-(+O22*V22)),IF(S22="Probabilidad",O22,"")),"")</f>
        <v>0.6</v>
      </c>
      <c r="AE22" s="120"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526" t="str">
        <f>(AE25)</f>
        <v>Moderado</v>
      </c>
      <c r="AG22" s="116" t="s">
        <v>63</v>
      </c>
      <c r="AH22" s="121"/>
      <c r="AI22" s="122"/>
      <c r="AJ22" s="123"/>
      <c r="AK22" s="123"/>
      <c r="AL22" s="121"/>
      <c r="AM22" s="122"/>
      <c r="AN22" s="127"/>
      <c r="AO22" s="127"/>
      <c r="AP22" s="128"/>
      <c r="AQ22" s="128"/>
      <c r="AR22" s="128"/>
      <c r="AS22" s="128"/>
      <c r="AT22" s="128"/>
      <c r="AU22" s="128"/>
      <c r="AV22" s="128"/>
      <c r="AW22" s="128"/>
      <c r="AX22" s="128"/>
      <c r="AY22" s="128"/>
      <c r="AZ22" s="128"/>
      <c r="BA22" s="128"/>
      <c r="BB22" s="128"/>
      <c r="BC22" s="128"/>
      <c r="BD22" s="128"/>
      <c r="BE22" s="128"/>
      <c r="BF22" s="128"/>
      <c r="BG22" s="128"/>
      <c r="BH22" s="128"/>
      <c r="BI22" s="128"/>
      <c r="BJ22" s="128"/>
      <c r="BK22" s="128"/>
      <c r="BL22" s="128"/>
      <c r="BM22" s="128"/>
      <c r="BN22" s="128"/>
      <c r="BO22" s="128"/>
      <c r="BP22" s="128"/>
      <c r="BQ22" s="128"/>
      <c r="BR22" s="128"/>
      <c r="BS22" s="128"/>
    </row>
    <row r="23" spans="1:71" s="129" customFormat="1" ht="76" customHeight="1" x14ac:dyDescent="0.35">
      <c r="A23" s="519"/>
      <c r="B23" s="520"/>
      <c r="C23" s="520"/>
      <c r="D23" s="520"/>
      <c r="E23" s="528"/>
      <c r="F23" s="521"/>
      <c r="G23" s="537"/>
      <c r="H23" s="520"/>
      <c r="I23" s="530"/>
      <c r="J23" s="531"/>
      <c r="K23" s="532"/>
      <c r="L23" s="533"/>
      <c r="M23" s="524">
        <f>IF(NOT(ISERROR(MATCH(L23,_xlfn.ANCHORARRAY(F34),0))),K36&amp;"Por favor no seleccionar los criterios de impacto",L23)</f>
        <v>0</v>
      </c>
      <c r="N23" s="523"/>
      <c r="O23" s="524"/>
      <c r="P23" s="525"/>
      <c r="Q23" s="113">
        <v>2</v>
      </c>
      <c r="R23" s="131" t="s">
        <v>209</v>
      </c>
      <c r="S23" s="115" t="str">
        <f>IF(OR(T23="Preventivo",T23="Detectivo"),"Probabilidad",IF(T23="Correctivo","Impacto",""))</f>
        <v>Probabilidad</v>
      </c>
      <c r="T23" s="116" t="s">
        <v>58</v>
      </c>
      <c r="U23" s="116" t="s">
        <v>59</v>
      </c>
      <c r="V23" s="117" t="str">
        <f t="shared" ref="V23:V27" si="7">IF(AND(T23="Preventivo",U23="Automático"),"50%",IF(AND(T23="Preventivo",U23="Manual"),"40%",IF(AND(T23="Detectivo",U23="Automático"),"40%",IF(AND(T23="Detectivo",U23="Manual"),"30%",IF(AND(T23="Correctivo",U23="Automático"),"35%",IF(AND(T23="Correctivo",U23="Manual"),"25%",""))))))</f>
        <v>40%</v>
      </c>
      <c r="W23" s="116" t="s">
        <v>60</v>
      </c>
      <c r="X23" s="116" t="s">
        <v>61</v>
      </c>
      <c r="Y23" s="116" t="s">
        <v>62</v>
      </c>
      <c r="Z23" s="118">
        <f>IFERROR(IF(AND(S22="Probabilidad",S23="Probabilidad"),(AB22-(+AB22*V23)),IF(S23="Probabilidad",(K22-(+K22*V23)),IF(S23="Impacto",AB22,""))),"")</f>
        <v>0.252</v>
      </c>
      <c r="AA23" s="119" t="str">
        <f t="shared" si="2"/>
        <v>Baja</v>
      </c>
      <c r="AB23" s="117">
        <f t="shared" ref="AB23:AB27" si="8">+Z23</f>
        <v>0.252</v>
      </c>
      <c r="AC23" s="119" t="str">
        <f t="shared" si="4"/>
        <v>Moderado</v>
      </c>
      <c r="AD23" s="117">
        <f>IFERROR(IF(AND(S22="Impacto",S23="Impacto"),(AD22-(+AD22*V23)),IF(S23="Impacto",(O22-(+O22*V23)),IF(S23="Probabilidad",AD22,""))),"")</f>
        <v>0.6</v>
      </c>
      <c r="AE23" s="120" t="str">
        <f t="shared" ref="AE23:AE24" si="9">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526"/>
      <c r="AG23" s="116" t="s">
        <v>63</v>
      </c>
      <c r="AH23" s="121"/>
      <c r="AI23" s="122"/>
      <c r="AJ23" s="123"/>
      <c r="AK23" s="123"/>
      <c r="AL23" s="121"/>
      <c r="AM23" s="122"/>
      <c r="AN23" s="127"/>
      <c r="AO23" s="127"/>
      <c r="AP23" s="128"/>
      <c r="AQ23" s="128"/>
      <c r="AR23" s="128"/>
      <c r="AS23" s="128"/>
      <c r="AT23" s="128"/>
      <c r="AU23" s="128"/>
      <c r="AV23" s="128"/>
      <c r="AW23" s="128"/>
      <c r="AX23" s="128"/>
      <c r="AY23" s="128"/>
      <c r="AZ23" s="128"/>
      <c r="BA23" s="128"/>
      <c r="BB23" s="128"/>
      <c r="BC23" s="128"/>
      <c r="BD23" s="128"/>
      <c r="BE23" s="128"/>
      <c r="BF23" s="128"/>
      <c r="BG23" s="128"/>
      <c r="BH23" s="128"/>
      <c r="BI23" s="128"/>
      <c r="BJ23" s="128"/>
      <c r="BK23" s="128"/>
      <c r="BL23" s="128"/>
      <c r="BM23" s="128"/>
      <c r="BN23" s="128"/>
      <c r="BO23" s="128"/>
      <c r="BP23" s="128"/>
      <c r="BQ23" s="128"/>
      <c r="BR23" s="128"/>
      <c r="BS23" s="128"/>
    </row>
    <row r="24" spans="1:71" s="129" customFormat="1" ht="86.5" customHeight="1" x14ac:dyDescent="0.35">
      <c r="A24" s="519"/>
      <c r="B24" s="520"/>
      <c r="C24" s="520"/>
      <c r="D24" s="520"/>
      <c r="E24" s="528"/>
      <c r="F24" s="521"/>
      <c r="G24" s="537"/>
      <c r="H24" s="520"/>
      <c r="I24" s="530"/>
      <c r="J24" s="531"/>
      <c r="K24" s="532"/>
      <c r="L24" s="533"/>
      <c r="M24" s="524">
        <f>IF(NOT(ISERROR(MATCH(L24,_xlfn.ANCHORARRAY(F35),0))),K37&amp;"Por favor no seleccionar los criterios de impacto",L24)</f>
        <v>0</v>
      </c>
      <c r="N24" s="523"/>
      <c r="O24" s="524"/>
      <c r="P24" s="525"/>
      <c r="Q24" s="113">
        <v>3</v>
      </c>
      <c r="R24" s="131" t="s">
        <v>210</v>
      </c>
      <c r="S24" s="115" t="str">
        <f>IF(OR(T24="Preventivo",T24="Detectivo"),"Probabilidad",IF(T24="Correctivo","Impacto",""))</f>
        <v>Probabilidad</v>
      </c>
      <c r="T24" s="116" t="s">
        <v>58</v>
      </c>
      <c r="U24" s="116" t="s">
        <v>59</v>
      </c>
      <c r="V24" s="117" t="str">
        <f t="shared" si="7"/>
        <v>40%</v>
      </c>
      <c r="W24" s="116" t="s">
        <v>60</v>
      </c>
      <c r="X24" s="116" t="s">
        <v>61</v>
      </c>
      <c r="Y24" s="116" t="s">
        <v>62</v>
      </c>
      <c r="Z24" s="118">
        <f>IFERROR(IF(AND(S23="Probabilidad",S24="Probabilidad"),(AB23-(+AB23*V24)),IF(AND(S23="Impacto",S24="Probabilidad"),(AB22-(+AB22*V24)),IF(S24="Impacto",AB23,""))),"")</f>
        <v>0.1512</v>
      </c>
      <c r="AA24" s="119" t="str">
        <f t="shared" si="2"/>
        <v>Muy Baja</v>
      </c>
      <c r="AB24" s="117">
        <f t="shared" si="8"/>
        <v>0.1512</v>
      </c>
      <c r="AC24" s="119" t="str">
        <f t="shared" si="4"/>
        <v>Moderado</v>
      </c>
      <c r="AD24" s="117">
        <f>IFERROR(IF(AND(S23="Impacto",S24="Impacto"),(AD23-(+AD23*V24)),IF(AND(S23="Probabilidad",S24="Impacto"),(AD22-(+AD22*V24)),IF(S24="Probabilidad",AD23,""))),"")</f>
        <v>0.6</v>
      </c>
      <c r="AE24" s="120" t="str">
        <f t="shared" si="9"/>
        <v>Moderado</v>
      </c>
      <c r="AF24" s="526"/>
      <c r="AG24" s="116" t="s">
        <v>63</v>
      </c>
      <c r="AH24" s="121"/>
      <c r="AI24" s="122"/>
      <c r="AJ24" s="123"/>
      <c r="AK24" s="123"/>
      <c r="AL24" s="121"/>
      <c r="AM24" s="122"/>
      <c r="AN24" s="127"/>
      <c r="AO24" s="127"/>
      <c r="AP24" s="128"/>
      <c r="AQ24" s="128"/>
      <c r="AR24" s="128"/>
      <c r="AS24" s="128"/>
      <c r="AT24" s="128"/>
      <c r="AU24" s="128"/>
      <c r="AV24" s="128"/>
      <c r="AW24" s="128"/>
      <c r="AX24" s="128"/>
      <c r="AY24" s="128"/>
      <c r="AZ24" s="128"/>
      <c r="BA24" s="128"/>
      <c r="BB24" s="128"/>
      <c r="BC24" s="128"/>
      <c r="BD24" s="128"/>
      <c r="BE24" s="128"/>
      <c r="BF24" s="128"/>
      <c r="BG24" s="128"/>
      <c r="BH24" s="128"/>
      <c r="BI24" s="128"/>
      <c r="BJ24" s="128"/>
      <c r="BK24" s="128"/>
      <c r="BL24" s="128"/>
      <c r="BM24" s="128"/>
      <c r="BN24" s="128"/>
      <c r="BO24" s="128"/>
      <c r="BP24" s="128"/>
      <c r="BQ24" s="128"/>
      <c r="BR24" s="128"/>
      <c r="BS24" s="128"/>
    </row>
    <row r="25" spans="1:71" s="129" customFormat="1" ht="79" customHeight="1" x14ac:dyDescent="0.35">
      <c r="A25" s="519"/>
      <c r="B25" s="520"/>
      <c r="C25" s="520"/>
      <c r="D25" s="520"/>
      <c r="E25" s="528"/>
      <c r="F25" s="521"/>
      <c r="G25" s="537"/>
      <c r="H25" s="520"/>
      <c r="I25" s="530"/>
      <c r="J25" s="531"/>
      <c r="K25" s="532"/>
      <c r="L25" s="533"/>
      <c r="M25" s="524">
        <f>IF(NOT(ISERROR(MATCH(L25,_xlfn.ANCHORARRAY(F36),0))),K38&amp;"Por favor no seleccionar los criterios de impacto",L25)</f>
        <v>0</v>
      </c>
      <c r="N25" s="523"/>
      <c r="O25" s="524"/>
      <c r="P25" s="525"/>
      <c r="Q25" s="113">
        <v>4</v>
      </c>
      <c r="R25" s="131" t="s">
        <v>211</v>
      </c>
      <c r="S25" s="115" t="str">
        <f t="shared" ref="S25:S27" si="10">IF(OR(T25="Preventivo",T25="Detectivo"),"Probabilidad",IF(T25="Correctivo","Impacto",""))</f>
        <v>Probabilidad</v>
      </c>
      <c r="T25" s="116" t="s">
        <v>72</v>
      </c>
      <c r="U25" s="116" t="s">
        <v>59</v>
      </c>
      <c r="V25" s="117" t="str">
        <f t="shared" si="7"/>
        <v>30%</v>
      </c>
      <c r="W25" s="116" t="s">
        <v>60</v>
      </c>
      <c r="X25" s="116" t="s">
        <v>61</v>
      </c>
      <c r="Y25" s="116" t="s">
        <v>62</v>
      </c>
      <c r="Z25" s="118">
        <f t="shared" ref="Z25:Z27" si="11">IFERROR(IF(AND(S24="Probabilidad",S25="Probabilidad"),(AB24-(+AB24*V25)),IF(AND(S24="Impacto",S25="Probabilidad"),(AB23-(+AB23*V25)),IF(S25="Impacto",AB24,""))),"")</f>
        <v>0.10584</v>
      </c>
      <c r="AA25" s="119" t="str">
        <f t="shared" si="2"/>
        <v>Muy Baja</v>
      </c>
      <c r="AB25" s="117">
        <f t="shared" si="8"/>
        <v>0.10584</v>
      </c>
      <c r="AC25" s="119" t="str">
        <f t="shared" si="4"/>
        <v>Moderado</v>
      </c>
      <c r="AD25" s="117">
        <f t="shared" ref="AD25:AD27" si="12">IFERROR(IF(AND(S24="Impacto",S25="Impacto"),(AD24-(+AD24*V25)),IF(AND(S24="Probabilidad",S25="Impacto"),(AD23-(+AD23*V25)),IF(S25="Probabilidad",AD24,""))),"")</f>
        <v>0.6</v>
      </c>
      <c r="AE25" s="120"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526"/>
      <c r="AG25" s="116" t="s">
        <v>63</v>
      </c>
      <c r="AH25" s="121"/>
      <c r="AI25" s="122"/>
      <c r="AJ25" s="123"/>
      <c r="AK25" s="123"/>
      <c r="AL25" s="121"/>
      <c r="AM25" s="122"/>
      <c r="AN25" s="127"/>
      <c r="AO25" s="127"/>
      <c r="AP25" s="128"/>
      <c r="AQ25" s="128"/>
      <c r="AR25" s="128"/>
      <c r="AS25" s="128"/>
      <c r="AT25" s="128"/>
      <c r="AU25" s="128"/>
      <c r="AV25" s="128"/>
      <c r="AW25" s="128"/>
      <c r="AX25" s="128"/>
      <c r="AY25" s="128"/>
      <c r="AZ25" s="128"/>
      <c r="BA25" s="128"/>
      <c r="BB25" s="128"/>
      <c r="BC25" s="128"/>
      <c r="BD25" s="128"/>
      <c r="BE25" s="128"/>
      <c r="BF25" s="128"/>
      <c r="BG25" s="128"/>
      <c r="BH25" s="128"/>
      <c r="BI25" s="128"/>
      <c r="BJ25" s="128"/>
      <c r="BK25" s="128"/>
      <c r="BL25" s="128"/>
      <c r="BM25" s="128"/>
      <c r="BN25" s="128"/>
      <c r="BO25" s="128"/>
      <c r="BP25" s="128"/>
      <c r="BQ25" s="128"/>
      <c r="BR25" s="128"/>
      <c r="BS25" s="128"/>
    </row>
    <row r="26" spans="1:71" s="129" customFormat="1" ht="55" hidden="1" customHeight="1" x14ac:dyDescent="0.35">
      <c r="A26" s="519"/>
      <c r="B26" s="520"/>
      <c r="C26" s="520"/>
      <c r="D26" s="520"/>
      <c r="E26" s="528"/>
      <c r="F26" s="521"/>
      <c r="G26" s="537"/>
      <c r="H26" s="520"/>
      <c r="I26" s="530"/>
      <c r="J26" s="531"/>
      <c r="K26" s="532"/>
      <c r="L26" s="533"/>
      <c r="M26" s="524">
        <f>IF(NOT(ISERROR(MATCH(L26,_xlfn.ANCHORARRAY(F37),0))),K39&amp;"Por favor no seleccionar los criterios de impacto",L26)</f>
        <v>0</v>
      </c>
      <c r="N26" s="523"/>
      <c r="O26" s="524"/>
      <c r="P26" s="525"/>
      <c r="Q26" s="113">
        <v>5</v>
      </c>
      <c r="R26" s="131"/>
      <c r="S26" s="115" t="str">
        <f t="shared" si="10"/>
        <v/>
      </c>
      <c r="T26" s="116"/>
      <c r="U26" s="116" t="s">
        <v>59</v>
      </c>
      <c r="V26" s="117" t="str">
        <f t="shared" si="7"/>
        <v/>
      </c>
      <c r="W26" s="116" t="s">
        <v>60</v>
      </c>
      <c r="X26" s="116" t="s">
        <v>61</v>
      </c>
      <c r="Y26" s="116" t="s">
        <v>62</v>
      </c>
      <c r="Z26" s="118" t="str">
        <f t="shared" si="11"/>
        <v/>
      </c>
      <c r="AA26" s="119" t="str">
        <f t="shared" si="2"/>
        <v/>
      </c>
      <c r="AB26" s="117" t="str">
        <f t="shared" si="8"/>
        <v/>
      </c>
      <c r="AC26" s="119" t="str">
        <f t="shared" si="4"/>
        <v/>
      </c>
      <c r="AD26" s="117" t="str">
        <f t="shared" si="12"/>
        <v/>
      </c>
      <c r="AE26" s="120" t="str">
        <f t="shared" ref="AE26:AE27" si="13">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526"/>
      <c r="AG26" s="116" t="s">
        <v>63</v>
      </c>
      <c r="AH26" s="121"/>
      <c r="AI26" s="122"/>
      <c r="AJ26" s="123"/>
      <c r="AK26" s="123"/>
      <c r="AL26" s="121"/>
      <c r="AM26" s="122"/>
      <c r="AN26" s="127"/>
      <c r="AO26" s="127"/>
      <c r="AP26" s="128"/>
      <c r="AQ26" s="128"/>
      <c r="AR26" s="128"/>
      <c r="AS26" s="128"/>
      <c r="AT26" s="128"/>
      <c r="AU26" s="128"/>
      <c r="AV26" s="128"/>
      <c r="AW26" s="128"/>
      <c r="AX26" s="128"/>
      <c r="AY26" s="128"/>
      <c r="AZ26" s="128"/>
      <c r="BA26" s="128"/>
      <c r="BB26" s="128"/>
      <c r="BC26" s="128"/>
      <c r="BD26" s="128"/>
      <c r="BE26" s="128"/>
      <c r="BF26" s="128"/>
      <c r="BG26" s="128"/>
      <c r="BH26" s="128"/>
      <c r="BI26" s="128"/>
      <c r="BJ26" s="128"/>
      <c r="BK26" s="128"/>
      <c r="BL26" s="128"/>
      <c r="BM26" s="128"/>
      <c r="BN26" s="128"/>
      <c r="BO26" s="128"/>
      <c r="BP26" s="128"/>
      <c r="BQ26" s="128"/>
      <c r="BR26" s="128"/>
      <c r="BS26" s="128"/>
    </row>
    <row r="27" spans="1:71" s="129" customFormat="1" ht="151.5" hidden="1" customHeight="1" x14ac:dyDescent="0.35">
      <c r="A27" s="519"/>
      <c r="B27" s="520"/>
      <c r="C27" s="520"/>
      <c r="D27" s="520"/>
      <c r="E27" s="529"/>
      <c r="F27" s="521"/>
      <c r="G27" s="538"/>
      <c r="H27" s="520"/>
      <c r="I27" s="530"/>
      <c r="J27" s="531"/>
      <c r="K27" s="532"/>
      <c r="L27" s="533"/>
      <c r="M27" s="524">
        <f>IF(NOT(ISERROR(MATCH(L27,_xlfn.ANCHORARRAY(F38),0))),K40&amp;"Por favor no seleccionar los criterios de impacto",L27)</f>
        <v>0</v>
      </c>
      <c r="N27" s="523"/>
      <c r="O27" s="524"/>
      <c r="P27" s="525"/>
      <c r="Q27" s="113">
        <v>6</v>
      </c>
      <c r="R27" s="114"/>
      <c r="S27" s="115" t="str">
        <f t="shared" si="10"/>
        <v/>
      </c>
      <c r="T27" s="116"/>
      <c r="U27" s="116"/>
      <c r="V27" s="117" t="str">
        <f t="shared" si="7"/>
        <v/>
      </c>
      <c r="W27" s="116"/>
      <c r="X27" s="116"/>
      <c r="Y27" s="116"/>
      <c r="Z27" s="118" t="str">
        <f t="shared" si="11"/>
        <v/>
      </c>
      <c r="AA27" s="119" t="str">
        <f t="shared" si="2"/>
        <v/>
      </c>
      <c r="AB27" s="117" t="str">
        <f t="shared" si="8"/>
        <v/>
      </c>
      <c r="AC27" s="119" t="str">
        <f t="shared" si="4"/>
        <v/>
      </c>
      <c r="AD27" s="117" t="str">
        <f t="shared" si="12"/>
        <v/>
      </c>
      <c r="AE27" s="120" t="str">
        <f t="shared" si="13"/>
        <v/>
      </c>
      <c r="AF27" s="120"/>
      <c r="AG27" s="116"/>
      <c r="AH27" s="121"/>
      <c r="AI27" s="122"/>
      <c r="AJ27" s="123"/>
      <c r="AK27" s="123"/>
      <c r="AL27" s="121"/>
      <c r="AM27" s="122"/>
      <c r="AN27" s="127"/>
      <c r="AO27" s="127"/>
      <c r="AP27" s="128"/>
      <c r="AQ27" s="128"/>
      <c r="AR27" s="128"/>
      <c r="AS27" s="128"/>
      <c r="AT27" s="128"/>
      <c r="AU27" s="128"/>
      <c r="AV27" s="128"/>
      <c r="AW27" s="128"/>
      <c r="AX27" s="128"/>
      <c r="AY27" s="128"/>
      <c r="AZ27" s="128"/>
      <c r="BA27" s="128"/>
      <c r="BB27" s="128"/>
      <c r="BC27" s="128"/>
      <c r="BD27" s="128"/>
      <c r="BE27" s="128"/>
      <c r="BF27" s="128"/>
      <c r="BG27" s="128"/>
      <c r="BH27" s="128"/>
      <c r="BI27" s="128"/>
      <c r="BJ27" s="128"/>
      <c r="BK27" s="128"/>
      <c r="BL27" s="128"/>
      <c r="BM27" s="128"/>
      <c r="BN27" s="128"/>
      <c r="BO27" s="128"/>
      <c r="BP27" s="128"/>
      <c r="BQ27" s="128"/>
      <c r="BR27" s="128"/>
      <c r="BS27" s="128"/>
    </row>
    <row r="28" spans="1:71" s="129" customFormat="1" ht="121" customHeight="1" x14ac:dyDescent="0.35">
      <c r="A28" s="519">
        <v>3</v>
      </c>
      <c r="B28" s="520" t="s">
        <v>90</v>
      </c>
      <c r="C28" s="520" t="s">
        <v>212</v>
      </c>
      <c r="D28" s="520" t="s">
        <v>213</v>
      </c>
      <c r="E28" s="520" t="s">
        <v>201</v>
      </c>
      <c r="F28" s="521" t="s">
        <v>214</v>
      </c>
      <c r="G28" s="522" t="s">
        <v>54</v>
      </c>
      <c r="H28" s="520" t="s">
        <v>55</v>
      </c>
      <c r="I28" s="530">
        <v>250</v>
      </c>
      <c r="J28" s="531" t="str">
        <f>IF(I28&lt;=0,"",IF(I28&lt;=2,"Muy Baja",IF(I28&lt;=24,"Baja",IF(I28&lt;=500,"Media",IF(I28&lt;=5000,"Alta","Muy Alta")))))</f>
        <v>Media</v>
      </c>
      <c r="K28" s="532">
        <f>IF(J28="","",IF(J28="Muy Baja",0.2,IF(J28="Baja",0.4,IF(J28="Media",0.6,IF(J28="Alta",0.8,IF(J28="Muy Alta",1,))))))</f>
        <v>0.6</v>
      </c>
      <c r="L28" s="533" t="s">
        <v>56</v>
      </c>
      <c r="M28" s="532" t="s">
        <v>56</v>
      </c>
      <c r="N28" s="531" t="s">
        <v>702</v>
      </c>
      <c r="O28" s="532">
        <f>IF(N28="","",IF(N28="Leve",0.2,IF(N28="Menor",0.4,IF(N28="Moderado",0.6,IF(N28="Mayor",0.8,IF(N28="Catastrófico",1,))))))</f>
        <v>0.6</v>
      </c>
      <c r="P28" s="542"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113">
        <v>1</v>
      </c>
      <c r="R28" s="131" t="s">
        <v>208</v>
      </c>
      <c r="S28" s="115" t="str">
        <f>IF(OR(T28="Preventivo",T28="Detectivo"),"Probabilidad",IF(T28="Correctivo","Impacto",""))</f>
        <v>Probabilidad</v>
      </c>
      <c r="T28" s="116" t="s">
        <v>58</v>
      </c>
      <c r="U28" s="116" t="s">
        <v>59</v>
      </c>
      <c r="V28" s="117" t="str">
        <f>IF(AND(T28="Preventivo",U28="Automático"),"50%",IF(AND(T28="Preventivo",U28="Manual"),"40%",IF(AND(T28="Detectivo",U28="Automático"),"40%",IF(AND(T28="Detectivo",U28="Manual"),"30%",IF(AND(T28="Correctivo",U28="Automático"),"35%",IF(AND(T28="Correctivo",U28="Manual"),"25%",""))))))</f>
        <v>40%</v>
      </c>
      <c r="W28" s="116" t="s">
        <v>60</v>
      </c>
      <c r="X28" s="116" t="s">
        <v>61</v>
      </c>
      <c r="Y28" s="116" t="s">
        <v>62</v>
      </c>
      <c r="Z28" s="118">
        <f>IFERROR(IF(S28="Probabilidad",(K28-(+K28*V28)),IF(S28="Impacto",K28,"")),"")</f>
        <v>0.36</v>
      </c>
      <c r="AA28" s="119" t="str">
        <f>IFERROR(IF(Z28="","",IF(Z28&lt;=0.2,"Muy Baja",IF(Z28&lt;=0.4,"Baja",IF(Z28&lt;=0.6,"Media",IF(Z28&lt;=0.8,"Alta","Muy Alta"))))),"")</f>
        <v>Baja</v>
      </c>
      <c r="AB28" s="117">
        <f>+Z28</f>
        <v>0.36</v>
      </c>
      <c r="AC28" s="119" t="str">
        <f>IFERROR(IF(AD28="","",IF(AD28&lt;=0.2,"Leve",IF(AD28&lt;=0.4,"Menor",IF(AD28&lt;=0.6,"Moderado",IF(AD28&lt;=0.8,"Mayor","Catastrófico"))))),"")</f>
        <v>Moderado</v>
      </c>
      <c r="AD28" s="117">
        <f>IFERROR(IF(S28="Impacto",(O28-(+O28*V28)),IF(S28="Probabilidad",O28,"")),"")</f>
        <v>0.6</v>
      </c>
      <c r="AE28" s="120"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544" t="str">
        <f>(AE29)</f>
        <v>Moderado</v>
      </c>
      <c r="AG28" s="116" t="s">
        <v>63</v>
      </c>
      <c r="AH28" s="121"/>
      <c r="AI28" s="122"/>
      <c r="AJ28" s="123"/>
      <c r="AK28" s="123"/>
      <c r="AL28" s="121"/>
      <c r="AM28" s="122"/>
      <c r="AN28" s="127"/>
      <c r="AO28" s="127"/>
      <c r="AP28" s="128"/>
      <c r="AQ28" s="128"/>
      <c r="AR28" s="128"/>
      <c r="AS28" s="128"/>
      <c r="AT28" s="128"/>
      <c r="AU28" s="128"/>
      <c r="AV28" s="128"/>
      <c r="AW28" s="128"/>
      <c r="AX28" s="128"/>
      <c r="AY28" s="128"/>
      <c r="AZ28" s="128"/>
      <c r="BA28" s="128"/>
      <c r="BB28" s="128"/>
      <c r="BC28" s="128"/>
      <c r="BD28" s="128"/>
      <c r="BE28" s="128"/>
      <c r="BF28" s="128"/>
      <c r="BG28" s="128"/>
      <c r="BH28" s="128"/>
      <c r="BI28" s="128"/>
      <c r="BJ28" s="128"/>
      <c r="BK28" s="128"/>
      <c r="BL28" s="128"/>
      <c r="BM28" s="128"/>
      <c r="BN28" s="128"/>
      <c r="BO28" s="128"/>
      <c r="BP28" s="128"/>
      <c r="BQ28" s="128"/>
      <c r="BR28" s="128"/>
      <c r="BS28" s="128"/>
    </row>
    <row r="29" spans="1:71" s="129" customFormat="1" ht="150" customHeight="1" x14ac:dyDescent="0.35">
      <c r="A29" s="519"/>
      <c r="B29" s="520"/>
      <c r="C29" s="520"/>
      <c r="D29" s="520"/>
      <c r="E29" s="520"/>
      <c r="F29" s="521"/>
      <c r="G29" s="522"/>
      <c r="H29" s="520"/>
      <c r="I29" s="530"/>
      <c r="J29" s="531"/>
      <c r="K29" s="532"/>
      <c r="L29" s="533"/>
      <c r="M29" s="532">
        <f>IF(NOT(ISERROR(MATCH(L29,_xlfn.ANCHORARRAY(F40),0))),K42&amp;"Por favor no seleccionar los criterios de impacto",L29)</f>
        <v>0</v>
      </c>
      <c r="N29" s="531"/>
      <c r="O29" s="532"/>
      <c r="P29" s="542"/>
      <c r="Q29" s="113">
        <v>2</v>
      </c>
      <c r="R29" s="131" t="s">
        <v>215</v>
      </c>
      <c r="S29" s="115" t="str">
        <f>IF(OR(T29="Preventivo",T29="Detectivo"),"Probabilidad",IF(T29="Correctivo","Impacto",""))</f>
        <v>Probabilidad</v>
      </c>
      <c r="T29" s="116" t="s">
        <v>72</v>
      </c>
      <c r="U29" s="116" t="s">
        <v>59</v>
      </c>
      <c r="V29" s="117" t="str">
        <f t="shared" ref="V29:V33" si="14">IF(AND(T29="Preventivo",U29="Automático"),"50%",IF(AND(T29="Preventivo",U29="Manual"),"40%",IF(AND(T29="Detectivo",U29="Automático"),"40%",IF(AND(T29="Detectivo",U29="Manual"),"30%",IF(AND(T29="Correctivo",U29="Automático"),"35%",IF(AND(T29="Correctivo",U29="Manual"),"25%",""))))))</f>
        <v>30%</v>
      </c>
      <c r="W29" s="116" t="s">
        <v>60</v>
      </c>
      <c r="X29" s="116" t="s">
        <v>61</v>
      </c>
      <c r="Y29" s="116" t="s">
        <v>62</v>
      </c>
      <c r="Z29" s="132">
        <f>IFERROR(IF(AND(S28="Probabilidad",S29="Probabilidad"),(AB28-(+AB28*V29)),IF(S29="Probabilidad",(K28-(+K28*V29)),IF(S29="Impacto",AB28,""))),"")</f>
        <v>0.252</v>
      </c>
      <c r="AA29" s="119" t="str">
        <f t="shared" si="2"/>
        <v>Baja</v>
      </c>
      <c r="AB29" s="117">
        <f t="shared" ref="AB29:AB33" si="15">+Z29</f>
        <v>0.252</v>
      </c>
      <c r="AC29" s="119" t="str">
        <f t="shared" si="4"/>
        <v>Moderado</v>
      </c>
      <c r="AD29" s="117">
        <f>IFERROR(IF(AND(S28="Impacto",S29="Impacto"),(AD28-(+AD28*V29)),IF(S29="Impacto",(O28-(+O28*V29)),IF(S29="Probabilidad",AD28,""))),"")</f>
        <v>0.6</v>
      </c>
      <c r="AE29" s="120" t="str">
        <f t="shared" ref="AE29:AE30" si="16">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544"/>
      <c r="AG29" s="116" t="s">
        <v>63</v>
      </c>
      <c r="AH29" s="121"/>
      <c r="AI29" s="122"/>
      <c r="AJ29" s="123"/>
      <c r="AK29" s="123"/>
      <c r="AL29" s="121"/>
      <c r="AM29" s="122"/>
      <c r="AN29" s="127"/>
      <c r="AO29" s="127"/>
      <c r="AP29" s="128"/>
      <c r="AQ29" s="128"/>
      <c r="AR29" s="128"/>
      <c r="AS29" s="128"/>
      <c r="AT29" s="128"/>
      <c r="AU29" s="128"/>
      <c r="AV29" s="128"/>
      <c r="AW29" s="128"/>
      <c r="AX29" s="128"/>
      <c r="AY29" s="128"/>
      <c r="AZ29" s="128"/>
      <c r="BA29" s="128"/>
      <c r="BB29" s="128"/>
      <c r="BC29" s="128"/>
      <c r="BD29" s="128"/>
      <c r="BE29" s="128"/>
      <c r="BF29" s="128"/>
      <c r="BG29" s="128"/>
      <c r="BH29" s="128"/>
      <c r="BI29" s="128"/>
      <c r="BJ29" s="128"/>
      <c r="BK29" s="128"/>
      <c r="BL29" s="128"/>
      <c r="BM29" s="128"/>
      <c r="BN29" s="128"/>
      <c r="BO29" s="128"/>
      <c r="BP29" s="128"/>
      <c r="BQ29" s="128"/>
      <c r="BR29" s="128"/>
      <c r="BS29" s="128"/>
    </row>
    <row r="30" spans="1:71" s="129" customFormat="1" ht="113.5" hidden="1" customHeight="1" x14ac:dyDescent="0.35">
      <c r="A30" s="519"/>
      <c r="B30" s="520"/>
      <c r="C30" s="520"/>
      <c r="D30" s="520"/>
      <c r="E30" s="520"/>
      <c r="F30" s="521"/>
      <c r="G30" s="522"/>
      <c r="H30" s="520"/>
      <c r="I30" s="530"/>
      <c r="J30" s="531"/>
      <c r="K30" s="532"/>
      <c r="L30" s="533"/>
      <c r="M30" s="532">
        <f>IF(NOT(ISERROR(MATCH(L30,_xlfn.ANCHORARRAY(F41),0))),K43&amp;"Por favor no seleccionar los criterios de impacto",L30)</f>
        <v>0</v>
      </c>
      <c r="N30" s="531"/>
      <c r="O30" s="532"/>
      <c r="P30" s="542"/>
      <c r="Q30" s="113">
        <v>3</v>
      </c>
      <c r="R30" s="131"/>
      <c r="S30" s="115" t="str">
        <f>IF(OR(T30="Preventivo",T30="Detectivo"),"Probabilidad",IF(T30="Correctivo","Impacto",""))</f>
        <v/>
      </c>
      <c r="T30" s="116"/>
      <c r="U30" s="116" t="s">
        <v>59</v>
      </c>
      <c r="V30" s="117" t="str">
        <f t="shared" si="14"/>
        <v/>
      </c>
      <c r="W30" s="116" t="s">
        <v>60</v>
      </c>
      <c r="X30" s="116" t="s">
        <v>61</v>
      </c>
      <c r="Y30" s="116" t="s">
        <v>62</v>
      </c>
      <c r="Z30" s="118" t="str">
        <f>IFERROR(IF(AND(S29="Probabilidad",S30="Probabilidad"),(AB29-(+AB29*V30)),IF(AND(S29="Impacto",S30="Probabilidad"),(AB28-(+AB28*V30)),IF(S30="Impacto",AB29,""))),"")</f>
        <v/>
      </c>
      <c r="AA30" s="119" t="str">
        <f t="shared" si="2"/>
        <v/>
      </c>
      <c r="AB30" s="117" t="str">
        <f t="shared" si="15"/>
        <v/>
      </c>
      <c r="AC30" s="119" t="str">
        <f t="shared" si="4"/>
        <v/>
      </c>
      <c r="AD30" s="117" t="str">
        <f>IFERROR(IF(AND(S29="Impacto",S30="Impacto"),(AD29-(+AD29*V30)),IF(AND(S29="Probabilidad",S30="Impacto"),(AD28-(+AD28*V30)),IF(S30="Probabilidad",AD29,""))),"")</f>
        <v/>
      </c>
      <c r="AE30" s="120" t="str">
        <f t="shared" si="16"/>
        <v/>
      </c>
      <c r="AF30" s="544"/>
      <c r="AG30" s="116" t="s">
        <v>63</v>
      </c>
      <c r="AH30" s="121"/>
      <c r="AI30" s="122"/>
      <c r="AJ30" s="123"/>
      <c r="AK30" s="123"/>
      <c r="AL30" s="121"/>
      <c r="AM30" s="122"/>
      <c r="AN30" s="127"/>
      <c r="AO30" s="127"/>
      <c r="AP30" s="128"/>
      <c r="AQ30" s="128"/>
      <c r="AR30" s="128"/>
      <c r="AS30" s="128"/>
      <c r="AT30" s="128"/>
      <c r="AU30" s="128"/>
      <c r="AV30" s="128"/>
      <c r="AW30" s="128"/>
      <c r="AX30" s="128"/>
      <c r="AY30" s="128"/>
      <c r="AZ30" s="128"/>
      <c r="BA30" s="128"/>
      <c r="BB30" s="128"/>
      <c r="BC30" s="128"/>
      <c r="BD30" s="128"/>
      <c r="BE30" s="128"/>
      <c r="BF30" s="128"/>
      <c r="BG30" s="128"/>
      <c r="BH30" s="128"/>
      <c r="BI30" s="128"/>
      <c r="BJ30" s="128"/>
      <c r="BK30" s="128"/>
      <c r="BL30" s="128"/>
      <c r="BM30" s="128"/>
      <c r="BN30" s="128"/>
      <c r="BO30" s="128"/>
      <c r="BP30" s="128"/>
      <c r="BQ30" s="128"/>
      <c r="BR30" s="128"/>
      <c r="BS30" s="128"/>
    </row>
    <row r="31" spans="1:71" s="129" customFormat="1" ht="151.5" hidden="1" customHeight="1" x14ac:dyDescent="0.35">
      <c r="A31" s="519"/>
      <c r="B31" s="520"/>
      <c r="C31" s="520"/>
      <c r="D31" s="520"/>
      <c r="E31" s="520"/>
      <c r="F31" s="521"/>
      <c r="G31" s="522"/>
      <c r="H31" s="520"/>
      <c r="I31" s="530"/>
      <c r="J31" s="531"/>
      <c r="K31" s="532"/>
      <c r="L31" s="533"/>
      <c r="M31" s="532">
        <f>IF(NOT(ISERROR(MATCH(L31,_xlfn.ANCHORARRAY(F42),0))),K44&amp;"Por favor no seleccionar los criterios de impacto",L31)</f>
        <v>0</v>
      </c>
      <c r="N31" s="531"/>
      <c r="O31" s="532"/>
      <c r="P31" s="542"/>
      <c r="Q31" s="113">
        <v>4</v>
      </c>
      <c r="R31" s="133"/>
      <c r="S31" s="115" t="str">
        <f t="shared" ref="S31:S33" si="17">IF(OR(T31="Preventivo",T31="Detectivo"),"Probabilidad",IF(T31="Correctivo","Impacto",""))</f>
        <v/>
      </c>
      <c r="T31" s="116"/>
      <c r="U31" s="116" t="s">
        <v>59</v>
      </c>
      <c r="V31" s="117" t="str">
        <f t="shared" si="14"/>
        <v/>
      </c>
      <c r="W31" s="116" t="s">
        <v>60</v>
      </c>
      <c r="X31" s="116" t="s">
        <v>61</v>
      </c>
      <c r="Y31" s="116" t="s">
        <v>62</v>
      </c>
      <c r="Z31" s="118" t="str">
        <f t="shared" ref="Z31:Z33" si="18">IFERROR(IF(AND(S30="Probabilidad",S31="Probabilidad"),(AB30-(+AB30*V31)),IF(AND(S30="Impacto",S31="Probabilidad"),(AB29-(+AB29*V31)),IF(S31="Impacto",AB30,""))),"")</f>
        <v/>
      </c>
      <c r="AA31" s="119" t="str">
        <f t="shared" si="2"/>
        <v/>
      </c>
      <c r="AB31" s="117" t="str">
        <f t="shared" si="15"/>
        <v/>
      </c>
      <c r="AC31" s="119" t="str">
        <f t="shared" si="4"/>
        <v/>
      </c>
      <c r="AD31" s="117" t="str">
        <f t="shared" ref="AD31:AD33" si="19">IFERROR(IF(AND(S30="Impacto",S31="Impacto"),(AD30-(+AD30*V31)),IF(AND(S30="Probabilidad",S31="Impacto"),(AD29-(+AD29*V31)),IF(S31="Probabilidad",AD30,""))),"")</f>
        <v/>
      </c>
      <c r="AE31" s="120"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544"/>
      <c r="AG31" s="116" t="s">
        <v>63</v>
      </c>
      <c r="AH31" s="121"/>
      <c r="AI31" s="122"/>
      <c r="AJ31" s="123"/>
      <c r="AK31" s="123"/>
      <c r="AL31" s="121"/>
      <c r="AM31" s="122"/>
      <c r="AN31" s="127"/>
      <c r="AO31" s="127"/>
      <c r="AP31" s="128"/>
      <c r="AQ31" s="128"/>
      <c r="AR31" s="128"/>
      <c r="AS31" s="128"/>
      <c r="AT31" s="128"/>
      <c r="AU31" s="128"/>
      <c r="AV31" s="128"/>
      <c r="AW31" s="128"/>
      <c r="AX31" s="128"/>
      <c r="AY31" s="128"/>
      <c r="AZ31" s="128"/>
      <c r="BA31" s="128"/>
      <c r="BB31" s="128"/>
      <c r="BC31" s="128"/>
      <c r="BD31" s="128"/>
      <c r="BE31" s="128"/>
      <c r="BF31" s="128"/>
      <c r="BG31" s="128"/>
      <c r="BH31" s="128"/>
      <c r="BI31" s="128"/>
      <c r="BJ31" s="128"/>
      <c r="BK31" s="128"/>
      <c r="BL31" s="128"/>
      <c r="BM31" s="128"/>
      <c r="BN31" s="128"/>
      <c r="BO31" s="128"/>
      <c r="BP31" s="128"/>
      <c r="BQ31" s="128"/>
      <c r="BR31" s="128"/>
      <c r="BS31" s="128"/>
    </row>
    <row r="32" spans="1:71" s="129" customFormat="1" ht="95.15" hidden="1" customHeight="1" x14ac:dyDescent="0.35">
      <c r="A32" s="519"/>
      <c r="B32" s="520"/>
      <c r="C32" s="520"/>
      <c r="D32" s="520"/>
      <c r="E32" s="520"/>
      <c r="F32" s="521"/>
      <c r="G32" s="522"/>
      <c r="H32" s="520"/>
      <c r="I32" s="530"/>
      <c r="J32" s="531"/>
      <c r="K32" s="532"/>
      <c r="L32" s="533"/>
      <c r="M32" s="532">
        <f>IF(NOT(ISERROR(MATCH(L32,_xlfn.ANCHORARRAY(F43),0))),K45&amp;"Por favor no seleccionar los criterios de impacto",L32)</f>
        <v>0</v>
      </c>
      <c r="N32" s="531"/>
      <c r="O32" s="532"/>
      <c r="P32" s="542"/>
      <c r="Q32" s="113">
        <v>5</v>
      </c>
      <c r="R32" s="131"/>
      <c r="S32" s="115" t="str">
        <f t="shared" si="17"/>
        <v/>
      </c>
      <c r="T32" s="116"/>
      <c r="U32" s="116" t="s">
        <v>59</v>
      </c>
      <c r="V32" s="117" t="str">
        <f t="shared" si="14"/>
        <v/>
      </c>
      <c r="W32" s="116" t="s">
        <v>60</v>
      </c>
      <c r="X32" s="116" t="s">
        <v>61</v>
      </c>
      <c r="Y32" s="116" t="s">
        <v>62</v>
      </c>
      <c r="Z32" s="118" t="str">
        <f t="shared" si="18"/>
        <v/>
      </c>
      <c r="AA32" s="119" t="str">
        <f t="shared" si="2"/>
        <v/>
      </c>
      <c r="AB32" s="117" t="str">
        <f t="shared" si="15"/>
        <v/>
      </c>
      <c r="AC32" s="119" t="str">
        <f t="shared" si="4"/>
        <v/>
      </c>
      <c r="AD32" s="117" t="str">
        <f t="shared" si="19"/>
        <v/>
      </c>
      <c r="AE32" s="120" t="str">
        <f t="shared" ref="AE32:AE33" si="20">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544"/>
      <c r="AG32" s="116" t="s">
        <v>63</v>
      </c>
      <c r="AH32" s="121"/>
      <c r="AI32" s="122"/>
      <c r="AJ32" s="123"/>
      <c r="AK32" s="123"/>
      <c r="AL32" s="121"/>
      <c r="AM32" s="122"/>
      <c r="AN32" s="127"/>
      <c r="AO32" s="127"/>
      <c r="AP32" s="128"/>
      <c r="AQ32" s="128"/>
      <c r="AR32" s="128"/>
      <c r="AS32" s="128"/>
      <c r="AT32" s="128"/>
      <c r="AU32" s="128"/>
      <c r="AV32" s="128"/>
      <c r="AW32" s="128"/>
      <c r="AX32" s="128"/>
      <c r="AY32" s="128"/>
      <c r="AZ32" s="128"/>
      <c r="BA32" s="128"/>
      <c r="BB32" s="128"/>
      <c r="BC32" s="128"/>
      <c r="BD32" s="128"/>
      <c r="BE32" s="128"/>
      <c r="BF32" s="128"/>
      <c r="BG32" s="128"/>
      <c r="BH32" s="128"/>
      <c r="BI32" s="128"/>
      <c r="BJ32" s="128"/>
      <c r="BK32" s="128"/>
      <c r="BL32" s="128"/>
      <c r="BM32" s="128"/>
      <c r="BN32" s="128"/>
      <c r="BO32" s="128"/>
      <c r="BP32" s="128"/>
      <c r="BQ32" s="128"/>
      <c r="BR32" s="128"/>
      <c r="BS32" s="128"/>
    </row>
    <row r="33" spans="1:71" s="129" customFormat="1" ht="99" hidden="1" customHeight="1" x14ac:dyDescent="0.35">
      <c r="A33" s="534"/>
      <c r="B33" s="535"/>
      <c r="C33" s="535"/>
      <c r="D33" s="535"/>
      <c r="E33" s="535"/>
      <c r="F33" s="546"/>
      <c r="G33" s="547"/>
      <c r="H33" s="535"/>
      <c r="I33" s="548"/>
      <c r="J33" s="541"/>
      <c r="K33" s="540"/>
      <c r="L33" s="539"/>
      <c r="M33" s="540">
        <f>IF(NOT(ISERROR(MATCH(L33,_xlfn.ANCHORARRAY(F44),0))),K46&amp;"Por favor no seleccionar los criterios de impacto",L33)</f>
        <v>0</v>
      </c>
      <c r="N33" s="541"/>
      <c r="O33" s="540"/>
      <c r="P33" s="543"/>
      <c r="Q33" s="134">
        <v>6</v>
      </c>
      <c r="R33" s="135"/>
      <c r="S33" s="136" t="str">
        <f t="shared" si="17"/>
        <v/>
      </c>
      <c r="T33" s="137"/>
      <c r="U33" s="137" t="s">
        <v>59</v>
      </c>
      <c r="V33" s="138" t="str">
        <f t="shared" si="14"/>
        <v/>
      </c>
      <c r="W33" s="137" t="s">
        <v>60</v>
      </c>
      <c r="X33" s="137" t="s">
        <v>61</v>
      </c>
      <c r="Y33" s="137" t="s">
        <v>62</v>
      </c>
      <c r="Z33" s="139" t="str">
        <f t="shared" si="18"/>
        <v/>
      </c>
      <c r="AA33" s="140" t="str">
        <f t="shared" si="2"/>
        <v/>
      </c>
      <c r="AB33" s="138" t="str">
        <f t="shared" si="15"/>
        <v/>
      </c>
      <c r="AC33" s="140" t="str">
        <f t="shared" si="4"/>
        <v/>
      </c>
      <c r="AD33" s="138" t="str">
        <f t="shared" si="19"/>
        <v/>
      </c>
      <c r="AE33" s="141" t="str">
        <f t="shared" si="20"/>
        <v/>
      </c>
      <c r="AF33" s="545"/>
      <c r="AG33" s="137" t="s">
        <v>63</v>
      </c>
      <c r="AH33" s="142"/>
      <c r="AI33" s="143"/>
      <c r="AJ33" s="144"/>
      <c r="AK33" s="144"/>
      <c r="AL33" s="142"/>
      <c r="AM33" s="143"/>
      <c r="AN33" s="127"/>
      <c r="AO33" s="127"/>
      <c r="AP33" s="128"/>
      <c r="AQ33" s="128"/>
      <c r="AR33" s="128"/>
      <c r="AS33" s="128"/>
      <c r="AT33" s="128"/>
      <c r="AU33" s="128"/>
      <c r="AV33" s="128"/>
      <c r="AW33" s="128"/>
      <c r="AX33" s="128"/>
      <c r="AY33" s="128"/>
      <c r="AZ33" s="128"/>
      <c r="BA33" s="128"/>
      <c r="BB33" s="128"/>
      <c r="BC33" s="128"/>
      <c r="BD33" s="128"/>
      <c r="BE33" s="128"/>
      <c r="BF33" s="128"/>
      <c r="BG33" s="128"/>
      <c r="BH33" s="128"/>
      <c r="BI33" s="128"/>
      <c r="BJ33" s="128"/>
      <c r="BK33" s="128"/>
      <c r="BL33" s="128"/>
      <c r="BM33" s="128"/>
      <c r="BN33" s="128"/>
      <c r="BO33" s="128"/>
      <c r="BP33" s="128"/>
      <c r="BQ33" s="128"/>
      <c r="BR33" s="128"/>
      <c r="BS33" s="128"/>
    </row>
    <row r="34" spans="1:71" s="129" customFormat="1" ht="66.650000000000006" hidden="1" customHeight="1" x14ac:dyDescent="0.35">
      <c r="A34" s="561">
        <v>4</v>
      </c>
      <c r="B34" s="529"/>
      <c r="C34" s="529"/>
      <c r="D34" s="529"/>
      <c r="E34" s="529"/>
      <c r="F34" s="538"/>
      <c r="G34" s="538" t="s">
        <v>216</v>
      </c>
      <c r="H34" s="529" t="s">
        <v>55</v>
      </c>
      <c r="I34" s="559"/>
      <c r="J34" s="550" t="str">
        <f>IF(I34&lt;=0,"",IF(I34&lt;=2,"Muy Baja",IF(I34&lt;=24,"Baja",IF(I34&lt;=500,"Media",IF(I34&lt;=5000,"Alta","Muy Alta")))))</f>
        <v/>
      </c>
      <c r="K34" s="549" t="str">
        <f>IF(J34="","",IF(J34="Muy Baja",0.2,IF(J34="Baja",0.4,IF(J34="Media",0.6,IF(J34="Alta",0.8,IF(J34="Muy Alta",1,))))))</f>
        <v/>
      </c>
      <c r="L34" s="560" t="s">
        <v>56</v>
      </c>
      <c r="M34" s="549" t="s">
        <v>56</v>
      </c>
      <c r="N34" s="550" t="s">
        <v>702</v>
      </c>
      <c r="O34" s="549">
        <f>IF(N34="","",IF(N34="Leve",0.2,IF(N34="Menor",0.4,IF(N34="Moderado",0.6,IF(N34="Mayor",0.8,IF(N34="Catastrófico",1,))))))</f>
        <v>0.6</v>
      </c>
      <c r="P34" s="551"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
      </c>
      <c r="Q34" s="145">
        <v>1</v>
      </c>
      <c r="R34" s="146"/>
      <c r="S34" s="147" t="str">
        <f>IF(OR(T34="Preventivo",T34="Detectivo"),"Probabilidad",IF(T34="Correctivo","Impacto",""))</f>
        <v/>
      </c>
      <c r="T34" s="148"/>
      <c r="U34" s="148" t="s">
        <v>59</v>
      </c>
      <c r="V34" s="149" t="str">
        <f>IF(AND(T34="Preventivo",U34="Automático"),"50%",IF(AND(T34="Preventivo",U34="Manual"),"40%",IF(AND(T34="Detectivo",U34="Automático"),"40%",IF(AND(T34="Detectivo",U34="Manual"),"30%",IF(AND(T34="Correctivo",U34="Automático"),"35%",IF(AND(T34="Correctivo",U34="Manual"),"25%",""))))))</f>
        <v/>
      </c>
      <c r="W34" s="148" t="s">
        <v>60</v>
      </c>
      <c r="X34" s="148" t="s">
        <v>61</v>
      </c>
      <c r="Y34" s="148" t="s">
        <v>62</v>
      </c>
      <c r="Z34" s="150" t="str">
        <f>IFERROR(IF(S34="Probabilidad",(K34-(+K34*V34)),IF(S34="Impacto",K34,"")),"")</f>
        <v/>
      </c>
      <c r="AA34" s="151" t="str">
        <f>IFERROR(IF(Z34="","",IF(Z34&lt;=0.2,"Muy Baja",IF(Z34&lt;=0.4,"Baja",IF(Z34&lt;=0.6,"Media",IF(Z34&lt;=0.8,"Alta","Muy Alta"))))),"")</f>
        <v/>
      </c>
      <c r="AB34" s="149" t="str">
        <f>+Z34</f>
        <v/>
      </c>
      <c r="AC34" s="151" t="str">
        <f>IFERROR(IF(AD34="","",IF(AD34&lt;=0.2,"Leve",IF(AD34&lt;=0.4,"Menor",IF(AD34&lt;=0.6,"Moderado",IF(AD34&lt;=0.8,"Mayor","Catastrófico"))))),"")</f>
        <v/>
      </c>
      <c r="AD34" s="149" t="str">
        <f>IFERROR(IF(S34="Impacto",(O34-(+O34*V34)),IF(S34="Probabilidad",O34,"")),"")</f>
        <v/>
      </c>
      <c r="AE34" s="152"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
      </c>
      <c r="AF34" s="552" t="str">
        <f>(AE37)</f>
        <v/>
      </c>
      <c r="AG34" s="148" t="s">
        <v>63</v>
      </c>
      <c r="AH34" s="153"/>
      <c r="AI34" s="154"/>
      <c r="AJ34" s="155"/>
      <c r="AK34" s="155"/>
      <c r="AL34" s="153"/>
      <c r="AM34" s="154"/>
      <c r="AN34" s="127"/>
      <c r="AO34" s="127"/>
      <c r="AP34" s="128"/>
      <c r="AQ34" s="128"/>
      <c r="AR34" s="128"/>
      <c r="AS34" s="128"/>
      <c r="AT34" s="128"/>
      <c r="AU34" s="128"/>
      <c r="AV34" s="128"/>
      <c r="AW34" s="128"/>
      <c r="AX34" s="128"/>
      <c r="AY34" s="128"/>
      <c r="AZ34" s="128"/>
      <c r="BA34" s="128"/>
      <c r="BB34" s="128"/>
      <c r="BC34" s="128"/>
      <c r="BD34" s="128"/>
      <c r="BE34" s="128"/>
      <c r="BF34" s="128"/>
      <c r="BG34" s="128"/>
      <c r="BH34" s="128"/>
      <c r="BI34" s="128"/>
      <c r="BJ34" s="128"/>
      <c r="BK34" s="128"/>
      <c r="BL34" s="128"/>
      <c r="BM34" s="128"/>
      <c r="BN34" s="128"/>
      <c r="BO34" s="128"/>
      <c r="BP34" s="128"/>
      <c r="BQ34" s="128"/>
      <c r="BR34" s="128"/>
      <c r="BS34" s="128"/>
    </row>
    <row r="35" spans="1:71" s="129" customFormat="1" ht="44.15" hidden="1" customHeight="1" x14ac:dyDescent="0.35">
      <c r="A35" s="519"/>
      <c r="B35" s="520"/>
      <c r="C35" s="520"/>
      <c r="D35" s="520"/>
      <c r="E35" s="520"/>
      <c r="F35" s="522"/>
      <c r="G35" s="522"/>
      <c r="H35" s="520"/>
      <c r="I35" s="530"/>
      <c r="J35" s="531"/>
      <c r="K35" s="532"/>
      <c r="L35" s="533"/>
      <c r="M35" s="532">
        <f>IF(NOT(ISERROR(MATCH(L35,_xlfn.ANCHORARRAY(F46),0))),K48&amp;"Por favor no seleccionar los criterios de impacto",L35)</f>
        <v>0</v>
      </c>
      <c r="N35" s="531"/>
      <c r="O35" s="532"/>
      <c r="P35" s="542"/>
      <c r="Q35" s="113">
        <v>2</v>
      </c>
      <c r="R35" s="114"/>
      <c r="S35" s="115" t="str">
        <f>IF(OR(T35="Preventivo",T35="Detectivo"),"Probabilidad",IF(T35="Correctivo","Impacto",""))</f>
        <v/>
      </c>
      <c r="T35" s="116"/>
      <c r="U35" s="116" t="s">
        <v>59</v>
      </c>
      <c r="V35" s="117" t="str">
        <f t="shared" ref="V35:V37" si="21">IF(AND(T35="Preventivo",U35="Automático"),"50%",IF(AND(T35="Preventivo",U35="Manual"),"40%",IF(AND(T35="Detectivo",U35="Automático"),"40%",IF(AND(T35="Detectivo",U35="Manual"),"30%",IF(AND(T35="Correctivo",U35="Automático"),"35%",IF(AND(T35="Correctivo",U35="Manual"),"25%",""))))))</f>
        <v/>
      </c>
      <c r="W35" s="116" t="s">
        <v>60</v>
      </c>
      <c r="X35" s="116" t="s">
        <v>61</v>
      </c>
      <c r="Y35" s="116" t="s">
        <v>62</v>
      </c>
      <c r="Z35" s="118" t="str">
        <f>IFERROR(IF(AND(S34="Probabilidad",S35="Probabilidad"),(AB34-(+AB34*V35)),IF(S35="Probabilidad",(K34-(+K34*V35)),IF(S35="Impacto",AB34,""))),"")</f>
        <v/>
      </c>
      <c r="AA35" s="119" t="str">
        <f t="shared" si="2"/>
        <v/>
      </c>
      <c r="AB35" s="117" t="str">
        <f t="shared" ref="AB35:AB37" si="22">+Z35</f>
        <v/>
      </c>
      <c r="AC35" s="119" t="str">
        <f t="shared" si="4"/>
        <v/>
      </c>
      <c r="AD35" s="117" t="str">
        <f>IFERROR(IF(AND(S34="Impacto",S35="Impacto"),(AD34-(+AD34*V35)),IF(S35="Impacto",(O34-(+O34*V35)),IF(S35="Probabilidad",AD34,""))),"")</f>
        <v/>
      </c>
      <c r="AE35" s="120" t="str">
        <f t="shared" ref="AE35:AE36" si="23">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
      </c>
      <c r="AF35" s="544"/>
      <c r="AG35" s="116" t="s">
        <v>63</v>
      </c>
      <c r="AH35" s="121"/>
      <c r="AI35" s="122"/>
      <c r="AJ35" s="123"/>
      <c r="AK35" s="123"/>
      <c r="AL35" s="121"/>
      <c r="AM35" s="122"/>
      <c r="AN35" s="127"/>
      <c r="AO35" s="127"/>
      <c r="AP35" s="128"/>
      <c r="AQ35" s="128"/>
      <c r="AR35" s="128"/>
      <c r="AS35" s="128"/>
      <c r="AT35" s="128"/>
      <c r="AU35" s="128"/>
      <c r="AV35" s="128"/>
      <c r="AW35" s="128"/>
      <c r="AX35" s="128"/>
      <c r="AY35" s="128"/>
      <c r="AZ35" s="128"/>
      <c r="BA35" s="128"/>
      <c r="BB35" s="128"/>
      <c r="BC35" s="128"/>
      <c r="BD35" s="128"/>
      <c r="BE35" s="128"/>
      <c r="BF35" s="128"/>
      <c r="BG35" s="128"/>
      <c r="BH35" s="128"/>
      <c r="BI35" s="128"/>
      <c r="BJ35" s="128"/>
      <c r="BK35" s="128"/>
      <c r="BL35" s="128"/>
      <c r="BM35" s="128"/>
      <c r="BN35" s="128"/>
      <c r="BO35" s="128"/>
      <c r="BP35" s="128"/>
      <c r="BQ35" s="128"/>
      <c r="BR35" s="128"/>
      <c r="BS35" s="128"/>
    </row>
    <row r="36" spans="1:71" s="129" customFormat="1" ht="90.65" hidden="1" customHeight="1" x14ac:dyDescent="0.35">
      <c r="A36" s="519"/>
      <c r="B36" s="520"/>
      <c r="C36" s="520"/>
      <c r="D36" s="520"/>
      <c r="E36" s="520"/>
      <c r="F36" s="522"/>
      <c r="G36" s="522"/>
      <c r="H36" s="520"/>
      <c r="I36" s="530"/>
      <c r="J36" s="531"/>
      <c r="K36" s="532"/>
      <c r="L36" s="533"/>
      <c r="M36" s="532">
        <f>IF(NOT(ISERROR(MATCH(L36,_xlfn.ANCHORARRAY(F47),0))),K49&amp;"Por favor no seleccionar los criterios de impacto",L36)</f>
        <v>0</v>
      </c>
      <c r="N36" s="531"/>
      <c r="O36" s="532"/>
      <c r="P36" s="542"/>
      <c r="Q36" s="113">
        <v>3</v>
      </c>
      <c r="R36" s="114"/>
      <c r="S36" s="115" t="str">
        <f>IF(OR(T36="Preventivo",T36="Detectivo"),"Probabilidad",IF(T36="Correctivo","Impacto",""))</f>
        <v/>
      </c>
      <c r="T36" s="116"/>
      <c r="U36" s="116" t="s">
        <v>59</v>
      </c>
      <c r="V36" s="117" t="str">
        <f t="shared" si="21"/>
        <v/>
      </c>
      <c r="W36" s="116" t="s">
        <v>60</v>
      </c>
      <c r="X36" s="116" t="s">
        <v>61</v>
      </c>
      <c r="Y36" s="116" t="s">
        <v>62</v>
      </c>
      <c r="Z36" s="118" t="str">
        <f>IFERROR(IF(AND(S35="Probabilidad",S36="Probabilidad"),(AB35-(+AB35*V36)),IF(AND(S35="Impacto",S36="Probabilidad"),(AB34-(+AB34*V36)),IF(S36="Impacto",AB35,""))),"")</f>
        <v/>
      </c>
      <c r="AA36" s="119" t="str">
        <f t="shared" si="2"/>
        <v/>
      </c>
      <c r="AB36" s="117" t="str">
        <f t="shared" si="22"/>
        <v/>
      </c>
      <c r="AC36" s="119" t="str">
        <f t="shared" si="4"/>
        <v/>
      </c>
      <c r="AD36" s="117" t="str">
        <f>IFERROR(IF(AND(S35="Impacto",S36="Impacto"),(AD35-(+AD35*V36)),IF(AND(S35="Probabilidad",S36="Impacto"),(AD34-(+AD34*V36)),IF(S36="Probabilidad",AD35,""))),"")</f>
        <v/>
      </c>
      <c r="AE36" s="120" t="str">
        <f t="shared" si="23"/>
        <v/>
      </c>
      <c r="AF36" s="544"/>
      <c r="AG36" s="116" t="s">
        <v>63</v>
      </c>
      <c r="AH36" s="121"/>
      <c r="AI36" s="122"/>
      <c r="AJ36" s="123"/>
      <c r="AK36" s="123"/>
      <c r="AL36" s="121"/>
      <c r="AM36" s="122"/>
      <c r="AN36" s="127"/>
      <c r="AO36" s="127"/>
      <c r="AP36" s="128"/>
      <c r="AQ36" s="128"/>
      <c r="AR36" s="128"/>
      <c r="AS36" s="128"/>
      <c r="AT36" s="128"/>
      <c r="AU36" s="128"/>
      <c r="AV36" s="128"/>
      <c r="AW36" s="128"/>
      <c r="AX36" s="128"/>
      <c r="AY36" s="128"/>
      <c r="AZ36" s="128"/>
      <c r="BA36" s="128"/>
      <c r="BB36" s="128"/>
      <c r="BC36" s="128"/>
      <c r="BD36" s="128"/>
      <c r="BE36" s="128"/>
      <c r="BF36" s="128"/>
      <c r="BG36" s="128"/>
      <c r="BH36" s="128"/>
      <c r="BI36" s="128"/>
      <c r="BJ36" s="128"/>
      <c r="BK36" s="128"/>
      <c r="BL36" s="128"/>
      <c r="BM36" s="128"/>
      <c r="BN36" s="128"/>
      <c r="BO36" s="128"/>
      <c r="BP36" s="128"/>
      <c r="BQ36" s="128"/>
      <c r="BR36" s="128"/>
      <c r="BS36" s="128"/>
    </row>
    <row r="37" spans="1:71" s="129" customFormat="1" ht="93" hidden="1" customHeight="1" x14ac:dyDescent="0.35">
      <c r="A37" s="519"/>
      <c r="B37" s="520"/>
      <c r="C37" s="520"/>
      <c r="D37" s="520"/>
      <c r="E37" s="520"/>
      <c r="F37" s="522"/>
      <c r="G37" s="522"/>
      <c r="H37" s="520"/>
      <c r="I37" s="530"/>
      <c r="J37" s="531"/>
      <c r="K37" s="532"/>
      <c r="L37" s="533"/>
      <c r="M37" s="532">
        <f>IF(NOT(ISERROR(MATCH(L37,_xlfn.ANCHORARRAY(F48),0))),K50&amp;"Por favor no seleccionar los criterios de impacto",L37)</f>
        <v>0</v>
      </c>
      <c r="N37" s="531"/>
      <c r="O37" s="532"/>
      <c r="P37" s="542"/>
      <c r="Q37" s="113">
        <v>4</v>
      </c>
      <c r="R37" s="114"/>
      <c r="S37" s="115" t="str">
        <f t="shared" ref="S37" si="24">IF(OR(T37="Preventivo",T37="Detectivo"),"Probabilidad",IF(T37="Correctivo","Impacto",""))</f>
        <v/>
      </c>
      <c r="T37" s="116"/>
      <c r="U37" s="116" t="s">
        <v>59</v>
      </c>
      <c r="V37" s="117" t="str">
        <f t="shared" si="21"/>
        <v/>
      </c>
      <c r="W37" s="116" t="s">
        <v>60</v>
      </c>
      <c r="X37" s="116" t="s">
        <v>61</v>
      </c>
      <c r="Y37" s="116" t="s">
        <v>62</v>
      </c>
      <c r="Z37" s="118" t="str">
        <f t="shared" ref="Z37" si="25">IFERROR(IF(AND(S36="Probabilidad",S37="Probabilidad"),(AB36-(+AB36*V37)),IF(AND(S36="Impacto",S37="Probabilidad"),(AB35-(+AB35*V37)),IF(S37="Impacto",AB36,""))),"")</f>
        <v/>
      </c>
      <c r="AA37" s="119" t="str">
        <f t="shared" si="2"/>
        <v/>
      </c>
      <c r="AB37" s="117" t="str">
        <f t="shared" si="22"/>
        <v/>
      </c>
      <c r="AC37" s="119" t="str">
        <f t="shared" si="4"/>
        <v/>
      </c>
      <c r="AD37" s="117" t="str">
        <f t="shared" ref="AD37" si="26">IFERROR(IF(AND(S36="Impacto",S37="Impacto"),(AD36-(+AD36*V37)),IF(AND(S36="Probabilidad",S37="Impacto"),(AD35-(+AD35*V37)),IF(S37="Probabilidad",AD36,""))),"")</f>
        <v/>
      </c>
      <c r="AE37" s="120"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
      </c>
      <c r="AF37" s="544"/>
      <c r="AG37" s="116" t="s">
        <v>63</v>
      </c>
      <c r="AH37" s="121"/>
      <c r="AI37" s="122"/>
      <c r="AJ37" s="123"/>
      <c r="AK37" s="123"/>
      <c r="AL37" s="121"/>
      <c r="AM37" s="122"/>
      <c r="AN37" s="127"/>
      <c r="AO37" s="127"/>
      <c r="AP37" s="128"/>
      <c r="AQ37" s="128"/>
      <c r="AR37" s="128"/>
      <c r="AS37" s="128"/>
      <c r="AT37" s="128"/>
      <c r="AU37" s="128"/>
      <c r="AV37" s="128"/>
      <c r="AW37" s="128"/>
      <c r="AX37" s="128"/>
      <c r="AY37" s="128"/>
      <c r="AZ37" s="128"/>
      <c r="BA37" s="128"/>
      <c r="BB37" s="128"/>
      <c r="BC37" s="128"/>
      <c r="BD37" s="128"/>
      <c r="BE37" s="128"/>
      <c r="BF37" s="128"/>
      <c r="BG37" s="128"/>
      <c r="BH37" s="128"/>
      <c r="BI37" s="128"/>
      <c r="BJ37" s="128"/>
      <c r="BK37" s="128"/>
      <c r="BL37" s="128"/>
      <c r="BM37" s="128"/>
      <c r="BN37" s="128"/>
      <c r="BO37" s="128"/>
      <c r="BP37" s="128"/>
      <c r="BQ37" s="128"/>
      <c r="BR37" s="128"/>
      <c r="BS37" s="128"/>
    </row>
    <row r="38" spans="1:71" s="129" customFormat="1" ht="151.5" hidden="1" customHeight="1" x14ac:dyDescent="0.35">
      <c r="A38" s="519"/>
      <c r="B38" s="520"/>
      <c r="C38" s="520"/>
      <c r="D38" s="520"/>
      <c r="E38" s="111"/>
      <c r="F38" s="522"/>
      <c r="G38" s="112"/>
      <c r="H38" s="520"/>
      <c r="I38" s="530"/>
      <c r="J38" s="531"/>
      <c r="K38" s="532"/>
      <c r="L38" s="533"/>
      <c r="M38" s="532">
        <f>IF(NOT(ISERROR(MATCH(L38,_xlfn.ANCHORARRAY(F49),0))),K51&amp;"Por favor no seleccionar los criterios de impacto",L38)</f>
        <v>0</v>
      </c>
      <c r="N38" s="531"/>
      <c r="O38" s="532"/>
      <c r="P38" s="542"/>
      <c r="Q38" s="113">
        <v>5</v>
      </c>
      <c r="R38" s="114"/>
      <c r="S38" s="115"/>
      <c r="T38" s="116"/>
      <c r="U38" s="116"/>
      <c r="V38" s="117"/>
      <c r="W38" s="116"/>
      <c r="X38" s="116"/>
      <c r="Y38" s="116"/>
      <c r="Z38" s="132"/>
      <c r="AA38" s="119"/>
      <c r="AB38" s="117"/>
      <c r="AC38" s="119"/>
      <c r="AD38" s="117"/>
      <c r="AE38" s="120"/>
      <c r="AF38" s="120"/>
      <c r="AG38" s="116"/>
      <c r="AH38" s="121"/>
      <c r="AI38" s="122"/>
      <c r="AJ38" s="123"/>
      <c r="AK38" s="123"/>
      <c r="AL38" s="121"/>
      <c r="AM38" s="122"/>
      <c r="AN38" s="127"/>
      <c r="AO38" s="127"/>
      <c r="AP38" s="128"/>
      <c r="AQ38" s="128"/>
      <c r="AR38" s="128"/>
      <c r="AS38" s="128"/>
      <c r="AT38" s="128"/>
      <c r="AU38" s="128"/>
      <c r="AV38" s="128"/>
      <c r="AW38" s="128"/>
      <c r="AX38" s="128"/>
      <c r="AY38" s="128"/>
      <c r="AZ38" s="128"/>
      <c r="BA38" s="128"/>
      <c r="BB38" s="128"/>
      <c r="BC38" s="128"/>
      <c r="BD38" s="128"/>
      <c r="BE38" s="128"/>
      <c r="BF38" s="128"/>
      <c r="BG38" s="128"/>
      <c r="BH38" s="128"/>
      <c r="BI38" s="128"/>
      <c r="BJ38" s="128"/>
      <c r="BK38" s="128"/>
      <c r="BL38" s="128"/>
      <c r="BM38" s="128"/>
      <c r="BN38" s="128"/>
      <c r="BO38" s="128"/>
      <c r="BP38" s="128"/>
      <c r="BQ38" s="128"/>
      <c r="BR38" s="128"/>
      <c r="BS38" s="128"/>
    </row>
    <row r="39" spans="1:71" s="129" customFormat="1" ht="10" hidden="1" customHeight="1" x14ac:dyDescent="0.35">
      <c r="A39" s="519"/>
      <c r="B39" s="520"/>
      <c r="C39" s="520"/>
      <c r="D39" s="520"/>
      <c r="E39" s="111"/>
      <c r="F39" s="522"/>
      <c r="G39" s="112"/>
      <c r="H39" s="520"/>
      <c r="I39" s="530"/>
      <c r="J39" s="531"/>
      <c r="K39" s="532"/>
      <c r="L39" s="533"/>
      <c r="M39" s="532">
        <f>IF(NOT(ISERROR(MATCH(L39,_xlfn.ANCHORARRAY(F50),0))),K52&amp;"Por favor no seleccionar los criterios de impacto",L39)</f>
        <v>0</v>
      </c>
      <c r="N39" s="531"/>
      <c r="O39" s="532"/>
      <c r="P39" s="542"/>
      <c r="Q39" s="113">
        <v>6</v>
      </c>
      <c r="R39" s="114"/>
      <c r="S39" s="115"/>
      <c r="T39" s="116"/>
      <c r="U39" s="116"/>
      <c r="V39" s="117"/>
      <c r="W39" s="116"/>
      <c r="X39" s="116"/>
      <c r="Y39" s="116"/>
      <c r="Z39" s="118"/>
      <c r="AA39" s="119"/>
      <c r="AB39" s="117"/>
      <c r="AC39" s="119"/>
      <c r="AD39" s="117"/>
      <c r="AE39" s="120"/>
      <c r="AF39" s="120"/>
      <c r="AG39" s="116"/>
      <c r="AH39" s="121"/>
      <c r="AI39" s="122"/>
      <c r="AJ39" s="123"/>
      <c r="AK39" s="123"/>
      <c r="AL39" s="121"/>
      <c r="AM39" s="122"/>
      <c r="AN39" s="127"/>
      <c r="AO39" s="127"/>
      <c r="AP39" s="128"/>
      <c r="AQ39" s="128"/>
      <c r="AR39" s="128"/>
      <c r="AS39" s="128"/>
      <c r="AT39" s="128"/>
      <c r="AU39" s="128"/>
      <c r="AV39" s="128"/>
      <c r="AW39" s="128"/>
      <c r="AX39" s="128"/>
      <c r="AY39" s="128"/>
      <c r="AZ39" s="128"/>
      <c r="BA39" s="128"/>
      <c r="BB39" s="128"/>
      <c r="BC39" s="128"/>
      <c r="BD39" s="128"/>
      <c r="BE39" s="128"/>
      <c r="BF39" s="128"/>
      <c r="BG39" s="128"/>
      <c r="BH39" s="128"/>
      <c r="BI39" s="128"/>
      <c r="BJ39" s="128"/>
      <c r="BK39" s="128"/>
      <c r="BL39" s="128"/>
      <c r="BM39" s="128"/>
      <c r="BN39" s="128"/>
      <c r="BO39" s="128"/>
      <c r="BP39" s="128"/>
      <c r="BQ39" s="128"/>
      <c r="BR39" s="128"/>
      <c r="BS39" s="128"/>
    </row>
    <row r="40" spans="1:71" s="129" customFormat="1" ht="4" hidden="1" customHeight="1" x14ac:dyDescent="0.35">
      <c r="A40" s="553">
        <v>5</v>
      </c>
      <c r="B40" s="555"/>
      <c r="C40" s="555"/>
      <c r="D40" s="555"/>
      <c r="E40" s="156"/>
      <c r="F40" s="557"/>
      <c r="G40" s="570"/>
      <c r="H40" s="555"/>
      <c r="I40" s="571"/>
      <c r="J40" s="564" t="str">
        <f>IF(I40&lt;=0,"",IF(I40&lt;=2,"Muy Baja",IF(I40&lt;=24,"Baja",IF(I40&lt;=500,"Media",IF(I40&lt;=5000,"Alta","Muy Alta")))))</f>
        <v/>
      </c>
      <c r="K40" s="562" t="str">
        <f>IF(J40="","",IF(J40="Muy Baja",0.2,IF(J40="Baja",0.4,IF(J40="Media",0.6,IF(J40="Alta",0.8,IF(J40="Muy Alta",1,))))))</f>
        <v/>
      </c>
      <c r="L40" s="573"/>
      <c r="M40" s="562">
        <v>0</v>
      </c>
      <c r="N40" s="564" t="s">
        <v>703</v>
      </c>
      <c r="O40" s="562" t="str">
        <f>IF(N40="","",IF(N40="Leve",0.2,IF(N40="Menor",0.4,IF(N40="Moderado",0.6,IF(N40="Mayor",0.8,IF(N40="Catastrófico",1,))))))</f>
        <v/>
      </c>
      <c r="P40" s="566"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
      </c>
      <c r="Q40" s="158">
        <v>1</v>
      </c>
      <c r="R40" s="159"/>
      <c r="S40" s="160" t="str">
        <f>IF(OR(T40="Preventivo",T40="Detectivo"),"Probabilidad",IF(T40="Correctivo","Impacto",""))</f>
        <v/>
      </c>
      <c r="T40" s="161"/>
      <c r="U40" s="161"/>
      <c r="V40" s="162" t="str">
        <f>IF(AND(T40="Preventivo",U40="Automático"),"50%",IF(AND(T40="Preventivo",U40="Manual"),"40%",IF(AND(T40="Detectivo",U40="Automático"),"40%",IF(AND(T40="Detectivo",U40="Manual"),"30%",IF(AND(T40="Correctivo",U40="Automático"),"35%",IF(AND(T40="Correctivo",U40="Manual"),"25%",""))))))</f>
        <v/>
      </c>
      <c r="W40" s="161"/>
      <c r="X40" s="161"/>
      <c r="Y40" s="161"/>
      <c r="Z40" s="163" t="str">
        <f>IFERROR(IF(S40="Probabilidad",(K40-(+K40*V40)),IF(S40="Impacto",K40,"")),"")</f>
        <v/>
      </c>
      <c r="AA40" s="164" t="str">
        <f>IFERROR(IF(Z40="","",IF(Z40&lt;=0.2,"Muy Baja",IF(Z40&lt;=0.4,"Baja",IF(Z40&lt;=0.6,"Media",IF(Z40&lt;=0.8,"Alta","Muy Alta"))))),"")</f>
        <v/>
      </c>
      <c r="AB40" s="162" t="str">
        <f>+Z40</f>
        <v/>
      </c>
      <c r="AC40" s="164" t="str">
        <f>IFERROR(IF(AD40="","",IF(AD40&lt;=0.2,"Leve",IF(AD40&lt;=0.4,"Menor",IF(AD40&lt;=0.6,"Moderado",IF(AD40&lt;=0.8,"Mayor","Catastrófico"))))),"")</f>
        <v/>
      </c>
      <c r="AD40" s="162" t="str">
        <f>IFERROR(IF(S40="Impacto",(O40-(+O40*V40)),IF(S40="Probabilidad",O40,"")),"")</f>
        <v/>
      </c>
      <c r="AE40" s="165"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568" t="str">
        <f>(AE44)</f>
        <v/>
      </c>
      <c r="AG40" s="161"/>
      <c r="AH40" s="156"/>
      <c r="AI40" s="157"/>
      <c r="AJ40" s="166"/>
      <c r="AK40" s="166"/>
      <c r="AL40" s="156"/>
      <c r="AM40" s="167"/>
      <c r="AN40" s="127"/>
      <c r="AO40" s="127"/>
      <c r="AP40" s="128"/>
      <c r="AQ40" s="128"/>
      <c r="AR40" s="128"/>
      <c r="AS40" s="128"/>
      <c r="AT40" s="128"/>
      <c r="AU40" s="128"/>
      <c r="AV40" s="128"/>
      <c r="AW40" s="128"/>
      <c r="AX40" s="128"/>
      <c r="AY40" s="128"/>
      <c r="AZ40" s="128"/>
      <c r="BA40" s="128"/>
      <c r="BB40" s="128"/>
      <c r="BC40" s="128"/>
      <c r="BD40" s="128"/>
      <c r="BE40" s="128"/>
      <c r="BF40" s="128"/>
      <c r="BG40" s="128"/>
      <c r="BH40" s="128"/>
      <c r="BI40" s="128"/>
      <c r="BJ40" s="128"/>
      <c r="BK40" s="128"/>
      <c r="BL40" s="128"/>
      <c r="BM40" s="128"/>
      <c r="BN40" s="128"/>
      <c r="BO40" s="128"/>
      <c r="BP40" s="128"/>
      <c r="BQ40" s="128"/>
      <c r="BR40" s="128"/>
      <c r="BS40" s="128"/>
    </row>
    <row r="41" spans="1:71" s="129" customFormat="1" ht="71.5" hidden="1" customHeight="1" x14ac:dyDescent="0.35">
      <c r="A41" s="554"/>
      <c r="B41" s="556"/>
      <c r="C41" s="556"/>
      <c r="D41" s="556"/>
      <c r="E41" s="168"/>
      <c r="F41" s="558"/>
      <c r="G41" s="570"/>
      <c r="H41" s="556"/>
      <c r="I41" s="572"/>
      <c r="J41" s="565"/>
      <c r="K41" s="563"/>
      <c r="L41" s="574"/>
      <c r="M41" s="563">
        <f>IF(NOT(ISERROR(MATCH(L41,_xlfn.ANCHORARRAY(F52),0))),K54&amp;"Por favor no seleccionar los criterios de impacto",L41)</f>
        <v>0</v>
      </c>
      <c r="N41" s="565"/>
      <c r="O41" s="563"/>
      <c r="P41" s="567"/>
      <c r="Q41" s="171">
        <v>2</v>
      </c>
      <c r="R41" s="172"/>
      <c r="S41" s="173" t="str">
        <f>IF(OR(T41="Preventivo",T41="Detectivo"),"Probabilidad",IF(T41="Correctivo","Impacto",""))</f>
        <v/>
      </c>
      <c r="T41" s="174"/>
      <c r="U41" s="174"/>
      <c r="V41" s="175" t="str">
        <f t="shared" ref="V41:V45" si="27">IF(AND(T41="Preventivo",U41="Automático"),"50%",IF(AND(T41="Preventivo",U41="Manual"),"40%",IF(AND(T41="Detectivo",U41="Automático"),"40%",IF(AND(T41="Detectivo",U41="Manual"),"30%",IF(AND(T41="Correctivo",U41="Automático"),"35%",IF(AND(T41="Correctivo",U41="Manual"),"25%",""))))))</f>
        <v/>
      </c>
      <c r="W41" s="174"/>
      <c r="X41" s="174"/>
      <c r="Y41" s="174"/>
      <c r="Z41" s="176" t="str">
        <f>IFERROR(IF(AND(S40="Probabilidad",S41="Probabilidad"),(AB40-(+AB40*V41)),IF(S41="Probabilidad",(K40-(+K40*V41)),IF(S41="Impacto",AB40,""))),"")</f>
        <v/>
      </c>
      <c r="AA41" s="177" t="str">
        <f t="shared" si="2"/>
        <v/>
      </c>
      <c r="AB41" s="175" t="str">
        <f t="shared" ref="AB41:AB45" si="28">+Z41</f>
        <v/>
      </c>
      <c r="AC41" s="177" t="str">
        <f t="shared" si="4"/>
        <v/>
      </c>
      <c r="AD41" s="175" t="str">
        <f>IFERROR(IF(AND(S40="Impacto",S41="Impacto"),(AD40-(+AD40*V41)),IF(S41="Impacto",(O40-(+O40*V41)),IF(S41="Probabilidad",AD40,""))),"")</f>
        <v/>
      </c>
      <c r="AE41" s="178" t="str">
        <f t="shared" ref="AE41:AE42" si="29">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
      </c>
      <c r="AF41" s="568"/>
      <c r="AG41" s="174"/>
      <c r="AH41" s="168"/>
      <c r="AI41" s="170"/>
      <c r="AJ41" s="179"/>
      <c r="AK41" s="179"/>
      <c r="AL41" s="168"/>
      <c r="AM41" s="180"/>
      <c r="AN41" s="127"/>
      <c r="AO41" s="127"/>
      <c r="AP41" s="128"/>
      <c r="AQ41" s="128"/>
      <c r="AR41" s="128"/>
      <c r="AS41" s="128"/>
      <c r="AT41" s="128"/>
      <c r="AU41" s="128"/>
      <c r="AV41" s="128"/>
      <c r="AW41" s="128"/>
      <c r="AX41" s="128"/>
      <c r="AY41" s="128"/>
      <c r="AZ41" s="128"/>
      <c r="BA41" s="128"/>
      <c r="BB41" s="128"/>
      <c r="BC41" s="128"/>
      <c r="BD41" s="128"/>
      <c r="BE41" s="128"/>
      <c r="BF41" s="128"/>
      <c r="BG41" s="128"/>
      <c r="BH41" s="128"/>
      <c r="BI41" s="128"/>
      <c r="BJ41" s="128"/>
      <c r="BK41" s="128"/>
      <c r="BL41" s="128"/>
      <c r="BM41" s="128"/>
      <c r="BN41" s="128"/>
      <c r="BO41" s="128"/>
      <c r="BP41" s="128"/>
      <c r="BQ41" s="128"/>
      <c r="BR41" s="128"/>
      <c r="BS41" s="128"/>
    </row>
    <row r="42" spans="1:71" s="129" customFormat="1" ht="69" hidden="1" customHeight="1" x14ac:dyDescent="0.35">
      <c r="A42" s="554"/>
      <c r="B42" s="556"/>
      <c r="C42" s="556"/>
      <c r="D42" s="556"/>
      <c r="E42" s="168"/>
      <c r="F42" s="558"/>
      <c r="G42" s="570"/>
      <c r="H42" s="556"/>
      <c r="I42" s="572"/>
      <c r="J42" s="565"/>
      <c r="K42" s="563"/>
      <c r="L42" s="574"/>
      <c r="M42" s="563">
        <f>IF(NOT(ISERROR(MATCH(L42,_xlfn.ANCHORARRAY(F53),0))),K55&amp;"Por favor no seleccionar los criterios de impacto",L42)</f>
        <v>0</v>
      </c>
      <c r="N42" s="565"/>
      <c r="O42" s="563"/>
      <c r="P42" s="567"/>
      <c r="Q42" s="171">
        <v>3</v>
      </c>
      <c r="R42" s="181"/>
      <c r="S42" s="173" t="str">
        <f>IF(OR(T42="Preventivo",T42="Detectivo"),"Probabilidad",IF(T42="Correctivo","Impacto",""))</f>
        <v/>
      </c>
      <c r="T42" s="174"/>
      <c r="U42" s="174"/>
      <c r="V42" s="175" t="str">
        <f t="shared" si="27"/>
        <v/>
      </c>
      <c r="W42" s="174"/>
      <c r="X42" s="174"/>
      <c r="Y42" s="174"/>
      <c r="Z42" s="176" t="str">
        <f>IFERROR(IF(AND(S41="Probabilidad",S42="Probabilidad"),(AB41-(+AB41*V42)),IF(AND(S41="Impacto",S42="Probabilidad"),(AB40-(+AB40*V42)),IF(S42="Impacto",AB41,""))),"")</f>
        <v/>
      </c>
      <c r="AA42" s="177" t="str">
        <f t="shared" si="2"/>
        <v/>
      </c>
      <c r="AB42" s="175" t="str">
        <f t="shared" si="28"/>
        <v/>
      </c>
      <c r="AC42" s="177" t="str">
        <f t="shared" si="4"/>
        <v/>
      </c>
      <c r="AD42" s="175" t="str">
        <f>IFERROR(IF(AND(S41="Impacto",S42="Impacto"),(AD41-(+AD41*V42)),IF(AND(S41="Probabilidad",S42="Impacto"),(AD40-(+AD40*V42)),IF(S42="Probabilidad",AD41,""))),"")</f>
        <v/>
      </c>
      <c r="AE42" s="178" t="str">
        <f t="shared" si="29"/>
        <v/>
      </c>
      <c r="AF42" s="568"/>
      <c r="AG42" s="174"/>
      <c r="AH42" s="168"/>
      <c r="AI42" s="170"/>
      <c r="AJ42" s="179"/>
      <c r="AK42" s="179"/>
      <c r="AL42" s="168"/>
      <c r="AM42" s="180"/>
      <c r="AN42" s="127"/>
      <c r="AO42" s="127"/>
      <c r="AP42" s="128"/>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c r="BP42" s="128"/>
      <c r="BQ42" s="128"/>
      <c r="BR42" s="128"/>
      <c r="BS42" s="128"/>
    </row>
    <row r="43" spans="1:71" s="129" customFormat="1" ht="81.650000000000006" hidden="1" customHeight="1" x14ac:dyDescent="0.35">
      <c r="A43" s="554"/>
      <c r="B43" s="556"/>
      <c r="C43" s="556"/>
      <c r="D43" s="556"/>
      <c r="E43" s="168"/>
      <c r="F43" s="558"/>
      <c r="G43" s="570"/>
      <c r="H43" s="556"/>
      <c r="I43" s="572"/>
      <c r="J43" s="565"/>
      <c r="K43" s="563"/>
      <c r="L43" s="574"/>
      <c r="M43" s="563">
        <f>IF(NOT(ISERROR(MATCH(L43,_xlfn.ANCHORARRAY(F54),0))),K56&amp;"Por favor no seleccionar los criterios de impacto",L43)</f>
        <v>0</v>
      </c>
      <c r="N43" s="565"/>
      <c r="O43" s="563"/>
      <c r="P43" s="567"/>
      <c r="Q43" s="171">
        <v>4</v>
      </c>
      <c r="R43" s="172"/>
      <c r="S43" s="173" t="str">
        <f t="shared" ref="S43:S45" si="30">IF(OR(T43="Preventivo",T43="Detectivo"),"Probabilidad",IF(T43="Correctivo","Impacto",""))</f>
        <v/>
      </c>
      <c r="T43" s="174"/>
      <c r="U43" s="174"/>
      <c r="V43" s="175" t="str">
        <f t="shared" si="27"/>
        <v/>
      </c>
      <c r="W43" s="174"/>
      <c r="X43" s="174"/>
      <c r="Y43" s="174"/>
      <c r="Z43" s="176" t="str">
        <f t="shared" ref="Z43:Z45" si="31">IFERROR(IF(AND(S42="Probabilidad",S43="Probabilidad"),(AB42-(+AB42*V43)),IF(AND(S42="Impacto",S43="Probabilidad"),(AB41-(+AB41*V43)),IF(S43="Impacto",AB42,""))),"")</f>
        <v/>
      </c>
      <c r="AA43" s="177" t="str">
        <f t="shared" si="2"/>
        <v/>
      </c>
      <c r="AB43" s="175" t="str">
        <f t="shared" si="28"/>
        <v/>
      </c>
      <c r="AC43" s="177" t="str">
        <f t="shared" si="4"/>
        <v/>
      </c>
      <c r="AD43" s="175" t="str">
        <f t="shared" ref="AD43:AD45" si="32">IFERROR(IF(AND(S42="Impacto",S43="Impacto"),(AD42-(+AD42*V43)),IF(AND(S42="Probabilidad",S43="Impacto"),(AD41-(+AD41*V43)),IF(S43="Probabilidad",AD42,""))),"")</f>
        <v/>
      </c>
      <c r="AE43" s="178"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568"/>
      <c r="AG43" s="174"/>
      <c r="AH43" s="168"/>
      <c r="AI43" s="170"/>
      <c r="AJ43" s="179"/>
      <c r="AK43" s="179"/>
      <c r="AL43" s="168"/>
      <c r="AM43" s="180"/>
      <c r="AN43" s="127"/>
      <c r="AO43" s="127"/>
      <c r="AP43" s="128"/>
      <c r="AQ43" s="128"/>
      <c r="AR43" s="128"/>
      <c r="AS43" s="128"/>
      <c r="AT43" s="128"/>
      <c r="AU43" s="128"/>
      <c r="AV43" s="128"/>
      <c r="AW43" s="128"/>
      <c r="AX43" s="128"/>
      <c r="AY43" s="128"/>
      <c r="AZ43" s="128"/>
      <c r="BA43" s="128"/>
      <c r="BB43" s="128"/>
      <c r="BC43" s="128"/>
      <c r="BD43" s="128"/>
      <c r="BE43" s="128"/>
      <c r="BF43" s="128"/>
      <c r="BG43" s="128"/>
      <c r="BH43" s="128"/>
      <c r="BI43" s="128"/>
      <c r="BJ43" s="128"/>
      <c r="BK43" s="128"/>
      <c r="BL43" s="128"/>
      <c r="BM43" s="128"/>
      <c r="BN43" s="128"/>
      <c r="BO43" s="128"/>
      <c r="BP43" s="128"/>
      <c r="BQ43" s="128"/>
      <c r="BR43" s="128"/>
      <c r="BS43" s="128"/>
    </row>
    <row r="44" spans="1:71" s="129" customFormat="1" ht="66.650000000000006" hidden="1" customHeight="1" x14ac:dyDescent="0.35">
      <c r="A44" s="554"/>
      <c r="B44" s="556"/>
      <c r="C44" s="556"/>
      <c r="D44" s="556"/>
      <c r="E44" s="168"/>
      <c r="F44" s="558"/>
      <c r="G44" s="557"/>
      <c r="H44" s="556"/>
      <c r="I44" s="572"/>
      <c r="J44" s="565"/>
      <c r="K44" s="563"/>
      <c r="L44" s="574"/>
      <c r="M44" s="563">
        <f>IF(NOT(ISERROR(MATCH(L44,_xlfn.ANCHORARRAY(F55),0))),K57&amp;"Por favor no seleccionar los criterios de impacto",L44)</f>
        <v>0</v>
      </c>
      <c r="N44" s="565"/>
      <c r="O44" s="563"/>
      <c r="P44" s="567"/>
      <c r="Q44" s="171">
        <v>5</v>
      </c>
      <c r="R44" s="172"/>
      <c r="S44" s="173" t="str">
        <f t="shared" si="30"/>
        <v/>
      </c>
      <c r="T44" s="174"/>
      <c r="U44" s="174"/>
      <c r="V44" s="175" t="str">
        <f t="shared" si="27"/>
        <v/>
      </c>
      <c r="W44" s="174"/>
      <c r="X44" s="174"/>
      <c r="Y44" s="174"/>
      <c r="Z44" s="176" t="str">
        <f t="shared" si="31"/>
        <v/>
      </c>
      <c r="AA44" s="177" t="str">
        <f t="shared" si="2"/>
        <v/>
      </c>
      <c r="AB44" s="175" t="str">
        <f t="shared" si="28"/>
        <v/>
      </c>
      <c r="AC44" s="177" t="str">
        <f t="shared" si="4"/>
        <v/>
      </c>
      <c r="AD44" s="175" t="str">
        <f t="shared" si="32"/>
        <v/>
      </c>
      <c r="AE44" s="178" t="str">
        <f t="shared" ref="AE44:AE45" si="33">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569"/>
      <c r="AG44" s="174"/>
      <c r="AH44" s="168"/>
      <c r="AI44" s="170"/>
      <c r="AJ44" s="179"/>
      <c r="AK44" s="179"/>
      <c r="AL44" s="168"/>
      <c r="AM44" s="180"/>
      <c r="AN44" s="127"/>
      <c r="AO44" s="127"/>
      <c r="AP44" s="128"/>
      <c r="AQ44" s="128"/>
      <c r="AR44" s="128"/>
      <c r="AS44" s="128"/>
      <c r="AT44" s="128"/>
      <c r="AU44" s="128"/>
      <c r="AV44" s="128"/>
      <c r="AW44" s="128"/>
      <c r="AX44" s="128"/>
      <c r="AY44" s="128"/>
      <c r="AZ44" s="128"/>
      <c r="BA44" s="128"/>
      <c r="BB44" s="128"/>
      <c r="BC44" s="128"/>
      <c r="BD44" s="128"/>
      <c r="BE44" s="128"/>
      <c r="BF44" s="128"/>
      <c r="BG44" s="128"/>
      <c r="BH44" s="128"/>
      <c r="BI44" s="128"/>
      <c r="BJ44" s="128"/>
      <c r="BK44" s="128"/>
      <c r="BL44" s="128"/>
      <c r="BM44" s="128"/>
      <c r="BN44" s="128"/>
      <c r="BO44" s="128"/>
      <c r="BP44" s="128"/>
      <c r="BQ44" s="128"/>
      <c r="BR44" s="128"/>
      <c r="BS44" s="128"/>
    </row>
    <row r="45" spans="1:71" s="129" customFormat="1" ht="151.5" hidden="1" customHeight="1" x14ac:dyDescent="0.35">
      <c r="A45" s="554"/>
      <c r="B45" s="556"/>
      <c r="C45" s="556"/>
      <c r="D45" s="556"/>
      <c r="E45" s="168"/>
      <c r="F45" s="558"/>
      <c r="G45" s="169"/>
      <c r="H45" s="556"/>
      <c r="I45" s="572"/>
      <c r="J45" s="565"/>
      <c r="K45" s="563"/>
      <c r="L45" s="574"/>
      <c r="M45" s="563">
        <f>IF(NOT(ISERROR(MATCH(L45,_xlfn.ANCHORARRAY(F56),0))),K58&amp;"Por favor no seleccionar los criterios de impacto",L45)</f>
        <v>0</v>
      </c>
      <c r="N45" s="565"/>
      <c r="O45" s="563"/>
      <c r="P45" s="567"/>
      <c r="Q45" s="171">
        <v>6</v>
      </c>
      <c r="R45" s="172"/>
      <c r="S45" s="173" t="str">
        <f t="shared" si="30"/>
        <v/>
      </c>
      <c r="T45" s="174"/>
      <c r="U45" s="174"/>
      <c r="V45" s="175" t="str">
        <f t="shared" si="27"/>
        <v/>
      </c>
      <c r="W45" s="174"/>
      <c r="X45" s="174"/>
      <c r="Y45" s="174"/>
      <c r="Z45" s="176" t="str">
        <f t="shared" si="31"/>
        <v/>
      </c>
      <c r="AA45" s="177" t="str">
        <f t="shared" si="2"/>
        <v/>
      </c>
      <c r="AB45" s="175" t="str">
        <f t="shared" si="28"/>
        <v/>
      </c>
      <c r="AC45" s="177" t="str">
        <f t="shared" si="4"/>
        <v/>
      </c>
      <c r="AD45" s="175" t="str">
        <f t="shared" si="32"/>
        <v/>
      </c>
      <c r="AE45" s="178" t="str">
        <f t="shared" si="33"/>
        <v/>
      </c>
      <c r="AF45" s="178"/>
      <c r="AG45" s="174"/>
      <c r="AH45" s="168"/>
      <c r="AI45" s="170"/>
      <c r="AJ45" s="179"/>
      <c r="AK45" s="179"/>
      <c r="AL45" s="168"/>
      <c r="AM45" s="180"/>
      <c r="AN45" s="127"/>
      <c r="AO45" s="127"/>
      <c r="AP45" s="128"/>
      <c r="AQ45" s="128"/>
      <c r="AR45" s="128"/>
      <c r="AS45" s="128"/>
      <c r="AT45" s="128"/>
      <c r="AU45" s="128"/>
      <c r="AV45" s="128"/>
      <c r="AW45" s="128"/>
      <c r="AX45" s="128"/>
      <c r="AY45" s="128"/>
      <c r="AZ45" s="128"/>
      <c r="BA45" s="128"/>
      <c r="BB45" s="128"/>
      <c r="BC45" s="128"/>
      <c r="BD45" s="128"/>
      <c r="BE45" s="128"/>
      <c r="BF45" s="128"/>
      <c r="BG45" s="128"/>
      <c r="BH45" s="128"/>
      <c r="BI45" s="128"/>
      <c r="BJ45" s="128"/>
      <c r="BK45" s="128"/>
      <c r="BL45" s="128"/>
      <c r="BM45" s="128"/>
      <c r="BN45" s="128"/>
      <c r="BO45" s="128"/>
      <c r="BP45" s="128"/>
      <c r="BQ45" s="128"/>
      <c r="BR45" s="128"/>
      <c r="BS45" s="128"/>
    </row>
    <row r="46" spans="1:71" s="129" customFormat="1" ht="79" hidden="1" customHeight="1" x14ac:dyDescent="0.35">
      <c r="A46" s="554">
        <v>6</v>
      </c>
      <c r="B46" s="556"/>
      <c r="C46" s="556"/>
      <c r="D46" s="556"/>
      <c r="E46" s="168"/>
      <c r="F46" s="558"/>
      <c r="G46" s="576"/>
      <c r="H46" s="556"/>
      <c r="I46" s="572"/>
      <c r="J46" s="565" t="str">
        <f>IF(I46&lt;=0,"",IF(I46&lt;=2,"Muy Baja",IF(I46&lt;=24,"Baja",IF(I46&lt;=500,"Media",IF(I46&lt;=5000,"Alta","Muy Alta")))))</f>
        <v/>
      </c>
      <c r="K46" s="563" t="str">
        <f>IF(J46="","",IF(J46="Muy Baja",0.2,IF(J46="Baja",0.4,IF(J46="Media",0.6,IF(J46="Alta",0.8,IF(J46="Muy Alta",1,))))))</f>
        <v/>
      </c>
      <c r="L46" s="574"/>
      <c r="M46" s="563">
        <v>0</v>
      </c>
      <c r="N46" s="565" t="s">
        <v>703</v>
      </c>
      <c r="O46" s="563" t="str">
        <f>IF(N46="","",IF(N46="Leve",0.2,IF(N46="Menor",0.4,IF(N46="Moderado",0.6,IF(N46="Mayor",0.8,IF(N46="Catastrófico",1,))))))</f>
        <v/>
      </c>
      <c r="P46" s="567"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171">
        <v>1</v>
      </c>
      <c r="R46" s="172"/>
      <c r="S46" s="173" t="str">
        <f>IF(OR(T46="Preventivo",T46="Detectivo"),"Probabilidad",IF(T46="Correctivo","Impacto",""))</f>
        <v/>
      </c>
      <c r="T46" s="174"/>
      <c r="U46" s="174"/>
      <c r="V46" s="175" t="str">
        <f>IF(AND(T46="Preventivo",U46="Automático"),"50%",IF(AND(T46="Preventivo",U46="Manual"),"40%",IF(AND(T46="Detectivo",U46="Automático"),"40%",IF(AND(T46="Detectivo",U46="Manual"),"30%",IF(AND(T46="Correctivo",U46="Automático"),"35%",IF(AND(T46="Correctivo",U46="Manual"),"25%",""))))))</f>
        <v/>
      </c>
      <c r="W46" s="174"/>
      <c r="X46" s="174"/>
      <c r="Y46" s="174"/>
      <c r="Z46" s="176" t="str">
        <f>IFERROR(IF(S46="Probabilidad",(K46-(+K46*V46)),IF(S46="Impacto",K46,"")),"")</f>
        <v/>
      </c>
      <c r="AA46" s="177" t="str">
        <f>IFERROR(IF(Z46="","",IF(Z46&lt;=0.2,"Muy Baja",IF(Z46&lt;=0.4,"Baja",IF(Z46&lt;=0.6,"Media",IF(Z46&lt;=0.8,"Alta","Muy Alta"))))),"")</f>
        <v/>
      </c>
      <c r="AB46" s="175" t="str">
        <f>+Z46</f>
        <v/>
      </c>
      <c r="AC46" s="177" t="str">
        <f>IFERROR(IF(AD46="","",IF(AD46&lt;=0.2,"Leve",IF(AD46&lt;=0.4,"Menor",IF(AD46&lt;=0.6,"Moderado",IF(AD46&lt;=0.8,"Mayor","Catastrófico"))))),"")</f>
        <v/>
      </c>
      <c r="AD46" s="175" t="str">
        <f>IFERROR(IF(S46="Impacto",(O46-(+O46*V46)),IF(S46="Probabilidad",O46,"")),"")</f>
        <v/>
      </c>
      <c r="AE46" s="178"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575" t="str">
        <f>(AE49)</f>
        <v/>
      </c>
      <c r="AG46" s="174"/>
      <c r="AH46" s="168"/>
      <c r="AI46" s="170"/>
      <c r="AJ46" s="179"/>
      <c r="AK46" s="179"/>
      <c r="AL46" s="168"/>
      <c r="AM46" s="180"/>
      <c r="AN46" s="127"/>
      <c r="AO46" s="127"/>
      <c r="AP46" s="128"/>
      <c r="AQ46" s="128"/>
      <c r="AR46" s="128"/>
      <c r="AS46" s="128"/>
      <c r="AT46" s="128"/>
      <c r="AU46" s="128"/>
      <c r="AV46" s="128"/>
      <c r="AW46" s="128"/>
      <c r="AX46" s="128"/>
      <c r="AY46" s="128"/>
      <c r="AZ46" s="128"/>
      <c r="BA46" s="128"/>
      <c r="BB46" s="128"/>
      <c r="BC46" s="128"/>
      <c r="BD46" s="128"/>
      <c r="BE46" s="128"/>
      <c r="BF46" s="128"/>
      <c r="BG46" s="128"/>
      <c r="BH46" s="128"/>
      <c r="BI46" s="128"/>
      <c r="BJ46" s="128"/>
      <c r="BK46" s="128"/>
      <c r="BL46" s="128"/>
      <c r="BM46" s="128"/>
      <c r="BN46" s="128"/>
      <c r="BO46" s="128"/>
      <c r="BP46" s="128"/>
      <c r="BQ46" s="128"/>
      <c r="BR46" s="128"/>
      <c r="BS46" s="128"/>
    </row>
    <row r="47" spans="1:71" s="129" customFormat="1" ht="59.15" hidden="1" customHeight="1" x14ac:dyDescent="0.35">
      <c r="A47" s="554"/>
      <c r="B47" s="556"/>
      <c r="C47" s="556"/>
      <c r="D47" s="556"/>
      <c r="E47" s="168"/>
      <c r="F47" s="558"/>
      <c r="G47" s="570"/>
      <c r="H47" s="556"/>
      <c r="I47" s="572"/>
      <c r="J47" s="565"/>
      <c r="K47" s="563"/>
      <c r="L47" s="574"/>
      <c r="M47" s="563">
        <f>IF(NOT(ISERROR(MATCH(L47,_xlfn.ANCHORARRAY(F58),0))),K60&amp;"Por favor no seleccionar los criterios de impacto",L47)</f>
        <v>0</v>
      </c>
      <c r="N47" s="565"/>
      <c r="O47" s="563"/>
      <c r="P47" s="567"/>
      <c r="Q47" s="171">
        <v>2</v>
      </c>
      <c r="R47" s="172"/>
      <c r="S47" s="173" t="str">
        <f>IF(OR(T47="Preventivo",T47="Detectivo"),"Probabilidad",IF(T47="Correctivo","Impacto",""))</f>
        <v/>
      </c>
      <c r="T47" s="174"/>
      <c r="U47" s="174"/>
      <c r="V47" s="175" t="str">
        <f t="shared" ref="V47:V51" si="34">IF(AND(T47="Preventivo",U47="Automático"),"50%",IF(AND(T47="Preventivo",U47="Manual"),"40%",IF(AND(T47="Detectivo",U47="Automático"),"40%",IF(AND(T47="Detectivo",U47="Manual"),"30%",IF(AND(T47="Correctivo",U47="Automático"),"35%",IF(AND(T47="Correctivo",U47="Manual"),"25%",""))))))</f>
        <v/>
      </c>
      <c r="W47" s="174"/>
      <c r="X47" s="174"/>
      <c r="Y47" s="174"/>
      <c r="Z47" s="176" t="str">
        <f>IFERROR(IF(AND(S46="Probabilidad",S47="Probabilidad"),(AB46-(+AB46*V47)),IF(S47="Probabilidad",(K46-(+K46*V47)),IF(S47="Impacto",AB46,""))),"")</f>
        <v/>
      </c>
      <c r="AA47" s="177" t="str">
        <f t="shared" si="2"/>
        <v/>
      </c>
      <c r="AB47" s="175" t="str">
        <f t="shared" ref="AB47:AB51" si="35">+Z47</f>
        <v/>
      </c>
      <c r="AC47" s="177" t="str">
        <f t="shared" si="4"/>
        <v/>
      </c>
      <c r="AD47" s="175" t="str">
        <f>IFERROR(IF(AND(S46="Impacto",S47="Impacto"),(AD46-(+AD46*V47)),IF(S47="Impacto",(O46-(+O46*V47)),IF(S47="Probabilidad",AD46,""))),"")</f>
        <v/>
      </c>
      <c r="AE47" s="178" t="str">
        <f t="shared" ref="AE47:AE48" si="36">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568"/>
      <c r="AG47" s="174"/>
      <c r="AH47" s="168"/>
      <c r="AI47" s="170"/>
      <c r="AJ47" s="179"/>
      <c r="AK47" s="179"/>
      <c r="AL47" s="168"/>
      <c r="AM47" s="180"/>
      <c r="AN47" s="127"/>
      <c r="AO47" s="127"/>
      <c r="AP47" s="128"/>
      <c r="AQ47" s="128"/>
      <c r="AR47" s="128"/>
      <c r="AS47" s="128"/>
      <c r="AT47" s="128"/>
      <c r="AU47" s="128"/>
      <c r="AV47" s="128"/>
      <c r="AW47" s="128"/>
      <c r="AX47" s="128"/>
      <c r="AY47" s="128"/>
      <c r="AZ47" s="128"/>
      <c r="BA47" s="128"/>
      <c r="BB47" s="128"/>
      <c r="BC47" s="128"/>
      <c r="BD47" s="128"/>
      <c r="BE47" s="128"/>
      <c r="BF47" s="128"/>
      <c r="BG47" s="128"/>
      <c r="BH47" s="128"/>
      <c r="BI47" s="128"/>
      <c r="BJ47" s="128"/>
      <c r="BK47" s="128"/>
      <c r="BL47" s="128"/>
      <c r="BM47" s="128"/>
      <c r="BN47" s="128"/>
      <c r="BO47" s="128"/>
      <c r="BP47" s="128"/>
      <c r="BQ47" s="128"/>
      <c r="BR47" s="128"/>
      <c r="BS47" s="128"/>
    </row>
    <row r="48" spans="1:71" s="129" customFormat="1" ht="76.5" hidden="1" customHeight="1" x14ac:dyDescent="0.35">
      <c r="A48" s="554"/>
      <c r="B48" s="556"/>
      <c r="C48" s="556"/>
      <c r="D48" s="556"/>
      <c r="E48" s="168"/>
      <c r="F48" s="558"/>
      <c r="G48" s="570"/>
      <c r="H48" s="556"/>
      <c r="I48" s="572"/>
      <c r="J48" s="565"/>
      <c r="K48" s="563"/>
      <c r="L48" s="574"/>
      <c r="M48" s="563">
        <f>IF(NOT(ISERROR(MATCH(L48,_xlfn.ANCHORARRAY(F59),0))),K61&amp;"Por favor no seleccionar los criterios de impacto",L48)</f>
        <v>0</v>
      </c>
      <c r="N48" s="565"/>
      <c r="O48" s="563"/>
      <c r="P48" s="567"/>
      <c r="Q48" s="171">
        <v>3</v>
      </c>
      <c r="R48" s="181"/>
      <c r="S48" s="173" t="str">
        <f>IF(OR(T48="Preventivo",T48="Detectivo"),"Probabilidad",IF(T48="Correctivo","Impacto",""))</f>
        <v/>
      </c>
      <c r="T48" s="174"/>
      <c r="U48" s="174"/>
      <c r="V48" s="175" t="str">
        <f t="shared" si="34"/>
        <v/>
      </c>
      <c r="W48" s="174"/>
      <c r="X48" s="174"/>
      <c r="Y48" s="174"/>
      <c r="Z48" s="176" t="str">
        <f>IFERROR(IF(AND(S47="Probabilidad",S48="Probabilidad"),(AB47-(+AB47*V48)),IF(AND(S47="Impacto",S48="Probabilidad"),(AB46-(+AB46*V48)),IF(S48="Impacto",AB47,""))),"")</f>
        <v/>
      </c>
      <c r="AA48" s="177" t="str">
        <f t="shared" si="2"/>
        <v/>
      </c>
      <c r="AB48" s="175" t="str">
        <f t="shared" si="35"/>
        <v/>
      </c>
      <c r="AC48" s="177" t="str">
        <f t="shared" si="4"/>
        <v/>
      </c>
      <c r="AD48" s="175" t="str">
        <f>IFERROR(IF(AND(S47="Impacto",S48="Impacto"),(AD47-(+AD47*V48)),IF(AND(S47="Probabilidad",S48="Impacto"),(AD46-(+AD46*V48)),IF(S48="Probabilidad",AD47,""))),"")</f>
        <v/>
      </c>
      <c r="AE48" s="178" t="str">
        <f t="shared" si="36"/>
        <v/>
      </c>
      <c r="AF48" s="568"/>
      <c r="AG48" s="174"/>
      <c r="AH48" s="168"/>
      <c r="AI48" s="170"/>
      <c r="AJ48" s="179"/>
      <c r="AK48" s="179"/>
      <c r="AL48" s="168"/>
      <c r="AM48" s="180"/>
      <c r="AN48" s="127"/>
      <c r="AO48" s="127"/>
      <c r="AP48" s="128"/>
      <c r="AQ48" s="128"/>
      <c r="AR48" s="128"/>
      <c r="AS48" s="128"/>
      <c r="AT48" s="128"/>
      <c r="AU48" s="128"/>
      <c r="AV48" s="128"/>
      <c r="AW48" s="128"/>
      <c r="AX48" s="128"/>
      <c r="AY48" s="128"/>
      <c r="AZ48" s="128"/>
      <c r="BA48" s="128"/>
      <c r="BB48" s="128"/>
      <c r="BC48" s="128"/>
      <c r="BD48" s="128"/>
      <c r="BE48" s="128"/>
      <c r="BF48" s="128"/>
      <c r="BG48" s="128"/>
      <c r="BH48" s="128"/>
      <c r="BI48" s="128"/>
      <c r="BJ48" s="128"/>
      <c r="BK48" s="128"/>
      <c r="BL48" s="128"/>
      <c r="BM48" s="128"/>
      <c r="BN48" s="128"/>
      <c r="BO48" s="128"/>
      <c r="BP48" s="128"/>
      <c r="BQ48" s="128"/>
      <c r="BR48" s="128"/>
      <c r="BS48" s="128"/>
    </row>
    <row r="49" spans="1:71" s="129" customFormat="1" ht="71.5" hidden="1" customHeight="1" x14ac:dyDescent="0.35">
      <c r="A49" s="554"/>
      <c r="B49" s="556"/>
      <c r="C49" s="556"/>
      <c r="D49" s="556"/>
      <c r="E49" s="168"/>
      <c r="F49" s="558"/>
      <c r="G49" s="557"/>
      <c r="H49" s="556"/>
      <c r="I49" s="572"/>
      <c r="J49" s="565"/>
      <c r="K49" s="563"/>
      <c r="L49" s="574"/>
      <c r="M49" s="563">
        <f>IF(NOT(ISERROR(MATCH(L49,_xlfn.ANCHORARRAY(F60),0))),K62&amp;"Por favor no seleccionar los criterios de impacto",L49)</f>
        <v>0</v>
      </c>
      <c r="N49" s="565"/>
      <c r="O49" s="563"/>
      <c r="P49" s="567"/>
      <c r="Q49" s="171">
        <v>4</v>
      </c>
      <c r="R49" s="172"/>
      <c r="S49" s="173" t="str">
        <f t="shared" ref="S49:S51" si="37">IF(OR(T49="Preventivo",T49="Detectivo"),"Probabilidad",IF(T49="Correctivo","Impacto",""))</f>
        <v/>
      </c>
      <c r="T49" s="174"/>
      <c r="U49" s="174"/>
      <c r="V49" s="175" t="str">
        <f t="shared" si="34"/>
        <v/>
      </c>
      <c r="W49" s="174"/>
      <c r="X49" s="174"/>
      <c r="Y49" s="174"/>
      <c r="Z49" s="176" t="str">
        <f t="shared" ref="Z49:Z51" si="38">IFERROR(IF(AND(S48="Probabilidad",S49="Probabilidad"),(AB48-(+AB48*V49)),IF(AND(S48="Impacto",S49="Probabilidad"),(AB47-(+AB47*V49)),IF(S49="Impacto",AB48,""))),"")</f>
        <v/>
      </c>
      <c r="AA49" s="177" t="str">
        <f t="shared" si="2"/>
        <v/>
      </c>
      <c r="AB49" s="175" t="str">
        <f t="shared" si="35"/>
        <v/>
      </c>
      <c r="AC49" s="177" t="str">
        <f t="shared" si="4"/>
        <v/>
      </c>
      <c r="AD49" s="175" t="str">
        <f t="shared" ref="AD49:AD51" si="39">IFERROR(IF(AND(S48="Impacto",S49="Impacto"),(AD48-(+AD48*V49)),IF(AND(S48="Probabilidad",S49="Impacto"),(AD47-(+AD47*V49)),IF(S49="Probabilidad",AD48,""))),"")</f>
        <v/>
      </c>
      <c r="AE49" s="178"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569"/>
      <c r="AG49" s="174"/>
      <c r="AH49" s="168"/>
      <c r="AI49" s="170"/>
      <c r="AJ49" s="179"/>
      <c r="AK49" s="179"/>
      <c r="AL49" s="168"/>
      <c r="AM49" s="180"/>
      <c r="AN49" s="127"/>
      <c r="AO49" s="127"/>
      <c r="AP49" s="128"/>
      <c r="AQ49" s="128"/>
      <c r="AR49" s="128"/>
      <c r="AS49" s="128"/>
      <c r="AT49" s="128"/>
      <c r="AU49" s="128"/>
      <c r="AV49" s="128"/>
      <c r="AW49" s="128"/>
      <c r="AX49" s="128"/>
      <c r="AY49" s="128"/>
      <c r="AZ49" s="128"/>
      <c r="BA49" s="128"/>
      <c r="BB49" s="128"/>
      <c r="BC49" s="128"/>
      <c r="BD49" s="128"/>
      <c r="BE49" s="128"/>
      <c r="BF49" s="128"/>
      <c r="BG49" s="128"/>
      <c r="BH49" s="128"/>
      <c r="BI49" s="128"/>
      <c r="BJ49" s="128"/>
      <c r="BK49" s="128"/>
      <c r="BL49" s="128"/>
      <c r="BM49" s="128"/>
      <c r="BN49" s="128"/>
      <c r="BO49" s="128"/>
      <c r="BP49" s="128"/>
      <c r="BQ49" s="128"/>
      <c r="BR49" s="128"/>
      <c r="BS49" s="128"/>
    </row>
    <row r="50" spans="1:71" s="129" customFormat="1" ht="151.5" hidden="1" customHeight="1" x14ac:dyDescent="0.35">
      <c r="A50" s="554"/>
      <c r="B50" s="556"/>
      <c r="C50" s="556"/>
      <c r="D50" s="556"/>
      <c r="E50" s="168"/>
      <c r="F50" s="558"/>
      <c r="G50" s="169"/>
      <c r="H50" s="556"/>
      <c r="I50" s="572"/>
      <c r="J50" s="565"/>
      <c r="K50" s="563"/>
      <c r="L50" s="574"/>
      <c r="M50" s="563">
        <f>IF(NOT(ISERROR(MATCH(L50,_xlfn.ANCHORARRAY(F61),0))),K63&amp;"Por favor no seleccionar los criterios de impacto",L50)</f>
        <v>0</v>
      </c>
      <c r="N50" s="565"/>
      <c r="O50" s="563"/>
      <c r="P50" s="567"/>
      <c r="Q50" s="171">
        <v>5</v>
      </c>
      <c r="R50" s="172"/>
      <c r="S50" s="173" t="str">
        <f t="shared" si="37"/>
        <v/>
      </c>
      <c r="T50" s="174"/>
      <c r="U50" s="174"/>
      <c r="V50" s="175" t="str">
        <f t="shared" si="34"/>
        <v/>
      </c>
      <c r="W50" s="174"/>
      <c r="X50" s="174"/>
      <c r="Y50" s="174"/>
      <c r="Z50" s="176" t="str">
        <f t="shared" si="38"/>
        <v/>
      </c>
      <c r="AA50" s="177" t="str">
        <f t="shared" si="2"/>
        <v/>
      </c>
      <c r="AB50" s="175" t="str">
        <f t="shared" si="35"/>
        <v/>
      </c>
      <c r="AC50" s="177" t="str">
        <f t="shared" si="4"/>
        <v/>
      </c>
      <c r="AD50" s="175" t="str">
        <f t="shared" si="39"/>
        <v/>
      </c>
      <c r="AE50" s="178" t="str">
        <f t="shared" ref="AE50" si="40">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178"/>
      <c r="AG50" s="174"/>
      <c r="AH50" s="168"/>
      <c r="AI50" s="170"/>
      <c r="AJ50" s="179"/>
      <c r="AK50" s="179"/>
      <c r="AL50" s="168"/>
      <c r="AM50" s="180"/>
      <c r="AN50" s="127"/>
      <c r="AO50" s="127"/>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c r="BM50" s="128"/>
      <c r="BN50" s="128"/>
      <c r="BO50" s="128"/>
      <c r="BP50" s="128"/>
      <c r="BQ50" s="128"/>
      <c r="BR50" s="128"/>
      <c r="BS50" s="128"/>
    </row>
    <row r="51" spans="1:71" s="129" customFormat="1" ht="6.65" hidden="1" customHeight="1" x14ac:dyDescent="0.35">
      <c r="A51" s="554"/>
      <c r="B51" s="556"/>
      <c r="C51" s="556"/>
      <c r="D51" s="556"/>
      <c r="E51" s="168"/>
      <c r="F51" s="558"/>
      <c r="G51" s="169"/>
      <c r="H51" s="556"/>
      <c r="I51" s="572"/>
      <c r="J51" s="565"/>
      <c r="K51" s="563"/>
      <c r="L51" s="574"/>
      <c r="M51" s="563">
        <f>IF(NOT(ISERROR(MATCH(L51,_xlfn.ANCHORARRAY(F62),0))),K64&amp;"Por favor no seleccionar los criterios de impacto",L51)</f>
        <v>0</v>
      </c>
      <c r="N51" s="565"/>
      <c r="O51" s="563"/>
      <c r="P51" s="567"/>
      <c r="Q51" s="171">
        <v>6</v>
      </c>
      <c r="R51" s="172"/>
      <c r="S51" s="173" t="str">
        <f t="shared" si="37"/>
        <v/>
      </c>
      <c r="T51" s="174"/>
      <c r="U51" s="174"/>
      <c r="V51" s="175" t="str">
        <f t="shared" si="34"/>
        <v/>
      </c>
      <c r="W51" s="174"/>
      <c r="X51" s="174"/>
      <c r="Y51" s="174"/>
      <c r="Z51" s="176" t="str">
        <f t="shared" si="38"/>
        <v/>
      </c>
      <c r="AA51" s="177" t="str">
        <f t="shared" si="2"/>
        <v/>
      </c>
      <c r="AB51" s="175" t="str">
        <f t="shared" si="35"/>
        <v/>
      </c>
      <c r="AC51" s="177" t="str">
        <f>IFERROR(IF(AD51="","",IF(AD51&lt;=0.2,"Leve",IF(AD51&lt;=0.4,"Menor",IF(AD51&lt;=0.6,"Moderado",IF(AD51&lt;=0.8,"Mayor","Catastrófico"))))),"")</f>
        <v/>
      </c>
      <c r="AD51" s="175" t="str">
        <f t="shared" si="39"/>
        <v/>
      </c>
      <c r="AE51" s="178"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178"/>
      <c r="AG51" s="174"/>
      <c r="AH51" s="168"/>
      <c r="AI51" s="170"/>
      <c r="AJ51" s="179"/>
      <c r="AK51" s="179"/>
      <c r="AL51" s="168"/>
      <c r="AM51" s="180"/>
      <c r="AN51" s="127"/>
      <c r="AO51" s="127"/>
      <c r="AP51" s="128"/>
      <c r="AQ51" s="128"/>
      <c r="AR51" s="128"/>
      <c r="AS51" s="128"/>
      <c r="AT51" s="128"/>
      <c r="AU51" s="128"/>
      <c r="AV51" s="128"/>
      <c r="AW51" s="128"/>
      <c r="AX51" s="128"/>
      <c r="AY51" s="128"/>
      <c r="AZ51" s="128"/>
      <c r="BA51" s="128"/>
      <c r="BB51" s="128"/>
      <c r="BC51" s="128"/>
      <c r="BD51" s="128"/>
      <c r="BE51" s="128"/>
      <c r="BF51" s="128"/>
      <c r="BG51" s="128"/>
      <c r="BH51" s="128"/>
      <c r="BI51" s="128"/>
      <c r="BJ51" s="128"/>
      <c r="BK51" s="128"/>
      <c r="BL51" s="128"/>
      <c r="BM51" s="128"/>
      <c r="BN51" s="128"/>
      <c r="BO51" s="128"/>
      <c r="BP51" s="128"/>
      <c r="BQ51" s="128"/>
      <c r="BR51" s="128"/>
      <c r="BS51" s="128"/>
    </row>
    <row r="52" spans="1:71" s="129" customFormat="1" ht="151.5" hidden="1" customHeight="1" x14ac:dyDescent="0.35">
      <c r="A52" s="554">
        <v>7</v>
      </c>
      <c r="B52" s="556"/>
      <c r="C52" s="556"/>
      <c r="D52" s="556"/>
      <c r="E52" s="168"/>
      <c r="F52" s="558"/>
      <c r="G52" s="169"/>
      <c r="H52" s="556"/>
      <c r="I52" s="572"/>
      <c r="J52" s="565" t="str">
        <f>IF(I52&lt;=0,"",IF(I52&lt;=2,"Muy Baja",IF(I52&lt;=24,"Baja",IF(I52&lt;=500,"Media",IF(I52&lt;=5000,"Alta","Muy Alta")))))</f>
        <v/>
      </c>
      <c r="K52" s="563" t="str">
        <f>IF(J52="","",IF(J52="Muy Baja",0.2,IF(J52="Baja",0.4,IF(J52="Media",0.6,IF(J52="Alta",0.8,IF(J52="Muy Alta",1,))))))</f>
        <v/>
      </c>
      <c r="L52" s="574"/>
      <c r="M52" s="563">
        <v>0</v>
      </c>
      <c r="N52" s="565" t="s">
        <v>703</v>
      </c>
      <c r="O52" s="563" t="str">
        <f>IF(N52="","",IF(N52="Leve",0.2,IF(N52="Menor",0.4,IF(N52="Moderado",0.6,IF(N52="Mayor",0.8,IF(N52="Catastrófico",1,))))))</f>
        <v/>
      </c>
      <c r="P52" s="567"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171">
        <v>1</v>
      </c>
      <c r="R52" s="172"/>
      <c r="S52" s="173" t="str">
        <f>IF(OR(T52="Preventivo",T52="Detectivo"),"Probabilidad",IF(T52="Correctivo","Impacto",""))</f>
        <v/>
      </c>
      <c r="T52" s="174"/>
      <c r="U52" s="174"/>
      <c r="V52" s="175" t="str">
        <f>IF(AND(T52="Preventivo",U52="Automático"),"50%",IF(AND(T52="Preventivo",U52="Manual"),"40%",IF(AND(T52="Detectivo",U52="Automático"),"40%",IF(AND(T52="Detectivo",U52="Manual"),"30%",IF(AND(T52="Correctivo",U52="Automático"),"35%",IF(AND(T52="Correctivo",U52="Manual"),"25%",""))))))</f>
        <v/>
      </c>
      <c r="W52" s="174"/>
      <c r="X52" s="174"/>
      <c r="Y52" s="174"/>
      <c r="Z52" s="176" t="str">
        <f>IFERROR(IF(S52="Probabilidad",(K52-(+K52*V52)),IF(S52="Impacto",K52,"")),"")</f>
        <v/>
      </c>
      <c r="AA52" s="177" t="str">
        <f>IFERROR(IF(Z52="","",IF(Z52&lt;=0.2,"Muy Baja",IF(Z52&lt;=0.4,"Baja",IF(Z52&lt;=0.6,"Media",IF(Z52&lt;=0.8,"Alta","Muy Alta"))))),"")</f>
        <v/>
      </c>
      <c r="AB52" s="175" t="str">
        <f>+Z52</f>
        <v/>
      </c>
      <c r="AC52" s="177" t="str">
        <f>IFERROR(IF(AD52="","",IF(AD52&lt;=0.2,"Leve",IF(AD52&lt;=0.4,"Menor",IF(AD52&lt;=0.6,"Moderado",IF(AD52&lt;=0.8,"Mayor","Catastrófico"))))),"")</f>
        <v/>
      </c>
      <c r="AD52" s="175" t="str">
        <f>IFERROR(IF(S52="Impacto",(O52-(+O52*V52)),IF(S52="Probabilidad",O52,"")),"")</f>
        <v/>
      </c>
      <c r="AE52" s="178"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178"/>
      <c r="AG52" s="174"/>
      <c r="AH52" s="168"/>
      <c r="AI52" s="170"/>
      <c r="AJ52" s="179"/>
      <c r="AK52" s="179"/>
      <c r="AL52" s="168"/>
      <c r="AM52" s="180"/>
      <c r="AN52" s="127"/>
      <c r="AO52" s="127"/>
      <c r="AP52" s="128"/>
      <c r="AQ52" s="128"/>
      <c r="AR52" s="128"/>
      <c r="AS52" s="128"/>
      <c r="AT52" s="128"/>
      <c r="AU52" s="128"/>
      <c r="AV52" s="128"/>
      <c r="AW52" s="128"/>
      <c r="AX52" s="128"/>
      <c r="AY52" s="128"/>
      <c r="AZ52" s="128"/>
      <c r="BA52" s="128"/>
      <c r="BB52" s="128"/>
      <c r="BC52" s="128"/>
      <c r="BD52" s="128"/>
      <c r="BE52" s="128"/>
      <c r="BF52" s="128"/>
      <c r="BG52" s="128"/>
      <c r="BH52" s="128"/>
      <c r="BI52" s="128"/>
      <c r="BJ52" s="128"/>
      <c r="BK52" s="128"/>
      <c r="BL52" s="128"/>
      <c r="BM52" s="128"/>
      <c r="BN52" s="128"/>
      <c r="BO52" s="128"/>
      <c r="BP52" s="128"/>
      <c r="BQ52" s="128"/>
      <c r="BR52" s="128"/>
      <c r="BS52" s="128"/>
    </row>
    <row r="53" spans="1:71" s="129" customFormat="1" ht="151.5" hidden="1" customHeight="1" x14ac:dyDescent="0.35">
      <c r="A53" s="554"/>
      <c r="B53" s="556"/>
      <c r="C53" s="556"/>
      <c r="D53" s="556"/>
      <c r="E53" s="168"/>
      <c r="F53" s="558"/>
      <c r="G53" s="169"/>
      <c r="H53" s="556"/>
      <c r="I53" s="572"/>
      <c r="J53" s="565"/>
      <c r="K53" s="563"/>
      <c r="L53" s="574"/>
      <c r="M53" s="563">
        <f>IF(NOT(ISERROR(MATCH(L53,_xlfn.ANCHORARRAY(F64),0))),K66&amp;"Por favor no seleccionar los criterios de impacto",L53)</f>
        <v>0</v>
      </c>
      <c r="N53" s="565"/>
      <c r="O53" s="563"/>
      <c r="P53" s="567"/>
      <c r="Q53" s="171">
        <v>2</v>
      </c>
      <c r="R53" s="172"/>
      <c r="S53" s="173" t="str">
        <f>IF(OR(T53="Preventivo",T53="Detectivo"),"Probabilidad",IF(T53="Correctivo","Impacto",""))</f>
        <v/>
      </c>
      <c r="T53" s="174"/>
      <c r="U53" s="174"/>
      <c r="V53" s="175" t="str">
        <f t="shared" ref="V53:V57" si="41">IF(AND(T53="Preventivo",U53="Automático"),"50%",IF(AND(T53="Preventivo",U53="Manual"),"40%",IF(AND(T53="Detectivo",U53="Automático"),"40%",IF(AND(T53="Detectivo",U53="Manual"),"30%",IF(AND(T53="Correctivo",U53="Automático"),"35%",IF(AND(T53="Correctivo",U53="Manual"),"25%",""))))))</f>
        <v/>
      </c>
      <c r="W53" s="174"/>
      <c r="X53" s="174"/>
      <c r="Y53" s="174"/>
      <c r="Z53" s="176" t="str">
        <f>IFERROR(IF(AND(S52="Probabilidad",S53="Probabilidad"),(AB52-(+AB52*V53)),IF(S53="Probabilidad",(K52-(+K52*V53)),IF(S53="Impacto",AB52,""))),"")</f>
        <v/>
      </c>
      <c r="AA53" s="177" t="str">
        <f t="shared" si="2"/>
        <v/>
      </c>
      <c r="AB53" s="175" t="str">
        <f t="shared" ref="AB53:AB57" si="42">+Z53</f>
        <v/>
      </c>
      <c r="AC53" s="177" t="str">
        <f t="shared" si="4"/>
        <v/>
      </c>
      <c r="AD53" s="175" t="str">
        <f>IFERROR(IF(AND(S52="Impacto",S53="Impacto"),(AD52-(+AD52*V53)),IF(S53="Impacto",(O52-(+O52*V53)),IF(S53="Probabilidad",AD52,""))),"")</f>
        <v/>
      </c>
      <c r="AE53" s="178" t="str">
        <f t="shared" ref="AE53:AE54" si="43">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178"/>
      <c r="AG53" s="174"/>
      <c r="AH53" s="168"/>
      <c r="AI53" s="170"/>
      <c r="AJ53" s="179"/>
      <c r="AK53" s="179"/>
      <c r="AL53" s="168"/>
      <c r="AM53" s="180"/>
      <c r="AN53" s="127"/>
      <c r="AO53" s="127"/>
      <c r="AP53" s="128"/>
      <c r="AQ53" s="128"/>
      <c r="AR53" s="128"/>
      <c r="AS53" s="128"/>
      <c r="AT53" s="128"/>
      <c r="AU53" s="128"/>
      <c r="AV53" s="128"/>
      <c r="AW53" s="128"/>
      <c r="AX53" s="128"/>
      <c r="AY53" s="128"/>
      <c r="AZ53" s="128"/>
      <c r="BA53" s="128"/>
      <c r="BB53" s="128"/>
      <c r="BC53" s="128"/>
      <c r="BD53" s="128"/>
      <c r="BE53" s="128"/>
      <c r="BF53" s="128"/>
      <c r="BG53" s="128"/>
      <c r="BH53" s="128"/>
      <c r="BI53" s="128"/>
      <c r="BJ53" s="128"/>
      <c r="BK53" s="128"/>
      <c r="BL53" s="128"/>
      <c r="BM53" s="128"/>
      <c r="BN53" s="128"/>
      <c r="BO53" s="128"/>
      <c r="BP53" s="128"/>
      <c r="BQ53" s="128"/>
      <c r="BR53" s="128"/>
      <c r="BS53" s="128"/>
    </row>
    <row r="54" spans="1:71" s="129" customFormat="1" ht="151.5" hidden="1" customHeight="1" x14ac:dyDescent="0.35">
      <c r="A54" s="554"/>
      <c r="B54" s="556"/>
      <c r="C54" s="556"/>
      <c r="D54" s="556"/>
      <c r="E54" s="168"/>
      <c r="F54" s="558"/>
      <c r="G54" s="169"/>
      <c r="H54" s="556"/>
      <c r="I54" s="572"/>
      <c r="J54" s="565"/>
      <c r="K54" s="563"/>
      <c r="L54" s="574"/>
      <c r="M54" s="563">
        <f>IF(NOT(ISERROR(MATCH(L54,_xlfn.ANCHORARRAY(F65),0))),K67&amp;"Por favor no seleccionar los criterios de impacto",L54)</f>
        <v>0</v>
      </c>
      <c r="N54" s="565"/>
      <c r="O54" s="563"/>
      <c r="P54" s="567"/>
      <c r="Q54" s="171">
        <v>3</v>
      </c>
      <c r="R54" s="181"/>
      <c r="S54" s="173" t="str">
        <f>IF(OR(T54="Preventivo",T54="Detectivo"),"Probabilidad",IF(T54="Correctivo","Impacto",""))</f>
        <v/>
      </c>
      <c r="T54" s="174"/>
      <c r="U54" s="174"/>
      <c r="V54" s="175" t="str">
        <f t="shared" si="41"/>
        <v/>
      </c>
      <c r="W54" s="174"/>
      <c r="X54" s="174"/>
      <c r="Y54" s="174"/>
      <c r="Z54" s="176" t="str">
        <f>IFERROR(IF(AND(S53="Probabilidad",S54="Probabilidad"),(AB53-(+AB53*V54)),IF(AND(S53="Impacto",S54="Probabilidad"),(AB52-(+AB52*V54)),IF(S54="Impacto",AB53,""))),"")</f>
        <v/>
      </c>
      <c r="AA54" s="177" t="str">
        <f t="shared" si="2"/>
        <v/>
      </c>
      <c r="AB54" s="175" t="str">
        <f t="shared" si="42"/>
        <v/>
      </c>
      <c r="AC54" s="177" t="str">
        <f t="shared" si="4"/>
        <v/>
      </c>
      <c r="AD54" s="175" t="str">
        <f>IFERROR(IF(AND(S53="Impacto",S54="Impacto"),(AD53-(+AD53*V54)),IF(AND(S53="Probabilidad",S54="Impacto"),(AD52-(+AD52*V54)),IF(S54="Probabilidad",AD53,""))),"")</f>
        <v/>
      </c>
      <c r="AE54" s="178" t="str">
        <f t="shared" si="43"/>
        <v/>
      </c>
      <c r="AF54" s="178"/>
      <c r="AG54" s="174"/>
      <c r="AH54" s="168"/>
      <c r="AI54" s="170"/>
      <c r="AJ54" s="179"/>
      <c r="AK54" s="179"/>
      <c r="AL54" s="168"/>
      <c r="AM54" s="180"/>
      <c r="AN54" s="127"/>
      <c r="AO54" s="127"/>
      <c r="AP54" s="128"/>
      <c r="AQ54" s="128"/>
      <c r="AR54" s="128"/>
      <c r="AS54" s="128"/>
      <c r="AT54" s="128"/>
      <c r="AU54" s="128"/>
      <c r="AV54" s="128"/>
      <c r="AW54" s="128"/>
      <c r="AX54" s="128"/>
      <c r="AY54" s="128"/>
      <c r="AZ54" s="128"/>
      <c r="BA54" s="128"/>
      <c r="BB54" s="128"/>
      <c r="BC54" s="128"/>
      <c r="BD54" s="128"/>
      <c r="BE54" s="128"/>
      <c r="BF54" s="128"/>
      <c r="BG54" s="128"/>
      <c r="BH54" s="128"/>
      <c r="BI54" s="128"/>
      <c r="BJ54" s="128"/>
      <c r="BK54" s="128"/>
      <c r="BL54" s="128"/>
      <c r="BM54" s="128"/>
      <c r="BN54" s="128"/>
      <c r="BO54" s="128"/>
      <c r="BP54" s="128"/>
      <c r="BQ54" s="128"/>
      <c r="BR54" s="128"/>
      <c r="BS54" s="128"/>
    </row>
    <row r="55" spans="1:71" s="129" customFormat="1" ht="151.5" hidden="1" customHeight="1" x14ac:dyDescent="0.35">
      <c r="A55" s="554"/>
      <c r="B55" s="556"/>
      <c r="C55" s="556"/>
      <c r="D55" s="556"/>
      <c r="E55" s="168"/>
      <c r="F55" s="558"/>
      <c r="G55" s="169"/>
      <c r="H55" s="556"/>
      <c r="I55" s="572"/>
      <c r="J55" s="565"/>
      <c r="K55" s="563"/>
      <c r="L55" s="574"/>
      <c r="M55" s="563">
        <f>IF(NOT(ISERROR(MATCH(L55,_xlfn.ANCHORARRAY(F66),0))),K68&amp;"Por favor no seleccionar los criterios de impacto",L55)</f>
        <v>0</v>
      </c>
      <c r="N55" s="565"/>
      <c r="O55" s="563"/>
      <c r="P55" s="567"/>
      <c r="Q55" s="171">
        <v>4</v>
      </c>
      <c r="R55" s="172"/>
      <c r="S55" s="173" t="str">
        <f t="shared" ref="S55:S57" si="44">IF(OR(T55="Preventivo",T55="Detectivo"),"Probabilidad",IF(T55="Correctivo","Impacto",""))</f>
        <v/>
      </c>
      <c r="T55" s="174"/>
      <c r="U55" s="174"/>
      <c r="V55" s="175" t="str">
        <f t="shared" si="41"/>
        <v/>
      </c>
      <c r="W55" s="174"/>
      <c r="X55" s="174"/>
      <c r="Y55" s="174"/>
      <c r="Z55" s="176" t="str">
        <f t="shared" ref="Z55:Z57" si="45">IFERROR(IF(AND(S54="Probabilidad",S55="Probabilidad"),(AB54-(+AB54*V55)),IF(AND(S54="Impacto",S55="Probabilidad"),(AB53-(+AB53*V55)),IF(S55="Impacto",AB54,""))),"")</f>
        <v/>
      </c>
      <c r="AA55" s="177" t="str">
        <f t="shared" si="2"/>
        <v/>
      </c>
      <c r="AB55" s="175" t="str">
        <f t="shared" si="42"/>
        <v/>
      </c>
      <c r="AC55" s="177" t="str">
        <f t="shared" si="4"/>
        <v/>
      </c>
      <c r="AD55" s="175" t="str">
        <f t="shared" ref="AD55:AD57" si="46">IFERROR(IF(AND(S54="Impacto",S55="Impacto"),(AD54-(+AD54*V55)),IF(AND(S54="Probabilidad",S55="Impacto"),(AD53-(+AD53*V55)),IF(S55="Probabilidad",AD54,""))),"")</f>
        <v/>
      </c>
      <c r="AE55" s="178"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178"/>
      <c r="AG55" s="174"/>
      <c r="AH55" s="168"/>
      <c r="AI55" s="170"/>
      <c r="AJ55" s="179"/>
      <c r="AK55" s="179"/>
      <c r="AL55" s="168"/>
      <c r="AM55" s="180"/>
      <c r="AN55" s="127"/>
      <c r="AO55" s="127"/>
      <c r="AP55" s="128"/>
      <c r="AQ55" s="128"/>
      <c r="AR55" s="128"/>
      <c r="AS55" s="128"/>
      <c r="AT55" s="128"/>
      <c r="AU55" s="128"/>
      <c r="AV55" s="128"/>
      <c r="AW55" s="128"/>
      <c r="AX55" s="128"/>
      <c r="AY55" s="128"/>
      <c r="AZ55" s="128"/>
      <c r="BA55" s="128"/>
      <c r="BB55" s="128"/>
      <c r="BC55" s="128"/>
      <c r="BD55" s="128"/>
      <c r="BE55" s="128"/>
      <c r="BF55" s="128"/>
      <c r="BG55" s="128"/>
      <c r="BH55" s="128"/>
      <c r="BI55" s="128"/>
      <c r="BJ55" s="128"/>
      <c r="BK55" s="128"/>
      <c r="BL55" s="128"/>
      <c r="BM55" s="128"/>
      <c r="BN55" s="128"/>
      <c r="BO55" s="128"/>
      <c r="BP55" s="128"/>
      <c r="BQ55" s="128"/>
      <c r="BR55" s="128"/>
      <c r="BS55" s="128"/>
    </row>
    <row r="56" spans="1:71" s="129" customFormat="1" ht="151.5" hidden="1" customHeight="1" x14ac:dyDescent="0.35">
      <c r="A56" s="554"/>
      <c r="B56" s="556"/>
      <c r="C56" s="556"/>
      <c r="D56" s="556"/>
      <c r="E56" s="168"/>
      <c r="F56" s="558"/>
      <c r="G56" s="169"/>
      <c r="H56" s="556"/>
      <c r="I56" s="572"/>
      <c r="J56" s="565"/>
      <c r="K56" s="563"/>
      <c r="L56" s="574"/>
      <c r="M56" s="563">
        <f>IF(NOT(ISERROR(MATCH(L56,_xlfn.ANCHORARRAY(F67),0))),K69&amp;"Por favor no seleccionar los criterios de impacto",L56)</f>
        <v>0</v>
      </c>
      <c r="N56" s="565"/>
      <c r="O56" s="563"/>
      <c r="P56" s="567"/>
      <c r="Q56" s="171">
        <v>5</v>
      </c>
      <c r="R56" s="172"/>
      <c r="S56" s="173" t="str">
        <f t="shared" si="44"/>
        <v/>
      </c>
      <c r="T56" s="174"/>
      <c r="U56" s="174"/>
      <c r="V56" s="175" t="str">
        <f t="shared" si="41"/>
        <v/>
      </c>
      <c r="W56" s="174"/>
      <c r="X56" s="174"/>
      <c r="Y56" s="174"/>
      <c r="Z56" s="176" t="str">
        <f t="shared" si="45"/>
        <v/>
      </c>
      <c r="AA56" s="177" t="str">
        <f t="shared" si="2"/>
        <v/>
      </c>
      <c r="AB56" s="175" t="str">
        <f t="shared" si="42"/>
        <v/>
      </c>
      <c r="AC56" s="177" t="str">
        <f t="shared" si="4"/>
        <v/>
      </c>
      <c r="AD56" s="175" t="str">
        <f t="shared" si="46"/>
        <v/>
      </c>
      <c r="AE56" s="178" t="str">
        <f t="shared" ref="AE56:AE57" si="47">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178"/>
      <c r="AG56" s="174"/>
      <c r="AH56" s="168"/>
      <c r="AI56" s="170"/>
      <c r="AJ56" s="179"/>
      <c r="AK56" s="179"/>
      <c r="AL56" s="168"/>
      <c r="AM56" s="180"/>
      <c r="AN56" s="127"/>
      <c r="AO56" s="127"/>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c r="BM56" s="128"/>
      <c r="BN56" s="128"/>
      <c r="BO56" s="128"/>
      <c r="BP56" s="128"/>
      <c r="BQ56" s="128"/>
      <c r="BR56" s="128"/>
      <c r="BS56" s="128"/>
    </row>
    <row r="57" spans="1:71" s="129" customFormat="1" ht="151.5" hidden="1" customHeight="1" x14ac:dyDescent="0.35">
      <c r="A57" s="554"/>
      <c r="B57" s="556"/>
      <c r="C57" s="556"/>
      <c r="D57" s="556"/>
      <c r="E57" s="168"/>
      <c r="F57" s="558"/>
      <c r="G57" s="169"/>
      <c r="H57" s="556"/>
      <c r="I57" s="572"/>
      <c r="J57" s="565"/>
      <c r="K57" s="563"/>
      <c r="L57" s="574"/>
      <c r="M57" s="563">
        <f>IF(NOT(ISERROR(MATCH(L57,_xlfn.ANCHORARRAY(F68),0))),K70&amp;"Por favor no seleccionar los criterios de impacto",L57)</f>
        <v>0</v>
      </c>
      <c r="N57" s="565"/>
      <c r="O57" s="563"/>
      <c r="P57" s="567"/>
      <c r="Q57" s="171">
        <v>6</v>
      </c>
      <c r="R57" s="172"/>
      <c r="S57" s="173" t="str">
        <f t="shared" si="44"/>
        <v/>
      </c>
      <c r="T57" s="174"/>
      <c r="U57" s="174"/>
      <c r="V57" s="175" t="str">
        <f t="shared" si="41"/>
        <v/>
      </c>
      <c r="W57" s="174"/>
      <c r="X57" s="174"/>
      <c r="Y57" s="174"/>
      <c r="Z57" s="176" t="str">
        <f t="shared" si="45"/>
        <v/>
      </c>
      <c r="AA57" s="177" t="str">
        <f t="shared" si="2"/>
        <v/>
      </c>
      <c r="AB57" s="175" t="str">
        <f t="shared" si="42"/>
        <v/>
      </c>
      <c r="AC57" s="177" t="str">
        <f t="shared" si="4"/>
        <v/>
      </c>
      <c r="AD57" s="175" t="str">
        <f t="shared" si="46"/>
        <v/>
      </c>
      <c r="AE57" s="178" t="str">
        <f t="shared" si="47"/>
        <v/>
      </c>
      <c r="AF57" s="178"/>
      <c r="AG57" s="174"/>
      <c r="AH57" s="168"/>
      <c r="AI57" s="170"/>
      <c r="AJ57" s="179"/>
      <c r="AK57" s="179"/>
      <c r="AL57" s="168"/>
      <c r="AM57" s="180"/>
      <c r="AN57" s="127"/>
      <c r="AO57" s="127"/>
      <c r="AP57" s="128"/>
      <c r="AQ57" s="128"/>
      <c r="AR57" s="128"/>
      <c r="AS57" s="128"/>
      <c r="AT57" s="128"/>
      <c r="AU57" s="128"/>
      <c r="AV57" s="128"/>
      <c r="AW57" s="128"/>
      <c r="AX57" s="128"/>
      <c r="AY57" s="128"/>
      <c r="AZ57" s="128"/>
      <c r="BA57" s="128"/>
      <c r="BB57" s="128"/>
      <c r="BC57" s="128"/>
      <c r="BD57" s="128"/>
      <c r="BE57" s="128"/>
      <c r="BF57" s="128"/>
      <c r="BG57" s="128"/>
      <c r="BH57" s="128"/>
      <c r="BI57" s="128"/>
      <c r="BJ57" s="128"/>
      <c r="BK57" s="128"/>
      <c r="BL57" s="128"/>
      <c r="BM57" s="128"/>
      <c r="BN57" s="128"/>
      <c r="BO57" s="128"/>
      <c r="BP57" s="128"/>
      <c r="BQ57" s="128"/>
      <c r="BR57" s="128"/>
      <c r="BS57" s="128"/>
    </row>
    <row r="58" spans="1:71" s="129" customFormat="1" ht="151.5" hidden="1" customHeight="1" x14ac:dyDescent="0.35">
      <c r="A58" s="554">
        <v>8</v>
      </c>
      <c r="B58" s="556"/>
      <c r="C58" s="556"/>
      <c r="D58" s="556"/>
      <c r="E58" s="168"/>
      <c r="F58" s="558"/>
      <c r="G58" s="169"/>
      <c r="H58" s="556"/>
      <c r="I58" s="572"/>
      <c r="J58" s="565" t="str">
        <f>IF(I58&lt;=0,"",IF(I58&lt;=2,"Muy Baja",IF(I58&lt;=24,"Baja",IF(I58&lt;=500,"Media",IF(I58&lt;=5000,"Alta","Muy Alta")))))</f>
        <v/>
      </c>
      <c r="K58" s="563" t="str">
        <f>IF(J58="","",IF(J58="Muy Baja",0.2,IF(J58="Baja",0.4,IF(J58="Media",0.6,IF(J58="Alta",0.8,IF(J58="Muy Alta",1,))))))</f>
        <v/>
      </c>
      <c r="L58" s="574"/>
      <c r="M58" s="563">
        <v>0</v>
      </c>
      <c r="N58" s="565" t="s">
        <v>703</v>
      </c>
      <c r="O58" s="563" t="str">
        <f>IF(N58="","",IF(N58="Leve",0.2,IF(N58="Menor",0.4,IF(N58="Moderado",0.6,IF(N58="Mayor",0.8,IF(N58="Catastrófico",1,))))))</f>
        <v/>
      </c>
      <c r="P58" s="567"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171">
        <v>1</v>
      </c>
      <c r="R58" s="172"/>
      <c r="S58" s="173" t="str">
        <f>IF(OR(T58="Preventivo",T58="Detectivo"),"Probabilidad",IF(T58="Correctivo","Impacto",""))</f>
        <v/>
      </c>
      <c r="T58" s="174"/>
      <c r="U58" s="174"/>
      <c r="V58" s="175" t="str">
        <f>IF(AND(T58="Preventivo",U58="Automático"),"50%",IF(AND(T58="Preventivo",U58="Manual"),"40%",IF(AND(T58="Detectivo",U58="Automático"),"40%",IF(AND(T58="Detectivo",U58="Manual"),"30%",IF(AND(T58="Correctivo",U58="Automático"),"35%",IF(AND(T58="Correctivo",U58="Manual"),"25%",""))))))</f>
        <v/>
      </c>
      <c r="W58" s="174"/>
      <c r="X58" s="174"/>
      <c r="Y58" s="174"/>
      <c r="Z58" s="176" t="str">
        <f>IFERROR(IF(S58="Probabilidad",(K58-(+K58*V58)),IF(S58="Impacto",K58,"")),"")</f>
        <v/>
      </c>
      <c r="AA58" s="177" t="str">
        <f>IFERROR(IF(Z58="","",IF(Z58&lt;=0.2,"Muy Baja",IF(Z58&lt;=0.4,"Baja",IF(Z58&lt;=0.6,"Media",IF(Z58&lt;=0.8,"Alta","Muy Alta"))))),"")</f>
        <v/>
      </c>
      <c r="AB58" s="175" t="str">
        <f>+Z58</f>
        <v/>
      </c>
      <c r="AC58" s="177" t="str">
        <f>IFERROR(IF(AD58="","",IF(AD58&lt;=0.2,"Leve",IF(AD58&lt;=0.4,"Menor",IF(AD58&lt;=0.6,"Moderado",IF(AD58&lt;=0.8,"Mayor","Catastrófico"))))),"")</f>
        <v/>
      </c>
      <c r="AD58" s="175" t="str">
        <f>IFERROR(IF(S58="Impacto",(O58-(+O58*V58)),IF(S58="Probabilidad",O58,"")),"")</f>
        <v/>
      </c>
      <c r="AE58" s="178"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178"/>
      <c r="AG58" s="174"/>
      <c r="AH58" s="168"/>
      <c r="AI58" s="170"/>
      <c r="AJ58" s="179"/>
      <c r="AK58" s="179"/>
      <c r="AL58" s="168"/>
      <c r="AM58" s="180"/>
      <c r="AN58" s="127"/>
      <c r="AO58" s="127"/>
      <c r="AP58" s="128"/>
      <c r="AQ58" s="128"/>
      <c r="AR58" s="128"/>
      <c r="AS58" s="128"/>
      <c r="AT58" s="128"/>
      <c r="AU58" s="128"/>
      <c r="AV58" s="128"/>
      <c r="AW58" s="128"/>
      <c r="AX58" s="128"/>
      <c r="AY58" s="128"/>
      <c r="AZ58" s="128"/>
      <c r="BA58" s="128"/>
      <c r="BB58" s="128"/>
      <c r="BC58" s="128"/>
      <c r="BD58" s="128"/>
      <c r="BE58" s="128"/>
      <c r="BF58" s="128"/>
      <c r="BG58" s="128"/>
      <c r="BH58" s="128"/>
      <c r="BI58" s="128"/>
      <c r="BJ58" s="128"/>
      <c r="BK58" s="128"/>
      <c r="BL58" s="128"/>
      <c r="BM58" s="128"/>
      <c r="BN58" s="128"/>
      <c r="BO58" s="128"/>
      <c r="BP58" s="128"/>
      <c r="BQ58" s="128"/>
      <c r="BR58" s="128"/>
      <c r="BS58" s="128"/>
    </row>
    <row r="59" spans="1:71" s="129" customFormat="1" ht="151.5" hidden="1" customHeight="1" x14ac:dyDescent="0.35">
      <c r="A59" s="554"/>
      <c r="B59" s="556"/>
      <c r="C59" s="556"/>
      <c r="D59" s="556"/>
      <c r="E59" s="168"/>
      <c r="F59" s="558"/>
      <c r="G59" s="169"/>
      <c r="H59" s="556"/>
      <c r="I59" s="572"/>
      <c r="J59" s="565"/>
      <c r="K59" s="563"/>
      <c r="L59" s="574"/>
      <c r="M59" s="563">
        <f>IF(NOT(ISERROR(MATCH(L59,_xlfn.ANCHORARRAY(F70),0))),K72&amp;"Por favor no seleccionar los criterios de impacto",L59)</f>
        <v>0</v>
      </c>
      <c r="N59" s="565"/>
      <c r="O59" s="563"/>
      <c r="P59" s="567"/>
      <c r="Q59" s="171">
        <v>2</v>
      </c>
      <c r="R59" s="172"/>
      <c r="S59" s="173" t="str">
        <f>IF(OR(T59="Preventivo",T59="Detectivo"),"Probabilidad",IF(T59="Correctivo","Impacto",""))</f>
        <v/>
      </c>
      <c r="T59" s="174"/>
      <c r="U59" s="174"/>
      <c r="V59" s="175" t="str">
        <f t="shared" ref="V59:V63" si="48">IF(AND(T59="Preventivo",U59="Automático"),"50%",IF(AND(T59="Preventivo",U59="Manual"),"40%",IF(AND(T59="Detectivo",U59="Automático"),"40%",IF(AND(T59="Detectivo",U59="Manual"),"30%",IF(AND(T59="Correctivo",U59="Automático"),"35%",IF(AND(T59="Correctivo",U59="Manual"),"25%",""))))))</f>
        <v/>
      </c>
      <c r="W59" s="174"/>
      <c r="X59" s="174"/>
      <c r="Y59" s="174"/>
      <c r="Z59" s="176" t="str">
        <f>IFERROR(IF(AND(S58="Probabilidad",S59="Probabilidad"),(AB58-(+AB58*V59)),IF(S59="Probabilidad",(K58-(+K58*V59)),IF(S59="Impacto",AB58,""))),"")</f>
        <v/>
      </c>
      <c r="AA59" s="177" t="str">
        <f t="shared" si="2"/>
        <v/>
      </c>
      <c r="AB59" s="175" t="str">
        <f t="shared" ref="AB59:AB63" si="49">+Z59</f>
        <v/>
      </c>
      <c r="AC59" s="177" t="str">
        <f t="shared" si="4"/>
        <v/>
      </c>
      <c r="AD59" s="175" t="str">
        <f>IFERROR(IF(AND(S58="Impacto",S59="Impacto"),(AD58-(+AD58*V59)),IF(S59="Impacto",(O58-(+O58*V59)),IF(S59="Probabilidad",AD58,""))),"")</f>
        <v/>
      </c>
      <c r="AE59" s="178" t="str">
        <f t="shared" ref="AE59:AE60" si="50">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178"/>
      <c r="AG59" s="174"/>
      <c r="AH59" s="168"/>
      <c r="AI59" s="170"/>
      <c r="AJ59" s="179"/>
      <c r="AK59" s="179"/>
      <c r="AL59" s="168"/>
      <c r="AM59" s="180"/>
      <c r="AN59" s="127"/>
      <c r="AO59" s="127"/>
      <c r="AP59" s="128"/>
      <c r="AQ59" s="128"/>
      <c r="AR59" s="128"/>
      <c r="AS59" s="128"/>
      <c r="AT59" s="128"/>
      <c r="AU59" s="128"/>
      <c r="AV59" s="128"/>
      <c r="AW59" s="128"/>
      <c r="AX59" s="128"/>
      <c r="AY59" s="128"/>
      <c r="AZ59" s="128"/>
      <c r="BA59" s="128"/>
      <c r="BB59" s="128"/>
      <c r="BC59" s="128"/>
      <c r="BD59" s="128"/>
      <c r="BE59" s="128"/>
      <c r="BF59" s="128"/>
      <c r="BG59" s="128"/>
      <c r="BH59" s="128"/>
      <c r="BI59" s="128"/>
      <c r="BJ59" s="128"/>
      <c r="BK59" s="128"/>
      <c r="BL59" s="128"/>
      <c r="BM59" s="128"/>
      <c r="BN59" s="128"/>
      <c r="BO59" s="128"/>
      <c r="BP59" s="128"/>
      <c r="BQ59" s="128"/>
      <c r="BR59" s="128"/>
      <c r="BS59" s="128"/>
    </row>
    <row r="60" spans="1:71" s="129" customFormat="1" ht="151.5" hidden="1" customHeight="1" x14ac:dyDescent="0.35">
      <c r="A60" s="554"/>
      <c r="B60" s="556"/>
      <c r="C60" s="556"/>
      <c r="D60" s="556"/>
      <c r="E60" s="168"/>
      <c r="F60" s="558"/>
      <c r="G60" s="169"/>
      <c r="H60" s="556"/>
      <c r="I60" s="572"/>
      <c r="J60" s="565"/>
      <c r="K60" s="563"/>
      <c r="L60" s="574"/>
      <c r="M60" s="563">
        <f>IF(NOT(ISERROR(MATCH(L60,_xlfn.ANCHORARRAY(F71),0))),K73&amp;"Por favor no seleccionar los criterios de impacto",L60)</f>
        <v>0</v>
      </c>
      <c r="N60" s="565"/>
      <c r="O60" s="563"/>
      <c r="P60" s="567"/>
      <c r="Q60" s="171">
        <v>3</v>
      </c>
      <c r="R60" s="181"/>
      <c r="S60" s="173" t="str">
        <f>IF(OR(T60="Preventivo",T60="Detectivo"),"Probabilidad",IF(T60="Correctivo","Impacto",""))</f>
        <v/>
      </c>
      <c r="T60" s="174"/>
      <c r="U60" s="174"/>
      <c r="V60" s="175" t="str">
        <f t="shared" si="48"/>
        <v/>
      </c>
      <c r="W60" s="174"/>
      <c r="X60" s="174"/>
      <c r="Y60" s="174"/>
      <c r="Z60" s="176" t="str">
        <f>IFERROR(IF(AND(S59="Probabilidad",S60="Probabilidad"),(AB59-(+AB59*V60)),IF(AND(S59="Impacto",S60="Probabilidad"),(AB58-(+AB58*V60)),IF(S60="Impacto",AB59,""))),"")</f>
        <v/>
      </c>
      <c r="AA60" s="177" t="str">
        <f t="shared" si="2"/>
        <v/>
      </c>
      <c r="AB60" s="175" t="str">
        <f t="shared" si="49"/>
        <v/>
      </c>
      <c r="AC60" s="177" t="str">
        <f t="shared" si="4"/>
        <v/>
      </c>
      <c r="AD60" s="175" t="str">
        <f>IFERROR(IF(AND(S59="Impacto",S60="Impacto"),(AD59-(+AD59*V60)),IF(AND(S59="Probabilidad",S60="Impacto"),(AD58-(+AD58*V60)),IF(S60="Probabilidad",AD59,""))),"")</f>
        <v/>
      </c>
      <c r="AE60" s="178" t="str">
        <f t="shared" si="50"/>
        <v/>
      </c>
      <c r="AF60" s="178"/>
      <c r="AG60" s="174"/>
      <c r="AH60" s="168"/>
      <c r="AI60" s="170"/>
      <c r="AJ60" s="179"/>
      <c r="AK60" s="179"/>
      <c r="AL60" s="168"/>
      <c r="AM60" s="180"/>
      <c r="AN60" s="127"/>
      <c r="AO60" s="127"/>
      <c r="AP60" s="128"/>
      <c r="AQ60" s="128"/>
      <c r="AR60" s="128"/>
      <c r="AS60" s="128"/>
      <c r="AT60" s="128"/>
      <c r="AU60" s="128"/>
      <c r="AV60" s="128"/>
      <c r="AW60" s="128"/>
      <c r="AX60" s="128"/>
      <c r="AY60" s="128"/>
      <c r="AZ60" s="128"/>
      <c r="BA60" s="128"/>
      <c r="BB60" s="128"/>
      <c r="BC60" s="128"/>
      <c r="BD60" s="128"/>
      <c r="BE60" s="128"/>
      <c r="BF60" s="128"/>
      <c r="BG60" s="128"/>
      <c r="BH60" s="128"/>
      <c r="BI60" s="128"/>
      <c r="BJ60" s="128"/>
      <c r="BK60" s="128"/>
      <c r="BL60" s="128"/>
      <c r="BM60" s="128"/>
      <c r="BN60" s="128"/>
      <c r="BO60" s="128"/>
      <c r="BP60" s="128"/>
      <c r="BQ60" s="128"/>
      <c r="BR60" s="128"/>
      <c r="BS60" s="128"/>
    </row>
    <row r="61" spans="1:71" s="129" customFormat="1" ht="151.5" hidden="1" customHeight="1" x14ac:dyDescent="0.35">
      <c r="A61" s="554"/>
      <c r="B61" s="556"/>
      <c r="C61" s="556"/>
      <c r="D61" s="556"/>
      <c r="E61" s="168"/>
      <c r="F61" s="558"/>
      <c r="G61" s="169"/>
      <c r="H61" s="556"/>
      <c r="I61" s="572"/>
      <c r="J61" s="565"/>
      <c r="K61" s="563"/>
      <c r="L61" s="574"/>
      <c r="M61" s="563">
        <f>IF(NOT(ISERROR(MATCH(L61,_xlfn.ANCHORARRAY(F72),0))),K74&amp;"Por favor no seleccionar los criterios de impacto",L61)</f>
        <v>0</v>
      </c>
      <c r="N61" s="565"/>
      <c r="O61" s="563"/>
      <c r="P61" s="567"/>
      <c r="Q61" s="171">
        <v>4</v>
      </c>
      <c r="R61" s="172"/>
      <c r="S61" s="173" t="str">
        <f t="shared" ref="S61:S63" si="51">IF(OR(T61="Preventivo",T61="Detectivo"),"Probabilidad",IF(T61="Correctivo","Impacto",""))</f>
        <v/>
      </c>
      <c r="T61" s="174"/>
      <c r="U61" s="174"/>
      <c r="V61" s="175" t="str">
        <f t="shared" si="48"/>
        <v/>
      </c>
      <c r="W61" s="174"/>
      <c r="X61" s="174"/>
      <c r="Y61" s="174"/>
      <c r="Z61" s="176" t="str">
        <f t="shared" ref="Z61:Z63" si="52">IFERROR(IF(AND(S60="Probabilidad",S61="Probabilidad"),(AB60-(+AB60*V61)),IF(AND(S60="Impacto",S61="Probabilidad"),(AB59-(+AB59*V61)),IF(S61="Impacto",AB60,""))),"")</f>
        <v/>
      </c>
      <c r="AA61" s="177" t="str">
        <f t="shared" si="2"/>
        <v/>
      </c>
      <c r="AB61" s="175" t="str">
        <f t="shared" si="49"/>
        <v/>
      </c>
      <c r="AC61" s="177" t="str">
        <f t="shared" si="4"/>
        <v/>
      </c>
      <c r="AD61" s="175" t="str">
        <f t="shared" ref="AD61:AD63" si="53">IFERROR(IF(AND(S60="Impacto",S61="Impacto"),(AD60-(+AD60*V61)),IF(AND(S60="Probabilidad",S61="Impacto"),(AD59-(+AD59*V61)),IF(S61="Probabilidad",AD60,""))),"")</f>
        <v/>
      </c>
      <c r="AE61" s="178"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178"/>
      <c r="AG61" s="174"/>
      <c r="AH61" s="168"/>
      <c r="AI61" s="170"/>
      <c r="AJ61" s="179"/>
      <c r="AK61" s="179"/>
      <c r="AL61" s="168"/>
      <c r="AM61" s="180"/>
      <c r="AN61" s="127"/>
      <c r="AO61" s="127"/>
      <c r="AP61" s="128"/>
      <c r="AQ61" s="128"/>
      <c r="AR61" s="128"/>
      <c r="AS61" s="128"/>
      <c r="AT61" s="128"/>
      <c r="AU61" s="128"/>
      <c r="AV61" s="128"/>
      <c r="AW61" s="128"/>
      <c r="AX61" s="128"/>
      <c r="AY61" s="128"/>
      <c r="AZ61" s="128"/>
      <c r="BA61" s="128"/>
      <c r="BB61" s="128"/>
      <c r="BC61" s="128"/>
      <c r="BD61" s="128"/>
      <c r="BE61" s="128"/>
      <c r="BF61" s="128"/>
      <c r="BG61" s="128"/>
      <c r="BH61" s="128"/>
      <c r="BI61" s="128"/>
      <c r="BJ61" s="128"/>
      <c r="BK61" s="128"/>
      <c r="BL61" s="128"/>
      <c r="BM61" s="128"/>
      <c r="BN61" s="128"/>
      <c r="BO61" s="128"/>
      <c r="BP61" s="128"/>
      <c r="BQ61" s="128"/>
      <c r="BR61" s="128"/>
      <c r="BS61" s="128"/>
    </row>
    <row r="62" spans="1:71" s="129" customFormat="1" ht="151.5" hidden="1" customHeight="1" x14ac:dyDescent="0.35">
      <c r="A62" s="554"/>
      <c r="B62" s="556"/>
      <c r="C62" s="556"/>
      <c r="D62" s="556"/>
      <c r="E62" s="168"/>
      <c r="F62" s="558"/>
      <c r="G62" s="169"/>
      <c r="H62" s="556"/>
      <c r="I62" s="572"/>
      <c r="J62" s="565"/>
      <c r="K62" s="563"/>
      <c r="L62" s="574"/>
      <c r="M62" s="563">
        <f>IF(NOT(ISERROR(MATCH(L62,_xlfn.ANCHORARRAY(F73),0))),K75&amp;"Por favor no seleccionar los criterios de impacto",L62)</f>
        <v>0</v>
      </c>
      <c r="N62" s="565"/>
      <c r="O62" s="563"/>
      <c r="P62" s="567"/>
      <c r="Q62" s="171">
        <v>5</v>
      </c>
      <c r="R62" s="172"/>
      <c r="S62" s="173" t="str">
        <f t="shared" si="51"/>
        <v/>
      </c>
      <c r="T62" s="174"/>
      <c r="U62" s="174"/>
      <c r="V62" s="175" t="str">
        <f t="shared" si="48"/>
        <v/>
      </c>
      <c r="W62" s="174"/>
      <c r="X62" s="174"/>
      <c r="Y62" s="174"/>
      <c r="Z62" s="176" t="str">
        <f t="shared" si="52"/>
        <v/>
      </c>
      <c r="AA62" s="177" t="str">
        <f t="shared" si="2"/>
        <v/>
      </c>
      <c r="AB62" s="175" t="str">
        <f t="shared" si="49"/>
        <v/>
      </c>
      <c r="AC62" s="177" t="str">
        <f t="shared" si="4"/>
        <v/>
      </c>
      <c r="AD62" s="175" t="str">
        <f t="shared" si="53"/>
        <v/>
      </c>
      <c r="AE62" s="178" t="str">
        <f t="shared" ref="AE62:AE63" si="54">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178"/>
      <c r="AG62" s="174"/>
      <c r="AH62" s="168"/>
      <c r="AI62" s="170"/>
      <c r="AJ62" s="179"/>
      <c r="AK62" s="179"/>
      <c r="AL62" s="168"/>
      <c r="AM62" s="180"/>
      <c r="AN62" s="127"/>
      <c r="AO62" s="127"/>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c r="BP62" s="128"/>
      <c r="BQ62" s="128"/>
      <c r="BR62" s="128"/>
      <c r="BS62" s="128"/>
    </row>
    <row r="63" spans="1:71" s="129" customFormat="1" ht="151.5" hidden="1" customHeight="1" x14ac:dyDescent="0.35">
      <c r="A63" s="554"/>
      <c r="B63" s="556"/>
      <c r="C63" s="556"/>
      <c r="D63" s="556"/>
      <c r="E63" s="168"/>
      <c r="F63" s="558"/>
      <c r="G63" s="169"/>
      <c r="H63" s="556"/>
      <c r="I63" s="572"/>
      <c r="J63" s="565"/>
      <c r="K63" s="563"/>
      <c r="L63" s="574"/>
      <c r="M63" s="563">
        <f>IF(NOT(ISERROR(MATCH(L63,_xlfn.ANCHORARRAY(F74),0))),K76&amp;"Por favor no seleccionar los criterios de impacto",L63)</f>
        <v>0</v>
      </c>
      <c r="N63" s="565"/>
      <c r="O63" s="563"/>
      <c r="P63" s="567"/>
      <c r="Q63" s="171">
        <v>6</v>
      </c>
      <c r="R63" s="172"/>
      <c r="S63" s="173" t="str">
        <f t="shared" si="51"/>
        <v/>
      </c>
      <c r="T63" s="174"/>
      <c r="U63" s="174"/>
      <c r="V63" s="175" t="str">
        <f t="shared" si="48"/>
        <v/>
      </c>
      <c r="W63" s="174"/>
      <c r="X63" s="174"/>
      <c r="Y63" s="174"/>
      <c r="Z63" s="176" t="str">
        <f t="shared" si="52"/>
        <v/>
      </c>
      <c r="AA63" s="177" t="str">
        <f t="shared" si="2"/>
        <v/>
      </c>
      <c r="AB63" s="175" t="str">
        <f t="shared" si="49"/>
        <v/>
      </c>
      <c r="AC63" s="177" t="str">
        <f t="shared" si="4"/>
        <v/>
      </c>
      <c r="AD63" s="175" t="str">
        <f t="shared" si="53"/>
        <v/>
      </c>
      <c r="AE63" s="178" t="str">
        <f t="shared" si="54"/>
        <v/>
      </c>
      <c r="AF63" s="178"/>
      <c r="AG63" s="174"/>
      <c r="AH63" s="168"/>
      <c r="AI63" s="170"/>
      <c r="AJ63" s="179"/>
      <c r="AK63" s="179"/>
      <c r="AL63" s="168"/>
      <c r="AM63" s="180"/>
      <c r="AN63" s="127"/>
      <c r="AO63" s="127"/>
      <c r="AP63" s="128"/>
      <c r="AQ63" s="128"/>
      <c r="AR63" s="128"/>
      <c r="AS63" s="128"/>
      <c r="AT63" s="128"/>
      <c r="AU63" s="128"/>
      <c r="AV63" s="128"/>
      <c r="AW63" s="128"/>
      <c r="AX63" s="128"/>
      <c r="AY63" s="128"/>
      <c r="AZ63" s="128"/>
      <c r="BA63" s="128"/>
      <c r="BB63" s="128"/>
      <c r="BC63" s="128"/>
      <c r="BD63" s="128"/>
      <c r="BE63" s="128"/>
      <c r="BF63" s="128"/>
      <c r="BG63" s="128"/>
      <c r="BH63" s="128"/>
      <c r="BI63" s="128"/>
      <c r="BJ63" s="128"/>
      <c r="BK63" s="128"/>
      <c r="BL63" s="128"/>
      <c r="BM63" s="128"/>
      <c r="BN63" s="128"/>
      <c r="BO63" s="128"/>
      <c r="BP63" s="128"/>
      <c r="BQ63" s="128"/>
      <c r="BR63" s="128"/>
      <c r="BS63" s="128"/>
    </row>
    <row r="64" spans="1:71" s="129" customFormat="1" ht="151.5" hidden="1" customHeight="1" x14ac:dyDescent="0.35">
      <c r="A64" s="554">
        <v>9</v>
      </c>
      <c r="B64" s="556"/>
      <c r="C64" s="556"/>
      <c r="D64" s="556"/>
      <c r="E64" s="168"/>
      <c r="F64" s="558"/>
      <c r="G64" s="169"/>
      <c r="H64" s="556"/>
      <c r="I64" s="572"/>
      <c r="J64" s="565" t="str">
        <f>IF(I64&lt;=0,"",IF(I64&lt;=2,"Muy Baja",IF(I64&lt;=24,"Baja",IF(I64&lt;=500,"Media",IF(I64&lt;=5000,"Alta","Muy Alta")))))</f>
        <v/>
      </c>
      <c r="K64" s="563" t="str">
        <f>IF(J64="","",IF(J64="Muy Baja",0.2,IF(J64="Baja",0.4,IF(J64="Media",0.6,IF(J64="Alta",0.8,IF(J64="Muy Alta",1,))))))</f>
        <v/>
      </c>
      <c r="L64" s="574"/>
      <c r="M64" s="563">
        <v>0</v>
      </c>
      <c r="N64" s="565" t="s">
        <v>703</v>
      </c>
      <c r="O64" s="563" t="str">
        <f>IF(N64="","",IF(N64="Leve",0.2,IF(N64="Menor",0.4,IF(N64="Moderado",0.6,IF(N64="Mayor",0.8,IF(N64="Catastrófico",1,))))))</f>
        <v/>
      </c>
      <c r="P64" s="567"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171">
        <v>1</v>
      </c>
      <c r="R64" s="172"/>
      <c r="S64" s="173" t="str">
        <f>IF(OR(T64="Preventivo",T64="Detectivo"),"Probabilidad",IF(T64="Correctivo","Impacto",""))</f>
        <v/>
      </c>
      <c r="T64" s="174"/>
      <c r="U64" s="174"/>
      <c r="V64" s="175" t="str">
        <f>IF(AND(T64="Preventivo",U64="Automático"),"50%",IF(AND(T64="Preventivo",U64="Manual"),"40%",IF(AND(T64="Detectivo",U64="Automático"),"40%",IF(AND(T64="Detectivo",U64="Manual"),"30%",IF(AND(T64="Correctivo",U64="Automático"),"35%",IF(AND(T64="Correctivo",U64="Manual"),"25%",""))))))</f>
        <v/>
      </c>
      <c r="W64" s="174"/>
      <c r="X64" s="174"/>
      <c r="Y64" s="174"/>
      <c r="Z64" s="176" t="str">
        <f>IFERROR(IF(S64="Probabilidad",(K64-(+K64*V64)),IF(S64="Impacto",K64,"")),"")</f>
        <v/>
      </c>
      <c r="AA64" s="177" t="str">
        <f>IFERROR(IF(Z64="","",IF(Z64&lt;=0.2,"Muy Baja",IF(Z64&lt;=0.4,"Baja",IF(Z64&lt;=0.6,"Media",IF(Z64&lt;=0.8,"Alta","Muy Alta"))))),"")</f>
        <v/>
      </c>
      <c r="AB64" s="175" t="str">
        <f>+Z64</f>
        <v/>
      </c>
      <c r="AC64" s="177" t="str">
        <f>IFERROR(IF(AD64="","",IF(AD64&lt;=0.2,"Leve",IF(AD64&lt;=0.4,"Menor",IF(AD64&lt;=0.6,"Moderado",IF(AD64&lt;=0.8,"Mayor","Catastrófico"))))),"")</f>
        <v/>
      </c>
      <c r="AD64" s="175" t="str">
        <f>IFERROR(IF(S64="Impacto",(O64-(+O64*V64)),IF(S64="Probabilidad",O64,"")),"")</f>
        <v/>
      </c>
      <c r="AE64" s="178"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178"/>
      <c r="AG64" s="174"/>
      <c r="AH64" s="168"/>
      <c r="AI64" s="170"/>
      <c r="AJ64" s="179"/>
      <c r="AK64" s="179"/>
      <c r="AL64" s="168"/>
      <c r="AM64" s="180"/>
      <c r="AN64" s="127"/>
      <c r="AO64" s="127"/>
      <c r="AP64" s="128"/>
      <c r="AQ64" s="128"/>
      <c r="AR64" s="128"/>
      <c r="AS64" s="128"/>
      <c r="AT64" s="128"/>
      <c r="AU64" s="128"/>
      <c r="AV64" s="128"/>
      <c r="AW64" s="128"/>
      <c r="AX64" s="128"/>
      <c r="AY64" s="128"/>
      <c r="AZ64" s="128"/>
      <c r="BA64" s="128"/>
      <c r="BB64" s="128"/>
      <c r="BC64" s="128"/>
      <c r="BD64" s="128"/>
      <c r="BE64" s="128"/>
      <c r="BF64" s="128"/>
      <c r="BG64" s="128"/>
      <c r="BH64" s="128"/>
      <c r="BI64" s="128"/>
      <c r="BJ64" s="128"/>
      <c r="BK64" s="128"/>
      <c r="BL64" s="128"/>
      <c r="BM64" s="128"/>
      <c r="BN64" s="128"/>
      <c r="BO64" s="128"/>
      <c r="BP64" s="128"/>
      <c r="BQ64" s="128"/>
      <c r="BR64" s="128"/>
      <c r="BS64" s="128"/>
    </row>
    <row r="65" spans="1:71" s="129" customFormat="1" ht="151.5" hidden="1" customHeight="1" x14ac:dyDescent="0.35">
      <c r="A65" s="554"/>
      <c r="B65" s="556"/>
      <c r="C65" s="556"/>
      <c r="D65" s="556"/>
      <c r="E65" s="168"/>
      <c r="F65" s="558"/>
      <c r="G65" s="169"/>
      <c r="H65" s="556"/>
      <c r="I65" s="572"/>
      <c r="J65" s="565"/>
      <c r="K65" s="563"/>
      <c r="L65" s="574"/>
      <c r="M65" s="563">
        <f>IF(NOT(ISERROR(MATCH(L65,_xlfn.ANCHORARRAY(F76),0))),K78&amp;"Por favor no seleccionar los criterios de impacto",L65)</f>
        <v>0</v>
      </c>
      <c r="N65" s="565"/>
      <c r="O65" s="563"/>
      <c r="P65" s="567"/>
      <c r="Q65" s="171">
        <v>2</v>
      </c>
      <c r="R65" s="172"/>
      <c r="S65" s="173" t="str">
        <f>IF(OR(T65="Preventivo",T65="Detectivo"),"Probabilidad",IF(T65="Correctivo","Impacto",""))</f>
        <v/>
      </c>
      <c r="T65" s="174"/>
      <c r="U65" s="174"/>
      <c r="V65" s="175" t="str">
        <f t="shared" ref="V65:V69" si="55">IF(AND(T65="Preventivo",U65="Automático"),"50%",IF(AND(T65="Preventivo",U65="Manual"),"40%",IF(AND(T65="Detectivo",U65="Automático"),"40%",IF(AND(T65="Detectivo",U65="Manual"),"30%",IF(AND(T65="Correctivo",U65="Automático"),"35%",IF(AND(T65="Correctivo",U65="Manual"),"25%",""))))))</f>
        <v/>
      </c>
      <c r="W65" s="174"/>
      <c r="X65" s="174"/>
      <c r="Y65" s="174"/>
      <c r="Z65" s="176" t="str">
        <f>IFERROR(IF(AND(S64="Probabilidad",S65="Probabilidad"),(AB64-(+AB64*V65)),IF(S65="Probabilidad",(K64-(+K64*V65)),IF(S65="Impacto",AB64,""))),"")</f>
        <v/>
      </c>
      <c r="AA65" s="177" t="str">
        <f t="shared" si="2"/>
        <v/>
      </c>
      <c r="AB65" s="175" t="str">
        <f t="shared" ref="AB65:AB69" si="56">+Z65</f>
        <v/>
      </c>
      <c r="AC65" s="177" t="str">
        <f t="shared" si="4"/>
        <v/>
      </c>
      <c r="AD65" s="175" t="str">
        <f>IFERROR(IF(AND(S64="Impacto",S65="Impacto"),(AD64-(+AD64*V65)),IF(S65="Impacto",(O64-(+O64*V65)),IF(S65="Probabilidad",AD64,""))),"")</f>
        <v/>
      </c>
      <c r="AE65" s="178" t="str">
        <f t="shared" ref="AE65:AE66" si="57">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178"/>
      <c r="AG65" s="174"/>
      <c r="AH65" s="168"/>
      <c r="AI65" s="170"/>
      <c r="AJ65" s="179"/>
      <c r="AK65" s="179"/>
      <c r="AL65" s="168"/>
      <c r="AM65" s="180"/>
      <c r="AN65" s="127"/>
      <c r="AO65" s="127"/>
      <c r="AP65" s="128"/>
      <c r="AQ65" s="128"/>
      <c r="AR65" s="128"/>
      <c r="AS65" s="128"/>
      <c r="AT65" s="128"/>
      <c r="AU65" s="128"/>
      <c r="AV65" s="128"/>
      <c r="AW65" s="128"/>
      <c r="AX65" s="128"/>
      <c r="AY65" s="128"/>
      <c r="AZ65" s="128"/>
      <c r="BA65" s="128"/>
      <c r="BB65" s="128"/>
      <c r="BC65" s="128"/>
      <c r="BD65" s="128"/>
      <c r="BE65" s="128"/>
      <c r="BF65" s="128"/>
      <c r="BG65" s="128"/>
      <c r="BH65" s="128"/>
      <c r="BI65" s="128"/>
      <c r="BJ65" s="128"/>
      <c r="BK65" s="128"/>
      <c r="BL65" s="128"/>
      <c r="BM65" s="128"/>
      <c r="BN65" s="128"/>
      <c r="BO65" s="128"/>
      <c r="BP65" s="128"/>
      <c r="BQ65" s="128"/>
      <c r="BR65" s="128"/>
      <c r="BS65" s="128"/>
    </row>
    <row r="66" spans="1:71" s="129" customFormat="1" ht="151.5" hidden="1" customHeight="1" x14ac:dyDescent="0.35">
      <c r="A66" s="554"/>
      <c r="B66" s="556"/>
      <c r="C66" s="556"/>
      <c r="D66" s="556"/>
      <c r="E66" s="168"/>
      <c r="F66" s="558"/>
      <c r="G66" s="169"/>
      <c r="H66" s="556"/>
      <c r="I66" s="572"/>
      <c r="J66" s="565"/>
      <c r="K66" s="563"/>
      <c r="L66" s="574"/>
      <c r="M66" s="563">
        <f>IF(NOT(ISERROR(MATCH(L66,_xlfn.ANCHORARRAY(F77),0))),K79&amp;"Por favor no seleccionar los criterios de impacto",L66)</f>
        <v>0</v>
      </c>
      <c r="N66" s="565"/>
      <c r="O66" s="563"/>
      <c r="P66" s="567"/>
      <c r="Q66" s="171">
        <v>3</v>
      </c>
      <c r="R66" s="181"/>
      <c r="S66" s="173" t="str">
        <f>IF(OR(T66="Preventivo",T66="Detectivo"),"Probabilidad",IF(T66="Correctivo","Impacto",""))</f>
        <v/>
      </c>
      <c r="T66" s="174"/>
      <c r="U66" s="174"/>
      <c r="V66" s="175" t="str">
        <f t="shared" si="55"/>
        <v/>
      </c>
      <c r="W66" s="174"/>
      <c r="X66" s="174"/>
      <c r="Y66" s="174"/>
      <c r="Z66" s="176" t="str">
        <f>IFERROR(IF(AND(S65="Probabilidad",S66="Probabilidad"),(AB65-(+AB65*V66)),IF(AND(S65="Impacto",S66="Probabilidad"),(AB64-(+AB64*V66)),IF(S66="Impacto",AB65,""))),"")</f>
        <v/>
      </c>
      <c r="AA66" s="177" t="str">
        <f t="shared" si="2"/>
        <v/>
      </c>
      <c r="AB66" s="175" t="str">
        <f t="shared" si="56"/>
        <v/>
      </c>
      <c r="AC66" s="177" t="str">
        <f t="shared" si="4"/>
        <v/>
      </c>
      <c r="AD66" s="175" t="str">
        <f>IFERROR(IF(AND(S65="Impacto",S66="Impacto"),(AD65-(+AD65*V66)),IF(AND(S65="Probabilidad",S66="Impacto"),(AD64-(+AD64*V66)),IF(S66="Probabilidad",AD65,""))),"")</f>
        <v/>
      </c>
      <c r="AE66" s="178" t="str">
        <f t="shared" si="57"/>
        <v/>
      </c>
      <c r="AF66" s="178"/>
      <c r="AG66" s="174"/>
      <c r="AH66" s="168"/>
      <c r="AI66" s="170"/>
      <c r="AJ66" s="179"/>
      <c r="AK66" s="179"/>
      <c r="AL66" s="168"/>
      <c r="AM66" s="180"/>
      <c r="AN66" s="127"/>
      <c r="AO66" s="127"/>
      <c r="AP66" s="128"/>
      <c r="AQ66" s="128"/>
      <c r="AR66" s="128"/>
      <c r="AS66" s="128"/>
      <c r="AT66" s="128"/>
      <c r="AU66" s="128"/>
      <c r="AV66" s="128"/>
      <c r="AW66" s="128"/>
      <c r="AX66" s="128"/>
      <c r="AY66" s="128"/>
      <c r="AZ66" s="128"/>
      <c r="BA66" s="128"/>
      <c r="BB66" s="128"/>
      <c r="BC66" s="128"/>
      <c r="BD66" s="128"/>
      <c r="BE66" s="128"/>
      <c r="BF66" s="128"/>
      <c r="BG66" s="128"/>
      <c r="BH66" s="128"/>
      <c r="BI66" s="128"/>
      <c r="BJ66" s="128"/>
      <c r="BK66" s="128"/>
      <c r="BL66" s="128"/>
      <c r="BM66" s="128"/>
      <c r="BN66" s="128"/>
      <c r="BO66" s="128"/>
      <c r="BP66" s="128"/>
      <c r="BQ66" s="128"/>
      <c r="BR66" s="128"/>
      <c r="BS66" s="128"/>
    </row>
    <row r="67" spans="1:71" s="129" customFormat="1" ht="151.5" hidden="1" customHeight="1" x14ac:dyDescent="0.35">
      <c r="A67" s="554"/>
      <c r="B67" s="556"/>
      <c r="C67" s="556"/>
      <c r="D67" s="556"/>
      <c r="E67" s="168"/>
      <c r="F67" s="558"/>
      <c r="G67" s="169"/>
      <c r="H67" s="556"/>
      <c r="I67" s="572"/>
      <c r="J67" s="565"/>
      <c r="K67" s="563"/>
      <c r="L67" s="574"/>
      <c r="M67" s="563">
        <f>IF(NOT(ISERROR(MATCH(L67,_xlfn.ANCHORARRAY(F78),0))),K80&amp;"Por favor no seleccionar los criterios de impacto",L67)</f>
        <v>0</v>
      </c>
      <c r="N67" s="565"/>
      <c r="O67" s="563"/>
      <c r="P67" s="567"/>
      <c r="Q67" s="171">
        <v>4</v>
      </c>
      <c r="R67" s="172"/>
      <c r="S67" s="173" t="str">
        <f t="shared" ref="S67:S69" si="58">IF(OR(T67="Preventivo",T67="Detectivo"),"Probabilidad",IF(T67="Correctivo","Impacto",""))</f>
        <v/>
      </c>
      <c r="T67" s="174"/>
      <c r="U67" s="174"/>
      <c r="V67" s="175" t="str">
        <f t="shared" si="55"/>
        <v/>
      </c>
      <c r="W67" s="174"/>
      <c r="X67" s="174"/>
      <c r="Y67" s="174"/>
      <c r="Z67" s="176" t="str">
        <f t="shared" ref="Z67:Z69" si="59">IFERROR(IF(AND(S66="Probabilidad",S67="Probabilidad"),(AB66-(+AB66*V67)),IF(AND(S66="Impacto",S67="Probabilidad"),(AB65-(+AB65*V67)),IF(S67="Impacto",AB66,""))),"")</f>
        <v/>
      </c>
      <c r="AA67" s="177" t="str">
        <f t="shared" si="2"/>
        <v/>
      </c>
      <c r="AB67" s="175" t="str">
        <f t="shared" si="56"/>
        <v/>
      </c>
      <c r="AC67" s="177" t="str">
        <f t="shared" si="4"/>
        <v/>
      </c>
      <c r="AD67" s="175" t="str">
        <f t="shared" ref="AD67:AD69" si="60">IFERROR(IF(AND(S66="Impacto",S67="Impacto"),(AD66-(+AD66*V67)),IF(AND(S66="Probabilidad",S67="Impacto"),(AD65-(+AD65*V67)),IF(S67="Probabilidad",AD66,""))),"")</f>
        <v/>
      </c>
      <c r="AE67" s="178"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178"/>
      <c r="AG67" s="174"/>
      <c r="AH67" s="168"/>
      <c r="AI67" s="170"/>
      <c r="AJ67" s="179"/>
      <c r="AK67" s="179"/>
      <c r="AL67" s="168"/>
      <c r="AM67" s="180"/>
      <c r="AN67" s="127"/>
      <c r="AO67" s="127"/>
      <c r="AP67" s="128"/>
      <c r="AQ67" s="128"/>
      <c r="AR67" s="128"/>
      <c r="AS67" s="128"/>
      <c r="AT67" s="128"/>
      <c r="AU67" s="128"/>
      <c r="AV67" s="128"/>
      <c r="AW67" s="128"/>
      <c r="AX67" s="128"/>
      <c r="AY67" s="128"/>
      <c r="AZ67" s="128"/>
      <c r="BA67" s="128"/>
      <c r="BB67" s="128"/>
      <c r="BC67" s="128"/>
      <c r="BD67" s="128"/>
      <c r="BE67" s="128"/>
      <c r="BF67" s="128"/>
      <c r="BG67" s="128"/>
      <c r="BH67" s="128"/>
      <c r="BI67" s="128"/>
      <c r="BJ67" s="128"/>
      <c r="BK67" s="128"/>
      <c r="BL67" s="128"/>
      <c r="BM67" s="128"/>
      <c r="BN67" s="128"/>
      <c r="BO67" s="128"/>
      <c r="BP67" s="128"/>
      <c r="BQ67" s="128"/>
      <c r="BR67" s="128"/>
      <c r="BS67" s="128"/>
    </row>
    <row r="68" spans="1:71" s="129" customFormat="1" ht="151.5" hidden="1" customHeight="1" x14ac:dyDescent="0.35">
      <c r="A68" s="554"/>
      <c r="B68" s="556"/>
      <c r="C68" s="556"/>
      <c r="D68" s="556"/>
      <c r="E68" s="168"/>
      <c r="F68" s="558"/>
      <c r="G68" s="169"/>
      <c r="H68" s="556"/>
      <c r="I68" s="572"/>
      <c r="J68" s="565"/>
      <c r="K68" s="563"/>
      <c r="L68" s="574"/>
      <c r="M68" s="563">
        <f>IF(NOT(ISERROR(MATCH(L68,_xlfn.ANCHORARRAY(F79),0))),K81&amp;"Por favor no seleccionar los criterios de impacto",L68)</f>
        <v>0</v>
      </c>
      <c r="N68" s="565"/>
      <c r="O68" s="563"/>
      <c r="P68" s="567"/>
      <c r="Q68" s="171">
        <v>5</v>
      </c>
      <c r="R68" s="172"/>
      <c r="S68" s="173" t="str">
        <f t="shared" si="58"/>
        <v/>
      </c>
      <c r="T68" s="174"/>
      <c r="U68" s="174"/>
      <c r="V68" s="175" t="str">
        <f t="shared" si="55"/>
        <v/>
      </c>
      <c r="W68" s="174"/>
      <c r="X68" s="174"/>
      <c r="Y68" s="174"/>
      <c r="Z68" s="176" t="str">
        <f t="shared" si="59"/>
        <v/>
      </c>
      <c r="AA68" s="177" t="str">
        <f t="shared" si="2"/>
        <v/>
      </c>
      <c r="AB68" s="175" t="str">
        <f t="shared" si="56"/>
        <v/>
      </c>
      <c r="AC68" s="177" t="str">
        <f t="shared" si="4"/>
        <v/>
      </c>
      <c r="AD68" s="175" t="str">
        <f t="shared" si="60"/>
        <v/>
      </c>
      <c r="AE68" s="178" t="str">
        <f t="shared" ref="AE68:AE69" si="61">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178"/>
      <c r="AG68" s="174"/>
      <c r="AH68" s="168"/>
      <c r="AI68" s="170"/>
      <c r="AJ68" s="179"/>
      <c r="AK68" s="179"/>
      <c r="AL68" s="168"/>
      <c r="AM68" s="180"/>
      <c r="AN68" s="127"/>
      <c r="AO68" s="127"/>
      <c r="AP68" s="128"/>
      <c r="AQ68" s="128"/>
      <c r="AR68" s="128"/>
      <c r="AS68" s="128"/>
      <c r="AT68" s="128"/>
      <c r="AU68" s="128"/>
      <c r="AV68" s="128"/>
      <c r="AW68" s="128"/>
      <c r="AX68" s="128"/>
      <c r="AY68" s="128"/>
      <c r="AZ68" s="128"/>
      <c r="BA68" s="128"/>
      <c r="BB68" s="128"/>
      <c r="BC68" s="128"/>
      <c r="BD68" s="128"/>
      <c r="BE68" s="128"/>
      <c r="BF68" s="128"/>
      <c r="BG68" s="128"/>
      <c r="BH68" s="128"/>
      <c r="BI68" s="128"/>
      <c r="BJ68" s="128"/>
      <c r="BK68" s="128"/>
      <c r="BL68" s="128"/>
      <c r="BM68" s="128"/>
      <c r="BN68" s="128"/>
      <c r="BO68" s="128"/>
      <c r="BP68" s="128"/>
      <c r="BQ68" s="128"/>
      <c r="BR68" s="128"/>
      <c r="BS68" s="128"/>
    </row>
    <row r="69" spans="1:71" s="129" customFormat="1" ht="151.5" hidden="1" customHeight="1" x14ac:dyDescent="0.35">
      <c r="A69" s="554"/>
      <c r="B69" s="556"/>
      <c r="C69" s="556"/>
      <c r="D69" s="556"/>
      <c r="E69" s="168"/>
      <c r="F69" s="558"/>
      <c r="G69" s="169"/>
      <c r="H69" s="556"/>
      <c r="I69" s="572"/>
      <c r="J69" s="565"/>
      <c r="K69" s="563"/>
      <c r="L69" s="574"/>
      <c r="M69" s="563">
        <f>IF(NOT(ISERROR(MATCH(L69,_xlfn.ANCHORARRAY(F80),0))),K82&amp;"Por favor no seleccionar los criterios de impacto",L69)</f>
        <v>0</v>
      </c>
      <c r="N69" s="565"/>
      <c r="O69" s="563"/>
      <c r="P69" s="567"/>
      <c r="Q69" s="171">
        <v>6</v>
      </c>
      <c r="R69" s="172"/>
      <c r="S69" s="173" t="str">
        <f t="shared" si="58"/>
        <v/>
      </c>
      <c r="T69" s="174"/>
      <c r="U69" s="174"/>
      <c r="V69" s="175" t="str">
        <f t="shared" si="55"/>
        <v/>
      </c>
      <c r="W69" s="174"/>
      <c r="X69" s="174"/>
      <c r="Y69" s="174"/>
      <c r="Z69" s="176" t="str">
        <f t="shared" si="59"/>
        <v/>
      </c>
      <c r="AA69" s="177" t="str">
        <f t="shared" si="2"/>
        <v/>
      </c>
      <c r="AB69" s="175" t="str">
        <f t="shared" si="56"/>
        <v/>
      </c>
      <c r="AC69" s="177" t="str">
        <f t="shared" si="4"/>
        <v/>
      </c>
      <c r="AD69" s="175" t="str">
        <f t="shared" si="60"/>
        <v/>
      </c>
      <c r="AE69" s="178" t="str">
        <f t="shared" si="61"/>
        <v/>
      </c>
      <c r="AF69" s="178"/>
      <c r="AG69" s="174"/>
      <c r="AH69" s="168"/>
      <c r="AI69" s="170"/>
      <c r="AJ69" s="179"/>
      <c r="AK69" s="179"/>
      <c r="AL69" s="168"/>
      <c r="AM69" s="180"/>
      <c r="AN69" s="127"/>
      <c r="AO69" s="127"/>
      <c r="AP69" s="128"/>
      <c r="AQ69" s="128"/>
      <c r="AR69" s="128"/>
      <c r="AS69" s="128"/>
      <c r="AT69" s="128"/>
      <c r="AU69" s="128"/>
      <c r="AV69" s="128"/>
      <c r="AW69" s="128"/>
      <c r="AX69" s="128"/>
      <c r="AY69" s="128"/>
      <c r="AZ69" s="128"/>
      <c r="BA69" s="128"/>
      <c r="BB69" s="128"/>
      <c r="BC69" s="128"/>
      <c r="BD69" s="128"/>
      <c r="BE69" s="128"/>
      <c r="BF69" s="128"/>
      <c r="BG69" s="128"/>
      <c r="BH69" s="128"/>
      <c r="BI69" s="128"/>
      <c r="BJ69" s="128"/>
      <c r="BK69" s="128"/>
      <c r="BL69" s="128"/>
      <c r="BM69" s="128"/>
      <c r="BN69" s="128"/>
      <c r="BO69" s="128"/>
      <c r="BP69" s="128"/>
      <c r="BQ69" s="128"/>
      <c r="BR69" s="128"/>
      <c r="BS69" s="128"/>
    </row>
    <row r="70" spans="1:71" s="129" customFormat="1" ht="151.5" hidden="1" customHeight="1" x14ac:dyDescent="0.35">
      <c r="A70" s="554">
        <v>10</v>
      </c>
      <c r="B70" s="556"/>
      <c r="C70" s="556"/>
      <c r="D70" s="556"/>
      <c r="E70" s="168"/>
      <c r="F70" s="558"/>
      <c r="G70" s="169"/>
      <c r="H70" s="556"/>
      <c r="I70" s="572"/>
      <c r="J70" s="565" t="str">
        <f>IF(I70&lt;=0,"",IF(I70&lt;=2,"Muy Baja",IF(I70&lt;=24,"Baja",IF(I70&lt;=500,"Media",IF(I70&lt;=5000,"Alta","Muy Alta")))))</f>
        <v/>
      </c>
      <c r="K70" s="563" t="str">
        <f>IF(J70="","",IF(J70="Muy Baja",0.2,IF(J70="Baja",0.4,IF(J70="Media",0.6,IF(J70="Alta",0.8,IF(J70="Muy Alta",1,))))))</f>
        <v/>
      </c>
      <c r="L70" s="574"/>
      <c r="M70" s="563">
        <v>0</v>
      </c>
      <c r="N70" s="565" t="s">
        <v>703</v>
      </c>
      <c r="O70" s="563" t="str">
        <f>IF(N70="","",IF(N70="Leve",0.2,IF(N70="Menor",0.4,IF(N70="Moderado",0.6,IF(N70="Mayor",0.8,IF(N70="Catastrófico",1,))))))</f>
        <v/>
      </c>
      <c r="P70" s="567" t="str">
        <f>IF(OR(AND(J70="Muy Baja",N70="Leve"),AND(J70="Muy Baja",N70="Menor"),AND(J70="Baja",N70="Leve")),"Bajo",IF(OR(AND(J70="Muy baja",N70="Moderado"),AND(J70="Baja",N70="Menor"),AND(J70="Baja",N70="Moderado"),AND(J70="Media",N70="Leve"),AND(J70="Media",N70="Menor"),AND(J70="Media",N70="Moderado"),AND(J70="Alta",N70="Leve"),AND(J70="Alta",N70="Menor")),"Moderado",IF(OR(AND(J70="Muy Baja",N70="Mayor"),AND(J70="Baja",N70="Mayor"),AND(J70="Media",N70="Mayor"),AND(J70="Alta",N70="Moderado"),AND(J70="Alta",N70="Mayor"),AND(J70="Muy Alta",N70="Leve"),AND(J70="Muy Alta",N70="Menor"),AND(J70="Muy Alta",N70="Moderado"),AND(J70="Muy Alta",N70="Mayor")),"Alto",IF(OR(AND(J70="Muy Baja",N70="Catastrófico"),AND(J70="Baja",N70="Catastrófico"),AND(J70="Media",N70="Catastrófico"),AND(J70="Alta",N70="Catastrófico"),AND(J70="Muy Alta",N70="Catastrófico")),"Extremo",""))))</f>
        <v/>
      </c>
      <c r="Q70" s="171">
        <v>1</v>
      </c>
      <c r="R70" s="172"/>
      <c r="S70" s="173" t="str">
        <f>IF(OR(T70="Preventivo",T70="Detectivo"),"Probabilidad",IF(T70="Correctivo","Impacto",""))</f>
        <v/>
      </c>
      <c r="T70" s="174"/>
      <c r="U70" s="174"/>
      <c r="V70" s="175" t="str">
        <f>IF(AND(T70="Preventivo",U70="Automático"),"50%",IF(AND(T70="Preventivo",U70="Manual"),"40%",IF(AND(T70="Detectivo",U70="Automático"),"40%",IF(AND(T70="Detectivo",U70="Manual"),"30%",IF(AND(T70="Correctivo",U70="Automático"),"35%",IF(AND(T70="Correctivo",U70="Manual"),"25%",""))))))</f>
        <v/>
      </c>
      <c r="W70" s="174"/>
      <c r="X70" s="174"/>
      <c r="Y70" s="174"/>
      <c r="Z70" s="176" t="str">
        <f>IFERROR(IF(S70="Probabilidad",(K70-(+K70*V70)),IF(S70="Impacto",K70,"")),"")</f>
        <v/>
      </c>
      <c r="AA70" s="177" t="str">
        <f>IFERROR(IF(Z70="","",IF(Z70&lt;=0.2,"Muy Baja",IF(Z70&lt;=0.4,"Baja",IF(Z70&lt;=0.6,"Media",IF(Z70&lt;=0.8,"Alta","Muy Alta"))))),"")</f>
        <v/>
      </c>
      <c r="AB70" s="175" t="str">
        <f>+Z70</f>
        <v/>
      </c>
      <c r="AC70" s="177" t="str">
        <f>IFERROR(IF(AD70="","",IF(AD70&lt;=0.2,"Leve",IF(AD70&lt;=0.4,"Menor",IF(AD70&lt;=0.6,"Moderado",IF(AD70&lt;=0.8,"Mayor","Catastrófico"))))),"")</f>
        <v/>
      </c>
      <c r="AD70" s="175" t="str">
        <f>IFERROR(IF(S70="Impacto",(O70-(+O70*V70)),IF(S70="Probabilidad",O70,"")),"")</f>
        <v/>
      </c>
      <c r="AE70" s="178" t="str">
        <f>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178"/>
      <c r="AG70" s="174"/>
      <c r="AH70" s="168"/>
      <c r="AI70" s="170"/>
      <c r="AJ70" s="179"/>
      <c r="AK70" s="179"/>
      <c r="AL70" s="168"/>
      <c r="AM70" s="180"/>
      <c r="AN70" s="127"/>
      <c r="AO70" s="127"/>
      <c r="AP70" s="128"/>
      <c r="AQ70" s="128"/>
      <c r="AR70" s="128"/>
      <c r="AS70" s="128"/>
      <c r="AT70" s="128"/>
      <c r="AU70" s="128"/>
      <c r="AV70" s="128"/>
      <c r="AW70" s="128"/>
      <c r="AX70" s="128"/>
      <c r="AY70" s="128"/>
      <c r="AZ70" s="128"/>
      <c r="BA70" s="128"/>
      <c r="BB70" s="128"/>
      <c r="BC70" s="128"/>
      <c r="BD70" s="128"/>
      <c r="BE70" s="128"/>
      <c r="BF70" s="128"/>
      <c r="BG70" s="128"/>
      <c r="BH70" s="128"/>
      <c r="BI70" s="128"/>
      <c r="BJ70" s="128"/>
      <c r="BK70" s="128"/>
      <c r="BL70" s="128"/>
      <c r="BM70" s="128"/>
      <c r="BN70" s="128"/>
      <c r="BO70" s="128"/>
      <c r="BP70" s="128"/>
      <c r="BQ70" s="128"/>
      <c r="BR70" s="128"/>
      <c r="BS70" s="128"/>
    </row>
    <row r="71" spans="1:71" s="129" customFormat="1" ht="151.5" hidden="1" customHeight="1" x14ac:dyDescent="0.35">
      <c r="A71" s="554"/>
      <c r="B71" s="556"/>
      <c r="C71" s="556"/>
      <c r="D71" s="556"/>
      <c r="E71" s="168"/>
      <c r="F71" s="558"/>
      <c r="G71" s="169"/>
      <c r="H71" s="556"/>
      <c r="I71" s="572"/>
      <c r="J71" s="565"/>
      <c r="K71" s="563"/>
      <c r="L71" s="574"/>
      <c r="M71" s="563">
        <f>IF(NOT(ISERROR(MATCH(L71,_xlfn.ANCHORARRAY(F82),0))),K84&amp;"Por favor no seleccionar los criterios de impacto",L71)</f>
        <v>0</v>
      </c>
      <c r="N71" s="565"/>
      <c r="O71" s="563"/>
      <c r="P71" s="567"/>
      <c r="Q71" s="171">
        <v>2</v>
      </c>
      <c r="R71" s="172"/>
      <c r="S71" s="173" t="str">
        <f>IF(OR(T71="Preventivo",T71="Detectivo"),"Probabilidad",IF(T71="Correctivo","Impacto",""))</f>
        <v/>
      </c>
      <c r="T71" s="174"/>
      <c r="U71" s="174"/>
      <c r="V71" s="175" t="str">
        <f t="shared" ref="V71:V75" si="62">IF(AND(T71="Preventivo",U71="Automático"),"50%",IF(AND(T71="Preventivo",U71="Manual"),"40%",IF(AND(T71="Detectivo",U71="Automático"),"40%",IF(AND(T71="Detectivo",U71="Manual"),"30%",IF(AND(T71="Correctivo",U71="Automático"),"35%",IF(AND(T71="Correctivo",U71="Manual"),"25%",""))))))</f>
        <v/>
      </c>
      <c r="W71" s="174"/>
      <c r="X71" s="174"/>
      <c r="Y71" s="174"/>
      <c r="Z71" s="176" t="str">
        <f>IFERROR(IF(AND(S70="Probabilidad",S71="Probabilidad"),(AB70-(+AB70*V71)),IF(S71="Probabilidad",(K70-(+K70*V71)),IF(S71="Impacto",AB70,""))),"")</f>
        <v/>
      </c>
      <c r="AA71" s="177" t="str">
        <f t="shared" si="2"/>
        <v/>
      </c>
      <c r="AB71" s="175" t="str">
        <f t="shared" ref="AB71:AB75" si="63">+Z71</f>
        <v/>
      </c>
      <c r="AC71" s="177" t="str">
        <f t="shared" si="4"/>
        <v/>
      </c>
      <c r="AD71" s="175" t="str">
        <f>IFERROR(IF(AND(S70="Impacto",S71="Impacto"),(AD70-(+AD70*V71)),IF(S71="Impacto",(O70-(+O70*V71)),IF(S71="Probabilidad",AD70,""))),"")</f>
        <v/>
      </c>
      <c r="AE71" s="178" t="str">
        <f t="shared" ref="AE71:AE72" si="64">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178"/>
      <c r="AG71" s="174"/>
      <c r="AH71" s="168"/>
      <c r="AI71" s="170"/>
      <c r="AJ71" s="179"/>
      <c r="AK71" s="179"/>
      <c r="AL71" s="168"/>
      <c r="AM71" s="180"/>
      <c r="AN71" s="182"/>
      <c r="AO71" s="182"/>
    </row>
    <row r="72" spans="1:71" s="129" customFormat="1" ht="151.5" hidden="1" customHeight="1" x14ac:dyDescent="0.35">
      <c r="A72" s="554"/>
      <c r="B72" s="556"/>
      <c r="C72" s="556"/>
      <c r="D72" s="556"/>
      <c r="E72" s="168"/>
      <c r="F72" s="558"/>
      <c r="G72" s="169"/>
      <c r="H72" s="556"/>
      <c r="I72" s="572"/>
      <c r="J72" s="565"/>
      <c r="K72" s="563"/>
      <c r="L72" s="574"/>
      <c r="M72" s="563">
        <f>IF(NOT(ISERROR(MATCH(L72,_xlfn.ANCHORARRAY(F83),0))),K85&amp;"Por favor no seleccionar los criterios de impacto",L72)</f>
        <v>0</v>
      </c>
      <c r="N72" s="565"/>
      <c r="O72" s="563"/>
      <c r="P72" s="567"/>
      <c r="Q72" s="171">
        <v>3</v>
      </c>
      <c r="R72" s="181"/>
      <c r="S72" s="173" t="str">
        <f>IF(OR(T72="Preventivo",T72="Detectivo"),"Probabilidad",IF(T72="Correctivo","Impacto",""))</f>
        <v/>
      </c>
      <c r="T72" s="174"/>
      <c r="U72" s="174"/>
      <c r="V72" s="175" t="str">
        <f t="shared" si="62"/>
        <v/>
      </c>
      <c r="W72" s="174"/>
      <c r="X72" s="174"/>
      <c r="Y72" s="174"/>
      <c r="Z72" s="176" t="str">
        <f>IFERROR(IF(AND(S71="Probabilidad",S72="Probabilidad"),(AB71-(+AB71*V72)),IF(AND(S71="Impacto",S72="Probabilidad"),(AB70-(+AB70*V72)),IF(S72="Impacto",AB71,""))),"")</f>
        <v/>
      </c>
      <c r="AA72" s="177" t="str">
        <f t="shared" si="2"/>
        <v/>
      </c>
      <c r="AB72" s="175" t="str">
        <f t="shared" si="63"/>
        <v/>
      </c>
      <c r="AC72" s="177" t="str">
        <f t="shared" si="4"/>
        <v/>
      </c>
      <c r="AD72" s="175" t="str">
        <f>IFERROR(IF(AND(S71="Impacto",S72="Impacto"),(AD71-(+AD71*V72)),IF(AND(S71="Probabilidad",S72="Impacto"),(AD70-(+AD70*V72)),IF(S72="Probabilidad",AD71,""))),"")</f>
        <v/>
      </c>
      <c r="AE72" s="178" t="str">
        <f t="shared" si="64"/>
        <v/>
      </c>
      <c r="AF72" s="178"/>
      <c r="AG72" s="174"/>
      <c r="AH72" s="168"/>
      <c r="AI72" s="170"/>
      <c r="AJ72" s="179"/>
      <c r="AK72" s="179"/>
      <c r="AL72" s="168"/>
      <c r="AM72" s="180"/>
      <c r="AN72" s="182"/>
      <c r="AO72" s="182"/>
    </row>
    <row r="73" spans="1:71" s="129" customFormat="1" ht="151.5" hidden="1" customHeight="1" x14ac:dyDescent="0.35">
      <c r="A73" s="554"/>
      <c r="B73" s="556"/>
      <c r="C73" s="556"/>
      <c r="D73" s="556"/>
      <c r="E73" s="168"/>
      <c r="F73" s="558"/>
      <c r="G73" s="169"/>
      <c r="H73" s="556"/>
      <c r="I73" s="572"/>
      <c r="J73" s="565"/>
      <c r="K73" s="563"/>
      <c r="L73" s="574"/>
      <c r="M73" s="563">
        <f>IF(NOT(ISERROR(MATCH(L73,_xlfn.ANCHORARRAY(F84),0))),K86&amp;"Por favor no seleccionar los criterios de impacto",L73)</f>
        <v>0</v>
      </c>
      <c r="N73" s="565"/>
      <c r="O73" s="563"/>
      <c r="P73" s="567"/>
      <c r="Q73" s="171">
        <v>4</v>
      </c>
      <c r="R73" s="172"/>
      <c r="S73" s="173" t="str">
        <f t="shared" ref="S73:S75" si="65">IF(OR(T73="Preventivo",T73="Detectivo"),"Probabilidad",IF(T73="Correctivo","Impacto",""))</f>
        <v/>
      </c>
      <c r="T73" s="174"/>
      <c r="U73" s="174"/>
      <c r="V73" s="175" t="str">
        <f t="shared" si="62"/>
        <v/>
      </c>
      <c r="W73" s="174"/>
      <c r="X73" s="174"/>
      <c r="Y73" s="174"/>
      <c r="Z73" s="176" t="str">
        <f t="shared" ref="Z73:Z75" si="66">IFERROR(IF(AND(S72="Probabilidad",S73="Probabilidad"),(AB72-(+AB72*V73)),IF(AND(S72="Impacto",S73="Probabilidad"),(AB71-(+AB71*V73)),IF(S73="Impacto",AB72,""))),"")</f>
        <v/>
      </c>
      <c r="AA73" s="177" t="str">
        <f t="shared" si="2"/>
        <v/>
      </c>
      <c r="AB73" s="175" t="str">
        <f t="shared" si="63"/>
        <v/>
      </c>
      <c r="AC73" s="177" t="str">
        <f t="shared" si="4"/>
        <v/>
      </c>
      <c r="AD73" s="175" t="str">
        <f t="shared" ref="AD73:AD75" si="67">IFERROR(IF(AND(S72="Impacto",S73="Impacto"),(AD72-(+AD72*V73)),IF(AND(S72="Probabilidad",S73="Impacto"),(AD71-(+AD71*V73)),IF(S73="Probabilidad",AD72,""))),"")</f>
        <v/>
      </c>
      <c r="AE73" s="178" t="str">
        <f>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178"/>
      <c r="AG73" s="174"/>
      <c r="AH73" s="168"/>
      <c r="AI73" s="170"/>
      <c r="AJ73" s="179"/>
      <c r="AK73" s="179"/>
      <c r="AL73" s="168"/>
      <c r="AM73" s="180"/>
      <c r="AN73" s="182"/>
      <c r="AO73" s="182"/>
    </row>
    <row r="74" spans="1:71" s="129" customFormat="1" ht="151.5" hidden="1" customHeight="1" x14ac:dyDescent="0.35">
      <c r="A74" s="554"/>
      <c r="B74" s="556"/>
      <c r="C74" s="556"/>
      <c r="D74" s="556"/>
      <c r="E74" s="168"/>
      <c r="F74" s="558"/>
      <c r="G74" s="169"/>
      <c r="H74" s="556"/>
      <c r="I74" s="572"/>
      <c r="J74" s="565"/>
      <c r="K74" s="563"/>
      <c r="L74" s="574"/>
      <c r="M74" s="563">
        <f>IF(NOT(ISERROR(MATCH(L74,_xlfn.ANCHORARRAY(F85),0))),K87&amp;"Por favor no seleccionar los criterios de impacto",L74)</f>
        <v>0</v>
      </c>
      <c r="N74" s="565"/>
      <c r="O74" s="563"/>
      <c r="P74" s="567"/>
      <c r="Q74" s="171">
        <v>5</v>
      </c>
      <c r="R74" s="172"/>
      <c r="S74" s="173" t="str">
        <f t="shared" si="65"/>
        <v/>
      </c>
      <c r="T74" s="174"/>
      <c r="U74" s="174"/>
      <c r="V74" s="175" t="str">
        <f t="shared" si="62"/>
        <v/>
      </c>
      <c r="W74" s="174"/>
      <c r="X74" s="174"/>
      <c r="Y74" s="174"/>
      <c r="Z74" s="176" t="str">
        <f t="shared" si="66"/>
        <v/>
      </c>
      <c r="AA74" s="177" t="str">
        <f t="shared" si="2"/>
        <v/>
      </c>
      <c r="AB74" s="175" t="str">
        <f t="shared" si="63"/>
        <v/>
      </c>
      <c r="AC74" s="177" t="str">
        <f t="shared" si="4"/>
        <v/>
      </c>
      <c r="AD74" s="175" t="str">
        <f t="shared" si="67"/>
        <v/>
      </c>
      <c r="AE74" s="178" t="str">
        <f t="shared" ref="AE74:AE75" si="68">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178"/>
      <c r="AG74" s="174"/>
      <c r="AH74" s="168"/>
      <c r="AI74" s="170"/>
      <c r="AJ74" s="179"/>
      <c r="AK74" s="179"/>
      <c r="AL74" s="168"/>
      <c r="AM74" s="180"/>
      <c r="AN74" s="182"/>
      <c r="AO74" s="182"/>
    </row>
    <row r="75" spans="1:71" s="129" customFormat="1" ht="151.5" hidden="1" customHeight="1" x14ac:dyDescent="0.35">
      <c r="A75" s="554"/>
      <c r="B75" s="556"/>
      <c r="C75" s="556"/>
      <c r="D75" s="556"/>
      <c r="E75" s="168"/>
      <c r="F75" s="558"/>
      <c r="G75" s="169"/>
      <c r="H75" s="556"/>
      <c r="I75" s="572"/>
      <c r="J75" s="565"/>
      <c r="K75" s="563"/>
      <c r="L75" s="574"/>
      <c r="M75" s="563">
        <f>IF(NOT(ISERROR(MATCH(L75,_xlfn.ANCHORARRAY(F86),0))),K88&amp;"Por favor no seleccionar los criterios de impacto",L75)</f>
        <v>0</v>
      </c>
      <c r="N75" s="565"/>
      <c r="O75" s="563"/>
      <c r="P75" s="567"/>
      <c r="Q75" s="171">
        <v>6</v>
      </c>
      <c r="R75" s="172"/>
      <c r="S75" s="173" t="str">
        <f t="shared" si="65"/>
        <v/>
      </c>
      <c r="T75" s="174"/>
      <c r="U75" s="174"/>
      <c r="V75" s="175" t="str">
        <f t="shared" si="62"/>
        <v/>
      </c>
      <c r="W75" s="174"/>
      <c r="X75" s="174"/>
      <c r="Y75" s="174"/>
      <c r="Z75" s="176" t="str">
        <f t="shared" si="66"/>
        <v/>
      </c>
      <c r="AA75" s="177" t="str">
        <f t="shared" si="2"/>
        <v/>
      </c>
      <c r="AB75" s="175" t="str">
        <f t="shared" si="63"/>
        <v/>
      </c>
      <c r="AC75" s="177" t="str">
        <f t="shared" si="4"/>
        <v/>
      </c>
      <c r="AD75" s="175" t="str">
        <f t="shared" si="67"/>
        <v/>
      </c>
      <c r="AE75" s="178" t="str">
        <f t="shared" si="68"/>
        <v/>
      </c>
      <c r="AF75" s="178"/>
      <c r="AG75" s="174"/>
      <c r="AH75" s="168"/>
      <c r="AI75" s="170"/>
      <c r="AJ75" s="179"/>
      <c r="AK75" s="179"/>
      <c r="AL75" s="168"/>
      <c r="AM75" s="180"/>
      <c r="AN75" s="182"/>
      <c r="AO75" s="182"/>
    </row>
    <row r="76" spans="1:71" s="129" customFormat="1" ht="49.5" hidden="1" customHeight="1" x14ac:dyDescent="0.35">
      <c r="A76" s="183"/>
      <c r="B76" s="577" t="s">
        <v>217</v>
      </c>
      <c r="C76" s="577"/>
      <c r="D76" s="577"/>
      <c r="E76" s="577"/>
      <c r="F76" s="577"/>
      <c r="G76" s="577"/>
      <c r="H76" s="577"/>
      <c r="I76" s="577"/>
      <c r="J76" s="577"/>
      <c r="K76" s="577"/>
      <c r="L76" s="577"/>
      <c r="M76" s="577"/>
      <c r="N76" s="577"/>
      <c r="O76" s="577"/>
      <c r="P76" s="577"/>
      <c r="Q76" s="577"/>
      <c r="R76" s="577"/>
      <c r="S76" s="577"/>
      <c r="T76" s="577"/>
      <c r="U76" s="577"/>
      <c r="V76" s="577"/>
      <c r="W76" s="577"/>
      <c r="X76" s="577"/>
      <c r="Y76" s="577"/>
      <c r="Z76" s="577"/>
      <c r="AA76" s="577"/>
      <c r="AB76" s="577"/>
      <c r="AC76" s="577"/>
      <c r="AD76" s="577"/>
      <c r="AE76" s="577"/>
      <c r="AF76" s="577"/>
      <c r="AG76" s="577"/>
      <c r="AH76" s="577"/>
      <c r="AI76" s="577"/>
      <c r="AJ76" s="577"/>
      <c r="AK76" s="577"/>
      <c r="AL76" s="577"/>
      <c r="AM76" s="578"/>
      <c r="AN76" s="182"/>
      <c r="AO76" s="182"/>
    </row>
    <row r="77" spans="1:71" s="129" customFormat="1" ht="15.5" hidden="1" x14ac:dyDescent="0.35">
      <c r="A77" s="184"/>
      <c r="B77" s="185"/>
      <c r="C77" s="185"/>
      <c r="D77" s="185"/>
      <c r="E77" s="185"/>
      <c r="F77" s="182"/>
      <c r="G77" s="182"/>
      <c r="H77" s="186"/>
      <c r="I77" s="182"/>
      <c r="J77" s="182"/>
      <c r="K77" s="182"/>
      <c r="L77" s="182"/>
      <c r="M77" s="182"/>
      <c r="N77" s="182"/>
      <c r="O77" s="182"/>
      <c r="P77" s="182"/>
      <c r="Q77" s="182"/>
      <c r="R77" s="187"/>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row>
    <row r="78" spans="1:71" s="129" customFormat="1" ht="15.5" hidden="1" x14ac:dyDescent="0.35">
      <c r="B78" s="188" t="s">
        <v>123</v>
      </c>
      <c r="C78" s="182"/>
      <c r="D78" s="182"/>
      <c r="E78" s="182"/>
      <c r="F78" s="182"/>
      <c r="G78" s="182"/>
      <c r="H78" s="182"/>
      <c r="I78" s="182"/>
      <c r="J78" s="182"/>
      <c r="K78" s="182"/>
      <c r="L78" s="182"/>
      <c r="M78" s="182"/>
      <c r="N78" s="182"/>
      <c r="O78" s="182"/>
      <c r="P78" s="182"/>
      <c r="Q78" s="182"/>
      <c r="R78" s="187"/>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row>
    <row r="79" spans="1:71" s="129" customFormat="1" ht="15.5" hidden="1" x14ac:dyDescent="0.35">
      <c r="A79" s="184"/>
      <c r="B79" s="185"/>
      <c r="C79" s="185"/>
      <c r="D79" s="185"/>
      <c r="E79" s="185"/>
      <c r="F79" s="182"/>
      <c r="G79" s="182"/>
      <c r="H79" s="186"/>
      <c r="I79" s="182"/>
      <c r="J79" s="182"/>
      <c r="K79" s="182"/>
      <c r="L79" s="182"/>
      <c r="M79" s="182"/>
      <c r="N79" s="182"/>
      <c r="O79" s="182"/>
      <c r="P79" s="182"/>
      <c r="Q79" s="182"/>
      <c r="R79" s="187"/>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row>
    <row r="80" spans="1:71" s="129" customFormat="1" ht="15.5" hidden="1" x14ac:dyDescent="0.35">
      <c r="A80" s="184"/>
      <c r="B80" s="185"/>
      <c r="C80" s="185"/>
      <c r="D80" s="185"/>
      <c r="E80" s="185"/>
      <c r="F80" s="182"/>
      <c r="G80" s="182"/>
      <c r="H80" s="186"/>
      <c r="I80" s="182"/>
      <c r="J80" s="182"/>
      <c r="K80" s="182"/>
      <c r="L80" s="182"/>
      <c r="M80" s="182"/>
      <c r="N80" s="182"/>
      <c r="O80" s="182"/>
      <c r="P80" s="182"/>
      <c r="Q80" s="182"/>
      <c r="R80" s="187"/>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row>
    <row r="81" spans="1:41" s="129" customFormat="1" ht="15.5" hidden="1" x14ac:dyDescent="0.35">
      <c r="A81" s="184"/>
      <c r="B81" s="185"/>
      <c r="C81" s="185"/>
      <c r="D81" s="185"/>
      <c r="E81" s="185"/>
      <c r="F81" s="182"/>
      <c r="G81" s="182"/>
      <c r="H81" s="186"/>
      <c r="I81" s="182"/>
      <c r="J81" s="182"/>
      <c r="K81" s="182"/>
      <c r="L81" s="182"/>
      <c r="M81" s="182"/>
      <c r="N81" s="182"/>
      <c r="O81" s="182"/>
      <c r="P81" s="182"/>
      <c r="Q81" s="182"/>
      <c r="R81" s="187"/>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row>
    <row r="82" spans="1:41" s="129" customFormat="1" ht="15" hidden="1" customHeight="1" x14ac:dyDescent="0.35">
      <c r="A82" s="184"/>
      <c r="B82" s="185"/>
      <c r="C82" s="185"/>
      <c r="D82" s="185"/>
      <c r="E82" s="185"/>
      <c r="F82" s="182"/>
      <c r="G82" s="182"/>
      <c r="H82" s="186"/>
      <c r="I82" s="182"/>
      <c r="J82" s="182"/>
      <c r="K82" s="182"/>
      <c r="L82" s="182"/>
      <c r="M82" s="182"/>
      <c r="N82" s="182"/>
      <c r="O82" s="182"/>
      <c r="P82" s="182"/>
      <c r="Q82" s="182"/>
      <c r="R82" s="187"/>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row>
    <row r="83" spans="1:41" s="129" customFormat="1" ht="15" hidden="1" customHeight="1" x14ac:dyDescent="0.35">
      <c r="A83" s="184"/>
      <c r="B83" s="185"/>
      <c r="C83" s="185"/>
      <c r="D83" s="185"/>
      <c r="E83" s="185"/>
      <c r="F83" s="182"/>
      <c r="G83" s="182"/>
      <c r="H83" s="186"/>
      <c r="I83" s="182"/>
      <c r="J83" s="182"/>
      <c r="K83" s="182"/>
      <c r="L83" s="182"/>
      <c r="M83" s="182"/>
      <c r="N83" s="182"/>
      <c r="O83" s="182"/>
      <c r="P83" s="182"/>
      <c r="Q83" s="182"/>
      <c r="R83" s="187"/>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row>
    <row r="84" spans="1:41" s="129" customFormat="1" ht="11.15" hidden="1" customHeight="1" x14ac:dyDescent="0.35">
      <c r="A84" s="184"/>
      <c r="B84" s="185"/>
      <c r="C84" s="185"/>
      <c r="D84" s="185"/>
      <c r="E84" s="185"/>
      <c r="F84" s="182"/>
      <c r="G84" s="182"/>
      <c r="H84" s="186"/>
      <c r="I84" s="182"/>
      <c r="J84" s="182"/>
      <c r="K84" s="182"/>
      <c r="L84" s="182"/>
      <c r="M84" s="182"/>
      <c r="N84" s="182"/>
      <c r="O84" s="182"/>
      <c r="P84" s="182"/>
      <c r="Q84" s="182"/>
      <c r="R84" s="187"/>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row>
    <row r="85" spans="1:41" s="129" customFormat="1" ht="7" hidden="1" customHeight="1" x14ac:dyDescent="0.35">
      <c r="A85" s="184"/>
      <c r="B85" s="185"/>
      <c r="C85" s="185"/>
      <c r="D85" s="185"/>
      <c r="E85" s="185"/>
      <c r="F85" s="182"/>
      <c r="G85" s="182"/>
      <c r="H85" s="186"/>
      <c r="I85" s="182"/>
      <c r="J85" s="182"/>
      <c r="K85" s="182"/>
      <c r="L85" s="182"/>
      <c r="M85" s="182"/>
      <c r="N85" s="182"/>
      <c r="O85" s="182"/>
      <c r="P85" s="182"/>
      <c r="Q85" s="182"/>
      <c r="R85" s="187"/>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row>
    <row r="86" spans="1:41" s="129" customFormat="1" ht="6.65" customHeight="1" x14ac:dyDescent="0.35">
      <c r="A86" s="184"/>
      <c r="B86" s="185"/>
      <c r="C86" s="185"/>
      <c r="D86" s="185"/>
      <c r="E86" s="185"/>
      <c r="F86" s="182"/>
      <c r="G86" s="182"/>
      <c r="H86" s="186"/>
      <c r="I86" s="182"/>
      <c r="J86" s="182"/>
      <c r="K86" s="182"/>
      <c r="L86" s="182"/>
      <c r="M86" s="182"/>
      <c r="N86" s="182"/>
      <c r="O86" s="182"/>
      <c r="P86" s="182"/>
      <c r="Q86" s="182"/>
      <c r="R86" s="187"/>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row>
    <row r="87" spans="1:41" s="129" customFormat="1" ht="6.65" customHeight="1" x14ac:dyDescent="0.35">
      <c r="A87" s="184"/>
      <c r="B87" s="185"/>
      <c r="C87" s="185"/>
      <c r="D87" s="185"/>
      <c r="E87" s="185"/>
      <c r="F87" s="182"/>
      <c r="G87" s="182"/>
      <c r="H87" s="186"/>
      <c r="I87" s="182"/>
      <c r="J87" s="182"/>
      <c r="K87" s="182"/>
      <c r="L87" s="182"/>
      <c r="M87" s="182"/>
      <c r="N87" s="182"/>
      <c r="O87" s="182"/>
      <c r="P87" s="182"/>
      <c r="Q87" s="182"/>
      <c r="R87" s="187"/>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row>
    <row r="88" spans="1:41" s="129" customFormat="1" ht="17.5" customHeight="1" x14ac:dyDescent="0.35">
      <c r="A88" s="184"/>
      <c r="B88" s="185"/>
      <c r="C88" s="185"/>
      <c r="D88" s="185"/>
      <c r="E88" s="185"/>
      <c r="F88" s="182"/>
      <c r="G88" s="182"/>
      <c r="H88" s="186"/>
      <c r="I88" s="182"/>
      <c r="J88" s="182"/>
      <c r="K88" s="182"/>
      <c r="L88" s="182"/>
      <c r="M88" s="182"/>
      <c r="N88" s="182"/>
      <c r="O88" s="182"/>
      <c r="P88" s="182"/>
      <c r="Q88" s="182"/>
      <c r="R88" s="187"/>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row>
    <row r="89" spans="1:41" s="129" customFormat="1" ht="9" customHeight="1" x14ac:dyDescent="0.35">
      <c r="A89" s="184"/>
      <c r="B89" s="184"/>
      <c r="C89" s="184"/>
      <c r="D89" s="184"/>
      <c r="E89" s="184"/>
      <c r="H89" s="189"/>
      <c r="R89" s="126"/>
    </row>
    <row r="90" spans="1:41" s="129" customFormat="1" ht="9" customHeight="1" x14ac:dyDescent="0.35">
      <c r="A90" s="184"/>
      <c r="B90" s="184"/>
      <c r="C90" s="184"/>
      <c r="D90" s="184"/>
      <c r="E90" s="184"/>
      <c r="H90" s="189"/>
      <c r="R90" s="126"/>
    </row>
    <row r="91" spans="1:41" s="129" customFormat="1" ht="15.5" x14ac:dyDescent="0.35">
      <c r="A91" s="184"/>
      <c r="B91" s="184"/>
      <c r="C91" s="184"/>
      <c r="D91" s="184"/>
      <c r="E91" s="184"/>
      <c r="H91" s="189"/>
      <c r="R91" s="126"/>
    </row>
  </sheetData>
  <dataConsolidate/>
  <mergeCells count="206">
    <mergeCell ref="B76:AM76"/>
    <mergeCell ref="H70:H75"/>
    <mergeCell ref="I70:I75"/>
    <mergeCell ref="J70:J75"/>
    <mergeCell ref="K70:K75"/>
    <mergeCell ref="L70:L75"/>
    <mergeCell ref="M70:M75"/>
    <mergeCell ref="L64:L69"/>
    <mergeCell ref="M64:M69"/>
    <mergeCell ref="N64:N69"/>
    <mergeCell ref="O64:O69"/>
    <mergeCell ref="P64:P69"/>
    <mergeCell ref="A70:A75"/>
    <mergeCell ref="B70:B75"/>
    <mergeCell ref="C70:C75"/>
    <mergeCell ref="D70:D75"/>
    <mergeCell ref="F70:F75"/>
    <mergeCell ref="N70:N75"/>
    <mergeCell ref="O70:O75"/>
    <mergeCell ref="P70:P75"/>
    <mergeCell ref="A64:A69"/>
    <mergeCell ref="B64:B69"/>
    <mergeCell ref="C64:C69"/>
    <mergeCell ref="D64:D69"/>
    <mergeCell ref="F64:F69"/>
    <mergeCell ref="H64:H69"/>
    <mergeCell ref="I64:I69"/>
    <mergeCell ref="J64:J69"/>
    <mergeCell ref="K64:K69"/>
    <mergeCell ref="P52:P57"/>
    <mergeCell ref="A58:A63"/>
    <mergeCell ref="B58:B63"/>
    <mergeCell ref="C58:C63"/>
    <mergeCell ref="D58:D63"/>
    <mergeCell ref="F58:F63"/>
    <mergeCell ref="H58:H63"/>
    <mergeCell ref="I58:I63"/>
    <mergeCell ref="H52:H57"/>
    <mergeCell ref="I52:I57"/>
    <mergeCell ref="J52:J57"/>
    <mergeCell ref="K52:K57"/>
    <mergeCell ref="L52:L57"/>
    <mergeCell ref="M52:M57"/>
    <mergeCell ref="P58:P63"/>
    <mergeCell ref="J58:J63"/>
    <mergeCell ref="K58:K63"/>
    <mergeCell ref="L58:L63"/>
    <mergeCell ref="M58:M63"/>
    <mergeCell ref="N58:N63"/>
    <mergeCell ref="O58:O63"/>
    <mergeCell ref="A52:A57"/>
    <mergeCell ref="B52:B57"/>
    <mergeCell ref="C52:C57"/>
    <mergeCell ref="D52:D57"/>
    <mergeCell ref="F52:F57"/>
    <mergeCell ref="G46:G49"/>
    <mergeCell ref="H46:H51"/>
    <mergeCell ref="I46:I51"/>
    <mergeCell ref="J46:J51"/>
    <mergeCell ref="O40:O45"/>
    <mergeCell ref="N52:N57"/>
    <mergeCell ref="O52:O57"/>
    <mergeCell ref="P40:P45"/>
    <mergeCell ref="AF40:AF44"/>
    <mergeCell ref="A46:A51"/>
    <mergeCell ref="B46:B51"/>
    <mergeCell ref="C46:C51"/>
    <mergeCell ref="D46:D51"/>
    <mergeCell ref="F46:F51"/>
    <mergeCell ref="G40:G44"/>
    <mergeCell ref="H40:H45"/>
    <mergeCell ref="I40:I45"/>
    <mergeCell ref="J40:J45"/>
    <mergeCell ref="K40:K45"/>
    <mergeCell ref="L40:L45"/>
    <mergeCell ref="M46:M51"/>
    <mergeCell ref="N46:N51"/>
    <mergeCell ref="O46:O51"/>
    <mergeCell ref="P46:P51"/>
    <mergeCell ref="AF46:AF49"/>
    <mergeCell ref="K46:K51"/>
    <mergeCell ref="L46:L51"/>
    <mergeCell ref="M34:M39"/>
    <mergeCell ref="N34:N39"/>
    <mergeCell ref="O34:O39"/>
    <mergeCell ref="P34:P39"/>
    <mergeCell ref="AF34:AF37"/>
    <mergeCell ref="A40:A45"/>
    <mergeCell ref="B40:B45"/>
    <mergeCell ref="C40:C45"/>
    <mergeCell ref="D40:D45"/>
    <mergeCell ref="F40:F45"/>
    <mergeCell ref="G34:G37"/>
    <mergeCell ref="H34:H39"/>
    <mergeCell ref="I34:I39"/>
    <mergeCell ref="J34:J39"/>
    <mergeCell ref="K34:K39"/>
    <mergeCell ref="L34:L39"/>
    <mergeCell ref="A34:A39"/>
    <mergeCell ref="B34:B39"/>
    <mergeCell ref="C34:C39"/>
    <mergeCell ref="D34:D39"/>
    <mergeCell ref="E34:E37"/>
    <mergeCell ref="F34:F39"/>
    <mergeCell ref="M40:M45"/>
    <mergeCell ref="N40:N45"/>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7"/>
    <mergeCell ref="H22:H27"/>
    <mergeCell ref="I22:I27"/>
    <mergeCell ref="J22:J27"/>
    <mergeCell ref="O11:O21"/>
    <mergeCell ref="P11:P21"/>
    <mergeCell ref="AF11:AF21"/>
    <mergeCell ref="A22:A27"/>
    <mergeCell ref="B22:B27"/>
    <mergeCell ref="C22:C27"/>
    <mergeCell ref="D22:D27"/>
    <mergeCell ref="E22:E27"/>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2">
    <cfRule type="cellIs" dxfId="1124" priority="127" operator="equal">
      <formula>"Media"</formula>
    </cfRule>
    <cfRule type="cellIs" dxfId="1123" priority="125" operator="equal">
      <formula>"Muy Alta"</formula>
    </cfRule>
    <cfRule type="cellIs" dxfId="1122" priority="128" operator="equal">
      <formula>"Baja"</formula>
    </cfRule>
    <cfRule type="cellIs" dxfId="1121" priority="129" operator="equal">
      <formula>"Muy Baja"</formula>
    </cfRule>
    <cfRule type="cellIs" dxfId="1120" priority="126" operator="equal">
      <formula>"Alta"</formula>
    </cfRule>
  </conditionalFormatting>
  <conditionalFormatting sqref="J28">
    <cfRule type="cellIs" dxfId="1119" priority="99" operator="equal">
      <formula>"Muy Alta"</formula>
    </cfRule>
    <cfRule type="cellIs" dxfId="1118" priority="100" operator="equal">
      <formula>"Alta"</formula>
    </cfRule>
    <cfRule type="cellIs" dxfId="1117" priority="101" operator="equal">
      <formula>"Media"</formula>
    </cfRule>
    <cfRule type="cellIs" dxfId="1116" priority="102" operator="equal">
      <formula>"Baja"</formula>
    </cfRule>
    <cfRule type="cellIs" dxfId="1115" priority="103" operator="equal">
      <formula>"Muy Baja"</formula>
    </cfRule>
  </conditionalFormatting>
  <conditionalFormatting sqref="J34">
    <cfRule type="cellIs" dxfId="1114" priority="88" operator="equal">
      <formula>"Media"</formula>
    </cfRule>
    <cfRule type="cellIs" dxfId="1113" priority="89" operator="equal">
      <formula>"Baja"</formula>
    </cfRule>
    <cfRule type="cellIs" dxfId="1112" priority="90" operator="equal">
      <formula>"Muy Baja"</formula>
    </cfRule>
    <cfRule type="cellIs" dxfId="1111" priority="87" operator="equal">
      <formula>"Alta"</formula>
    </cfRule>
    <cfRule type="cellIs" dxfId="1110" priority="86" operator="equal">
      <formula>"Muy Alta"</formula>
    </cfRule>
  </conditionalFormatting>
  <conditionalFormatting sqref="J40">
    <cfRule type="cellIs" dxfId="1109" priority="77" operator="equal">
      <formula>"Muy Baja"</formula>
    </cfRule>
    <cfRule type="cellIs" dxfId="1108" priority="76" operator="equal">
      <formula>"Baja"</formula>
    </cfRule>
    <cfRule type="cellIs" dxfId="1107" priority="75" operator="equal">
      <formula>"Media"</formula>
    </cfRule>
    <cfRule type="cellIs" dxfId="1106" priority="74" operator="equal">
      <formula>"Alta"</formula>
    </cfRule>
    <cfRule type="cellIs" dxfId="1105" priority="73" operator="equal">
      <formula>"Muy Alta"</formula>
    </cfRule>
  </conditionalFormatting>
  <conditionalFormatting sqref="J46">
    <cfRule type="cellIs" dxfId="1104" priority="60" operator="equal">
      <formula>"Muy Alta"</formula>
    </cfRule>
    <cfRule type="cellIs" dxfId="1103" priority="61" operator="equal">
      <formula>"Alta"</formula>
    </cfRule>
    <cfRule type="cellIs" dxfId="1102" priority="62" operator="equal">
      <formula>"Media"</formula>
    </cfRule>
    <cfRule type="cellIs" dxfId="1101" priority="63" operator="equal">
      <formula>"Baja"</formula>
    </cfRule>
    <cfRule type="cellIs" dxfId="1100" priority="64" operator="equal">
      <formula>"Muy Baja"</formula>
    </cfRule>
  </conditionalFormatting>
  <conditionalFormatting sqref="J52">
    <cfRule type="cellIs" dxfId="1099" priority="51" operator="equal">
      <formula>"Muy Baja"</formula>
    </cfRule>
    <cfRule type="cellIs" dxfId="1098" priority="50" operator="equal">
      <formula>"Baja"</formula>
    </cfRule>
    <cfRule type="cellIs" dxfId="1097" priority="49" operator="equal">
      <formula>"Media"</formula>
    </cfRule>
    <cfRule type="cellIs" dxfId="1096" priority="48" operator="equal">
      <formula>"Alta"</formula>
    </cfRule>
    <cfRule type="cellIs" dxfId="1095" priority="47" operator="equal">
      <formula>"Muy Alta"</formula>
    </cfRule>
  </conditionalFormatting>
  <conditionalFormatting sqref="J58">
    <cfRule type="cellIs" dxfId="1094" priority="42" operator="equal">
      <formula>"Muy Baja"</formula>
    </cfRule>
    <cfRule type="cellIs" dxfId="1093" priority="41" operator="equal">
      <formula>"Baja"</formula>
    </cfRule>
    <cfRule type="cellIs" dxfId="1092" priority="40" operator="equal">
      <formula>"Media"</formula>
    </cfRule>
    <cfRule type="cellIs" dxfId="1091" priority="39" operator="equal">
      <formula>"Alta"</formula>
    </cfRule>
    <cfRule type="cellIs" dxfId="1090" priority="38" operator="equal">
      <formula>"Muy Alta"</formula>
    </cfRule>
  </conditionalFormatting>
  <conditionalFormatting sqref="J64">
    <cfRule type="cellIs" dxfId="1089" priority="31" operator="equal">
      <formula>"Media"</formula>
    </cfRule>
    <cfRule type="cellIs" dxfId="1088" priority="32" operator="equal">
      <formula>"Baja"</formula>
    </cfRule>
    <cfRule type="cellIs" dxfId="1087" priority="30" operator="equal">
      <formula>"Alta"</formula>
    </cfRule>
    <cfRule type="cellIs" dxfId="1086" priority="29" operator="equal">
      <formula>"Muy Alta"</formula>
    </cfRule>
    <cfRule type="cellIs" dxfId="1085" priority="33" operator="equal">
      <formula>"Muy Baja"</formula>
    </cfRule>
  </conditionalFormatting>
  <conditionalFormatting sqref="J70">
    <cfRule type="cellIs" dxfId="1084" priority="21" operator="equal">
      <formula>"Alta"</formula>
    </cfRule>
    <cfRule type="cellIs" dxfId="1083" priority="20" operator="equal">
      <formula>"Muy Alta"</formula>
    </cfRule>
    <cfRule type="cellIs" dxfId="1082" priority="23" operator="equal">
      <formula>"Baja"</formula>
    </cfRule>
    <cfRule type="cellIs" dxfId="1081" priority="24" operator="equal">
      <formula>"Muy Baja"</formula>
    </cfRule>
    <cfRule type="cellIs" dxfId="1080" priority="22" operator="equal">
      <formula>"Media"</formula>
    </cfRule>
  </conditionalFormatting>
  <conditionalFormatting sqref="M11:M75">
    <cfRule type="containsText" dxfId="1079" priority="1" operator="containsText" text="❌">
      <formula>NOT(ISERROR(SEARCH("❌",M11)))</formula>
    </cfRule>
  </conditionalFormatting>
  <conditionalFormatting sqref="N11 N22 N28 N34 N40 N46 N52 N58 N64 N70">
    <cfRule type="cellIs" dxfId="1078" priority="120" operator="equal">
      <formula>"Catastrófico"</formula>
    </cfRule>
    <cfRule type="cellIs" dxfId="1077" priority="121" operator="equal">
      <formula>"Mayor"</formula>
    </cfRule>
    <cfRule type="cellIs" dxfId="1076" priority="122" operator="equal">
      <formula>"Moderado"</formula>
    </cfRule>
    <cfRule type="cellIs" dxfId="1075" priority="123" operator="equal">
      <formula>"Menor"</formula>
    </cfRule>
    <cfRule type="cellIs" dxfId="1074" priority="124" operator="equal">
      <formula>"Leve"</formula>
    </cfRule>
  </conditionalFormatting>
  <conditionalFormatting sqref="P11">
    <cfRule type="cellIs" dxfId="1073" priority="117" operator="equal">
      <formula>"Alto"</formula>
    </cfRule>
    <cfRule type="cellIs" dxfId="1072" priority="118" operator="equal">
      <formula>"Moderado"</formula>
    </cfRule>
    <cfRule type="cellIs" dxfId="1071" priority="119" operator="equal">
      <formula>"Bajo"</formula>
    </cfRule>
    <cfRule type="cellIs" dxfId="1070" priority="116" operator="equal">
      <formula>"Extremo"</formula>
    </cfRule>
  </conditionalFormatting>
  <conditionalFormatting sqref="P22">
    <cfRule type="cellIs" dxfId="1069" priority="108" operator="equal">
      <formula>"Extremo"</formula>
    </cfRule>
    <cfRule type="cellIs" dxfId="1068" priority="109" operator="equal">
      <formula>"Alto"</formula>
    </cfRule>
    <cfRule type="cellIs" dxfId="1067" priority="110" operator="equal">
      <formula>"Moderado"</formula>
    </cfRule>
    <cfRule type="cellIs" dxfId="1066" priority="111" operator="equal">
      <formula>"Bajo"</formula>
    </cfRule>
  </conditionalFormatting>
  <conditionalFormatting sqref="P28">
    <cfRule type="cellIs" dxfId="1065" priority="98" operator="equal">
      <formula>"Bajo"</formula>
    </cfRule>
    <cfRule type="cellIs" dxfId="1064" priority="97" operator="equal">
      <formula>"Moderado"</formula>
    </cfRule>
    <cfRule type="cellIs" dxfId="1063" priority="95" operator="equal">
      <formula>"Extremo"</formula>
    </cfRule>
    <cfRule type="cellIs" dxfId="1062" priority="96" operator="equal">
      <formula>"Alto"</formula>
    </cfRule>
  </conditionalFormatting>
  <conditionalFormatting sqref="P34">
    <cfRule type="cellIs" dxfId="1061" priority="83" operator="equal">
      <formula>"Alto"</formula>
    </cfRule>
    <cfRule type="cellIs" dxfId="1060" priority="85" operator="equal">
      <formula>"Bajo"</formula>
    </cfRule>
    <cfRule type="cellIs" dxfId="1059" priority="84" operator="equal">
      <formula>"Moderado"</formula>
    </cfRule>
    <cfRule type="cellIs" dxfId="1058" priority="82" operator="equal">
      <formula>"Extremo"</formula>
    </cfRule>
  </conditionalFormatting>
  <conditionalFormatting sqref="P40">
    <cfRule type="cellIs" dxfId="1057" priority="69" operator="equal">
      <formula>"Extremo"</formula>
    </cfRule>
    <cfRule type="cellIs" dxfId="1056" priority="70" operator="equal">
      <formula>"Alto"</formula>
    </cfRule>
    <cfRule type="cellIs" dxfId="1055" priority="71" operator="equal">
      <formula>"Moderado"</formula>
    </cfRule>
    <cfRule type="cellIs" dxfId="1054" priority="72" operator="equal">
      <formula>"Bajo"</formula>
    </cfRule>
  </conditionalFormatting>
  <conditionalFormatting sqref="P46">
    <cfRule type="cellIs" dxfId="1053" priority="59" operator="equal">
      <formula>"Bajo"</formula>
    </cfRule>
    <cfRule type="cellIs" dxfId="1052" priority="58" operator="equal">
      <formula>"Moderado"</formula>
    </cfRule>
    <cfRule type="cellIs" dxfId="1051" priority="57" operator="equal">
      <formula>"Alto"</formula>
    </cfRule>
    <cfRule type="cellIs" dxfId="1050" priority="56" operator="equal">
      <formula>"Extremo"</formula>
    </cfRule>
  </conditionalFormatting>
  <conditionalFormatting sqref="P52">
    <cfRule type="cellIs" dxfId="1049" priority="44" operator="equal">
      <formula>"Alto"</formula>
    </cfRule>
    <cfRule type="cellIs" dxfId="1048" priority="46" operator="equal">
      <formula>"Bajo"</formula>
    </cfRule>
    <cfRule type="cellIs" dxfId="1047" priority="45" operator="equal">
      <formula>"Moderado"</formula>
    </cfRule>
    <cfRule type="cellIs" dxfId="1046" priority="43" operator="equal">
      <formula>"Extremo"</formula>
    </cfRule>
  </conditionalFormatting>
  <conditionalFormatting sqref="P58">
    <cfRule type="cellIs" dxfId="1045" priority="34" operator="equal">
      <formula>"Extremo"</formula>
    </cfRule>
    <cfRule type="cellIs" dxfId="1044" priority="35" operator="equal">
      <formula>"Alto"</formula>
    </cfRule>
    <cfRule type="cellIs" dxfId="1043" priority="36" operator="equal">
      <formula>"Moderado"</formula>
    </cfRule>
    <cfRule type="cellIs" dxfId="1042" priority="37" operator="equal">
      <formula>"Bajo"</formula>
    </cfRule>
  </conditionalFormatting>
  <conditionalFormatting sqref="P64">
    <cfRule type="cellIs" dxfId="1041" priority="25" operator="equal">
      <formula>"Extremo"</formula>
    </cfRule>
    <cfRule type="cellIs" dxfId="1040" priority="26" operator="equal">
      <formula>"Alto"</formula>
    </cfRule>
    <cfRule type="cellIs" dxfId="1039" priority="27" operator="equal">
      <formula>"Moderado"</formula>
    </cfRule>
    <cfRule type="cellIs" dxfId="1038" priority="28" operator="equal">
      <formula>"Bajo"</formula>
    </cfRule>
  </conditionalFormatting>
  <conditionalFormatting sqref="P70">
    <cfRule type="cellIs" dxfId="1037" priority="16" operator="equal">
      <formula>"Extremo"</formula>
    </cfRule>
    <cfRule type="cellIs" dxfId="1036" priority="18" operator="equal">
      <formula>"Moderado"</formula>
    </cfRule>
    <cfRule type="cellIs" dxfId="1035" priority="19" operator="equal">
      <formula>"Bajo"</formula>
    </cfRule>
    <cfRule type="cellIs" dxfId="1034" priority="17" operator="equal">
      <formula>"Alto"</formula>
    </cfRule>
  </conditionalFormatting>
  <conditionalFormatting sqref="AA11:AA75">
    <cfRule type="cellIs" dxfId="1033" priority="12" operator="equal">
      <formula>"Alta"</formula>
    </cfRule>
    <cfRule type="cellIs" dxfId="1032" priority="13" operator="equal">
      <formula>"Media"</formula>
    </cfRule>
    <cfRule type="cellIs" dxfId="1031" priority="15" operator="equal">
      <formula>"Muy Baja"</formula>
    </cfRule>
    <cfRule type="cellIs" dxfId="1030" priority="14" operator="equal">
      <formula>"Baja"</formula>
    </cfRule>
    <cfRule type="cellIs" dxfId="1029" priority="11" operator="equal">
      <formula>"Muy Alta"</formula>
    </cfRule>
  </conditionalFormatting>
  <conditionalFormatting sqref="AC11:AC75">
    <cfRule type="cellIs" dxfId="1028" priority="6" operator="equal">
      <formula>"Catastrófico"</formula>
    </cfRule>
    <cfRule type="cellIs" dxfId="1027" priority="10" operator="equal">
      <formula>"Leve"</formula>
    </cfRule>
    <cfRule type="cellIs" dxfId="1026" priority="9" operator="equal">
      <formula>"Menor"</formula>
    </cfRule>
    <cfRule type="cellIs" dxfId="1025" priority="8" operator="equal">
      <formula>"Moderado"</formula>
    </cfRule>
    <cfRule type="cellIs" dxfId="1024" priority="7" operator="equal">
      <formula>"Mayor"</formula>
    </cfRule>
  </conditionalFormatting>
  <conditionalFormatting sqref="AE11:AF11 AE12:AE21">
    <cfRule type="cellIs" dxfId="1023" priority="112" operator="equal">
      <formula>"Extremo"</formula>
    </cfRule>
    <cfRule type="cellIs" dxfId="1022" priority="114" operator="equal">
      <formula>"Moderado"</formula>
    </cfRule>
    <cfRule type="cellIs" dxfId="1021" priority="115" operator="equal">
      <formula>"Bajo"</formula>
    </cfRule>
    <cfRule type="cellIs" dxfId="1020" priority="113" operator="equal">
      <formula>"Alto"</formula>
    </cfRule>
  </conditionalFormatting>
  <conditionalFormatting sqref="AE22:AF22 AE23:AE26">
    <cfRule type="cellIs" dxfId="1019" priority="106" operator="equal">
      <formula>"Moderado"</formula>
    </cfRule>
    <cfRule type="cellIs" dxfId="1018" priority="107" operator="equal">
      <formula>"Bajo"</formula>
    </cfRule>
    <cfRule type="cellIs" dxfId="1017" priority="104" operator="equal">
      <formula>"Extremo"</formula>
    </cfRule>
    <cfRule type="cellIs" dxfId="1016" priority="105" operator="equal">
      <formula>"Alto"</formula>
    </cfRule>
  </conditionalFormatting>
  <conditionalFormatting sqref="AE27:AF28 AE29:AE33">
    <cfRule type="cellIs" dxfId="1015" priority="91" operator="equal">
      <formula>"Extremo"</formula>
    </cfRule>
    <cfRule type="cellIs" dxfId="1014" priority="94" operator="equal">
      <formula>"Bajo"</formula>
    </cfRule>
    <cfRule type="cellIs" dxfId="1013" priority="93" operator="equal">
      <formula>"Moderado"</formula>
    </cfRule>
    <cfRule type="cellIs" dxfId="1012" priority="92" operator="equal">
      <formula>"Alto"</formula>
    </cfRule>
  </conditionalFormatting>
  <conditionalFormatting sqref="AE34:AF34 AE35:AE37">
    <cfRule type="cellIs" dxfId="1011" priority="79" operator="equal">
      <formula>"Alto"</formula>
    </cfRule>
    <cfRule type="cellIs" dxfId="1010" priority="78" operator="equal">
      <formula>"Extremo"</formula>
    </cfRule>
    <cfRule type="cellIs" dxfId="1009" priority="80" operator="equal">
      <formula>"Moderado"</formula>
    </cfRule>
    <cfRule type="cellIs" dxfId="1008" priority="81" operator="equal">
      <formula>"Bajo"</formula>
    </cfRule>
  </conditionalFormatting>
  <conditionalFormatting sqref="AE38:AF40 AE41:AE44">
    <cfRule type="cellIs" dxfId="1007" priority="68" operator="equal">
      <formula>"Bajo"</formula>
    </cfRule>
    <cfRule type="cellIs" dxfId="1006" priority="65" operator="equal">
      <formula>"Extremo"</formula>
    </cfRule>
    <cfRule type="cellIs" dxfId="1005" priority="67" operator="equal">
      <formula>"Moderado"</formula>
    </cfRule>
    <cfRule type="cellIs" dxfId="1004" priority="66" operator="equal">
      <formula>"Alto"</formula>
    </cfRule>
  </conditionalFormatting>
  <conditionalFormatting sqref="AE45:AF46 AE47:AE49">
    <cfRule type="cellIs" dxfId="1003" priority="52" operator="equal">
      <formula>"Extremo"</formula>
    </cfRule>
    <cfRule type="cellIs" dxfId="1002" priority="53" operator="equal">
      <formula>"Alto"</formula>
    </cfRule>
    <cfRule type="cellIs" dxfId="1001" priority="54" operator="equal">
      <formula>"Moderado"</formula>
    </cfRule>
    <cfRule type="cellIs" dxfId="1000" priority="55" operator="equal">
      <formula>"Bajo"</formula>
    </cfRule>
  </conditionalFormatting>
  <conditionalFormatting sqref="AE50:AF75">
    <cfRule type="cellIs" dxfId="999" priority="2" operator="equal">
      <formula>"Extremo"</formula>
    </cfRule>
    <cfRule type="cellIs" dxfId="998" priority="5" operator="equal">
      <formula>"Bajo"</formula>
    </cfRule>
    <cfRule type="cellIs" dxfId="997" priority="4" operator="equal">
      <formula>"Moderado"</formula>
    </cfRule>
    <cfRule type="cellIs" dxfId="996"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59C4-2F55-4470-9786-BF09F7048EBA}">
  <sheetPr>
    <tabColor rgb="FF002060"/>
  </sheetPr>
  <dimension ref="A1:BS82"/>
  <sheetViews>
    <sheetView zoomScale="70" zoomScaleNormal="70" workbookViewId="0">
      <selection activeCell="C4" sqref="C4:P4"/>
    </sheetView>
  </sheetViews>
  <sheetFormatPr baseColWidth="10" defaultColWidth="11.453125" defaultRowHeight="14" x14ac:dyDescent="0.3"/>
  <cols>
    <col min="1" max="1" width="4" style="36" bestFit="1" customWidth="1"/>
    <col min="2" max="2" width="14.1796875" style="36" customWidth="1"/>
    <col min="3" max="3" width="13.1796875" style="36" customWidth="1"/>
    <col min="4" max="4" width="20.26953125" style="36" customWidth="1"/>
    <col min="5" max="5" width="29.453125" style="36" customWidth="1"/>
    <col min="6" max="6" width="32.453125" style="5" customWidth="1"/>
    <col min="7" max="7" width="32.453125" style="24" customWidth="1"/>
    <col min="8" max="8" width="19" style="38" customWidth="1"/>
    <col min="9" max="9" width="17.81640625" style="5" customWidth="1"/>
    <col min="10" max="10" width="16.54296875" style="5" customWidth="1"/>
    <col min="11" max="11" width="8.453125" style="5" bestFit="1" customWidth="1"/>
    <col min="12" max="12" width="27.26953125" style="5" bestFit="1" customWidth="1"/>
    <col min="13" max="13" width="30.54296875" style="5" hidden="1" customWidth="1"/>
    <col min="14" max="14" width="17.54296875" style="5" customWidth="1"/>
    <col min="15" max="15" width="12.81640625" style="5" customWidth="1"/>
    <col min="16" max="16" width="16" style="5" customWidth="1"/>
    <col min="17" max="17" width="5.81640625" style="5" customWidth="1"/>
    <col min="18" max="18" width="73.81640625" style="5" customWidth="1"/>
    <col min="19" max="19" width="15.1796875" style="5" bestFit="1"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34.26953125"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23"/>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506" t="s">
        <v>396</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9" customHeight="1" x14ac:dyDescent="0.3">
      <c r="A5" s="349" t="s">
        <v>3</v>
      </c>
      <c r="B5" s="350"/>
      <c r="C5" s="500" t="s">
        <v>397</v>
      </c>
      <c r="D5" s="501"/>
      <c r="E5" s="501"/>
      <c r="F5" s="501"/>
      <c r="G5" s="501"/>
      <c r="H5" s="501"/>
      <c r="I5" s="501"/>
      <c r="J5" s="501"/>
      <c r="K5" s="501"/>
      <c r="L5" s="501"/>
      <c r="M5" s="501"/>
      <c r="N5" s="501"/>
      <c r="O5" s="501"/>
      <c r="P5" s="50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126.65" customHeight="1" x14ac:dyDescent="0.3">
      <c r="A6" s="349" t="s">
        <v>5</v>
      </c>
      <c r="B6" s="350"/>
      <c r="C6" s="500" t="s">
        <v>398</v>
      </c>
      <c r="D6" s="501"/>
      <c r="E6" s="501"/>
      <c r="F6" s="501"/>
      <c r="G6" s="501"/>
      <c r="H6" s="501"/>
      <c r="I6" s="501"/>
      <c r="J6" s="501"/>
      <c r="K6" s="501"/>
      <c r="L6" s="501"/>
      <c r="M6" s="501"/>
      <c r="N6" s="501"/>
      <c r="O6" s="501"/>
      <c r="P6" s="50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515" t="s">
        <v>7</v>
      </c>
      <c r="B7" s="516"/>
      <c r="C7" s="503" t="s">
        <v>8</v>
      </c>
      <c r="D7" s="504"/>
      <c r="E7" s="504"/>
      <c r="F7" s="504"/>
      <c r="G7" s="504"/>
      <c r="H7" s="504"/>
      <c r="I7" s="504"/>
      <c r="J7" s="504"/>
      <c r="K7" s="504"/>
      <c r="L7" s="504"/>
      <c r="M7" s="504"/>
      <c r="N7" s="504"/>
      <c r="O7" s="504"/>
      <c r="P7" s="505"/>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585" t="s">
        <v>9</v>
      </c>
      <c r="B8" s="585"/>
      <c r="C8" s="585"/>
      <c r="D8" s="585"/>
      <c r="E8" s="585"/>
      <c r="F8" s="585"/>
      <c r="G8" s="585"/>
      <c r="H8" s="585"/>
      <c r="I8" s="585"/>
      <c r="J8" s="585" t="s">
        <v>10</v>
      </c>
      <c r="K8" s="585"/>
      <c r="L8" s="585"/>
      <c r="M8" s="585"/>
      <c r="N8" s="585"/>
      <c r="O8" s="585"/>
      <c r="P8" s="585"/>
      <c r="Q8" s="585" t="s">
        <v>11</v>
      </c>
      <c r="R8" s="585"/>
      <c r="S8" s="585"/>
      <c r="T8" s="585"/>
      <c r="U8" s="585"/>
      <c r="V8" s="585"/>
      <c r="W8" s="585"/>
      <c r="X8" s="585"/>
      <c r="Y8" s="585"/>
      <c r="Z8" s="585" t="s">
        <v>12</v>
      </c>
      <c r="AA8" s="585"/>
      <c r="AB8" s="585"/>
      <c r="AC8" s="585"/>
      <c r="AD8" s="585"/>
      <c r="AE8" s="585"/>
      <c r="AF8" s="585"/>
      <c r="AG8" s="585"/>
      <c r="AH8" s="585" t="s">
        <v>13</v>
      </c>
      <c r="AI8" s="585"/>
      <c r="AJ8" s="585"/>
      <c r="AK8" s="585"/>
      <c r="AL8" s="585"/>
      <c r="AM8" s="590"/>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586" t="s">
        <v>14</v>
      </c>
      <c r="B9" s="585" t="s">
        <v>15</v>
      </c>
      <c r="C9" s="582" t="s">
        <v>16</v>
      </c>
      <c r="D9" s="582" t="s">
        <v>17</v>
      </c>
      <c r="E9" s="587" t="s">
        <v>18</v>
      </c>
      <c r="F9" s="585" t="s">
        <v>19</v>
      </c>
      <c r="G9" s="359" t="s">
        <v>20</v>
      </c>
      <c r="H9" s="582" t="s">
        <v>21</v>
      </c>
      <c r="I9" s="582" t="s">
        <v>22</v>
      </c>
      <c r="J9" s="582" t="s">
        <v>23</v>
      </c>
      <c r="K9" s="585" t="s">
        <v>24</v>
      </c>
      <c r="L9" s="582" t="s">
        <v>25</v>
      </c>
      <c r="M9" s="582" t="s">
        <v>26</v>
      </c>
      <c r="N9" s="582" t="s">
        <v>27</v>
      </c>
      <c r="O9" s="585" t="s">
        <v>24</v>
      </c>
      <c r="P9" s="582" t="s">
        <v>28</v>
      </c>
      <c r="Q9" s="584" t="s">
        <v>29</v>
      </c>
      <c r="R9" s="582" t="s">
        <v>30</v>
      </c>
      <c r="S9" s="582" t="s">
        <v>31</v>
      </c>
      <c r="T9" s="582" t="s">
        <v>32</v>
      </c>
      <c r="U9" s="582"/>
      <c r="V9" s="582"/>
      <c r="W9" s="582"/>
      <c r="X9" s="582"/>
      <c r="Y9" s="582"/>
      <c r="Z9" s="584" t="s">
        <v>33</v>
      </c>
      <c r="AA9" s="584" t="s">
        <v>34</v>
      </c>
      <c r="AB9" s="584" t="s">
        <v>24</v>
      </c>
      <c r="AC9" s="584" t="s">
        <v>35</v>
      </c>
      <c r="AD9" s="584" t="s">
        <v>24</v>
      </c>
      <c r="AE9" s="584" t="s">
        <v>127</v>
      </c>
      <c r="AF9" s="584" t="s">
        <v>128</v>
      </c>
      <c r="AG9" s="584" t="s">
        <v>37</v>
      </c>
      <c r="AH9" s="582" t="s">
        <v>13</v>
      </c>
      <c r="AI9" s="582" t="s">
        <v>38</v>
      </c>
      <c r="AJ9" s="582" t="s">
        <v>39</v>
      </c>
      <c r="AK9" s="582" t="s">
        <v>40</v>
      </c>
      <c r="AL9" s="582" t="s">
        <v>41</v>
      </c>
      <c r="AM9" s="583"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586"/>
      <c r="B10" s="585"/>
      <c r="C10" s="582"/>
      <c r="D10" s="582"/>
      <c r="E10" s="588"/>
      <c r="F10" s="585"/>
      <c r="G10" s="589"/>
      <c r="H10" s="582"/>
      <c r="I10" s="582"/>
      <c r="J10" s="582"/>
      <c r="K10" s="585"/>
      <c r="L10" s="582"/>
      <c r="M10" s="582"/>
      <c r="N10" s="585"/>
      <c r="O10" s="585"/>
      <c r="P10" s="582"/>
      <c r="Q10" s="584"/>
      <c r="R10" s="582"/>
      <c r="S10" s="582"/>
      <c r="T10" s="230" t="s">
        <v>43</v>
      </c>
      <c r="U10" s="230" t="s">
        <v>44</v>
      </c>
      <c r="V10" s="230" t="s">
        <v>45</v>
      </c>
      <c r="W10" s="230" t="s">
        <v>46</v>
      </c>
      <c r="X10" s="230" t="s">
        <v>47</v>
      </c>
      <c r="Y10" s="230" t="s">
        <v>48</v>
      </c>
      <c r="Z10" s="584"/>
      <c r="AA10" s="584"/>
      <c r="AB10" s="584"/>
      <c r="AC10" s="584"/>
      <c r="AD10" s="584"/>
      <c r="AE10" s="584"/>
      <c r="AF10" s="584"/>
      <c r="AG10" s="584"/>
      <c r="AH10" s="582"/>
      <c r="AI10" s="582"/>
      <c r="AJ10" s="582"/>
      <c r="AK10" s="582"/>
      <c r="AL10" s="582"/>
      <c r="AM10" s="583"/>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79.5" customHeight="1" x14ac:dyDescent="0.35">
      <c r="A11" s="398">
        <v>1</v>
      </c>
      <c r="B11" s="400" t="s">
        <v>49</v>
      </c>
      <c r="C11" s="400" t="s">
        <v>399</v>
      </c>
      <c r="D11" s="400" t="s">
        <v>400</v>
      </c>
      <c r="E11" s="400" t="s">
        <v>401</v>
      </c>
      <c r="F11" s="402" t="s">
        <v>402</v>
      </c>
      <c r="G11" s="444" t="s">
        <v>54</v>
      </c>
      <c r="H11" s="400" t="s">
        <v>55</v>
      </c>
      <c r="I11" s="414">
        <v>6000</v>
      </c>
      <c r="J11" s="407" t="str">
        <f>IF(I11&lt;=0,"",IF(I11&lt;=2,"Muy Baja",IF(I11&lt;=24,"Baja",IF(I11&lt;=500,"Media",IF(I11&lt;=5000,"Alta","Muy Alta")))))</f>
        <v>Muy Alta</v>
      </c>
      <c r="K11" s="405">
        <f>IF(J11="","",IF(J11="Muy Baja",0.2,IF(J11="Baja",0.4,IF(J11="Media",0.6,IF(J11="Alta",0.8,IF(J11="Muy Alta",1,))))))</f>
        <v>1</v>
      </c>
      <c r="L11" s="416" t="s">
        <v>56</v>
      </c>
      <c r="M11" s="405" t="s">
        <v>56</v>
      </c>
      <c r="N11" s="407" t="s">
        <v>702</v>
      </c>
      <c r="O11" s="405">
        <f>IF(N11="","",IF(N11="Leve",0.2,IF(N11="Menor",0.4,IF(N11="Moderado",0.6,IF(N11="Mayor",0.8,IF(N11="Catastrófico",1,))))))</f>
        <v>0.6</v>
      </c>
      <c r="P11" s="409"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Alto</v>
      </c>
      <c r="Q11" s="79">
        <v>1</v>
      </c>
      <c r="R11" s="231" t="s">
        <v>403</v>
      </c>
      <c r="S11" s="81" t="str">
        <f>IF(OR(T11="Preventivo",T11="Detectivo"),"Probabilidad",IF(T11="Correctivo","Impacto",""))</f>
        <v>Probabilidad</v>
      </c>
      <c r="T11" s="82" t="s">
        <v>58</v>
      </c>
      <c r="U11" s="82" t="s">
        <v>59</v>
      </c>
      <c r="V11" s="83" t="str">
        <f>IF(AND(T11="Preventivo",U11="Automático"),"50%",IF(AND(T11="Preventivo",U11="Manual"),"40%",IF(AND(T11="Detectivo",U11="Automático"),"40%",IF(AND(T11="Detectivo",U11="Manual"),"30%",IF(AND(T11="Correctivo",U11="Automático"),"35%",IF(AND(T11="Correctivo",U11="Manual"),"25%",""))))))</f>
        <v>40%</v>
      </c>
      <c r="W11" s="82" t="s">
        <v>60</v>
      </c>
      <c r="X11" s="82" t="s">
        <v>61</v>
      </c>
      <c r="Y11" s="82" t="s">
        <v>62</v>
      </c>
      <c r="Z11" s="84">
        <f>IFERROR(IF(S11="Probabilidad",(K11-(+K11*V11)),IF(S11="Impacto",K11,"")),"")</f>
        <v>0.6</v>
      </c>
      <c r="AA11" s="85" t="str">
        <f>IFERROR(IF(Z11="","",IF(Z11&lt;=0.2,"Muy Baja",IF(Z11&lt;=0.4,"Baja",IF(Z11&lt;=0.6,"Media",IF(Z11&lt;=0.8,"Alta","Muy Alta"))))),"")</f>
        <v>Media</v>
      </c>
      <c r="AB11" s="83">
        <f>+Z11</f>
        <v>0.6</v>
      </c>
      <c r="AC11" s="85" t="str">
        <f>IFERROR(IF(AD11="","",IF(AD11&lt;=0.2,"Leve",IF(AD11&lt;=0.4,"Menor",IF(AD11&lt;=0.6,"Moderado",IF(AD11&lt;=0.8,"Mayor","Catastrófico"))))),"")</f>
        <v>Moderado</v>
      </c>
      <c r="AD11" s="83">
        <f>IFERROR(IF(S11="Impacto",(O11-(+O11*V11)),IF(S11="Probabilidad",O11,"")),"")</f>
        <v>0.6</v>
      </c>
      <c r="AE11" s="86"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579" t="str">
        <f>(AE21)</f>
        <v>Bajo</v>
      </c>
      <c r="AG11" s="82" t="s">
        <v>63</v>
      </c>
      <c r="AH11" s="74"/>
      <c r="AI11" s="75"/>
      <c r="AJ11" s="76"/>
      <c r="AK11" s="76"/>
      <c r="AL11" s="74"/>
      <c r="AM11" s="7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70" customHeight="1" x14ac:dyDescent="0.35">
      <c r="A12" s="398"/>
      <c r="B12" s="400"/>
      <c r="C12" s="400"/>
      <c r="D12" s="400"/>
      <c r="E12" s="400"/>
      <c r="F12" s="402"/>
      <c r="G12" s="442"/>
      <c r="H12" s="400"/>
      <c r="I12" s="414"/>
      <c r="J12" s="407"/>
      <c r="K12" s="405"/>
      <c r="L12" s="416"/>
      <c r="M12" s="405">
        <f>IF(NOT(ISERROR(MATCH(L12,_xlfn.ANCHORARRAY(F27),0))),K29&amp;"Por favor no seleccionar los criterios de impacto",L12)</f>
        <v>0</v>
      </c>
      <c r="N12" s="407"/>
      <c r="O12" s="405"/>
      <c r="P12" s="409"/>
      <c r="Q12" s="79">
        <v>2</v>
      </c>
      <c r="R12" s="231" t="s">
        <v>404</v>
      </c>
      <c r="S12" s="81" t="str">
        <f t="shared" ref="S12:S21" si="0">IF(OR(T12="Preventivo",T12="Detectivo"),"Probabilidad",IF(T12="Correctivo","Impacto",""))</f>
        <v>Probabilidad</v>
      </c>
      <c r="T12" s="82" t="s">
        <v>72</v>
      </c>
      <c r="U12" s="82" t="s">
        <v>59</v>
      </c>
      <c r="V12" s="83" t="str">
        <f t="shared" ref="V12:V21" si="1">IF(AND(T12="Preventivo",U12="Automático"),"50%",IF(AND(T12="Preventivo",U12="Manual"),"40%",IF(AND(T12="Detectivo",U12="Automático"),"40%",IF(AND(T12="Detectivo",U12="Manual"),"30%",IF(AND(T12="Correctivo",U12="Automático"),"35%",IF(AND(T12="Correctivo",U12="Manual"),"25%",""))))))</f>
        <v>30%</v>
      </c>
      <c r="W12" s="82" t="s">
        <v>60</v>
      </c>
      <c r="X12" s="82" t="s">
        <v>61</v>
      </c>
      <c r="Y12" s="82" t="s">
        <v>62</v>
      </c>
      <c r="Z12" s="84">
        <f>IFERROR(IF(AND(S11="Probabilidad",S12="Probabilidad"),(AB11-(+AB11*V12)),IF(S12="Probabilidad",(K11-(+K11*V12)),IF(S12="Impacto",AB11,""))),"")</f>
        <v>0.42</v>
      </c>
      <c r="AA12" s="85" t="str">
        <f t="shared" ref="AA12:AA69" si="2">IFERROR(IF(Z12="","",IF(Z12&lt;=0.2,"Muy Baja",IF(Z12&lt;=0.4,"Baja",IF(Z12&lt;=0.6,"Media",IF(Z12&lt;=0.8,"Alta","Muy Alta"))))),"")</f>
        <v>Media</v>
      </c>
      <c r="AB12" s="83">
        <f t="shared" ref="AB12:AB21" si="3">+Z12</f>
        <v>0.42</v>
      </c>
      <c r="AC12" s="85" t="str">
        <f t="shared" ref="AC12:AC69" si="4">IFERROR(IF(AD12="","",IF(AD12&lt;=0.2,"Leve",IF(AD12&lt;=0.4,"Menor",IF(AD12&lt;=0.6,"Moderado",IF(AD12&lt;=0.8,"Mayor","Catastrófico"))))),"")</f>
        <v>Moderado</v>
      </c>
      <c r="AD12" s="83">
        <f>IFERROR(IF(AND(S11="Impacto",S12="Impacto"),(AD11-(+AD11*V12)),IF(S12="Impacto",(O11-(+O11*V12)),IF(S12="Probabilidad",AD11,""))),"")</f>
        <v>0.6</v>
      </c>
      <c r="AE12" s="86" t="str">
        <f t="shared" ref="AE12:AE21"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580"/>
      <c r="AG12" s="82" t="s">
        <v>63</v>
      </c>
      <c r="AH12" s="74"/>
      <c r="AI12" s="75"/>
      <c r="AJ12" s="76"/>
      <c r="AK12" s="76"/>
      <c r="AL12" s="74"/>
      <c r="AM12" s="7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customHeight="1" x14ac:dyDescent="0.35">
      <c r="A13" s="398"/>
      <c r="B13" s="400"/>
      <c r="C13" s="400"/>
      <c r="D13" s="400"/>
      <c r="E13" s="400"/>
      <c r="F13" s="402"/>
      <c r="G13" s="442"/>
      <c r="H13" s="400"/>
      <c r="I13" s="414"/>
      <c r="J13" s="407"/>
      <c r="K13" s="405"/>
      <c r="L13" s="416"/>
      <c r="M13" s="405"/>
      <c r="N13" s="407"/>
      <c r="O13" s="405"/>
      <c r="P13" s="409"/>
      <c r="Q13" s="79">
        <v>3</v>
      </c>
      <c r="R13" s="232" t="s">
        <v>405</v>
      </c>
      <c r="S13" s="81" t="str">
        <f t="shared" si="0"/>
        <v>Probabilidad</v>
      </c>
      <c r="T13" s="82" t="s">
        <v>58</v>
      </c>
      <c r="U13" s="82" t="s">
        <v>59</v>
      </c>
      <c r="V13" s="83" t="str">
        <f t="shared" si="1"/>
        <v>40%</v>
      </c>
      <c r="W13" s="82" t="s">
        <v>60</v>
      </c>
      <c r="X13" s="82" t="s">
        <v>61</v>
      </c>
      <c r="Y13" s="82" t="s">
        <v>62</v>
      </c>
      <c r="Z13" s="84">
        <f t="shared" ref="Z13:Z20" si="6">IFERROR(IF(AND(S12="Probabilidad",S13="Probabilidad"),(AB12-(+AB12*V13)),IF(S13="Probabilidad",(K12-(+K12*V13)),IF(S13="Impacto",AB12,""))),"")</f>
        <v>0.252</v>
      </c>
      <c r="AA13" s="85" t="str">
        <f t="shared" si="2"/>
        <v>Baja</v>
      </c>
      <c r="AB13" s="83">
        <f t="shared" si="3"/>
        <v>0.252</v>
      </c>
      <c r="AC13" s="85" t="str">
        <f t="shared" si="4"/>
        <v>Moderado</v>
      </c>
      <c r="AD13" s="83">
        <f t="shared" ref="AD13:AD20" si="7">IFERROR(IF(AND(S12="Impacto",S13="Impacto"),(AD12-(+AD12*V13)),IF(S13="Impacto",(O12-(+O12*V13)),IF(S13="Probabilidad",AD12,""))),"")</f>
        <v>0.6</v>
      </c>
      <c r="AE13" s="86" t="str">
        <f t="shared" si="5"/>
        <v>Moderado</v>
      </c>
      <c r="AF13" s="580"/>
      <c r="AG13" s="82" t="s">
        <v>63</v>
      </c>
      <c r="AH13" s="74"/>
      <c r="AI13" s="75"/>
      <c r="AJ13" s="76"/>
      <c r="AK13" s="76"/>
      <c r="AL13" s="74"/>
      <c r="AM13" s="7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5" customHeight="1" x14ac:dyDescent="0.35">
      <c r="A14" s="398"/>
      <c r="B14" s="400"/>
      <c r="C14" s="400"/>
      <c r="D14" s="400"/>
      <c r="E14" s="400"/>
      <c r="F14" s="402"/>
      <c r="G14" s="442"/>
      <c r="H14" s="400"/>
      <c r="I14" s="414"/>
      <c r="J14" s="407"/>
      <c r="K14" s="405"/>
      <c r="L14" s="416"/>
      <c r="M14" s="405"/>
      <c r="N14" s="407"/>
      <c r="O14" s="405"/>
      <c r="P14" s="409"/>
      <c r="Q14" s="79">
        <v>4</v>
      </c>
      <c r="R14" s="231" t="s">
        <v>406</v>
      </c>
      <c r="S14" s="81" t="str">
        <f t="shared" si="0"/>
        <v>Probabilidad</v>
      </c>
      <c r="T14" s="82" t="s">
        <v>72</v>
      </c>
      <c r="U14" s="82" t="s">
        <v>59</v>
      </c>
      <c r="V14" s="83" t="str">
        <f t="shared" si="1"/>
        <v>30%</v>
      </c>
      <c r="W14" s="82" t="s">
        <v>60</v>
      </c>
      <c r="X14" s="82" t="s">
        <v>61</v>
      </c>
      <c r="Y14" s="82" t="s">
        <v>62</v>
      </c>
      <c r="Z14" s="84">
        <f t="shared" si="6"/>
        <v>0.1764</v>
      </c>
      <c r="AA14" s="85" t="str">
        <f t="shared" si="2"/>
        <v>Muy Baja</v>
      </c>
      <c r="AB14" s="83">
        <f t="shared" si="3"/>
        <v>0.1764</v>
      </c>
      <c r="AC14" s="85" t="str">
        <f t="shared" si="4"/>
        <v>Moderado</v>
      </c>
      <c r="AD14" s="83">
        <f t="shared" si="7"/>
        <v>0.6</v>
      </c>
      <c r="AE14" s="86" t="str">
        <f t="shared" si="5"/>
        <v>Moderado</v>
      </c>
      <c r="AF14" s="580"/>
      <c r="AG14" s="82" t="s">
        <v>63</v>
      </c>
      <c r="AH14" s="74"/>
      <c r="AI14" s="75"/>
      <c r="AJ14" s="76"/>
      <c r="AK14" s="76"/>
      <c r="AL14" s="74"/>
      <c r="AM14" s="7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63.65" customHeight="1" x14ac:dyDescent="0.35">
      <c r="A15" s="398"/>
      <c r="B15" s="400"/>
      <c r="C15" s="400"/>
      <c r="D15" s="400"/>
      <c r="E15" s="400"/>
      <c r="F15" s="402"/>
      <c r="G15" s="442"/>
      <c r="H15" s="400"/>
      <c r="I15" s="414"/>
      <c r="J15" s="407"/>
      <c r="K15" s="405"/>
      <c r="L15" s="416"/>
      <c r="M15" s="405"/>
      <c r="N15" s="407"/>
      <c r="O15" s="405"/>
      <c r="P15" s="409"/>
      <c r="Q15" s="79">
        <v>5</v>
      </c>
      <c r="R15" s="231" t="s">
        <v>407</v>
      </c>
      <c r="S15" s="81" t="str">
        <f t="shared" si="0"/>
        <v>Probabilidad</v>
      </c>
      <c r="T15" s="82" t="s">
        <v>72</v>
      </c>
      <c r="U15" s="82" t="s">
        <v>59</v>
      </c>
      <c r="V15" s="83" t="str">
        <f t="shared" si="1"/>
        <v>30%</v>
      </c>
      <c r="W15" s="82" t="s">
        <v>60</v>
      </c>
      <c r="X15" s="82" t="s">
        <v>61</v>
      </c>
      <c r="Y15" s="82" t="s">
        <v>62</v>
      </c>
      <c r="Z15" s="84">
        <f t="shared" si="6"/>
        <v>0.12348000000000001</v>
      </c>
      <c r="AA15" s="85" t="str">
        <f t="shared" si="2"/>
        <v>Muy Baja</v>
      </c>
      <c r="AB15" s="83">
        <f t="shared" si="3"/>
        <v>0.12348000000000001</v>
      </c>
      <c r="AC15" s="85" t="str">
        <f t="shared" si="4"/>
        <v>Moderado</v>
      </c>
      <c r="AD15" s="83">
        <f t="shared" si="7"/>
        <v>0.6</v>
      </c>
      <c r="AE15" s="86" t="str">
        <f t="shared" si="5"/>
        <v>Moderado</v>
      </c>
      <c r="AF15" s="580"/>
      <c r="AG15" s="82" t="s">
        <v>63</v>
      </c>
      <c r="AH15" s="74"/>
      <c r="AI15" s="75"/>
      <c r="AJ15" s="76"/>
      <c r="AK15" s="76"/>
      <c r="AL15" s="74"/>
      <c r="AM15" s="7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62.5" customHeight="1" x14ac:dyDescent="0.35">
      <c r="A16" s="398"/>
      <c r="B16" s="400"/>
      <c r="C16" s="400"/>
      <c r="D16" s="400"/>
      <c r="E16" s="400"/>
      <c r="F16" s="402"/>
      <c r="G16" s="442"/>
      <c r="H16" s="400"/>
      <c r="I16" s="414"/>
      <c r="J16" s="407"/>
      <c r="K16" s="405"/>
      <c r="L16" s="416"/>
      <c r="M16" s="405"/>
      <c r="N16" s="407"/>
      <c r="O16" s="405"/>
      <c r="P16" s="409"/>
      <c r="Q16" s="79">
        <v>6</v>
      </c>
      <c r="R16" s="231" t="s">
        <v>408</v>
      </c>
      <c r="S16" s="81" t="str">
        <f t="shared" si="0"/>
        <v>Probabilidad</v>
      </c>
      <c r="T16" s="82" t="s">
        <v>72</v>
      </c>
      <c r="U16" s="82" t="s">
        <v>59</v>
      </c>
      <c r="V16" s="83" t="str">
        <f t="shared" si="1"/>
        <v>30%</v>
      </c>
      <c r="W16" s="82" t="s">
        <v>60</v>
      </c>
      <c r="X16" s="82" t="s">
        <v>61</v>
      </c>
      <c r="Y16" s="82" t="s">
        <v>62</v>
      </c>
      <c r="Z16" s="84">
        <f t="shared" si="6"/>
        <v>8.6436000000000013E-2</v>
      </c>
      <c r="AA16" s="85" t="str">
        <f t="shared" si="2"/>
        <v>Muy Baja</v>
      </c>
      <c r="AB16" s="83">
        <f t="shared" si="3"/>
        <v>8.6436000000000013E-2</v>
      </c>
      <c r="AC16" s="85" t="str">
        <f t="shared" si="4"/>
        <v>Moderado</v>
      </c>
      <c r="AD16" s="83">
        <f t="shared" si="7"/>
        <v>0.6</v>
      </c>
      <c r="AE16" s="86" t="str">
        <f t="shared" si="5"/>
        <v>Moderado</v>
      </c>
      <c r="AF16" s="580"/>
      <c r="AG16" s="82" t="s">
        <v>63</v>
      </c>
      <c r="AH16" s="74"/>
      <c r="AI16" s="75"/>
      <c r="AJ16" s="76"/>
      <c r="AK16" s="76"/>
      <c r="AL16" s="74"/>
      <c r="AM16" s="7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78.75" customHeight="1" x14ac:dyDescent="0.35">
      <c r="A17" s="398"/>
      <c r="B17" s="400"/>
      <c r="C17" s="400"/>
      <c r="D17" s="400"/>
      <c r="E17" s="400"/>
      <c r="F17" s="402"/>
      <c r="G17" s="442"/>
      <c r="H17" s="400"/>
      <c r="I17" s="414"/>
      <c r="J17" s="407"/>
      <c r="K17" s="405"/>
      <c r="L17" s="416"/>
      <c r="M17" s="405"/>
      <c r="N17" s="407"/>
      <c r="O17" s="405"/>
      <c r="P17" s="409"/>
      <c r="Q17" s="79">
        <v>7</v>
      </c>
      <c r="R17" s="231" t="s">
        <v>409</v>
      </c>
      <c r="S17" s="81" t="str">
        <f t="shared" si="0"/>
        <v>Probabilidad</v>
      </c>
      <c r="T17" s="82" t="s">
        <v>58</v>
      </c>
      <c r="U17" s="82" t="s">
        <v>59</v>
      </c>
      <c r="V17" s="83" t="str">
        <f t="shared" si="1"/>
        <v>40%</v>
      </c>
      <c r="W17" s="82" t="s">
        <v>60</v>
      </c>
      <c r="X17" s="82" t="s">
        <v>61</v>
      </c>
      <c r="Y17" s="82" t="s">
        <v>62</v>
      </c>
      <c r="Z17" s="84">
        <f t="shared" si="6"/>
        <v>5.1861600000000008E-2</v>
      </c>
      <c r="AA17" s="85" t="str">
        <f t="shared" si="2"/>
        <v>Muy Baja</v>
      </c>
      <c r="AB17" s="83">
        <f t="shared" si="3"/>
        <v>5.1861600000000008E-2</v>
      </c>
      <c r="AC17" s="85" t="str">
        <f t="shared" si="4"/>
        <v>Moderado</v>
      </c>
      <c r="AD17" s="83">
        <f t="shared" si="7"/>
        <v>0.6</v>
      </c>
      <c r="AE17" s="86" t="str">
        <f t="shared" si="5"/>
        <v>Moderado</v>
      </c>
      <c r="AF17" s="580"/>
      <c r="AG17" s="82" t="s">
        <v>63</v>
      </c>
      <c r="AH17" s="74"/>
      <c r="AI17" s="75"/>
      <c r="AJ17" s="76"/>
      <c r="AK17" s="76"/>
      <c r="AL17" s="74"/>
      <c r="AM17" s="7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4.25" customHeight="1" x14ac:dyDescent="0.35">
      <c r="A18" s="398"/>
      <c r="B18" s="400"/>
      <c r="C18" s="400"/>
      <c r="D18" s="400"/>
      <c r="E18" s="400"/>
      <c r="F18" s="402"/>
      <c r="G18" s="442"/>
      <c r="H18" s="400"/>
      <c r="I18" s="414"/>
      <c r="J18" s="407"/>
      <c r="K18" s="405"/>
      <c r="L18" s="416"/>
      <c r="M18" s="405"/>
      <c r="N18" s="407"/>
      <c r="O18" s="405"/>
      <c r="P18" s="409"/>
      <c r="Q18" s="79">
        <v>8</v>
      </c>
      <c r="R18" s="231" t="s">
        <v>410</v>
      </c>
      <c r="S18" s="81" t="str">
        <f t="shared" si="0"/>
        <v>Probabilidad</v>
      </c>
      <c r="T18" s="82" t="s">
        <v>58</v>
      </c>
      <c r="U18" s="82" t="s">
        <v>59</v>
      </c>
      <c r="V18" s="83" t="str">
        <f t="shared" si="1"/>
        <v>40%</v>
      </c>
      <c r="W18" s="82" t="s">
        <v>60</v>
      </c>
      <c r="X18" s="82" t="s">
        <v>61</v>
      </c>
      <c r="Y18" s="82" t="s">
        <v>62</v>
      </c>
      <c r="Z18" s="84">
        <f t="shared" si="6"/>
        <v>3.1116960000000003E-2</v>
      </c>
      <c r="AA18" s="85" t="str">
        <f t="shared" si="2"/>
        <v>Muy Baja</v>
      </c>
      <c r="AB18" s="83">
        <f t="shared" si="3"/>
        <v>3.1116960000000003E-2</v>
      </c>
      <c r="AC18" s="85" t="str">
        <f t="shared" si="4"/>
        <v>Moderado</v>
      </c>
      <c r="AD18" s="83">
        <f t="shared" si="7"/>
        <v>0.6</v>
      </c>
      <c r="AE18" s="86" t="str">
        <f t="shared" si="5"/>
        <v>Moderado</v>
      </c>
      <c r="AF18" s="580"/>
      <c r="AG18" s="82" t="s">
        <v>63</v>
      </c>
      <c r="AH18" s="74"/>
      <c r="AI18" s="75"/>
      <c r="AJ18" s="76"/>
      <c r="AK18" s="76"/>
      <c r="AL18" s="74"/>
      <c r="AM18" s="7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customHeight="1" x14ac:dyDescent="0.35">
      <c r="A19" s="398"/>
      <c r="B19" s="400"/>
      <c r="C19" s="400"/>
      <c r="D19" s="400"/>
      <c r="E19" s="400"/>
      <c r="F19" s="402"/>
      <c r="G19" s="442"/>
      <c r="H19" s="400"/>
      <c r="I19" s="414"/>
      <c r="J19" s="407"/>
      <c r="K19" s="405"/>
      <c r="L19" s="416"/>
      <c r="M19" s="405">
        <f>IF(NOT(ISERROR(MATCH(L19,_xlfn.ANCHORARRAY(F28),0))),K30&amp;"Por favor no seleccionar los criterios de impacto",L19)</f>
        <v>0</v>
      </c>
      <c r="N19" s="407"/>
      <c r="O19" s="405"/>
      <c r="P19" s="409"/>
      <c r="Q19" s="79">
        <v>9</v>
      </c>
      <c r="R19" s="231" t="s">
        <v>411</v>
      </c>
      <c r="S19" s="81" t="str">
        <f t="shared" si="0"/>
        <v>Probabilidad</v>
      </c>
      <c r="T19" s="82" t="s">
        <v>58</v>
      </c>
      <c r="U19" s="82" t="s">
        <v>59</v>
      </c>
      <c r="V19" s="83" t="str">
        <f t="shared" si="1"/>
        <v>40%</v>
      </c>
      <c r="W19" s="82" t="s">
        <v>60</v>
      </c>
      <c r="X19" s="82" t="s">
        <v>61</v>
      </c>
      <c r="Y19" s="82" t="s">
        <v>62</v>
      </c>
      <c r="Z19" s="84">
        <f t="shared" si="6"/>
        <v>1.8670176E-2</v>
      </c>
      <c r="AA19" s="85" t="str">
        <f t="shared" si="2"/>
        <v>Muy Baja</v>
      </c>
      <c r="AB19" s="83">
        <f t="shared" si="3"/>
        <v>1.8670176E-2</v>
      </c>
      <c r="AC19" s="85" t="str">
        <f t="shared" si="4"/>
        <v>Moderado</v>
      </c>
      <c r="AD19" s="83">
        <f t="shared" si="7"/>
        <v>0.6</v>
      </c>
      <c r="AE19" s="86" t="str">
        <f t="shared" si="5"/>
        <v>Moderado</v>
      </c>
      <c r="AF19" s="580"/>
      <c r="AG19" s="82" t="s">
        <v>63</v>
      </c>
      <c r="AH19" s="74"/>
      <c r="AI19" s="75"/>
      <c r="AJ19" s="76"/>
      <c r="AK19" s="76"/>
      <c r="AL19" s="74"/>
      <c r="AM19" s="7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customHeight="1" x14ac:dyDescent="0.35">
      <c r="A20" s="398"/>
      <c r="B20" s="400"/>
      <c r="C20" s="400"/>
      <c r="D20" s="400"/>
      <c r="E20" s="400"/>
      <c r="F20" s="402"/>
      <c r="G20" s="442"/>
      <c r="H20" s="400"/>
      <c r="I20" s="414"/>
      <c r="J20" s="407"/>
      <c r="K20" s="405"/>
      <c r="L20" s="416"/>
      <c r="M20" s="405"/>
      <c r="N20" s="407"/>
      <c r="O20" s="405"/>
      <c r="P20" s="409"/>
      <c r="Q20" s="79">
        <v>10</v>
      </c>
      <c r="R20" s="231" t="s">
        <v>412</v>
      </c>
      <c r="S20" s="81" t="str">
        <f t="shared" si="0"/>
        <v>Probabilidad</v>
      </c>
      <c r="T20" s="82" t="s">
        <v>72</v>
      </c>
      <c r="U20" s="82" t="s">
        <v>59</v>
      </c>
      <c r="V20" s="83" t="str">
        <f t="shared" si="1"/>
        <v>30%</v>
      </c>
      <c r="W20" s="82" t="s">
        <v>60</v>
      </c>
      <c r="X20" s="82" t="s">
        <v>61</v>
      </c>
      <c r="Y20" s="82" t="s">
        <v>62</v>
      </c>
      <c r="Z20" s="84">
        <f t="shared" si="6"/>
        <v>1.3069123200000001E-2</v>
      </c>
      <c r="AA20" s="85" t="str">
        <f t="shared" si="2"/>
        <v>Muy Baja</v>
      </c>
      <c r="AB20" s="83">
        <f t="shared" si="3"/>
        <v>1.3069123200000001E-2</v>
      </c>
      <c r="AC20" s="85" t="str">
        <f t="shared" si="4"/>
        <v>Moderado</v>
      </c>
      <c r="AD20" s="83">
        <f t="shared" si="7"/>
        <v>0.6</v>
      </c>
      <c r="AE20" s="86" t="str">
        <f t="shared" si="5"/>
        <v>Moderado</v>
      </c>
      <c r="AF20" s="580"/>
      <c r="AG20" s="82" t="s">
        <v>63</v>
      </c>
      <c r="AH20" s="74"/>
      <c r="AI20" s="75"/>
      <c r="AJ20" s="76"/>
      <c r="AK20" s="76"/>
      <c r="AL20" s="74"/>
      <c r="AM20" s="7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customHeight="1" x14ac:dyDescent="0.35">
      <c r="A21" s="398"/>
      <c r="B21" s="400"/>
      <c r="C21" s="400"/>
      <c r="D21" s="400"/>
      <c r="E21" s="400"/>
      <c r="F21" s="402"/>
      <c r="G21" s="443"/>
      <c r="H21" s="400"/>
      <c r="I21" s="414"/>
      <c r="J21" s="407"/>
      <c r="K21" s="405"/>
      <c r="L21" s="416"/>
      <c r="M21" s="405">
        <f>IF(NOT(ISERROR(MATCH(L21,_xlfn.ANCHORARRAY(F29),0))),#REF!&amp;"Por favor no seleccionar los criterios de impacto",L21)</f>
        <v>0</v>
      </c>
      <c r="N21" s="407"/>
      <c r="O21" s="405"/>
      <c r="P21" s="409"/>
      <c r="Q21" s="79">
        <v>11</v>
      </c>
      <c r="R21" s="231" t="s">
        <v>413</v>
      </c>
      <c r="S21" s="81" t="str">
        <f t="shared" si="0"/>
        <v>Impacto</v>
      </c>
      <c r="T21" s="82" t="s">
        <v>111</v>
      </c>
      <c r="U21" s="82" t="s">
        <v>59</v>
      </c>
      <c r="V21" s="83" t="str">
        <f t="shared" si="1"/>
        <v>25%</v>
      </c>
      <c r="W21" s="82" t="s">
        <v>60</v>
      </c>
      <c r="X21" s="82" t="s">
        <v>61</v>
      </c>
      <c r="Y21" s="82" t="s">
        <v>62</v>
      </c>
      <c r="Z21" s="84">
        <f>IFERROR(IF(AND(S19="Probabilidad",S21="Probabilidad"),(AB19-(+AB19*V21)),IF(S21="Probabilidad",(K19-(+K19*V21)),IF(S21="Impacto",AB19,""))),"")</f>
        <v>1.8670176E-2</v>
      </c>
      <c r="AA21" s="85" t="str">
        <f t="shared" si="2"/>
        <v>Muy Baja</v>
      </c>
      <c r="AB21" s="83">
        <f t="shared" si="3"/>
        <v>1.8670176E-2</v>
      </c>
      <c r="AC21" s="85" t="str">
        <f t="shared" si="4"/>
        <v>Leve</v>
      </c>
      <c r="AD21" s="83">
        <f>IFERROR(IF(AND(S19="Impacto",S21="Impacto"),(AD19-(+AD19*V21)),IF(S21="Impacto",(O19-(+O19*V21)),IF(S21="Probabilidad",AD19,""))),"")</f>
        <v>0</v>
      </c>
      <c r="AE21" s="86" t="str">
        <f t="shared" si="5"/>
        <v>Bajo</v>
      </c>
      <c r="AF21" s="581"/>
      <c r="AG21" s="82" t="s">
        <v>63</v>
      </c>
      <c r="AH21" s="74"/>
      <c r="AI21" s="75"/>
      <c r="AJ21" s="76"/>
      <c r="AK21" s="76"/>
      <c r="AL21" s="74"/>
      <c r="AM21" s="7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69" customHeight="1" x14ac:dyDescent="0.35">
      <c r="A22" s="398">
        <v>2</v>
      </c>
      <c r="B22" s="400" t="s">
        <v>90</v>
      </c>
      <c r="C22" s="400" t="s">
        <v>414</v>
      </c>
      <c r="D22" s="400" t="s">
        <v>415</v>
      </c>
      <c r="E22" s="74" t="s">
        <v>416</v>
      </c>
      <c r="F22" s="402" t="s">
        <v>417</v>
      </c>
      <c r="G22" s="444" t="s">
        <v>54</v>
      </c>
      <c r="H22" s="400" t="s">
        <v>55</v>
      </c>
      <c r="I22" s="414">
        <v>250</v>
      </c>
      <c r="J22" s="407" t="str">
        <f>IF(I22&lt;=0,"",IF(I22&lt;=2,"Muy Baja",IF(I22&lt;=24,"Baja",IF(I22&lt;=500,"Media",IF(I22&lt;=5000,"Alta","Muy Alta")))))</f>
        <v>Media</v>
      </c>
      <c r="K22" s="405">
        <f>IF(J22="","",IF(J22="Muy Baja",0.2,IF(J22="Baja",0.4,IF(J22="Media",0.6,IF(J22="Alta",0.8,IF(J22="Muy Alta",1,))))))</f>
        <v>0.6</v>
      </c>
      <c r="L22" s="416" t="s">
        <v>56</v>
      </c>
      <c r="M22" s="405" t="s">
        <v>56</v>
      </c>
      <c r="N22" s="407" t="s">
        <v>702</v>
      </c>
      <c r="O22" s="405">
        <f>IF(N22="","",IF(N22="Leve",0.2,IF(N22="Menor",0.4,IF(N22="Moderado",0.6,IF(N22="Mayor",0.8,IF(N22="Catastrófico",1,))))))</f>
        <v>0.6</v>
      </c>
      <c r="P22" s="409"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79">
        <v>1</v>
      </c>
      <c r="R22" s="231" t="s">
        <v>418</v>
      </c>
      <c r="S22" s="81" t="str">
        <f>IF(OR(T22="Preventivo",T22="Detectivo"),"Probabilidad",IF(T22="Correctivo","Impacto",""))</f>
        <v>Probabilidad</v>
      </c>
      <c r="T22" s="82" t="s">
        <v>72</v>
      </c>
      <c r="U22" s="82" t="s">
        <v>59</v>
      </c>
      <c r="V22" s="83" t="str">
        <f>IF(AND(T22="Preventivo",U22="Automático"),"50%",IF(AND(T22="Preventivo",U22="Manual"),"40%",IF(AND(T22="Detectivo",U22="Automático"),"40%",IF(AND(T22="Detectivo",U22="Manual"),"30%",IF(AND(T22="Correctivo",U22="Automático"),"35%",IF(AND(T22="Correctivo",U22="Manual"),"25%",""))))))</f>
        <v>30%</v>
      </c>
      <c r="W22" s="82" t="s">
        <v>60</v>
      </c>
      <c r="X22" s="82" t="s">
        <v>61</v>
      </c>
      <c r="Y22" s="82" t="s">
        <v>62</v>
      </c>
      <c r="Z22" s="84">
        <f>IFERROR(IF(S22="Probabilidad",(K22-(+K22*V22)),IF(S22="Impacto",K22,"")),"")</f>
        <v>0.42</v>
      </c>
      <c r="AA22" s="85" t="str">
        <f>IFERROR(IF(Z22="","",IF(Z22&lt;=0.2,"Muy Baja",IF(Z22&lt;=0.4,"Baja",IF(Z22&lt;=0.6,"Media",IF(Z22&lt;=0.8,"Alta","Muy Alta"))))),"")</f>
        <v>Media</v>
      </c>
      <c r="AB22" s="83">
        <f>+Z22</f>
        <v>0.42</v>
      </c>
      <c r="AC22" s="85" t="str">
        <f>IFERROR(IF(AD22="","",IF(AD22&lt;=0.2,"Leve",IF(AD22&lt;=0.4,"Menor",IF(AD22&lt;=0.6,"Moderado",IF(AD22&lt;=0.8,"Mayor","Catastrófico"))))),"")</f>
        <v>Moderado</v>
      </c>
      <c r="AD22" s="83">
        <f>IFERROR(IF(S22="Impacto",(O22-(+O22*V22)),IF(S22="Probabilidad",O22,"")),"")</f>
        <v>0.6</v>
      </c>
      <c r="AE22" s="86"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417" t="str">
        <f>(AE26)</f>
        <v>Moderado</v>
      </c>
      <c r="AG22" s="82" t="s">
        <v>63</v>
      </c>
      <c r="AH22" s="74"/>
      <c r="AI22" s="75"/>
      <c r="AJ22" s="76"/>
      <c r="AK22" s="76"/>
      <c r="AL22" s="74"/>
      <c r="AM22" s="7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95.15" customHeight="1" x14ac:dyDescent="0.35">
      <c r="A23" s="398"/>
      <c r="B23" s="400"/>
      <c r="C23" s="400"/>
      <c r="D23" s="400"/>
      <c r="E23" s="74" t="s">
        <v>139</v>
      </c>
      <c r="F23" s="402"/>
      <c r="G23" s="442"/>
      <c r="H23" s="400"/>
      <c r="I23" s="414"/>
      <c r="J23" s="407"/>
      <c r="K23" s="405"/>
      <c r="L23" s="416"/>
      <c r="M23" s="405">
        <f>IF(NOT(ISERROR(MATCH(L23,_xlfn.ANCHORARRAY(F31),0))),K33&amp;"Por favor no seleccionar los criterios de impacto",L23)</f>
        <v>0</v>
      </c>
      <c r="N23" s="407"/>
      <c r="O23" s="405"/>
      <c r="P23" s="409"/>
      <c r="Q23" s="79">
        <v>2</v>
      </c>
      <c r="R23" s="231" t="s">
        <v>419</v>
      </c>
      <c r="S23" s="81" t="str">
        <f>IF(OR(T23="Preventivo",T23="Detectivo"),"Probabilidad",IF(T23="Correctivo","Impacto",""))</f>
        <v>Probabilidad</v>
      </c>
      <c r="T23" s="82" t="s">
        <v>58</v>
      </c>
      <c r="U23" s="82" t="s">
        <v>59</v>
      </c>
      <c r="V23" s="83" t="str">
        <f t="shared" ref="V23:V26" si="8">IF(AND(T23="Preventivo",U23="Automático"),"50%",IF(AND(T23="Preventivo",U23="Manual"),"40%",IF(AND(T23="Detectivo",U23="Automático"),"40%",IF(AND(T23="Detectivo",U23="Manual"),"30%",IF(AND(T23="Correctivo",U23="Automático"),"35%",IF(AND(T23="Correctivo",U23="Manual"),"25%",""))))))</f>
        <v>40%</v>
      </c>
      <c r="W23" s="82" t="s">
        <v>60</v>
      </c>
      <c r="X23" s="82" t="s">
        <v>61</v>
      </c>
      <c r="Y23" s="82" t="s">
        <v>62</v>
      </c>
      <c r="Z23" s="84">
        <f>IFERROR(IF(AND(S22="Probabilidad",S23="Probabilidad"),(AB22-(+AB22*V23)),IF(S23="Probabilidad",(K22-(+K22*V23)),IF(S23="Impacto",AB22,""))),"")</f>
        <v>0.252</v>
      </c>
      <c r="AA23" s="85" t="str">
        <f t="shared" si="2"/>
        <v>Baja</v>
      </c>
      <c r="AB23" s="83">
        <f t="shared" ref="AB23:AB26" si="9">+Z23</f>
        <v>0.252</v>
      </c>
      <c r="AC23" s="85" t="str">
        <f t="shared" si="4"/>
        <v>Moderado</v>
      </c>
      <c r="AD23" s="83">
        <f>IFERROR(IF(AND(S22="Impacto",S23="Impacto"),(AD22-(+AD22*V23)),IF(S23="Impacto",(O22-(+O22*V23)),IF(S23="Probabilidad",AD22,""))),"")</f>
        <v>0.6</v>
      </c>
      <c r="AE23" s="86"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410"/>
      <c r="AG23" s="82" t="s">
        <v>63</v>
      </c>
      <c r="AH23" s="74"/>
      <c r="AI23" s="75"/>
      <c r="AJ23" s="76"/>
      <c r="AK23" s="76"/>
      <c r="AL23" s="74"/>
      <c r="AM23" s="7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14" customHeight="1" x14ac:dyDescent="0.35">
      <c r="A24" s="398"/>
      <c r="B24" s="400"/>
      <c r="C24" s="400"/>
      <c r="D24" s="400"/>
      <c r="E24" s="74"/>
      <c r="F24" s="402"/>
      <c r="G24" s="442"/>
      <c r="H24" s="400"/>
      <c r="I24" s="414"/>
      <c r="J24" s="407"/>
      <c r="K24" s="405"/>
      <c r="L24" s="416"/>
      <c r="M24" s="405">
        <f>IF(NOT(ISERROR(MATCH(L24,_xlfn.ANCHORARRAY(F32),0))),K34&amp;"Por favor no seleccionar los criterios de impacto",L24)</f>
        <v>0</v>
      </c>
      <c r="N24" s="407"/>
      <c r="O24" s="405"/>
      <c r="P24" s="409"/>
      <c r="Q24" s="79">
        <v>3</v>
      </c>
      <c r="R24" s="231" t="s">
        <v>420</v>
      </c>
      <c r="S24" s="81" t="str">
        <f>IF(OR(T24="Preventivo",T24="Detectivo"),"Probabilidad",IF(T24="Correctivo","Impacto",""))</f>
        <v>Probabilidad</v>
      </c>
      <c r="T24" s="82" t="s">
        <v>72</v>
      </c>
      <c r="U24" s="82" t="s">
        <v>59</v>
      </c>
      <c r="V24" s="83" t="str">
        <f t="shared" si="8"/>
        <v>30%</v>
      </c>
      <c r="W24" s="82" t="s">
        <v>60</v>
      </c>
      <c r="X24" s="82" t="s">
        <v>61</v>
      </c>
      <c r="Y24" s="82" t="s">
        <v>62</v>
      </c>
      <c r="Z24" s="84">
        <f>IFERROR(IF(AND(S23="Probabilidad",S24="Probabilidad"),(AB23-(+AB23*V24)),IF(AND(S23="Impacto",S24="Probabilidad"),(AB22-(+AB22*V24)),IF(S24="Impacto",AB23,""))),"")</f>
        <v>0.1764</v>
      </c>
      <c r="AA24" s="85" t="str">
        <f t="shared" si="2"/>
        <v>Muy Baja</v>
      </c>
      <c r="AB24" s="83">
        <f t="shared" si="9"/>
        <v>0.1764</v>
      </c>
      <c r="AC24" s="85" t="str">
        <f t="shared" si="4"/>
        <v>Moderado</v>
      </c>
      <c r="AD24" s="83">
        <f>IFERROR(IF(AND(S23="Impacto",S24="Impacto"),(AD23-(+AD23*V24)),IF(AND(S23="Probabilidad",S24="Impacto"),(AD22-(+AD22*V24)),IF(S24="Probabilidad",AD23,""))),"")</f>
        <v>0.6</v>
      </c>
      <c r="AE24" s="86" t="str">
        <f t="shared" si="10"/>
        <v>Moderado</v>
      </c>
      <c r="AF24" s="410"/>
      <c r="AG24" s="82" t="s">
        <v>63</v>
      </c>
      <c r="AH24" s="74"/>
      <c r="AI24" s="75"/>
      <c r="AJ24" s="76"/>
      <c r="AK24" s="76"/>
      <c r="AL24" s="74"/>
      <c r="AM24" s="7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customHeight="1" x14ac:dyDescent="0.35">
      <c r="A25" s="398"/>
      <c r="B25" s="400"/>
      <c r="C25" s="400"/>
      <c r="D25" s="400"/>
      <c r="E25" s="74"/>
      <c r="F25" s="402"/>
      <c r="G25" s="442"/>
      <c r="H25" s="400"/>
      <c r="I25" s="414"/>
      <c r="J25" s="407"/>
      <c r="K25" s="405"/>
      <c r="L25" s="416"/>
      <c r="M25" s="405">
        <f>IF(NOT(ISERROR(MATCH(L25,_xlfn.ANCHORARRAY(F33),0))),#REF!&amp;"Por favor no seleccionar los criterios de impacto",L25)</f>
        <v>0</v>
      </c>
      <c r="N25" s="407"/>
      <c r="O25" s="405"/>
      <c r="P25" s="409"/>
      <c r="Q25" s="79">
        <v>4</v>
      </c>
      <c r="R25" s="231" t="s">
        <v>421</v>
      </c>
      <c r="S25" s="81" t="str">
        <f t="shared" ref="S25:S26" si="11">IF(OR(T25="Preventivo",T25="Detectivo"),"Probabilidad",IF(T25="Correctivo","Impacto",""))</f>
        <v>Probabilidad</v>
      </c>
      <c r="T25" s="82" t="s">
        <v>72</v>
      </c>
      <c r="U25" s="82" t="s">
        <v>59</v>
      </c>
      <c r="V25" s="83" t="str">
        <f t="shared" si="8"/>
        <v>30%</v>
      </c>
      <c r="W25" s="82" t="s">
        <v>60</v>
      </c>
      <c r="X25" s="82" t="s">
        <v>61</v>
      </c>
      <c r="Y25" s="82" t="s">
        <v>62</v>
      </c>
      <c r="Z25" s="84">
        <f t="shared" ref="Z25:Z26" si="12">IFERROR(IF(AND(S24="Probabilidad",S25="Probabilidad"),(AB24-(+AB24*V25)),IF(AND(S24="Impacto",S25="Probabilidad"),(AB23-(+AB23*V25)),IF(S25="Impacto",AB24,""))),"")</f>
        <v>0.12348000000000001</v>
      </c>
      <c r="AA25" s="85" t="str">
        <f t="shared" si="2"/>
        <v>Muy Baja</v>
      </c>
      <c r="AB25" s="83">
        <f t="shared" si="9"/>
        <v>0.12348000000000001</v>
      </c>
      <c r="AC25" s="85" t="str">
        <f t="shared" si="4"/>
        <v>Moderado</v>
      </c>
      <c r="AD25" s="83">
        <f t="shared" ref="AD25:AD26" si="13">IFERROR(IF(AND(S24="Impacto",S25="Impacto"),(AD24-(+AD24*V25)),IF(AND(S24="Probabilidad",S25="Impacto"),(AD23-(+AD23*V25)),IF(S25="Probabilidad",AD24,""))),"")</f>
        <v>0.6</v>
      </c>
      <c r="AE25" s="86"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410"/>
      <c r="AG25" s="82" t="s">
        <v>63</v>
      </c>
      <c r="AH25" s="74"/>
      <c r="AI25" s="75"/>
      <c r="AJ25" s="76"/>
      <c r="AK25" s="76"/>
      <c r="AL25" s="74"/>
      <c r="AM25" s="7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91.5" customHeight="1" x14ac:dyDescent="0.35">
      <c r="A26" s="398"/>
      <c r="B26" s="400"/>
      <c r="C26" s="400"/>
      <c r="D26" s="400"/>
      <c r="E26" s="74"/>
      <c r="F26" s="402"/>
      <c r="G26" s="443"/>
      <c r="H26" s="400"/>
      <c r="I26" s="414"/>
      <c r="J26" s="407"/>
      <c r="K26" s="405"/>
      <c r="L26" s="416"/>
      <c r="M26" s="405">
        <f>IF(NOT(ISERROR(MATCH(L26,_xlfn.ANCHORARRAY(F34),0))),#REF!&amp;"Por favor no seleccionar los criterios de impacto",L26)</f>
        <v>0</v>
      </c>
      <c r="N26" s="407"/>
      <c r="O26" s="405"/>
      <c r="P26" s="409"/>
      <c r="Q26" s="79">
        <v>5</v>
      </c>
      <c r="R26" s="231" t="s">
        <v>422</v>
      </c>
      <c r="S26" s="81" t="str">
        <f t="shared" si="11"/>
        <v>Impacto</v>
      </c>
      <c r="T26" s="82" t="s">
        <v>111</v>
      </c>
      <c r="U26" s="82" t="s">
        <v>59</v>
      </c>
      <c r="V26" s="83" t="str">
        <f t="shared" si="8"/>
        <v>25%</v>
      </c>
      <c r="W26" s="82" t="s">
        <v>60</v>
      </c>
      <c r="X26" s="82" t="s">
        <v>61</v>
      </c>
      <c r="Y26" s="82" t="s">
        <v>62</v>
      </c>
      <c r="Z26" s="84">
        <f t="shared" si="12"/>
        <v>0.12348000000000001</v>
      </c>
      <c r="AA26" s="85" t="str">
        <f t="shared" si="2"/>
        <v>Muy Baja</v>
      </c>
      <c r="AB26" s="83">
        <f t="shared" si="9"/>
        <v>0.12348000000000001</v>
      </c>
      <c r="AC26" s="85" t="str">
        <f t="shared" si="4"/>
        <v>Moderado</v>
      </c>
      <c r="AD26" s="83">
        <f t="shared" si="13"/>
        <v>0.44999999999999996</v>
      </c>
      <c r="AE26" s="86" t="str">
        <f t="shared" ref="AE26"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Moderado</v>
      </c>
      <c r="AF26" s="411"/>
      <c r="AG26" s="82" t="s">
        <v>63</v>
      </c>
      <c r="AH26" s="74"/>
      <c r="AI26" s="75"/>
      <c r="AJ26" s="76"/>
      <c r="AK26" s="76"/>
      <c r="AL26" s="74"/>
      <c r="AM26" s="7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47.15" customHeight="1" x14ac:dyDescent="0.35">
      <c r="A27" s="398">
        <v>3</v>
      </c>
      <c r="B27" s="400" t="s">
        <v>90</v>
      </c>
      <c r="C27" s="400" t="s">
        <v>423</v>
      </c>
      <c r="D27" s="400" t="s">
        <v>424</v>
      </c>
      <c r="E27" s="74" t="s">
        <v>416</v>
      </c>
      <c r="F27" s="402" t="s">
        <v>425</v>
      </c>
      <c r="G27" s="444" t="s">
        <v>54</v>
      </c>
      <c r="H27" s="400" t="s">
        <v>55</v>
      </c>
      <c r="I27" s="414">
        <v>20</v>
      </c>
      <c r="J27" s="407" t="str">
        <f>IF(I27&lt;=0,"",IF(I27&lt;=2,"Muy Baja",IF(I27&lt;=24,"Baja",IF(I27&lt;=500,"Media",IF(I27&lt;=5000,"Alta","Muy Alta")))))</f>
        <v>Baja</v>
      </c>
      <c r="K27" s="405">
        <f>IF(J27="","",IF(J27="Muy Baja",0.2,IF(J27="Baja",0.4,IF(J27="Media",0.6,IF(J27="Alta",0.8,IF(J27="Muy Alta",1,))))))</f>
        <v>0.4</v>
      </c>
      <c r="L27" s="416" t="s">
        <v>56</v>
      </c>
      <c r="M27" s="405" t="s">
        <v>56</v>
      </c>
      <c r="N27" s="407" t="s">
        <v>702</v>
      </c>
      <c r="O27" s="405">
        <f>IF(N27="","",IF(N27="Leve",0.2,IF(N27="Menor",0.4,IF(N27="Moderado",0.6,IF(N27="Mayor",0.8,IF(N27="Catastrófico",1,))))))</f>
        <v>0.6</v>
      </c>
      <c r="P27" s="409" t="str">
        <f>IF(OR(AND(J27="Muy Baja",N27="Leve"),AND(J27="Muy Baja",N27="Menor"),AND(J27="Baja",N27="Leve")),"Bajo",IF(OR(AND(J27="Muy baja",N27="Moderado"),AND(J27="Baja",N27="Menor"),AND(J27="Baja",N27="Moderado"),AND(J27="Media",N27="Leve"),AND(J27="Media",N27="Menor"),AND(J27="Media",N27="Moderado"),AND(J27="Alta",N27="Leve"),AND(J27="Alta",N27="Menor")),"Moderado",IF(OR(AND(J27="Muy Baja",N27="Mayor"),AND(J27="Baja",N27="Mayor"),AND(J27="Media",N27="Mayor"),AND(J27="Alta",N27="Moderado"),AND(J27="Alta",N27="Mayor"),AND(J27="Muy Alta",N27="Leve"),AND(J27="Muy Alta",N27="Menor"),AND(J27="Muy Alta",N27="Moderado"),AND(J27="Muy Alta",N27="Mayor")),"Alto",IF(OR(AND(J27="Muy Baja",N27="Catastrófico"),AND(J27="Baja",N27="Catastrófico"),AND(J27="Media",N27="Catastrófico"),AND(J27="Alta",N27="Catastrófico"),AND(J27="Muy Alta",N27="Catastrófico")),"Extremo",""))))</f>
        <v>Moderado</v>
      </c>
      <c r="Q27" s="79">
        <v>1</v>
      </c>
      <c r="R27" s="231" t="s">
        <v>426</v>
      </c>
      <c r="S27" s="81" t="str">
        <f>IF(OR(T27="Preventivo",T27="Detectivo"),"Probabilidad",IF(T27="Correctivo","Impacto",""))</f>
        <v>Probabilidad</v>
      </c>
      <c r="T27" s="82" t="s">
        <v>72</v>
      </c>
      <c r="U27" s="82" t="s">
        <v>59</v>
      </c>
      <c r="V27" s="83" t="str">
        <f>IF(AND(T27="Preventivo",U27="Automático"),"50%",IF(AND(T27="Preventivo",U27="Manual"),"40%",IF(AND(T27="Detectivo",U27="Automático"),"40%",IF(AND(T27="Detectivo",U27="Manual"),"30%",IF(AND(T27="Correctivo",U27="Automático"),"35%",IF(AND(T27="Correctivo",U27="Manual"),"25%",""))))))</f>
        <v>30%</v>
      </c>
      <c r="W27" s="82" t="s">
        <v>60</v>
      </c>
      <c r="X27" s="82" t="s">
        <v>61</v>
      </c>
      <c r="Y27" s="82" t="s">
        <v>62</v>
      </c>
      <c r="Z27" s="84">
        <f>IFERROR(IF(S27="Probabilidad",(K27-(+K27*V27)),IF(S27="Impacto",K27,"")),"")</f>
        <v>0.28000000000000003</v>
      </c>
      <c r="AA27" s="85" t="str">
        <f>IFERROR(IF(Z27="","",IF(Z27&lt;=0.2,"Muy Baja",IF(Z27&lt;=0.4,"Baja",IF(Z27&lt;=0.6,"Media",IF(Z27&lt;=0.8,"Alta","Muy Alta"))))),"")</f>
        <v>Baja</v>
      </c>
      <c r="AB27" s="83">
        <f>+Z27</f>
        <v>0.28000000000000003</v>
      </c>
      <c r="AC27" s="85" t="str">
        <f>IFERROR(IF(AD27="","",IF(AD27&lt;=0.2,"Leve",IF(AD27&lt;=0.4,"Menor",IF(AD27&lt;=0.6,"Moderado",IF(AD27&lt;=0.8,"Mayor","Catastrófico"))))),"")</f>
        <v>Moderado</v>
      </c>
      <c r="AD27" s="83">
        <f>IFERROR(IF(S27="Impacto",(O27-(+O27*V27)),IF(S27="Probabilidad",O27,"")),"")</f>
        <v>0.6</v>
      </c>
      <c r="AE27" s="86" t="str">
        <f>IFERROR(IF(OR(AND(AA27="Muy Baja",AC27="Leve"),AND(AA27="Muy Baja",AC27="Menor"),AND(AA27="Baja",AC27="Leve")),"Bajo",IF(OR(AND(AA27="Muy baja",AC27="Moderado"),AND(AA27="Baja",AC27="Menor"),AND(AA27="Baja",AC27="Moderado"),AND(AA27="Media",AC27="Leve"),AND(AA27="Media",AC27="Menor"),AND(AA27="Media",AC27="Moderado"),AND(AA27="Alta",AC27="Leve"),AND(AA27="Alta",AC27="Menor")),"Moderado",IF(OR(AND(AA27="Muy Baja",AC27="Mayor"),AND(AA27="Baja",AC27="Mayor"),AND(AA27="Media",AC27="Mayor"),AND(AA27="Alta",AC27="Moderado"),AND(AA27="Alta",AC27="Mayor"),AND(AA27="Muy Alta",AC27="Leve"),AND(AA27="Muy Alta",AC27="Menor"),AND(AA27="Muy Alta",AC27="Moderado"),AND(AA27="Muy Alta",AC27="Mayor")),"Alto",IF(OR(AND(AA27="Muy Baja",AC27="Catastrófico"),AND(AA27="Baja",AC27="Catastrófico"),AND(AA27="Media",AC27="Catastrófico"),AND(AA27="Alta",AC27="Catastrófico"),AND(AA27="Muy Alta",AC27="Catastrófico")),"Extremo","")))),"")</f>
        <v>Moderado</v>
      </c>
      <c r="AF27" s="417" t="str">
        <f>(AE30)</f>
        <v>Moderado</v>
      </c>
      <c r="AG27" s="82" t="s">
        <v>63</v>
      </c>
      <c r="AH27" s="74"/>
      <c r="AI27" s="75"/>
      <c r="AJ27" s="76"/>
      <c r="AK27" s="76"/>
      <c r="AL27" s="74"/>
      <c r="AM27" s="7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57.65" customHeight="1" x14ac:dyDescent="0.35">
      <c r="A28" s="398"/>
      <c r="B28" s="400"/>
      <c r="C28" s="400"/>
      <c r="D28" s="400"/>
      <c r="E28" s="74" t="s">
        <v>139</v>
      </c>
      <c r="F28" s="402"/>
      <c r="G28" s="442"/>
      <c r="H28" s="400"/>
      <c r="I28" s="414"/>
      <c r="J28" s="407"/>
      <c r="K28" s="405"/>
      <c r="L28" s="416"/>
      <c r="M28" s="405">
        <f>IF(NOT(ISERROR(MATCH(L28,_xlfn.ANCHORARRAY(F35),0))),K37&amp;"Por favor no seleccionar los criterios de impacto",L28)</f>
        <v>0</v>
      </c>
      <c r="N28" s="407"/>
      <c r="O28" s="405"/>
      <c r="P28" s="409"/>
      <c r="Q28" s="79">
        <v>2</v>
      </c>
      <c r="R28" s="231" t="s">
        <v>427</v>
      </c>
      <c r="S28" s="81" t="str">
        <f>IF(OR(T28="Preventivo",T28="Detectivo"),"Probabilidad",IF(T28="Correctivo","Impacto",""))</f>
        <v>Probabilidad</v>
      </c>
      <c r="T28" s="82" t="s">
        <v>72</v>
      </c>
      <c r="U28" s="82" t="s">
        <v>59</v>
      </c>
      <c r="V28" s="83" t="str">
        <f t="shared" ref="V28:V30" si="15">IF(AND(T28="Preventivo",U28="Automático"),"50%",IF(AND(T28="Preventivo",U28="Manual"),"40%",IF(AND(T28="Detectivo",U28="Automático"),"40%",IF(AND(T28="Detectivo",U28="Manual"),"30%",IF(AND(T28="Correctivo",U28="Automático"),"35%",IF(AND(T28="Correctivo",U28="Manual"),"25%",""))))))</f>
        <v>30%</v>
      </c>
      <c r="W28" s="82" t="s">
        <v>60</v>
      </c>
      <c r="X28" s="82" t="s">
        <v>61</v>
      </c>
      <c r="Y28" s="82" t="s">
        <v>62</v>
      </c>
      <c r="Z28" s="233">
        <f>IFERROR(IF(AND(S27="Probabilidad",S28="Probabilidad"),(AB27-(+AB27*V28)),IF(S28="Probabilidad",(K27-(+K27*V28)),IF(S28="Impacto",AB27,""))),"")</f>
        <v>0.19600000000000001</v>
      </c>
      <c r="AA28" s="85" t="str">
        <f t="shared" si="2"/>
        <v>Muy Baja</v>
      </c>
      <c r="AB28" s="83">
        <f t="shared" ref="AB28:AB30" si="16">+Z28</f>
        <v>0.19600000000000001</v>
      </c>
      <c r="AC28" s="85" t="str">
        <f t="shared" si="4"/>
        <v>Moderado</v>
      </c>
      <c r="AD28" s="83">
        <f>IFERROR(IF(AND(S27="Impacto",S28="Impacto"),(AD27-(+AD27*V28)),IF(S28="Impacto",(O27-(+O27*V28)),IF(S28="Probabilidad",AD27,""))),"")</f>
        <v>0.6</v>
      </c>
      <c r="AE28" s="86" t="str">
        <f t="shared" ref="AE28:AE29" si="17">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410"/>
      <c r="AG28" s="82" t="s">
        <v>63</v>
      </c>
      <c r="AH28" s="74"/>
      <c r="AI28" s="75"/>
      <c r="AJ28" s="76"/>
      <c r="AK28" s="76"/>
      <c r="AL28" s="74"/>
      <c r="AM28" s="7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72" customHeight="1" x14ac:dyDescent="0.35">
      <c r="A29" s="398"/>
      <c r="B29" s="400"/>
      <c r="C29" s="400"/>
      <c r="D29" s="400"/>
      <c r="E29" s="74"/>
      <c r="F29" s="402"/>
      <c r="G29" s="442"/>
      <c r="H29" s="400"/>
      <c r="I29" s="414"/>
      <c r="J29" s="407"/>
      <c r="K29" s="405"/>
      <c r="L29" s="416"/>
      <c r="M29" s="405">
        <f>IF(NOT(ISERROR(MATCH(L29,_xlfn.ANCHORARRAY(F36),0))),K38&amp;"Por favor no seleccionar los criterios de impacto",L29)</f>
        <v>0</v>
      </c>
      <c r="N29" s="407"/>
      <c r="O29" s="405"/>
      <c r="P29" s="409"/>
      <c r="Q29" s="79">
        <v>3</v>
      </c>
      <c r="R29" s="231" t="s">
        <v>428</v>
      </c>
      <c r="S29" s="81" t="str">
        <f>IF(OR(T29="Preventivo",T29="Detectivo"),"Probabilidad",IF(T29="Correctivo","Impacto",""))</f>
        <v>Probabilidad</v>
      </c>
      <c r="T29" s="82" t="s">
        <v>72</v>
      </c>
      <c r="U29" s="82" t="s">
        <v>59</v>
      </c>
      <c r="V29" s="83" t="str">
        <f t="shared" si="15"/>
        <v>30%</v>
      </c>
      <c r="W29" s="82" t="s">
        <v>60</v>
      </c>
      <c r="X29" s="82" t="s">
        <v>61</v>
      </c>
      <c r="Y29" s="82" t="s">
        <v>62</v>
      </c>
      <c r="Z29" s="84">
        <f>IFERROR(IF(AND(S28="Probabilidad",S29="Probabilidad"),(AB28-(+AB28*V29)),IF(AND(S28="Impacto",S29="Probabilidad"),(AB27-(+AB27*V29)),IF(S29="Impacto",AB28,""))),"")</f>
        <v>0.13720000000000002</v>
      </c>
      <c r="AA29" s="85" t="str">
        <f t="shared" si="2"/>
        <v>Muy Baja</v>
      </c>
      <c r="AB29" s="83">
        <f t="shared" si="16"/>
        <v>0.13720000000000002</v>
      </c>
      <c r="AC29" s="85" t="str">
        <f t="shared" si="4"/>
        <v>Moderado</v>
      </c>
      <c r="AD29" s="83">
        <f>IFERROR(IF(AND(S28="Impacto",S29="Impacto"),(AD28-(+AD28*V29)),IF(AND(S28="Probabilidad",S29="Impacto"),(AD27-(+AD27*V29)),IF(S29="Probabilidad",AD28,""))),"")</f>
        <v>0.6</v>
      </c>
      <c r="AE29" s="86" t="str">
        <f t="shared" si="17"/>
        <v>Moderado</v>
      </c>
      <c r="AF29" s="410"/>
      <c r="AG29" s="82" t="s">
        <v>63</v>
      </c>
      <c r="AH29" s="74"/>
      <c r="AI29" s="75"/>
      <c r="AJ29" s="76"/>
      <c r="AK29" s="76"/>
      <c r="AL29" s="74"/>
      <c r="AM29" s="7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09" customHeight="1" x14ac:dyDescent="0.35">
      <c r="A30" s="398"/>
      <c r="B30" s="400"/>
      <c r="C30" s="400"/>
      <c r="D30" s="400"/>
      <c r="E30" s="74"/>
      <c r="F30" s="402"/>
      <c r="G30" s="443"/>
      <c r="H30" s="400"/>
      <c r="I30" s="414"/>
      <c r="J30" s="407"/>
      <c r="K30" s="405"/>
      <c r="L30" s="416"/>
      <c r="M30" s="405">
        <f>IF(NOT(ISERROR(MATCH(L30,_xlfn.ANCHORARRAY(F37),0))),K39&amp;"Por favor no seleccionar los criterios de impacto",L30)</f>
        <v>0</v>
      </c>
      <c r="N30" s="407"/>
      <c r="O30" s="405"/>
      <c r="P30" s="409"/>
      <c r="Q30" s="79">
        <v>4</v>
      </c>
      <c r="R30" s="234" t="s">
        <v>429</v>
      </c>
      <c r="S30" s="81" t="str">
        <f t="shared" ref="S30" si="18">IF(OR(T30="Preventivo",T30="Detectivo"),"Probabilidad",IF(T30="Correctivo","Impacto",""))</f>
        <v>Impacto</v>
      </c>
      <c r="T30" s="82" t="s">
        <v>111</v>
      </c>
      <c r="U30" s="82" t="s">
        <v>59</v>
      </c>
      <c r="V30" s="83" t="str">
        <f t="shared" si="15"/>
        <v>25%</v>
      </c>
      <c r="W30" s="82" t="s">
        <v>60</v>
      </c>
      <c r="X30" s="82" t="s">
        <v>61</v>
      </c>
      <c r="Y30" s="82" t="s">
        <v>62</v>
      </c>
      <c r="Z30" s="84">
        <f t="shared" ref="Z30" si="19">IFERROR(IF(AND(S29="Probabilidad",S30="Probabilidad"),(AB29-(+AB29*V30)),IF(AND(S29="Impacto",S30="Probabilidad"),(AB28-(+AB28*V30)),IF(S30="Impacto",AB29,""))),"")</f>
        <v>0.13720000000000002</v>
      </c>
      <c r="AA30" s="85" t="str">
        <f t="shared" si="2"/>
        <v>Muy Baja</v>
      </c>
      <c r="AB30" s="83">
        <f t="shared" si="16"/>
        <v>0.13720000000000002</v>
      </c>
      <c r="AC30" s="85" t="str">
        <f t="shared" si="4"/>
        <v>Moderado</v>
      </c>
      <c r="AD30" s="83">
        <f t="shared" ref="AD30" si="20">IFERROR(IF(AND(S29="Impacto",S30="Impacto"),(AD29-(+AD29*V30)),IF(AND(S29="Probabilidad",S30="Impacto"),(AD28-(+AD28*V30)),IF(S30="Probabilidad",AD29,""))),"")</f>
        <v>0.44999999999999996</v>
      </c>
      <c r="AE30" s="86" t="str">
        <f>IFERROR(IF(OR(AND(AA30="Muy Baja",AC30="Leve"),AND(AA30="Muy Baja",AC30="Menor"),AND(AA30="Baja",AC30="Leve")),"Bajo",IF(OR(AND(AA30="Muy baja",AC30="Moderado"),AND(AA30="Baja",AC30="Menor"),AND(AA30="Baja",AC30="Moderado"),AND(AA30="Media",AC30="Leve"),AND(AA30="Media",AC30="Menor"),AND(AA30="Media",AC30="Moderado"),AND(AA30="Alta",AC30="Leve"),AND(AA30="Alta",AC30="Menor")),"Moderado",IF(OR(AND(AA30="Muy Baja",AC30="Mayor"),AND(AA30="Baja",AC30="Mayor"),AND(AA30="Media",AC30="Mayor"),AND(AA30="Alta",AC30="Moderado"),AND(AA30="Alta",AC30="Mayor"),AND(AA30="Muy Alta",AC30="Leve"),AND(AA30="Muy Alta",AC30="Menor"),AND(AA30="Muy Alta",AC30="Moderado"),AND(AA30="Muy Alta",AC30="Mayor")),"Alto",IF(OR(AND(AA30="Muy Baja",AC30="Catastrófico"),AND(AA30="Baja",AC30="Catastrófico"),AND(AA30="Media",AC30="Catastrófico"),AND(AA30="Alta",AC30="Catastrófico"),AND(AA30="Muy Alta",AC30="Catastrófico")),"Extremo","")))),"")</f>
        <v>Moderado</v>
      </c>
      <c r="AF30" s="411"/>
      <c r="AG30" s="82" t="s">
        <v>63</v>
      </c>
      <c r="AH30" s="74"/>
      <c r="AI30" s="75"/>
      <c r="AJ30" s="76"/>
      <c r="AK30" s="76"/>
      <c r="AL30" s="74"/>
      <c r="AM30" s="7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66.650000000000006" customHeight="1" x14ac:dyDescent="0.35">
      <c r="A31" s="398">
        <v>4</v>
      </c>
      <c r="B31" s="400" t="s">
        <v>430</v>
      </c>
      <c r="C31" s="400" t="s">
        <v>431</v>
      </c>
      <c r="D31" s="400" t="s">
        <v>432</v>
      </c>
      <c r="E31" s="74" t="s">
        <v>416</v>
      </c>
      <c r="F31" s="402" t="s">
        <v>433</v>
      </c>
      <c r="G31" s="444" t="s">
        <v>54</v>
      </c>
      <c r="H31" s="400" t="s">
        <v>55</v>
      </c>
      <c r="I31" s="414">
        <v>111</v>
      </c>
      <c r="J31" s="407" t="str">
        <f>IF(I31&lt;=0,"",IF(I31&lt;=2,"Muy Baja",IF(I31&lt;=24,"Baja",IF(I31&lt;=500,"Media",IF(I31&lt;=5000,"Alta","Muy Alta")))))</f>
        <v>Media</v>
      </c>
      <c r="K31" s="405">
        <f>IF(J31="","",IF(J31="Muy Baja",0.2,IF(J31="Baja",0.4,IF(J31="Media",0.6,IF(J31="Alta",0.8,IF(J31="Muy Alta",1,))))))</f>
        <v>0.6</v>
      </c>
      <c r="L31" s="416" t="s">
        <v>56</v>
      </c>
      <c r="M31" s="405" t="s">
        <v>56</v>
      </c>
      <c r="N31" s="407" t="s">
        <v>702</v>
      </c>
      <c r="O31" s="405">
        <f>IF(N31="","",IF(N31="Leve",0.2,IF(N31="Menor",0.4,IF(N31="Moderado",0.6,IF(N31="Mayor",0.8,IF(N31="Catastrófico",1,))))))</f>
        <v>0.6</v>
      </c>
      <c r="P31" s="409" t="str">
        <f>IF(OR(AND(J31="Muy Baja",N31="Leve"),AND(J31="Muy Baja",N31="Menor"),AND(J31="Baja",N31="Leve")),"Bajo",IF(OR(AND(J31="Muy baja",N31="Moderado"),AND(J31="Baja",N31="Menor"),AND(J31="Baja",N31="Moderado"),AND(J31="Media",N31="Leve"),AND(J31="Media",N31="Menor"),AND(J31="Media",N31="Moderado"),AND(J31="Alta",N31="Leve"),AND(J31="Alta",N31="Menor")),"Moderado",IF(OR(AND(J31="Muy Baja",N31="Mayor"),AND(J31="Baja",N31="Mayor"),AND(J31="Media",N31="Mayor"),AND(J31="Alta",N31="Moderado"),AND(J31="Alta",N31="Mayor"),AND(J31="Muy Alta",N31="Leve"),AND(J31="Muy Alta",N31="Menor"),AND(J31="Muy Alta",N31="Moderado"),AND(J31="Muy Alta",N31="Mayor")),"Alto",IF(OR(AND(J31="Muy Baja",N31="Catastrófico"),AND(J31="Baja",N31="Catastrófico"),AND(J31="Media",N31="Catastrófico"),AND(J31="Alta",N31="Catastrófico"),AND(J31="Muy Alta",N31="Catastrófico")),"Extremo",""))))</f>
        <v>Moderado</v>
      </c>
      <c r="Q31" s="79">
        <v>1</v>
      </c>
      <c r="R31" s="231" t="s">
        <v>434</v>
      </c>
      <c r="S31" s="81" t="str">
        <f>IF(OR(T31="Preventivo",T31="Detectivo"),"Probabilidad",IF(T31="Correctivo","Impacto",""))</f>
        <v>Probabilidad</v>
      </c>
      <c r="T31" s="82" t="s">
        <v>72</v>
      </c>
      <c r="U31" s="82" t="s">
        <v>59</v>
      </c>
      <c r="V31" s="83" t="str">
        <f>IF(AND(T31="Preventivo",U31="Automático"),"50%",IF(AND(T31="Preventivo",U31="Manual"),"40%",IF(AND(T31="Detectivo",U31="Automático"),"40%",IF(AND(T31="Detectivo",U31="Manual"),"30%",IF(AND(T31="Correctivo",U31="Automático"),"35%",IF(AND(T31="Correctivo",U31="Manual"),"25%",""))))))</f>
        <v>30%</v>
      </c>
      <c r="W31" s="82" t="s">
        <v>60</v>
      </c>
      <c r="X31" s="82" t="s">
        <v>61</v>
      </c>
      <c r="Y31" s="82" t="s">
        <v>62</v>
      </c>
      <c r="Z31" s="84">
        <f>IFERROR(IF(S31="Probabilidad",(K31-(+K31*V31)),IF(S31="Impacto",K31,"")),"")</f>
        <v>0.42</v>
      </c>
      <c r="AA31" s="85" t="str">
        <f>IFERROR(IF(Z31="","",IF(Z31&lt;=0.2,"Muy Baja",IF(Z31&lt;=0.4,"Baja",IF(Z31&lt;=0.6,"Media",IF(Z31&lt;=0.8,"Alta","Muy Alta"))))),"")</f>
        <v>Media</v>
      </c>
      <c r="AB31" s="83">
        <f>+Z31</f>
        <v>0.42</v>
      </c>
      <c r="AC31" s="85" t="str">
        <f>IFERROR(IF(AD31="","",IF(AD31&lt;=0.2,"Leve",IF(AD31&lt;=0.4,"Menor",IF(AD31&lt;=0.6,"Moderado",IF(AD31&lt;=0.8,"Mayor","Catastrófico"))))),"")</f>
        <v>Moderado</v>
      </c>
      <c r="AD31" s="83">
        <f>IFERROR(IF(S31="Impacto",(O31-(+O31*V31)),IF(S31="Probabilidad",O31,"")),"")</f>
        <v>0.6</v>
      </c>
      <c r="AE31" s="86"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417" t="str">
        <f>(AE34)</f>
        <v>Moderado</v>
      </c>
      <c r="AG31" s="82" t="s">
        <v>63</v>
      </c>
      <c r="AH31" s="74"/>
      <c r="AI31" s="75"/>
      <c r="AJ31" s="76"/>
      <c r="AK31" s="76"/>
      <c r="AL31" s="74"/>
      <c r="AM31" s="7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79" customHeight="1" x14ac:dyDescent="0.35">
      <c r="A32" s="398"/>
      <c r="B32" s="400"/>
      <c r="C32" s="400"/>
      <c r="D32" s="400"/>
      <c r="E32" s="74" t="s">
        <v>139</v>
      </c>
      <c r="F32" s="402"/>
      <c r="G32" s="442"/>
      <c r="H32" s="400"/>
      <c r="I32" s="414"/>
      <c r="J32" s="407"/>
      <c r="K32" s="405"/>
      <c r="L32" s="416"/>
      <c r="M32" s="405">
        <f>IF(NOT(ISERROR(MATCH(L32,_xlfn.ANCHORARRAY(F40),0))),K42&amp;"Por favor no seleccionar los criterios de impacto",L32)</f>
        <v>0</v>
      </c>
      <c r="N32" s="407"/>
      <c r="O32" s="405"/>
      <c r="P32" s="409"/>
      <c r="Q32" s="79">
        <v>2</v>
      </c>
      <c r="R32" s="231" t="s">
        <v>435</v>
      </c>
      <c r="S32" s="81" t="str">
        <f>IF(OR(T32="Preventivo",T32="Detectivo"),"Probabilidad",IF(T32="Correctivo","Impacto",""))</f>
        <v>Probabilidad</v>
      </c>
      <c r="T32" s="82" t="s">
        <v>72</v>
      </c>
      <c r="U32" s="82" t="s">
        <v>59</v>
      </c>
      <c r="V32" s="83" t="str">
        <f t="shared" ref="V32:V34" si="21">IF(AND(T32="Preventivo",U32="Automático"),"50%",IF(AND(T32="Preventivo",U32="Manual"),"40%",IF(AND(T32="Detectivo",U32="Automático"),"40%",IF(AND(T32="Detectivo",U32="Manual"),"30%",IF(AND(T32="Correctivo",U32="Automático"),"35%",IF(AND(T32="Correctivo",U32="Manual"),"25%",""))))))</f>
        <v>30%</v>
      </c>
      <c r="W32" s="82" t="s">
        <v>60</v>
      </c>
      <c r="X32" s="82" t="s">
        <v>61</v>
      </c>
      <c r="Y32" s="82" t="s">
        <v>62</v>
      </c>
      <c r="Z32" s="84">
        <f>IFERROR(IF(AND(S31="Probabilidad",S32="Probabilidad"),(AB31-(+AB31*V32)),IF(S32="Probabilidad",(K31-(+K31*V32)),IF(S32="Impacto",AB31,""))),"")</f>
        <v>0.29399999999999998</v>
      </c>
      <c r="AA32" s="85" t="str">
        <f t="shared" si="2"/>
        <v>Baja</v>
      </c>
      <c r="AB32" s="83">
        <f t="shared" ref="AB32:AB34" si="22">+Z32</f>
        <v>0.29399999999999998</v>
      </c>
      <c r="AC32" s="85" t="str">
        <f t="shared" si="4"/>
        <v>Moderado</v>
      </c>
      <c r="AD32" s="83">
        <f>IFERROR(IF(AND(S31="Impacto",S32="Impacto"),(AD31-(+AD31*V32)),IF(S32="Impacto",(O31-(+O31*V32)),IF(S32="Probabilidad",AD31,""))),"")</f>
        <v>0.6</v>
      </c>
      <c r="AE32" s="86" t="str">
        <f t="shared" ref="AE32:AE33" si="23">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Moderado</v>
      </c>
      <c r="AF32" s="410"/>
      <c r="AG32" s="82" t="s">
        <v>63</v>
      </c>
      <c r="AH32" s="74"/>
      <c r="AI32" s="75"/>
      <c r="AJ32" s="76"/>
      <c r="AK32" s="76"/>
      <c r="AL32" s="74"/>
      <c r="AM32" s="7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79" customHeight="1" x14ac:dyDescent="0.35">
      <c r="A33" s="398"/>
      <c r="B33" s="400"/>
      <c r="C33" s="400"/>
      <c r="D33" s="400"/>
      <c r="E33" s="74"/>
      <c r="F33" s="402"/>
      <c r="G33" s="442"/>
      <c r="H33" s="400"/>
      <c r="I33" s="414"/>
      <c r="J33" s="407"/>
      <c r="K33" s="405"/>
      <c r="L33" s="416"/>
      <c r="M33" s="405">
        <f>IF(NOT(ISERROR(MATCH(L33,_xlfn.ANCHORARRAY(F41),0))),K43&amp;"Por favor no seleccionar los criterios de impacto",L33)</f>
        <v>0</v>
      </c>
      <c r="N33" s="407"/>
      <c r="O33" s="405"/>
      <c r="P33" s="409"/>
      <c r="Q33" s="79">
        <v>3</v>
      </c>
      <c r="R33" s="231" t="s">
        <v>436</v>
      </c>
      <c r="S33" s="81" t="str">
        <f>IF(OR(T33="Preventivo",T33="Detectivo"),"Probabilidad",IF(T33="Correctivo","Impacto",""))</f>
        <v>Impacto</v>
      </c>
      <c r="T33" s="82" t="s">
        <v>111</v>
      </c>
      <c r="U33" s="82" t="s">
        <v>59</v>
      </c>
      <c r="V33" s="83" t="str">
        <f t="shared" si="21"/>
        <v>25%</v>
      </c>
      <c r="W33" s="82" t="s">
        <v>60</v>
      </c>
      <c r="X33" s="82" t="s">
        <v>61</v>
      </c>
      <c r="Y33" s="82" t="s">
        <v>62</v>
      </c>
      <c r="Z33" s="84">
        <f>IFERROR(IF(AND(S32="Probabilidad",S33="Probabilidad"),(AB32-(+AB32*V33)),IF(AND(S32="Impacto",S33="Probabilidad"),(AB31-(+AB31*V33)),IF(S33="Impacto",AB32,""))),"")</f>
        <v>0.29399999999999998</v>
      </c>
      <c r="AA33" s="85" t="str">
        <f t="shared" si="2"/>
        <v>Baja</v>
      </c>
      <c r="AB33" s="83">
        <f t="shared" si="22"/>
        <v>0.29399999999999998</v>
      </c>
      <c r="AC33" s="85" t="str">
        <f t="shared" si="4"/>
        <v>Moderado</v>
      </c>
      <c r="AD33" s="83">
        <f>IFERROR(IF(AND(S32="Impacto",S33="Impacto"),(AD32-(+AD32*V33)),IF(AND(S32="Probabilidad",S33="Impacto"),(AD31-(+AD31*V33)),IF(S33="Probabilidad",AD32,""))),"")</f>
        <v>0.44999999999999996</v>
      </c>
      <c r="AE33" s="86" t="str">
        <f t="shared" si="23"/>
        <v>Moderado</v>
      </c>
      <c r="AF33" s="410"/>
      <c r="AG33" s="82" t="s">
        <v>63</v>
      </c>
      <c r="AH33" s="74"/>
      <c r="AI33" s="75"/>
      <c r="AJ33" s="76"/>
      <c r="AK33" s="76"/>
      <c r="AL33" s="74"/>
      <c r="AM33" s="7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66" customHeight="1" x14ac:dyDescent="0.35">
      <c r="A34" s="398"/>
      <c r="B34" s="400"/>
      <c r="C34" s="400"/>
      <c r="D34" s="400"/>
      <c r="E34" s="74"/>
      <c r="F34" s="402"/>
      <c r="G34" s="443"/>
      <c r="H34" s="400"/>
      <c r="I34" s="414"/>
      <c r="J34" s="407"/>
      <c r="K34" s="405"/>
      <c r="L34" s="416"/>
      <c r="M34" s="405">
        <f>IF(NOT(ISERROR(MATCH(L34,_xlfn.ANCHORARRAY(F42),0))),K44&amp;"Por favor no seleccionar los criterios de impacto",L34)</f>
        <v>0</v>
      </c>
      <c r="N34" s="407"/>
      <c r="O34" s="405"/>
      <c r="P34" s="409"/>
      <c r="Q34" s="79">
        <v>4</v>
      </c>
      <c r="R34" s="231" t="s">
        <v>437</v>
      </c>
      <c r="S34" s="81" t="str">
        <f t="shared" ref="S34" si="24">IF(OR(T34="Preventivo",T34="Detectivo"),"Probabilidad",IF(T34="Correctivo","Impacto",""))</f>
        <v>Impacto</v>
      </c>
      <c r="T34" s="82" t="s">
        <v>111</v>
      </c>
      <c r="U34" s="82" t="s">
        <v>59</v>
      </c>
      <c r="V34" s="83" t="str">
        <f t="shared" si="21"/>
        <v>25%</v>
      </c>
      <c r="W34" s="82" t="s">
        <v>60</v>
      </c>
      <c r="X34" s="82" t="s">
        <v>61</v>
      </c>
      <c r="Y34" s="82" t="s">
        <v>62</v>
      </c>
      <c r="Z34" s="84">
        <f t="shared" ref="Z34" si="25">IFERROR(IF(AND(S33="Probabilidad",S34="Probabilidad"),(AB33-(+AB33*V34)),IF(AND(S33="Impacto",S34="Probabilidad"),(AB32-(+AB32*V34)),IF(S34="Impacto",AB33,""))),"")</f>
        <v>0.29399999999999998</v>
      </c>
      <c r="AA34" s="85" t="str">
        <f t="shared" si="2"/>
        <v>Baja</v>
      </c>
      <c r="AB34" s="83">
        <f t="shared" si="22"/>
        <v>0.29399999999999998</v>
      </c>
      <c r="AC34" s="85" t="str">
        <f t="shared" si="4"/>
        <v>Menor</v>
      </c>
      <c r="AD34" s="83">
        <f t="shared" ref="AD34" si="26">IFERROR(IF(AND(S33="Impacto",S34="Impacto"),(AD33-(+AD33*V34)),IF(AND(S33="Probabilidad",S34="Impacto"),(AD32-(+AD32*V34)),IF(S34="Probabilidad",AD33,""))),"")</f>
        <v>0.33749999999999997</v>
      </c>
      <c r="AE34" s="86"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411"/>
      <c r="AG34" s="82" t="s">
        <v>63</v>
      </c>
      <c r="AH34" s="74"/>
      <c r="AI34" s="75"/>
      <c r="AJ34" s="76"/>
      <c r="AK34" s="76"/>
      <c r="AL34" s="74"/>
      <c r="AM34" s="7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91.5" customHeight="1" x14ac:dyDescent="0.35">
      <c r="A35" s="398">
        <v>5</v>
      </c>
      <c r="B35" s="400" t="s">
        <v>90</v>
      </c>
      <c r="C35" s="400" t="s">
        <v>438</v>
      </c>
      <c r="D35" s="400" t="s">
        <v>439</v>
      </c>
      <c r="E35" s="74" t="s">
        <v>416</v>
      </c>
      <c r="F35" s="402" t="s">
        <v>440</v>
      </c>
      <c r="G35" s="444" t="s">
        <v>54</v>
      </c>
      <c r="H35" s="400" t="s">
        <v>95</v>
      </c>
      <c r="I35" s="414">
        <v>55</v>
      </c>
      <c r="J35" s="407" t="str">
        <f>IF(I35&lt;=0,"",IF(I35&lt;=2,"Muy Baja",IF(I35&lt;=24,"Baja",IF(I35&lt;=500,"Media",IF(I35&lt;=5000,"Alta","Muy Alta")))))</f>
        <v>Media</v>
      </c>
      <c r="K35" s="405">
        <f>IF(J35="","",IF(J35="Muy Baja",0.2,IF(J35="Baja",0.4,IF(J35="Media",0.6,IF(J35="Alta",0.8,IF(J35="Muy Alta",1,))))))</f>
        <v>0.6</v>
      </c>
      <c r="L35" s="416" t="s">
        <v>441</v>
      </c>
      <c r="M35" s="405" t="s">
        <v>441</v>
      </c>
      <c r="N35" s="407" t="s">
        <v>705</v>
      </c>
      <c r="O35" s="405">
        <f>IF(N35="","",IF(N35="Leve",0.2,IF(N35="Menor",0.4,IF(N35="Moderado",0.6,IF(N35="Mayor",0.8,IF(N35="Catastrófico",1,))))))</f>
        <v>1</v>
      </c>
      <c r="P35" s="409" t="str">
        <f>IF(OR(AND(J35="Muy Baja",N35="Leve"),AND(J35="Muy Baja",N35="Menor"),AND(J35="Baja",N35="Leve")),"Bajo",IF(OR(AND(J35="Muy baja",N35="Moderado"),AND(J35="Baja",N35="Menor"),AND(J35="Baja",N35="Moderado"),AND(J35="Media",N35="Leve"),AND(J35="Media",N35="Menor"),AND(J35="Media",N35="Moderado"),AND(J35="Alta",N35="Leve"),AND(J35="Alta",N35="Menor")),"Moderado",IF(OR(AND(J35="Muy Baja",N35="Mayor"),AND(J35="Baja",N35="Mayor"),AND(J35="Media",N35="Mayor"),AND(J35="Alta",N35="Moderado"),AND(J35="Alta",N35="Mayor"),AND(J35="Muy Alta",N35="Leve"),AND(J35="Muy Alta",N35="Menor"),AND(J35="Muy Alta",N35="Moderado"),AND(J35="Muy Alta",N35="Mayor")),"Alto",IF(OR(AND(J35="Muy Baja",N35="Catastrófico"),AND(J35="Baja",N35="Catastrófico"),AND(J35="Media",N35="Catastrófico"),AND(J35="Alta",N35="Catastrófico"),AND(J35="Muy Alta",N35="Catastrófico")),"Extremo",""))))</f>
        <v>Extremo</v>
      </c>
      <c r="Q35" s="79">
        <v>1</v>
      </c>
      <c r="R35" s="235" t="s">
        <v>442</v>
      </c>
      <c r="S35" s="81" t="str">
        <f>IF(OR(T35="Preventivo",T35="Detectivo"),"Probabilidad",IF(T35="Correctivo","Impacto",""))</f>
        <v>Probabilidad</v>
      </c>
      <c r="T35" s="82" t="s">
        <v>58</v>
      </c>
      <c r="U35" s="82" t="s">
        <v>59</v>
      </c>
      <c r="V35" s="83" t="str">
        <f>IF(AND(T35="Preventivo",U35="Automático"),"50%",IF(AND(T35="Preventivo",U35="Manual"),"40%",IF(AND(T35="Detectivo",U35="Automático"),"40%",IF(AND(T35="Detectivo",U35="Manual"),"30%",IF(AND(T35="Correctivo",U35="Automático"),"35%",IF(AND(T35="Correctivo",U35="Manual"),"25%",""))))))</f>
        <v>40%</v>
      </c>
      <c r="W35" s="82" t="s">
        <v>60</v>
      </c>
      <c r="X35" s="82" t="s">
        <v>61</v>
      </c>
      <c r="Y35" s="82" t="s">
        <v>62</v>
      </c>
      <c r="Z35" s="84">
        <f>IFERROR(IF(S35="Probabilidad",(K35-(+K35*V35)),IF(S35="Impacto",K35,"")),"")</f>
        <v>0.36</v>
      </c>
      <c r="AA35" s="85" t="str">
        <f>IFERROR(IF(Z35="","",IF(Z35&lt;=0.2,"Muy Baja",IF(Z35&lt;=0.4,"Baja",IF(Z35&lt;=0.6,"Media",IF(Z35&lt;=0.8,"Alta","Muy Alta"))))),"")</f>
        <v>Baja</v>
      </c>
      <c r="AB35" s="83">
        <f>+Z35</f>
        <v>0.36</v>
      </c>
      <c r="AC35" s="85" t="str">
        <f>IFERROR(IF(AD35="","",IF(AD35&lt;=0.2,"Leve",IF(AD35&lt;=0.4,"Menor",IF(AD35&lt;=0.6,"Moderado",IF(AD35&lt;=0.8,"Mayor","Catastrófico"))))),"")</f>
        <v>Catastrófico</v>
      </c>
      <c r="AD35" s="83">
        <f>IFERROR(IF(S35="Impacto",(O35-(+O35*V35)),IF(S35="Probabilidad",O35,"")),"")</f>
        <v>1</v>
      </c>
      <c r="AE35" s="86" t="str">
        <f>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Extremo</v>
      </c>
      <c r="AF35" s="417" t="str">
        <f>(AE39)</f>
        <v>Alto</v>
      </c>
      <c r="AG35" s="82" t="s">
        <v>246</v>
      </c>
      <c r="AH35" s="74" t="s">
        <v>443</v>
      </c>
      <c r="AI35" s="75" t="s">
        <v>444</v>
      </c>
      <c r="AJ35" s="76">
        <v>45323</v>
      </c>
      <c r="AK35" s="76" t="s">
        <v>262</v>
      </c>
      <c r="AL35" s="74"/>
      <c r="AM35" s="7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4.5" customHeight="1" x14ac:dyDescent="0.35">
      <c r="A36" s="398"/>
      <c r="B36" s="400"/>
      <c r="C36" s="400"/>
      <c r="D36" s="400"/>
      <c r="E36" s="74" t="s">
        <v>139</v>
      </c>
      <c r="F36" s="402"/>
      <c r="G36" s="442"/>
      <c r="H36" s="400"/>
      <c r="I36" s="414"/>
      <c r="J36" s="407"/>
      <c r="K36" s="405"/>
      <c r="L36" s="416"/>
      <c r="M36" s="405">
        <f>IF(NOT(ISERROR(MATCH(L36,_xlfn.ANCHORARRAY(F46),0))),K48&amp;"Por favor no seleccionar los criterios de impacto",L36)</f>
        <v>0</v>
      </c>
      <c r="N36" s="407"/>
      <c r="O36" s="405"/>
      <c r="P36" s="409"/>
      <c r="Q36" s="79">
        <v>2</v>
      </c>
      <c r="R36" s="235" t="s">
        <v>445</v>
      </c>
      <c r="S36" s="81" t="str">
        <f>IF(OR(T36="Preventivo",T36="Detectivo"),"Probabilidad",IF(T36="Correctivo","Impacto",""))</f>
        <v>Probabilidad</v>
      </c>
      <c r="T36" s="82" t="s">
        <v>72</v>
      </c>
      <c r="U36" s="82" t="s">
        <v>59</v>
      </c>
      <c r="V36" s="83" t="str">
        <f t="shared" ref="V36:V39" si="27">IF(AND(T36="Preventivo",U36="Automático"),"50%",IF(AND(T36="Preventivo",U36="Manual"),"40%",IF(AND(T36="Detectivo",U36="Automático"),"40%",IF(AND(T36="Detectivo",U36="Manual"),"30%",IF(AND(T36="Correctivo",U36="Automático"),"35%",IF(AND(T36="Correctivo",U36="Manual"),"25%",""))))))</f>
        <v>30%</v>
      </c>
      <c r="W36" s="82" t="s">
        <v>60</v>
      </c>
      <c r="X36" s="82" t="s">
        <v>61</v>
      </c>
      <c r="Y36" s="82" t="s">
        <v>62</v>
      </c>
      <c r="Z36" s="84">
        <f>IFERROR(IF(AND(S35="Probabilidad",S36="Probabilidad"),(AB35-(+AB35*V36)),IF(S36="Probabilidad",(K35-(+K35*V36)),IF(S36="Impacto",AB35,""))),"")</f>
        <v>0.252</v>
      </c>
      <c r="AA36" s="85" t="str">
        <f t="shared" si="2"/>
        <v>Baja</v>
      </c>
      <c r="AB36" s="83">
        <f t="shared" ref="AB36:AB39" si="28">+Z36</f>
        <v>0.252</v>
      </c>
      <c r="AC36" s="85" t="str">
        <f t="shared" si="4"/>
        <v>Catastrófico</v>
      </c>
      <c r="AD36" s="83">
        <f>IFERROR(IF(AND(S35="Impacto",S36="Impacto"),(AD35-(+AD35*V36)),IF(S36="Impacto",(O35-(+O35*V36)),IF(S36="Probabilidad",AD35,""))),"")</f>
        <v>1</v>
      </c>
      <c r="AE36" s="86" t="str">
        <f t="shared" ref="AE36:AE37" si="29">IFERROR(IF(OR(AND(AA36="Muy Baja",AC36="Leve"),AND(AA36="Muy Baja",AC36="Menor"),AND(AA36="Baja",AC36="Leve")),"Bajo",IF(OR(AND(AA36="Muy baja",AC36="Moderado"),AND(AA36="Baja",AC36="Menor"),AND(AA36="Baja",AC36="Moderado"),AND(AA36="Media",AC36="Leve"),AND(AA36="Media",AC36="Menor"),AND(AA36="Media",AC36="Moderado"),AND(AA36="Alta",AC36="Leve"),AND(AA36="Alta",AC36="Menor")),"Moderado",IF(OR(AND(AA36="Muy Baja",AC36="Mayor"),AND(AA36="Baja",AC36="Mayor"),AND(AA36="Media",AC36="Mayor"),AND(AA36="Alta",AC36="Moderado"),AND(AA36="Alta",AC36="Mayor"),AND(AA36="Muy Alta",AC36="Leve"),AND(AA36="Muy Alta",AC36="Menor"),AND(AA36="Muy Alta",AC36="Moderado"),AND(AA36="Muy Alta",AC36="Mayor")),"Alto",IF(OR(AND(AA36="Muy Baja",AC36="Catastrófico"),AND(AA36="Baja",AC36="Catastrófico"),AND(AA36="Media",AC36="Catastrófico"),AND(AA36="Alta",AC36="Catastrófico"),AND(AA36="Muy Alta",AC36="Catastrófico")),"Extremo","")))),"")</f>
        <v>Extremo</v>
      </c>
      <c r="AF36" s="410"/>
      <c r="AG36" s="82" t="s">
        <v>246</v>
      </c>
      <c r="AH36" s="74" t="s">
        <v>446</v>
      </c>
      <c r="AI36" s="75" t="s">
        <v>444</v>
      </c>
      <c r="AJ36" s="76">
        <v>45323</v>
      </c>
      <c r="AK36" s="76" t="s">
        <v>262</v>
      </c>
      <c r="AL36" s="74"/>
      <c r="AM36" s="7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109" x14ac:dyDescent="0.35">
      <c r="A37" s="398"/>
      <c r="B37" s="400"/>
      <c r="C37" s="400"/>
      <c r="D37" s="400"/>
      <c r="E37" s="74"/>
      <c r="F37" s="402"/>
      <c r="G37" s="442"/>
      <c r="H37" s="400"/>
      <c r="I37" s="414"/>
      <c r="J37" s="407"/>
      <c r="K37" s="405"/>
      <c r="L37" s="416"/>
      <c r="M37" s="405">
        <f>IF(NOT(ISERROR(MATCH(L37,_xlfn.ANCHORARRAY(F47),0))),K49&amp;"Por favor no seleccionar los criterios de impacto",L37)</f>
        <v>0</v>
      </c>
      <c r="N37" s="407"/>
      <c r="O37" s="405"/>
      <c r="P37" s="409"/>
      <c r="Q37" s="79">
        <v>3</v>
      </c>
      <c r="R37" s="236" t="s">
        <v>447</v>
      </c>
      <c r="S37" s="81" t="str">
        <f>IF(OR(T37="Preventivo",T37="Detectivo"),"Probabilidad",IF(T37="Correctivo","Impacto",""))</f>
        <v>Probabilidad</v>
      </c>
      <c r="T37" s="82" t="s">
        <v>72</v>
      </c>
      <c r="U37" s="82" t="s">
        <v>59</v>
      </c>
      <c r="V37" s="83" t="str">
        <f t="shared" si="27"/>
        <v>30%</v>
      </c>
      <c r="W37" s="82" t="s">
        <v>60</v>
      </c>
      <c r="X37" s="82" t="s">
        <v>61</v>
      </c>
      <c r="Y37" s="82" t="s">
        <v>62</v>
      </c>
      <c r="Z37" s="84">
        <f>IFERROR(IF(AND(S36="Probabilidad",S37="Probabilidad"),(AB36-(+AB36*V37)),IF(AND(S36="Impacto",S37="Probabilidad"),(AB35-(+AB35*V37)),IF(S37="Impacto",AB36,""))),"")</f>
        <v>0.1764</v>
      </c>
      <c r="AA37" s="85" t="str">
        <f t="shared" si="2"/>
        <v>Muy Baja</v>
      </c>
      <c r="AB37" s="83">
        <f t="shared" si="28"/>
        <v>0.1764</v>
      </c>
      <c r="AC37" s="85" t="str">
        <f t="shared" si="4"/>
        <v>Catastrófico</v>
      </c>
      <c r="AD37" s="83">
        <f>IFERROR(IF(AND(S36="Impacto",S37="Impacto"),(AD36-(+AD36*V37)),IF(AND(S36="Probabilidad",S37="Impacto"),(AD35-(+AD35*V37)),IF(S37="Probabilidad",AD36,""))),"")</f>
        <v>1</v>
      </c>
      <c r="AE37" s="86" t="str">
        <f t="shared" si="29"/>
        <v>Extremo</v>
      </c>
      <c r="AF37" s="410"/>
      <c r="AG37" s="82" t="s">
        <v>246</v>
      </c>
      <c r="AH37" s="74" t="s">
        <v>448</v>
      </c>
      <c r="AI37" s="75" t="s">
        <v>444</v>
      </c>
      <c r="AJ37" s="76">
        <v>45323</v>
      </c>
      <c r="AK37" s="76" t="s">
        <v>262</v>
      </c>
      <c r="AL37" s="74"/>
      <c r="AM37" s="7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81.650000000000006" customHeight="1" x14ac:dyDescent="0.35">
      <c r="A38" s="398"/>
      <c r="B38" s="400"/>
      <c r="C38" s="400"/>
      <c r="D38" s="400"/>
      <c r="E38" s="74"/>
      <c r="F38" s="402"/>
      <c r="G38" s="442"/>
      <c r="H38" s="400"/>
      <c r="I38" s="414"/>
      <c r="J38" s="407"/>
      <c r="K38" s="405"/>
      <c r="L38" s="416"/>
      <c r="M38" s="405">
        <f>IF(NOT(ISERROR(MATCH(L38,_xlfn.ANCHORARRAY(F48),0))),K50&amp;"Por favor no seleccionar los criterios de impacto",L38)</f>
        <v>0</v>
      </c>
      <c r="N38" s="407"/>
      <c r="O38" s="405"/>
      <c r="P38" s="409"/>
      <c r="Q38" s="79">
        <v>4</v>
      </c>
      <c r="R38" s="235" t="s">
        <v>449</v>
      </c>
      <c r="S38" s="81" t="str">
        <f t="shared" ref="S38:S39" si="30">IF(OR(T38="Preventivo",T38="Detectivo"),"Probabilidad",IF(T38="Correctivo","Impacto",""))</f>
        <v>Probabilidad</v>
      </c>
      <c r="T38" s="82" t="s">
        <v>72</v>
      </c>
      <c r="U38" s="82" t="s">
        <v>59</v>
      </c>
      <c r="V38" s="83" t="str">
        <f t="shared" si="27"/>
        <v>30%</v>
      </c>
      <c r="W38" s="82" t="s">
        <v>60</v>
      </c>
      <c r="X38" s="82" t="s">
        <v>61</v>
      </c>
      <c r="Y38" s="82" t="s">
        <v>62</v>
      </c>
      <c r="Z38" s="84">
        <f t="shared" ref="Z38:Z39" si="31">IFERROR(IF(AND(S37="Probabilidad",S38="Probabilidad"),(AB37-(+AB37*V38)),IF(AND(S37="Impacto",S38="Probabilidad"),(AB36-(+AB36*V38)),IF(S38="Impacto",AB37,""))),"")</f>
        <v>0.12348000000000001</v>
      </c>
      <c r="AA38" s="85" t="str">
        <f t="shared" si="2"/>
        <v>Muy Baja</v>
      </c>
      <c r="AB38" s="83">
        <f t="shared" si="28"/>
        <v>0.12348000000000001</v>
      </c>
      <c r="AC38" s="85" t="str">
        <f t="shared" si="4"/>
        <v>Catastrófico</v>
      </c>
      <c r="AD38" s="83">
        <f t="shared" ref="AD38:AD39" si="32">IFERROR(IF(AND(S37="Impacto",S38="Impacto"),(AD37-(+AD37*V38)),IF(AND(S37="Probabilidad",S38="Impacto"),(AD36-(+AD36*V38)),IF(S38="Probabilidad",AD37,""))),"")</f>
        <v>1</v>
      </c>
      <c r="AE38" s="86" t="str">
        <f>IFERROR(IF(OR(AND(AA38="Muy Baja",AC38="Leve"),AND(AA38="Muy Baja",AC38="Menor"),AND(AA38="Baja",AC38="Leve")),"Bajo",IF(OR(AND(AA38="Muy baja",AC38="Moderado"),AND(AA38="Baja",AC38="Menor"),AND(AA38="Baja",AC38="Moderado"),AND(AA38="Media",AC38="Leve"),AND(AA38="Media",AC38="Menor"),AND(AA38="Media",AC38="Moderado"),AND(AA38="Alta",AC38="Leve"),AND(AA38="Alta",AC38="Menor")),"Moderado",IF(OR(AND(AA38="Muy Baja",AC38="Mayor"),AND(AA38="Baja",AC38="Mayor"),AND(AA38="Media",AC38="Mayor"),AND(AA38="Alta",AC38="Moderado"),AND(AA38="Alta",AC38="Mayor"),AND(AA38="Muy Alta",AC38="Leve"),AND(AA38="Muy Alta",AC38="Menor"),AND(AA38="Muy Alta",AC38="Moderado"),AND(AA38="Muy Alta",AC38="Mayor")),"Alto",IF(OR(AND(AA38="Muy Baja",AC38="Catastrófico"),AND(AA38="Baja",AC38="Catastrófico"),AND(AA38="Media",AC38="Catastrófico"),AND(AA38="Alta",AC38="Catastrófico"),AND(AA38="Muy Alta",AC38="Catastrófico")),"Extremo","")))),"")</f>
        <v>Extremo</v>
      </c>
      <c r="AF38" s="410"/>
      <c r="AG38" s="82" t="s">
        <v>246</v>
      </c>
      <c r="AH38" s="74" t="s">
        <v>450</v>
      </c>
      <c r="AI38" s="75" t="s">
        <v>444</v>
      </c>
      <c r="AJ38" s="76">
        <v>45323</v>
      </c>
      <c r="AK38" s="76" t="s">
        <v>262</v>
      </c>
      <c r="AL38" s="74"/>
      <c r="AM38" s="7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66.650000000000006" customHeight="1" x14ac:dyDescent="0.35">
      <c r="A39" s="398"/>
      <c r="B39" s="400"/>
      <c r="C39" s="400"/>
      <c r="D39" s="400"/>
      <c r="E39" s="74"/>
      <c r="F39" s="402"/>
      <c r="G39" s="443"/>
      <c r="H39" s="400"/>
      <c r="I39" s="414"/>
      <c r="J39" s="407"/>
      <c r="K39" s="405"/>
      <c r="L39" s="416"/>
      <c r="M39" s="405">
        <f>IF(NOT(ISERROR(MATCH(L39,_xlfn.ANCHORARRAY(F49),0))),K51&amp;"Por favor no seleccionar los criterios de impacto",L39)</f>
        <v>0</v>
      </c>
      <c r="N39" s="407"/>
      <c r="O39" s="405"/>
      <c r="P39" s="409"/>
      <c r="Q39" s="79">
        <v>5</v>
      </c>
      <c r="R39" s="235" t="s">
        <v>451</v>
      </c>
      <c r="S39" s="81" t="str">
        <f t="shared" si="30"/>
        <v>Impacto</v>
      </c>
      <c r="T39" s="82" t="s">
        <v>111</v>
      </c>
      <c r="U39" s="82" t="s">
        <v>59</v>
      </c>
      <c r="V39" s="83" t="str">
        <f t="shared" si="27"/>
        <v>25%</v>
      </c>
      <c r="W39" s="82" t="s">
        <v>60</v>
      </c>
      <c r="X39" s="82" t="s">
        <v>61</v>
      </c>
      <c r="Y39" s="82" t="s">
        <v>62</v>
      </c>
      <c r="Z39" s="84">
        <f t="shared" si="31"/>
        <v>0.12348000000000001</v>
      </c>
      <c r="AA39" s="85" t="str">
        <f t="shared" si="2"/>
        <v>Muy Baja</v>
      </c>
      <c r="AB39" s="83">
        <f t="shared" si="28"/>
        <v>0.12348000000000001</v>
      </c>
      <c r="AC39" s="85" t="str">
        <f t="shared" si="4"/>
        <v>Mayor</v>
      </c>
      <c r="AD39" s="83">
        <f t="shared" si="32"/>
        <v>0.75</v>
      </c>
      <c r="AE39" s="86" t="str">
        <f t="shared" ref="AE39" si="33">IFERROR(IF(OR(AND(AA39="Muy Baja",AC39="Leve"),AND(AA39="Muy Baja",AC39="Menor"),AND(AA39="Baja",AC39="Leve")),"Bajo",IF(OR(AND(AA39="Muy baja",AC39="Moderado"),AND(AA39="Baja",AC39="Menor"),AND(AA39="Baja",AC39="Moderado"),AND(AA39="Media",AC39="Leve"),AND(AA39="Media",AC39="Menor"),AND(AA39="Media",AC39="Moderado"),AND(AA39="Alta",AC39="Leve"),AND(AA39="Alta",AC39="Menor")),"Moderado",IF(OR(AND(AA39="Muy Baja",AC39="Mayor"),AND(AA39="Baja",AC39="Mayor"),AND(AA39="Media",AC39="Mayor"),AND(AA39="Alta",AC39="Moderado"),AND(AA39="Alta",AC39="Mayor"),AND(AA39="Muy Alta",AC39="Leve"),AND(AA39="Muy Alta",AC39="Menor"),AND(AA39="Muy Alta",AC39="Moderado"),AND(AA39="Muy Alta",AC39="Mayor")),"Alto",IF(OR(AND(AA39="Muy Baja",AC39="Catastrófico"),AND(AA39="Baja",AC39="Catastrófico"),AND(AA39="Media",AC39="Catastrófico"),AND(AA39="Alta",AC39="Catastrófico"),AND(AA39="Muy Alta",AC39="Catastrófico")),"Extremo","")))),"")</f>
        <v>Alto</v>
      </c>
      <c r="AF39" s="411"/>
      <c r="AG39" s="82" t="s">
        <v>246</v>
      </c>
      <c r="AH39" s="74" t="s">
        <v>452</v>
      </c>
      <c r="AI39" s="75" t="s">
        <v>444</v>
      </c>
      <c r="AJ39" s="76">
        <v>45323</v>
      </c>
      <c r="AK39" s="76" t="s">
        <v>262</v>
      </c>
      <c r="AL39" s="74"/>
      <c r="AM39" s="7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65.150000000000006" customHeight="1" x14ac:dyDescent="0.35">
      <c r="A40" s="398">
        <v>6</v>
      </c>
      <c r="B40" s="400" t="s">
        <v>90</v>
      </c>
      <c r="C40" s="400" t="s">
        <v>453</v>
      </c>
      <c r="D40" s="400" t="s">
        <v>454</v>
      </c>
      <c r="E40" s="74" t="s">
        <v>167</v>
      </c>
      <c r="F40" s="402" t="s">
        <v>455</v>
      </c>
      <c r="G40" s="444" t="s">
        <v>54</v>
      </c>
      <c r="H40" s="400" t="s">
        <v>55</v>
      </c>
      <c r="I40" s="414">
        <v>470</v>
      </c>
      <c r="J40" s="407" t="str">
        <f>IF(I40&lt;=0,"",IF(I40&lt;=2,"Muy Baja",IF(I40&lt;=24,"Baja",IF(I40&lt;=500,"Media",IF(I40&lt;=5000,"Alta","Muy Alta")))))</f>
        <v>Media</v>
      </c>
      <c r="K40" s="405">
        <f>IF(J40="","",IF(J40="Muy Baja",0.2,IF(J40="Baja",0.4,IF(J40="Media",0.6,IF(J40="Alta",0.8,IF(J40="Muy Alta",1,))))))</f>
        <v>0.6</v>
      </c>
      <c r="L40" s="416" t="s">
        <v>56</v>
      </c>
      <c r="M40" s="405" t="s">
        <v>56</v>
      </c>
      <c r="N40" s="407" t="s">
        <v>702</v>
      </c>
      <c r="O40" s="405">
        <f>IF(N40="","",IF(N40="Leve",0.2,IF(N40="Menor",0.4,IF(N40="Moderado",0.6,IF(N40="Mayor",0.8,IF(N40="Catastrófico",1,))))))</f>
        <v>0.6</v>
      </c>
      <c r="P40" s="409"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Moderado</v>
      </c>
      <c r="Q40" s="79">
        <v>1</v>
      </c>
      <c r="R40" s="231" t="s">
        <v>456</v>
      </c>
      <c r="S40" s="81" t="str">
        <f>IF(OR(T40="Preventivo",T40="Detectivo"),"Probabilidad",IF(T40="Correctivo","Impacto",""))</f>
        <v>Probabilidad</v>
      </c>
      <c r="T40" s="82" t="s">
        <v>58</v>
      </c>
      <c r="U40" s="82" t="s">
        <v>59</v>
      </c>
      <c r="V40" s="83" t="str">
        <f>IF(AND(T40="Preventivo",U40="Automático"),"50%",IF(AND(T40="Preventivo",U40="Manual"),"40%",IF(AND(T40="Detectivo",U40="Automático"),"40%",IF(AND(T40="Detectivo",U40="Manual"),"30%",IF(AND(T40="Correctivo",U40="Automático"),"35%",IF(AND(T40="Correctivo",U40="Manual"),"25%",""))))))</f>
        <v>40%</v>
      </c>
      <c r="W40" s="82" t="s">
        <v>60</v>
      </c>
      <c r="X40" s="82" t="s">
        <v>61</v>
      </c>
      <c r="Y40" s="82" t="s">
        <v>62</v>
      </c>
      <c r="Z40" s="84">
        <f>IFERROR(IF(S40="Probabilidad",(K40-(+K40*V40)),IF(S40="Impacto",K40,"")),"")</f>
        <v>0.36</v>
      </c>
      <c r="AA40" s="85" t="str">
        <f>IFERROR(IF(Z40="","",IF(Z40&lt;=0.2,"Muy Baja",IF(Z40&lt;=0.4,"Baja",IF(Z40&lt;=0.6,"Media",IF(Z40&lt;=0.8,"Alta","Muy Alta"))))),"")</f>
        <v>Baja</v>
      </c>
      <c r="AB40" s="83">
        <f>+Z40</f>
        <v>0.36</v>
      </c>
      <c r="AC40" s="85" t="str">
        <f>IFERROR(IF(AD40="","",IF(AD40&lt;=0.2,"Leve",IF(AD40&lt;=0.4,"Menor",IF(AD40&lt;=0.6,"Moderado",IF(AD40&lt;=0.8,"Mayor","Catastrófico"))))),"")</f>
        <v>Moderado</v>
      </c>
      <c r="AD40" s="83">
        <f>IFERROR(IF(S40="Impacto",(O40-(+O40*V40)),IF(S40="Probabilidad",O40,"")),"")</f>
        <v>0.6</v>
      </c>
      <c r="AE40" s="86"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Moderado</v>
      </c>
      <c r="AF40" s="417" t="str">
        <f>(AE43)</f>
        <v>Moderado</v>
      </c>
      <c r="AG40" s="82" t="s">
        <v>63</v>
      </c>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59.15" customHeight="1" x14ac:dyDescent="0.35">
      <c r="A41" s="398"/>
      <c r="B41" s="400"/>
      <c r="C41" s="400"/>
      <c r="D41" s="400"/>
      <c r="E41" s="74"/>
      <c r="F41" s="402"/>
      <c r="G41" s="442"/>
      <c r="H41" s="400"/>
      <c r="I41" s="414"/>
      <c r="J41" s="407"/>
      <c r="K41" s="405"/>
      <c r="L41" s="416"/>
      <c r="M41" s="405">
        <f>IF(NOT(ISERROR(MATCH(L41,_xlfn.ANCHORARRAY(F52),0))),K54&amp;"Por favor no seleccionar los criterios de impacto",L41)</f>
        <v>0</v>
      </c>
      <c r="N41" s="407"/>
      <c r="O41" s="405"/>
      <c r="P41" s="409"/>
      <c r="Q41" s="79">
        <v>2</v>
      </c>
      <c r="R41" s="231" t="s">
        <v>457</v>
      </c>
      <c r="S41" s="81" t="str">
        <f>IF(OR(T41="Preventivo",T41="Detectivo"),"Probabilidad",IF(T41="Correctivo","Impacto",""))</f>
        <v>Probabilidad</v>
      </c>
      <c r="T41" s="82" t="s">
        <v>72</v>
      </c>
      <c r="U41" s="82" t="s">
        <v>59</v>
      </c>
      <c r="V41" s="83" t="str">
        <f t="shared" ref="V41:V45" si="34">IF(AND(T41="Preventivo",U41="Automático"),"50%",IF(AND(T41="Preventivo",U41="Manual"),"40%",IF(AND(T41="Detectivo",U41="Automático"),"40%",IF(AND(T41="Detectivo",U41="Manual"),"30%",IF(AND(T41="Correctivo",U41="Automático"),"35%",IF(AND(T41="Correctivo",U41="Manual"),"25%",""))))))</f>
        <v>30%</v>
      </c>
      <c r="W41" s="82" t="s">
        <v>60</v>
      </c>
      <c r="X41" s="82" t="s">
        <v>61</v>
      </c>
      <c r="Y41" s="82" t="s">
        <v>62</v>
      </c>
      <c r="Z41" s="84">
        <f>IFERROR(IF(AND(S40="Probabilidad",S41="Probabilidad"),(AB40-(+AB40*V41)),IF(S41="Probabilidad",(K40-(+K40*V41)),IF(S41="Impacto",AB40,""))),"")</f>
        <v>0.252</v>
      </c>
      <c r="AA41" s="85" t="str">
        <f t="shared" si="2"/>
        <v>Baja</v>
      </c>
      <c r="AB41" s="83">
        <f t="shared" ref="AB41:AB45" si="35">+Z41</f>
        <v>0.252</v>
      </c>
      <c r="AC41" s="85" t="str">
        <f t="shared" si="4"/>
        <v>Moderado</v>
      </c>
      <c r="AD41" s="83">
        <f>IFERROR(IF(AND(S40="Impacto",S41="Impacto"),(AD40-(+AD40*V41)),IF(S41="Impacto",(O40-(+O40*V41)),IF(S41="Probabilidad",AD40,""))),"")</f>
        <v>0.6</v>
      </c>
      <c r="AE41" s="86" t="str">
        <f t="shared" ref="AE41:AE42" si="36">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Moderado</v>
      </c>
      <c r="AF41" s="410"/>
      <c r="AG41" s="82" t="s">
        <v>63</v>
      </c>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76.5" customHeight="1" x14ac:dyDescent="0.35">
      <c r="A42" s="398"/>
      <c r="B42" s="400"/>
      <c r="C42" s="400"/>
      <c r="D42" s="400"/>
      <c r="E42" s="74"/>
      <c r="F42" s="402"/>
      <c r="G42" s="442"/>
      <c r="H42" s="400"/>
      <c r="I42" s="414"/>
      <c r="J42" s="407"/>
      <c r="K42" s="405"/>
      <c r="L42" s="416"/>
      <c r="M42" s="405">
        <f>IF(NOT(ISERROR(MATCH(L42,_xlfn.ANCHORARRAY(F53),0))),K55&amp;"Por favor no seleccionar los criterios de impacto",L42)</f>
        <v>0</v>
      </c>
      <c r="N42" s="407"/>
      <c r="O42" s="405"/>
      <c r="P42" s="409"/>
      <c r="Q42" s="79">
        <v>3</v>
      </c>
      <c r="R42" s="232" t="s">
        <v>458</v>
      </c>
      <c r="S42" s="81" t="str">
        <f>IF(OR(T42="Preventivo",T42="Detectivo"),"Probabilidad",IF(T42="Correctivo","Impacto",""))</f>
        <v>Probabilidad</v>
      </c>
      <c r="T42" s="82" t="s">
        <v>72</v>
      </c>
      <c r="U42" s="82" t="s">
        <v>59</v>
      </c>
      <c r="V42" s="83" t="str">
        <f t="shared" si="34"/>
        <v>30%</v>
      </c>
      <c r="W42" s="82" t="s">
        <v>60</v>
      </c>
      <c r="X42" s="82" t="s">
        <v>61</v>
      </c>
      <c r="Y42" s="82" t="s">
        <v>62</v>
      </c>
      <c r="Z42" s="84">
        <f>IFERROR(IF(AND(S41="Probabilidad",S42="Probabilidad"),(AB41-(+AB41*V42)),IF(AND(S41="Impacto",S42="Probabilidad"),(AB40-(+AB40*V42)),IF(S42="Impacto",AB41,""))),"")</f>
        <v>0.1764</v>
      </c>
      <c r="AA42" s="85" t="str">
        <f t="shared" si="2"/>
        <v>Muy Baja</v>
      </c>
      <c r="AB42" s="83">
        <f t="shared" si="35"/>
        <v>0.1764</v>
      </c>
      <c r="AC42" s="85" t="str">
        <f t="shared" si="4"/>
        <v>Moderado</v>
      </c>
      <c r="AD42" s="83">
        <f>IFERROR(IF(AND(S41="Impacto",S42="Impacto"),(AD41-(+AD41*V42)),IF(AND(S41="Probabilidad",S42="Impacto"),(AD40-(+AD40*V42)),IF(S42="Probabilidad",AD41,""))),"")</f>
        <v>0.6</v>
      </c>
      <c r="AE42" s="86" t="str">
        <f t="shared" si="36"/>
        <v>Moderado</v>
      </c>
      <c r="AF42" s="410"/>
      <c r="AG42" s="82" t="s">
        <v>63</v>
      </c>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70" customHeight="1" x14ac:dyDescent="0.35">
      <c r="A43" s="398"/>
      <c r="B43" s="400"/>
      <c r="C43" s="400"/>
      <c r="D43" s="400"/>
      <c r="E43" s="74"/>
      <c r="F43" s="402"/>
      <c r="G43" s="443"/>
      <c r="H43" s="400"/>
      <c r="I43" s="414"/>
      <c r="J43" s="407"/>
      <c r="K43" s="405"/>
      <c r="L43" s="416"/>
      <c r="M43" s="405">
        <f>IF(NOT(ISERROR(MATCH(L43,_xlfn.ANCHORARRAY(F54),0))),K56&amp;"Por favor no seleccionar los criterios de impacto",L43)</f>
        <v>0</v>
      </c>
      <c r="N43" s="407"/>
      <c r="O43" s="405"/>
      <c r="P43" s="409"/>
      <c r="Q43" s="79">
        <v>4</v>
      </c>
      <c r="R43" s="231" t="s">
        <v>459</v>
      </c>
      <c r="S43" s="81" t="str">
        <f t="shared" ref="S43:S45" si="37">IF(OR(T43="Preventivo",T43="Detectivo"),"Probabilidad",IF(T43="Correctivo","Impacto",""))</f>
        <v>Impacto</v>
      </c>
      <c r="T43" s="82" t="s">
        <v>111</v>
      </c>
      <c r="U43" s="82" t="s">
        <v>59</v>
      </c>
      <c r="V43" s="83" t="str">
        <f t="shared" si="34"/>
        <v>25%</v>
      </c>
      <c r="W43" s="82" t="s">
        <v>60</v>
      </c>
      <c r="X43" s="82" t="s">
        <v>61</v>
      </c>
      <c r="Y43" s="82" t="s">
        <v>62</v>
      </c>
      <c r="Z43" s="84">
        <f t="shared" ref="Z43:Z45" si="38">IFERROR(IF(AND(S42="Probabilidad",S43="Probabilidad"),(AB42-(+AB42*V43)),IF(AND(S42="Impacto",S43="Probabilidad"),(AB41-(+AB41*V43)),IF(S43="Impacto",AB42,""))),"")</f>
        <v>0.1764</v>
      </c>
      <c r="AA43" s="85" t="str">
        <f t="shared" si="2"/>
        <v>Muy Baja</v>
      </c>
      <c r="AB43" s="83">
        <f t="shared" si="35"/>
        <v>0.1764</v>
      </c>
      <c r="AC43" s="85" t="str">
        <f t="shared" si="4"/>
        <v>Moderado</v>
      </c>
      <c r="AD43" s="83">
        <f t="shared" ref="AD43:AD45" si="39">IFERROR(IF(AND(S42="Impacto",S43="Impacto"),(AD42-(+AD42*V43)),IF(AND(S42="Probabilidad",S43="Impacto"),(AD41-(+AD41*V43)),IF(S43="Probabilidad",AD42,""))),"")</f>
        <v>0.44999999999999996</v>
      </c>
      <c r="AE43" s="86"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Moderado</v>
      </c>
      <c r="AF43" s="411"/>
      <c r="AG43" s="82" t="s">
        <v>63</v>
      </c>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3" customHeight="1" x14ac:dyDescent="0.35">
      <c r="A44" s="398"/>
      <c r="B44" s="400"/>
      <c r="C44" s="400"/>
      <c r="D44" s="400"/>
      <c r="E44" s="74"/>
      <c r="F44" s="402"/>
      <c r="G44" s="210"/>
      <c r="H44" s="400"/>
      <c r="I44" s="414"/>
      <c r="J44" s="407"/>
      <c r="K44" s="405"/>
      <c r="L44" s="416"/>
      <c r="M44" s="405">
        <f>IF(NOT(ISERROR(MATCH(L44,_xlfn.ANCHORARRAY(F55),0))),K57&amp;"Por favor no seleccionar los criterios de impacto",L44)</f>
        <v>0</v>
      </c>
      <c r="N44" s="407"/>
      <c r="O44" s="405"/>
      <c r="P44" s="409"/>
      <c r="Q44" s="79">
        <v>5</v>
      </c>
      <c r="R44" s="80"/>
      <c r="S44" s="81" t="str">
        <f t="shared" si="37"/>
        <v/>
      </c>
      <c r="T44" s="82"/>
      <c r="U44" s="82"/>
      <c r="V44" s="83" t="str">
        <f t="shared" si="34"/>
        <v/>
      </c>
      <c r="W44" s="82"/>
      <c r="X44" s="82"/>
      <c r="Y44" s="82"/>
      <c r="Z44" s="84" t="str">
        <f t="shared" si="38"/>
        <v/>
      </c>
      <c r="AA44" s="85" t="str">
        <f t="shared" si="2"/>
        <v/>
      </c>
      <c r="AB44" s="83" t="str">
        <f t="shared" si="35"/>
        <v/>
      </c>
      <c r="AC44" s="85" t="str">
        <f t="shared" si="4"/>
        <v/>
      </c>
      <c r="AD44" s="83" t="str">
        <f t="shared" si="39"/>
        <v/>
      </c>
      <c r="AE44" s="86" t="str">
        <f t="shared" ref="AE44" si="40">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86"/>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6.65" customHeight="1" x14ac:dyDescent="0.35">
      <c r="A45" s="398"/>
      <c r="B45" s="400"/>
      <c r="C45" s="400"/>
      <c r="D45" s="400"/>
      <c r="E45" s="74"/>
      <c r="F45" s="402"/>
      <c r="G45" s="210"/>
      <c r="H45" s="400"/>
      <c r="I45" s="414"/>
      <c r="J45" s="407"/>
      <c r="K45" s="405"/>
      <c r="L45" s="416"/>
      <c r="M45" s="405">
        <f>IF(NOT(ISERROR(MATCH(L45,_xlfn.ANCHORARRAY(F56),0))),K58&amp;"Por favor no seleccionar los criterios de impacto",L45)</f>
        <v>0</v>
      </c>
      <c r="N45" s="407"/>
      <c r="O45" s="405"/>
      <c r="P45" s="409"/>
      <c r="Q45" s="79">
        <v>6</v>
      </c>
      <c r="R45" s="80"/>
      <c r="S45" s="81" t="str">
        <f t="shared" si="37"/>
        <v/>
      </c>
      <c r="T45" s="82"/>
      <c r="U45" s="82"/>
      <c r="V45" s="83" t="str">
        <f t="shared" si="34"/>
        <v/>
      </c>
      <c r="W45" s="82"/>
      <c r="X45" s="82"/>
      <c r="Y45" s="82"/>
      <c r="Z45" s="84" t="str">
        <f t="shared" si="38"/>
        <v/>
      </c>
      <c r="AA45" s="85" t="str">
        <f t="shared" si="2"/>
        <v/>
      </c>
      <c r="AB45" s="83" t="str">
        <f t="shared" si="35"/>
        <v/>
      </c>
      <c r="AC45" s="85" t="str">
        <f>IFERROR(IF(AD45="","",IF(AD45&lt;=0.2,"Leve",IF(AD45&lt;=0.4,"Menor",IF(AD45&lt;=0.6,"Moderado",IF(AD45&lt;=0.8,"Mayor","Catastrófico"))))),"")</f>
        <v/>
      </c>
      <c r="AD45" s="83" t="str">
        <f t="shared" si="39"/>
        <v/>
      </c>
      <c r="AE45" s="86"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151.5" hidden="1" customHeight="1" x14ac:dyDescent="0.35">
      <c r="A46" s="398">
        <v>7</v>
      </c>
      <c r="B46" s="400"/>
      <c r="C46" s="400"/>
      <c r="D46" s="400"/>
      <c r="E46" s="74"/>
      <c r="F46" s="402"/>
      <c r="G46" s="210"/>
      <c r="H46" s="400"/>
      <c r="I46" s="414"/>
      <c r="J46" s="407" t="str">
        <f>IF(I46&lt;=0,"",IF(I46&lt;=2,"Muy Baja",IF(I46&lt;=24,"Baja",IF(I46&lt;=500,"Media",IF(I46&lt;=5000,"Alta","Muy Alta")))))</f>
        <v/>
      </c>
      <c r="K46" s="405" t="str">
        <f>IF(J46="","",IF(J46="Muy Baja",0.2,IF(J46="Baja",0.4,IF(J46="Media",0.6,IF(J46="Alta",0.8,IF(J46="Muy Alta",1,))))))</f>
        <v/>
      </c>
      <c r="L46" s="416"/>
      <c r="M46" s="405">
        <v>0</v>
      </c>
      <c r="N46" s="407" t="s">
        <v>703</v>
      </c>
      <c r="O46" s="405" t="str">
        <f>IF(N46="","",IF(N46="Leve",0.2,IF(N46="Menor",0.4,IF(N46="Moderado",0.6,IF(N46="Mayor",0.8,IF(N46="Catastrófico",1,))))))</f>
        <v/>
      </c>
      <c r="P46" s="40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79">
        <v>1</v>
      </c>
      <c r="R46" s="80"/>
      <c r="S46" s="81" t="str">
        <f>IF(OR(T46="Preventivo",T46="Detectivo"),"Probabilidad",IF(T46="Correctivo","Impacto",""))</f>
        <v/>
      </c>
      <c r="T46" s="82"/>
      <c r="U46" s="82"/>
      <c r="V46" s="83" t="str">
        <f>IF(AND(T46="Preventivo",U46="Automático"),"50%",IF(AND(T46="Preventivo",U46="Manual"),"40%",IF(AND(T46="Detectivo",U46="Automático"),"40%",IF(AND(T46="Detectivo",U46="Manual"),"30%",IF(AND(T46="Correctivo",U46="Automático"),"35%",IF(AND(T46="Correctivo",U46="Manual"),"25%",""))))))</f>
        <v/>
      </c>
      <c r="W46" s="82"/>
      <c r="X46" s="82"/>
      <c r="Y46" s="82"/>
      <c r="Z46" s="84" t="str">
        <f>IFERROR(IF(S46="Probabilidad",(K46-(+K46*V46)),IF(S46="Impacto",K46,"")),"")</f>
        <v/>
      </c>
      <c r="AA46" s="85" t="str">
        <f>IFERROR(IF(Z46="","",IF(Z46&lt;=0.2,"Muy Baja",IF(Z46&lt;=0.4,"Baja",IF(Z46&lt;=0.6,"Media",IF(Z46&lt;=0.8,"Alta","Muy Alta"))))),"")</f>
        <v/>
      </c>
      <c r="AB46" s="83" t="str">
        <f>+Z46</f>
        <v/>
      </c>
      <c r="AC46" s="85" t="str">
        <f>IFERROR(IF(AD46="","",IF(AD46&lt;=0.2,"Leve",IF(AD46&lt;=0.4,"Menor",IF(AD46&lt;=0.6,"Moderado",IF(AD46&lt;=0.8,"Mayor","Catastrófico"))))),"")</f>
        <v/>
      </c>
      <c r="AD46" s="83" t="str">
        <f>IFERROR(IF(S46="Impacto",(O46-(+O46*V46)),IF(S46="Probabilidad",O46,"")),"")</f>
        <v/>
      </c>
      <c r="AE46" s="86"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86"/>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51.5" hidden="1" customHeight="1" x14ac:dyDescent="0.35">
      <c r="A47" s="398"/>
      <c r="B47" s="400"/>
      <c r="C47" s="400"/>
      <c r="D47" s="400"/>
      <c r="E47" s="74"/>
      <c r="F47" s="402"/>
      <c r="G47" s="210"/>
      <c r="H47" s="400"/>
      <c r="I47" s="414"/>
      <c r="J47" s="407"/>
      <c r="K47" s="405"/>
      <c r="L47" s="416"/>
      <c r="M47" s="405">
        <f>IF(NOT(ISERROR(MATCH(L47,_xlfn.ANCHORARRAY(F58),0))),K60&amp;"Por favor no seleccionar los criterios de impacto",L47)</f>
        <v>0</v>
      </c>
      <c r="N47" s="407"/>
      <c r="O47" s="405"/>
      <c r="P47" s="409"/>
      <c r="Q47" s="79">
        <v>2</v>
      </c>
      <c r="R47" s="80"/>
      <c r="S47" s="81" t="str">
        <f>IF(OR(T47="Preventivo",T47="Detectivo"),"Probabilidad",IF(T47="Correctivo","Impacto",""))</f>
        <v/>
      </c>
      <c r="T47" s="82"/>
      <c r="U47" s="82"/>
      <c r="V47" s="83" t="str">
        <f t="shared" ref="V47:V51" si="41">IF(AND(T47="Preventivo",U47="Automático"),"50%",IF(AND(T47="Preventivo",U47="Manual"),"40%",IF(AND(T47="Detectivo",U47="Automático"),"40%",IF(AND(T47="Detectivo",U47="Manual"),"30%",IF(AND(T47="Correctivo",U47="Automático"),"35%",IF(AND(T47="Correctivo",U47="Manual"),"25%",""))))))</f>
        <v/>
      </c>
      <c r="W47" s="82"/>
      <c r="X47" s="82"/>
      <c r="Y47" s="82"/>
      <c r="Z47" s="84" t="str">
        <f>IFERROR(IF(AND(S46="Probabilidad",S47="Probabilidad"),(AB46-(+AB46*V47)),IF(S47="Probabilidad",(K46-(+K46*V47)),IF(S47="Impacto",AB46,""))),"")</f>
        <v/>
      </c>
      <c r="AA47" s="85" t="str">
        <f t="shared" si="2"/>
        <v/>
      </c>
      <c r="AB47" s="83" t="str">
        <f t="shared" ref="AB47:AB51" si="42">+Z47</f>
        <v/>
      </c>
      <c r="AC47" s="85" t="str">
        <f t="shared" si="4"/>
        <v/>
      </c>
      <c r="AD47" s="83" t="str">
        <f>IFERROR(IF(AND(S46="Impacto",S47="Impacto"),(AD46-(+AD46*V47)),IF(S47="Impacto",(O46-(+O46*V47)),IF(S47="Probabilidad",AD46,""))),"")</f>
        <v/>
      </c>
      <c r="AE47" s="86" t="str">
        <f t="shared" ref="AE47:AE48" si="43">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86"/>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151.5" hidden="1" customHeight="1" x14ac:dyDescent="0.35">
      <c r="A48" s="398"/>
      <c r="B48" s="400"/>
      <c r="C48" s="400"/>
      <c r="D48" s="400"/>
      <c r="E48" s="74"/>
      <c r="F48" s="402"/>
      <c r="G48" s="210"/>
      <c r="H48" s="400"/>
      <c r="I48" s="414"/>
      <c r="J48" s="407"/>
      <c r="K48" s="405"/>
      <c r="L48" s="416"/>
      <c r="M48" s="405">
        <f>IF(NOT(ISERROR(MATCH(L48,_xlfn.ANCHORARRAY(F59),0))),K61&amp;"Por favor no seleccionar los criterios de impacto",L48)</f>
        <v>0</v>
      </c>
      <c r="N48" s="407"/>
      <c r="O48" s="405"/>
      <c r="P48" s="409"/>
      <c r="Q48" s="79">
        <v>3</v>
      </c>
      <c r="R48" s="87"/>
      <c r="S48" s="81" t="str">
        <f>IF(OR(T48="Preventivo",T48="Detectivo"),"Probabilidad",IF(T48="Correctivo","Impacto",""))</f>
        <v/>
      </c>
      <c r="T48" s="82"/>
      <c r="U48" s="82"/>
      <c r="V48" s="83" t="str">
        <f t="shared" si="41"/>
        <v/>
      </c>
      <c r="W48" s="82"/>
      <c r="X48" s="82"/>
      <c r="Y48" s="82"/>
      <c r="Z48" s="84" t="str">
        <f>IFERROR(IF(AND(S47="Probabilidad",S48="Probabilidad"),(AB47-(+AB47*V48)),IF(AND(S47="Impacto",S48="Probabilidad"),(AB46-(+AB46*V48)),IF(S48="Impacto",AB47,""))),"")</f>
        <v/>
      </c>
      <c r="AA48" s="85" t="str">
        <f t="shared" si="2"/>
        <v/>
      </c>
      <c r="AB48" s="83" t="str">
        <f t="shared" si="42"/>
        <v/>
      </c>
      <c r="AC48" s="85" t="str">
        <f t="shared" si="4"/>
        <v/>
      </c>
      <c r="AD48" s="83" t="str">
        <f>IFERROR(IF(AND(S47="Impacto",S48="Impacto"),(AD47-(+AD47*V48)),IF(AND(S47="Probabilidad",S48="Impacto"),(AD46-(+AD46*V48)),IF(S48="Probabilidad",AD47,""))),"")</f>
        <v/>
      </c>
      <c r="AE48" s="86" t="str">
        <f t="shared" si="43"/>
        <v/>
      </c>
      <c r="AF48" s="86"/>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400"/>
      <c r="E49" s="74"/>
      <c r="F49" s="402"/>
      <c r="G49" s="210"/>
      <c r="H49" s="400"/>
      <c r="I49" s="414"/>
      <c r="J49" s="407"/>
      <c r="K49" s="405"/>
      <c r="L49" s="416"/>
      <c r="M49" s="405">
        <f>IF(NOT(ISERROR(MATCH(L49,_xlfn.ANCHORARRAY(F60),0))),K62&amp;"Por favor no seleccionar los criterios de impacto",L49)</f>
        <v>0</v>
      </c>
      <c r="N49" s="407"/>
      <c r="O49" s="405"/>
      <c r="P49" s="409"/>
      <c r="Q49" s="79">
        <v>4</v>
      </c>
      <c r="R49" s="80"/>
      <c r="S49" s="81" t="str">
        <f t="shared" ref="S49:S51" si="44">IF(OR(T49="Preventivo",T49="Detectivo"),"Probabilidad",IF(T49="Correctivo","Impacto",""))</f>
        <v/>
      </c>
      <c r="T49" s="82"/>
      <c r="U49" s="82"/>
      <c r="V49" s="83" t="str">
        <f t="shared" si="41"/>
        <v/>
      </c>
      <c r="W49" s="82"/>
      <c r="X49" s="82"/>
      <c r="Y49" s="82"/>
      <c r="Z49" s="84" t="str">
        <f t="shared" ref="Z49:Z51" si="45">IFERROR(IF(AND(S48="Probabilidad",S49="Probabilidad"),(AB48-(+AB48*V49)),IF(AND(S48="Impacto",S49="Probabilidad"),(AB47-(+AB47*V49)),IF(S49="Impacto",AB48,""))),"")</f>
        <v/>
      </c>
      <c r="AA49" s="85" t="str">
        <f t="shared" si="2"/>
        <v/>
      </c>
      <c r="AB49" s="83" t="str">
        <f t="shared" si="42"/>
        <v/>
      </c>
      <c r="AC49" s="85" t="str">
        <f t="shared" si="4"/>
        <v/>
      </c>
      <c r="AD49" s="83" t="str">
        <f t="shared" ref="AD49:AD51" si="46">IFERROR(IF(AND(S48="Impacto",S49="Impacto"),(AD48-(+AD48*V49)),IF(AND(S48="Probabilidad",S49="Impacto"),(AD47-(+AD47*V49)),IF(S49="Probabilidad",AD48,""))),"")</f>
        <v/>
      </c>
      <c r="AE49" s="86"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2"/>
      <c r="G50" s="210"/>
      <c r="H50" s="400"/>
      <c r="I50" s="414"/>
      <c r="J50" s="407"/>
      <c r="K50" s="405"/>
      <c r="L50" s="416"/>
      <c r="M50" s="405">
        <f>IF(NOT(ISERROR(MATCH(L50,_xlfn.ANCHORARRAY(F61),0))),K63&amp;"Por favor no seleccionar los criterios de impacto",L50)</f>
        <v>0</v>
      </c>
      <c r="N50" s="407"/>
      <c r="O50" s="405"/>
      <c r="P50" s="409"/>
      <c r="Q50" s="79">
        <v>5</v>
      </c>
      <c r="R50" s="80"/>
      <c r="S50" s="81" t="str">
        <f t="shared" si="44"/>
        <v/>
      </c>
      <c r="T50" s="82"/>
      <c r="U50" s="82"/>
      <c r="V50" s="83" t="str">
        <f t="shared" si="41"/>
        <v/>
      </c>
      <c r="W50" s="82"/>
      <c r="X50" s="82"/>
      <c r="Y50" s="82"/>
      <c r="Z50" s="84" t="str">
        <f t="shared" si="45"/>
        <v/>
      </c>
      <c r="AA50" s="85" t="str">
        <f t="shared" si="2"/>
        <v/>
      </c>
      <c r="AB50" s="83" t="str">
        <f t="shared" si="42"/>
        <v/>
      </c>
      <c r="AC50" s="85" t="str">
        <f t="shared" si="4"/>
        <v/>
      </c>
      <c r="AD50" s="83" t="str">
        <f t="shared" si="46"/>
        <v/>
      </c>
      <c r="AE50" s="86" t="str">
        <f t="shared" ref="AE50:AE51" si="47">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c r="B51" s="400"/>
      <c r="C51" s="400"/>
      <c r="D51" s="400"/>
      <c r="E51" s="74"/>
      <c r="F51" s="402"/>
      <c r="G51" s="210"/>
      <c r="H51" s="400"/>
      <c r="I51" s="414"/>
      <c r="J51" s="407"/>
      <c r="K51" s="405"/>
      <c r="L51" s="416"/>
      <c r="M51" s="405">
        <f>IF(NOT(ISERROR(MATCH(L51,_xlfn.ANCHORARRAY(F62),0))),K64&amp;"Por favor no seleccionar los criterios de impacto",L51)</f>
        <v>0</v>
      </c>
      <c r="N51" s="407"/>
      <c r="O51" s="405"/>
      <c r="P51" s="409"/>
      <c r="Q51" s="79">
        <v>6</v>
      </c>
      <c r="R51" s="80"/>
      <c r="S51" s="81" t="str">
        <f t="shared" si="44"/>
        <v/>
      </c>
      <c r="T51" s="82"/>
      <c r="U51" s="82"/>
      <c r="V51" s="83" t="str">
        <f t="shared" si="41"/>
        <v/>
      </c>
      <c r="W51" s="82"/>
      <c r="X51" s="82"/>
      <c r="Y51" s="82"/>
      <c r="Z51" s="84" t="str">
        <f t="shared" si="45"/>
        <v/>
      </c>
      <c r="AA51" s="85" t="str">
        <f t="shared" si="2"/>
        <v/>
      </c>
      <c r="AB51" s="83" t="str">
        <f t="shared" si="42"/>
        <v/>
      </c>
      <c r="AC51" s="85" t="str">
        <f t="shared" si="4"/>
        <v/>
      </c>
      <c r="AD51" s="83" t="str">
        <f t="shared" si="46"/>
        <v/>
      </c>
      <c r="AE51" s="86" t="str">
        <f t="shared" si="47"/>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v>8</v>
      </c>
      <c r="B52" s="400"/>
      <c r="C52" s="400"/>
      <c r="D52" s="400"/>
      <c r="E52" s="74"/>
      <c r="F52" s="402"/>
      <c r="G52" s="210"/>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81" t="str">
        <f>IF(OR(T52="Preventivo",T52="Detectivo"),"Probabilidad",IF(T52="Correctivo","Impacto",""))</f>
        <v/>
      </c>
      <c r="T52" s="82"/>
      <c r="U52" s="82"/>
      <c r="V52" s="83" t="str">
        <f>IF(AND(T52="Preventivo",U52="Automático"),"50%",IF(AND(T52="Preventivo",U52="Manual"),"40%",IF(AND(T52="Detectivo",U52="Automático"),"40%",IF(AND(T52="Detectivo",U52="Manual"),"30%",IF(AND(T52="Correctivo",U52="Automático"),"35%",IF(AND(T52="Correctivo",U52="Manual"),"25%",""))))))</f>
        <v/>
      </c>
      <c r="W52" s="82"/>
      <c r="X52" s="82"/>
      <c r="Y52" s="82"/>
      <c r="Z52" s="84" t="str">
        <f>IFERROR(IF(S52="Probabilidad",(K52-(+K52*V52)),IF(S52="Impacto",K52,"")),"")</f>
        <v/>
      </c>
      <c r="AA52" s="85" t="str">
        <f>IFERROR(IF(Z52="","",IF(Z52&lt;=0.2,"Muy Baja",IF(Z52&lt;=0.4,"Baja",IF(Z52&lt;=0.6,"Media",IF(Z52&lt;=0.8,"Alta","Muy Alta"))))),"")</f>
        <v/>
      </c>
      <c r="AB52" s="83" t="str">
        <f>+Z52</f>
        <v/>
      </c>
      <c r="AC52" s="85" t="str">
        <f>IFERROR(IF(AD52="","",IF(AD52&lt;=0.2,"Leve",IF(AD52&lt;=0.4,"Menor",IF(AD52&lt;=0.6,"Moderado",IF(AD52&lt;=0.8,"Mayor","Catastrófico"))))),"")</f>
        <v/>
      </c>
      <c r="AD52" s="83" t="str">
        <f>IFERROR(IF(S52="Impacto",(O52-(+O52*V52)),IF(S52="Probabilidad",O52,"")),"")</f>
        <v/>
      </c>
      <c r="AE52" s="86"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210"/>
      <c r="H53" s="400"/>
      <c r="I53" s="414"/>
      <c r="J53" s="407"/>
      <c r="K53" s="405"/>
      <c r="L53" s="416"/>
      <c r="M53" s="405">
        <f>IF(NOT(ISERROR(MATCH(L53,_xlfn.ANCHORARRAY(F64),0))),K66&amp;"Por favor no seleccionar los criterios de impacto",L53)</f>
        <v>0</v>
      </c>
      <c r="N53" s="407"/>
      <c r="O53" s="405"/>
      <c r="P53" s="409"/>
      <c r="Q53" s="79">
        <v>2</v>
      </c>
      <c r="R53" s="80"/>
      <c r="S53" s="81" t="str">
        <f>IF(OR(T53="Preventivo",T53="Detectivo"),"Probabilidad",IF(T53="Correctivo","Impacto",""))</f>
        <v/>
      </c>
      <c r="T53" s="82"/>
      <c r="U53" s="82"/>
      <c r="V53" s="83" t="str">
        <f t="shared" ref="V53:V57" si="48">IF(AND(T53="Preventivo",U53="Automático"),"50%",IF(AND(T53="Preventivo",U53="Manual"),"40%",IF(AND(T53="Detectivo",U53="Automático"),"40%",IF(AND(T53="Detectivo",U53="Manual"),"30%",IF(AND(T53="Correctivo",U53="Automático"),"35%",IF(AND(T53="Correctivo",U53="Manual"),"25%",""))))))</f>
        <v/>
      </c>
      <c r="W53" s="82"/>
      <c r="X53" s="82"/>
      <c r="Y53" s="82"/>
      <c r="Z53" s="84" t="str">
        <f>IFERROR(IF(AND(S52="Probabilidad",S53="Probabilidad"),(AB52-(+AB52*V53)),IF(S53="Probabilidad",(K52-(+K52*V53)),IF(S53="Impacto",AB52,""))),"")</f>
        <v/>
      </c>
      <c r="AA53" s="85" t="str">
        <f t="shared" si="2"/>
        <v/>
      </c>
      <c r="AB53" s="83" t="str">
        <f t="shared" ref="AB53:AB57" si="49">+Z53</f>
        <v/>
      </c>
      <c r="AC53" s="85" t="str">
        <f t="shared" si="4"/>
        <v/>
      </c>
      <c r="AD53" s="83" t="str">
        <f>IFERROR(IF(AND(S52="Impacto",S53="Impacto"),(AD52-(+AD52*V53)),IF(S53="Impacto",(O52-(+O52*V53)),IF(S53="Probabilidad",AD52,""))),"")</f>
        <v/>
      </c>
      <c r="AE53" s="86" t="str">
        <f t="shared" ref="AE53:AE54" si="50">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210"/>
      <c r="H54" s="400"/>
      <c r="I54" s="414"/>
      <c r="J54" s="407"/>
      <c r="K54" s="405"/>
      <c r="L54" s="416"/>
      <c r="M54" s="405">
        <f>IF(NOT(ISERROR(MATCH(L54,_xlfn.ANCHORARRAY(F65),0))),K67&amp;"Por favor no seleccionar los criterios de impacto",L54)</f>
        <v>0</v>
      </c>
      <c r="N54" s="407"/>
      <c r="O54" s="405"/>
      <c r="P54" s="409"/>
      <c r="Q54" s="79">
        <v>3</v>
      </c>
      <c r="R54" s="87"/>
      <c r="S54" s="81" t="str">
        <f>IF(OR(T54="Preventivo",T54="Detectivo"),"Probabilidad",IF(T54="Correctivo","Impacto",""))</f>
        <v/>
      </c>
      <c r="T54" s="82"/>
      <c r="U54" s="82"/>
      <c r="V54" s="83" t="str">
        <f t="shared" si="48"/>
        <v/>
      </c>
      <c r="W54" s="82"/>
      <c r="X54" s="82"/>
      <c r="Y54" s="82"/>
      <c r="Z54" s="84" t="str">
        <f>IFERROR(IF(AND(S53="Probabilidad",S54="Probabilidad"),(AB53-(+AB53*V54)),IF(AND(S53="Impacto",S54="Probabilidad"),(AB52-(+AB52*V54)),IF(S54="Impacto",AB53,""))),"")</f>
        <v/>
      </c>
      <c r="AA54" s="85" t="str">
        <f t="shared" si="2"/>
        <v/>
      </c>
      <c r="AB54" s="83" t="str">
        <f t="shared" si="49"/>
        <v/>
      </c>
      <c r="AC54" s="85" t="str">
        <f t="shared" si="4"/>
        <v/>
      </c>
      <c r="AD54" s="83" t="str">
        <f>IFERROR(IF(AND(S53="Impacto",S54="Impacto"),(AD53-(+AD53*V54)),IF(AND(S53="Probabilidad",S54="Impacto"),(AD52-(+AD52*V54)),IF(S54="Probabilidad",AD53,""))),"")</f>
        <v/>
      </c>
      <c r="AE54" s="86" t="str">
        <f t="shared" si="50"/>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210"/>
      <c r="H55" s="400"/>
      <c r="I55" s="414"/>
      <c r="J55" s="407"/>
      <c r="K55" s="405"/>
      <c r="L55" s="416"/>
      <c r="M55" s="405">
        <f>IF(NOT(ISERROR(MATCH(L55,_xlfn.ANCHORARRAY(F66),0))),K68&amp;"Por favor no seleccionar los criterios de impacto",L55)</f>
        <v>0</v>
      </c>
      <c r="N55" s="407"/>
      <c r="O55" s="405"/>
      <c r="P55" s="409"/>
      <c r="Q55" s="79">
        <v>4</v>
      </c>
      <c r="R55" s="80"/>
      <c r="S55" s="81" t="str">
        <f t="shared" ref="S55:S57" si="51">IF(OR(T55="Preventivo",T55="Detectivo"),"Probabilidad",IF(T55="Correctivo","Impacto",""))</f>
        <v/>
      </c>
      <c r="T55" s="82"/>
      <c r="U55" s="82"/>
      <c r="V55" s="83" t="str">
        <f t="shared" si="48"/>
        <v/>
      </c>
      <c r="W55" s="82"/>
      <c r="X55" s="82"/>
      <c r="Y55" s="82"/>
      <c r="Z55" s="84" t="str">
        <f t="shared" ref="Z55:Z57" si="52">IFERROR(IF(AND(S54="Probabilidad",S55="Probabilidad"),(AB54-(+AB54*V55)),IF(AND(S54="Impacto",S55="Probabilidad"),(AB53-(+AB53*V55)),IF(S55="Impacto",AB54,""))),"")</f>
        <v/>
      </c>
      <c r="AA55" s="85" t="str">
        <f t="shared" si="2"/>
        <v/>
      </c>
      <c r="AB55" s="83" t="str">
        <f t="shared" si="49"/>
        <v/>
      </c>
      <c r="AC55" s="85" t="str">
        <f t="shared" si="4"/>
        <v/>
      </c>
      <c r="AD55" s="83" t="str">
        <f t="shared" ref="AD55:AD57" si="53">IFERROR(IF(AND(S54="Impacto",S55="Impacto"),(AD54-(+AD54*V55)),IF(AND(S54="Probabilidad",S55="Impacto"),(AD53-(+AD53*V55)),IF(S55="Probabilidad",AD54,""))),"")</f>
        <v/>
      </c>
      <c r="AE55" s="86"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210"/>
      <c r="H56" s="400"/>
      <c r="I56" s="414"/>
      <c r="J56" s="407"/>
      <c r="K56" s="405"/>
      <c r="L56" s="416"/>
      <c r="M56" s="405">
        <f>IF(NOT(ISERROR(MATCH(L56,_xlfn.ANCHORARRAY(F67),0))),K69&amp;"Por favor no seleccionar los criterios de impacto",L56)</f>
        <v>0</v>
      </c>
      <c r="N56" s="407"/>
      <c r="O56" s="405"/>
      <c r="P56" s="409"/>
      <c r="Q56" s="79">
        <v>5</v>
      </c>
      <c r="R56" s="80"/>
      <c r="S56" s="81" t="str">
        <f t="shared" si="51"/>
        <v/>
      </c>
      <c r="T56" s="82"/>
      <c r="U56" s="82"/>
      <c r="V56" s="83" t="str">
        <f t="shared" si="48"/>
        <v/>
      </c>
      <c r="W56" s="82"/>
      <c r="X56" s="82"/>
      <c r="Y56" s="82"/>
      <c r="Z56" s="84" t="str">
        <f t="shared" si="52"/>
        <v/>
      </c>
      <c r="AA56" s="85" t="str">
        <f t="shared" si="2"/>
        <v/>
      </c>
      <c r="AB56" s="83" t="str">
        <f t="shared" si="49"/>
        <v/>
      </c>
      <c r="AC56" s="85" t="str">
        <f t="shared" si="4"/>
        <v/>
      </c>
      <c r="AD56" s="83" t="str">
        <f t="shared" si="53"/>
        <v/>
      </c>
      <c r="AE56" s="86" t="str">
        <f t="shared" ref="AE56:AE57" si="54">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210"/>
      <c r="H57" s="400"/>
      <c r="I57" s="414"/>
      <c r="J57" s="407"/>
      <c r="K57" s="405"/>
      <c r="L57" s="416"/>
      <c r="M57" s="405">
        <f>IF(NOT(ISERROR(MATCH(L57,_xlfn.ANCHORARRAY(F68),0))),K70&amp;"Por favor no seleccionar los criterios de impacto",L57)</f>
        <v>0</v>
      </c>
      <c r="N57" s="407"/>
      <c r="O57" s="405"/>
      <c r="P57" s="409"/>
      <c r="Q57" s="79">
        <v>6</v>
      </c>
      <c r="R57" s="80"/>
      <c r="S57" s="81" t="str">
        <f t="shared" si="51"/>
        <v/>
      </c>
      <c r="T57" s="82"/>
      <c r="U57" s="82"/>
      <c r="V57" s="83" t="str">
        <f t="shared" si="48"/>
        <v/>
      </c>
      <c r="W57" s="82"/>
      <c r="X57" s="82"/>
      <c r="Y57" s="82"/>
      <c r="Z57" s="84" t="str">
        <f t="shared" si="52"/>
        <v/>
      </c>
      <c r="AA57" s="85" t="str">
        <f t="shared" si="2"/>
        <v/>
      </c>
      <c r="AB57" s="83" t="str">
        <f t="shared" si="49"/>
        <v/>
      </c>
      <c r="AC57" s="85" t="str">
        <f t="shared" si="4"/>
        <v/>
      </c>
      <c r="AD57" s="83" t="str">
        <f t="shared" si="53"/>
        <v/>
      </c>
      <c r="AE57" s="86" t="str">
        <f t="shared" si="54"/>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v>9</v>
      </c>
      <c r="B58" s="400"/>
      <c r="C58" s="400"/>
      <c r="D58" s="400"/>
      <c r="E58" s="74"/>
      <c r="F58" s="402"/>
      <c r="G58" s="210"/>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81" t="str">
        <f>IF(OR(T58="Preventivo",T58="Detectivo"),"Probabilidad",IF(T58="Correctivo","Impacto",""))</f>
        <v/>
      </c>
      <c r="T58" s="82"/>
      <c r="U58" s="82"/>
      <c r="V58" s="83" t="str">
        <f>IF(AND(T58="Preventivo",U58="Automático"),"50%",IF(AND(T58="Preventivo",U58="Manual"),"40%",IF(AND(T58="Detectivo",U58="Automático"),"40%",IF(AND(T58="Detectivo",U58="Manual"),"30%",IF(AND(T58="Correctivo",U58="Automático"),"35%",IF(AND(T58="Correctivo",U58="Manual"),"25%",""))))))</f>
        <v/>
      </c>
      <c r="W58" s="82"/>
      <c r="X58" s="82"/>
      <c r="Y58" s="82"/>
      <c r="Z58" s="84" t="str">
        <f>IFERROR(IF(S58="Probabilidad",(K58-(+K58*V58)),IF(S58="Impacto",K58,"")),"")</f>
        <v/>
      </c>
      <c r="AA58" s="85" t="str">
        <f>IFERROR(IF(Z58="","",IF(Z58&lt;=0.2,"Muy Baja",IF(Z58&lt;=0.4,"Baja",IF(Z58&lt;=0.6,"Media",IF(Z58&lt;=0.8,"Alta","Muy Alta"))))),"")</f>
        <v/>
      </c>
      <c r="AB58" s="83" t="str">
        <f>+Z58</f>
        <v/>
      </c>
      <c r="AC58" s="85" t="str">
        <f>IFERROR(IF(AD58="","",IF(AD58&lt;=0.2,"Leve",IF(AD58&lt;=0.4,"Menor",IF(AD58&lt;=0.6,"Moderado",IF(AD58&lt;=0.8,"Mayor","Catastrófico"))))),"")</f>
        <v/>
      </c>
      <c r="AD58" s="83" t="str">
        <f>IFERROR(IF(S58="Impacto",(O58-(+O58*V58)),IF(S58="Probabilidad",O58,"")),"")</f>
        <v/>
      </c>
      <c r="AE58" s="86"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210"/>
      <c r="H59" s="400"/>
      <c r="I59" s="414"/>
      <c r="J59" s="407"/>
      <c r="K59" s="405"/>
      <c r="L59" s="416"/>
      <c r="M59" s="405">
        <f>IF(NOT(ISERROR(MATCH(L59,_xlfn.ANCHORARRAY(F70),0))),K72&amp;"Por favor no seleccionar los criterios de impacto",L59)</f>
        <v>0</v>
      </c>
      <c r="N59" s="407"/>
      <c r="O59" s="405"/>
      <c r="P59" s="409"/>
      <c r="Q59" s="79">
        <v>2</v>
      </c>
      <c r="R59" s="80"/>
      <c r="S59" s="81" t="str">
        <f>IF(OR(T59="Preventivo",T59="Detectivo"),"Probabilidad",IF(T59="Correctivo","Impacto",""))</f>
        <v/>
      </c>
      <c r="T59" s="82"/>
      <c r="U59" s="82"/>
      <c r="V59" s="83" t="str">
        <f t="shared" ref="V59:V63" si="55">IF(AND(T59="Preventivo",U59="Automático"),"50%",IF(AND(T59="Preventivo",U59="Manual"),"40%",IF(AND(T59="Detectivo",U59="Automático"),"40%",IF(AND(T59="Detectivo",U59="Manual"),"30%",IF(AND(T59="Correctivo",U59="Automático"),"35%",IF(AND(T59="Correctivo",U59="Manual"),"25%",""))))))</f>
        <v/>
      </c>
      <c r="W59" s="82"/>
      <c r="X59" s="82"/>
      <c r="Y59" s="82"/>
      <c r="Z59" s="84" t="str">
        <f>IFERROR(IF(AND(S58="Probabilidad",S59="Probabilidad"),(AB58-(+AB58*V59)),IF(S59="Probabilidad",(K58-(+K58*V59)),IF(S59="Impacto",AB58,""))),"")</f>
        <v/>
      </c>
      <c r="AA59" s="85" t="str">
        <f t="shared" si="2"/>
        <v/>
      </c>
      <c r="AB59" s="83" t="str">
        <f t="shared" ref="AB59:AB63" si="56">+Z59</f>
        <v/>
      </c>
      <c r="AC59" s="85" t="str">
        <f t="shared" si="4"/>
        <v/>
      </c>
      <c r="AD59" s="83" t="str">
        <f>IFERROR(IF(AND(S58="Impacto",S59="Impacto"),(AD58-(+AD58*V59)),IF(S59="Impacto",(O58-(+O58*V59)),IF(S59="Probabilidad",AD58,""))),"")</f>
        <v/>
      </c>
      <c r="AE59" s="86" t="str">
        <f t="shared" ref="AE59:AE60" si="57">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210"/>
      <c r="H60" s="400"/>
      <c r="I60" s="414"/>
      <c r="J60" s="407"/>
      <c r="K60" s="405"/>
      <c r="L60" s="416"/>
      <c r="M60" s="405">
        <f>IF(NOT(ISERROR(MATCH(L60,_xlfn.ANCHORARRAY(F71),0))),K73&amp;"Por favor no seleccionar los criterios de impacto",L60)</f>
        <v>0</v>
      </c>
      <c r="N60" s="407"/>
      <c r="O60" s="405"/>
      <c r="P60" s="409"/>
      <c r="Q60" s="79">
        <v>3</v>
      </c>
      <c r="R60" s="87"/>
      <c r="S60" s="81" t="str">
        <f>IF(OR(T60="Preventivo",T60="Detectivo"),"Probabilidad",IF(T60="Correctivo","Impacto",""))</f>
        <v/>
      </c>
      <c r="T60" s="82"/>
      <c r="U60" s="82"/>
      <c r="V60" s="83" t="str">
        <f t="shared" si="55"/>
        <v/>
      </c>
      <c r="W60" s="82"/>
      <c r="X60" s="82"/>
      <c r="Y60" s="82"/>
      <c r="Z60" s="84" t="str">
        <f>IFERROR(IF(AND(S59="Probabilidad",S60="Probabilidad"),(AB59-(+AB59*V60)),IF(AND(S59="Impacto",S60="Probabilidad"),(AB58-(+AB58*V60)),IF(S60="Impacto",AB59,""))),"")</f>
        <v/>
      </c>
      <c r="AA60" s="85" t="str">
        <f t="shared" si="2"/>
        <v/>
      </c>
      <c r="AB60" s="83" t="str">
        <f t="shared" si="56"/>
        <v/>
      </c>
      <c r="AC60" s="85" t="str">
        <f t="shared" si="4"/>
        <v/>
      </c>
      <c r="AD60" s="83" t="str">
        <f>IFERROR(IF(AND(S59="Impacto",S60="Impacto"),(AD59-(+AD59*V60)),IF(AND(S59="Probabilidad",S60="Impacto"),(AD58-(+AD58*V60)),IF(S60="Probabilidad",AD59,""))),"")</f>
        <v/>
      </c>
      <c r="AE60" s="86" t="str">
        <f t="shared" si="57"/>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210"/>
      <c r="H61" s="400"/>
      <c r="I61" s="414"/>
      <c r="J61" s="407"/>
      <c r="K61" s="405"/>
      <c r="L61" s="416"/>
      <c r="M61" s="405">
        <f>IF(NOT(ISERROR(MATCH(L61,_xlfn.ANCHORARRAY(F72),0))),K74&amp;"Por favor no seleccionar los criterios de impacto",L61)</f>
        <v>0</v>
      </c>
      <c r="N61" s="407"/>
      <c r="O61" s="405"/>
      <c r="P61" s="409"/>
      <c r="Q61" s="79">
        <v>4</v>
      </c>
      <c r="R61" s="80"/>
      <c r="S61" s="81" t="str">
        <f t="shared" ref="S61:S63" si="58">IF(OR(T61="Preventivo",T61="Detectivo"),"Probabilidad",IF(T61="Correctivo","Impacto",""))</f>
        <v/>
      </c>
      <c r="T61" s="82"/>
      <c r="U61" s="82"/>
      <c r="V61" s="83" t="str">
        <f t="shared" si="55"/>
        <v/>
      </c>
      <c r="W61" s="82"/>
      <c r="X61" s="82"/>
      <c r="Y61" s="82"/>
      <c r="Z61" s="84" t="str">
        <f t="shared" ref="Z61:Z63" si="59">IFERROR(IF(AND(S60="Probabilidad",S61="Probabilidad"),(AB60-(+AB60*V61)),IF(AND(S60="Impacto",S61="Probabilidad"),(AB59-(+AB59*V61)),IF(S61="Impacto",AB60,""))),"")</f>
        <v/>
      </c>
      <c r="AA61" s="85" t="str">
        <f t="shared" si="2"/>
        <v/>
      </c>
      <c r="AB61" s="83" t="str">
        <f t="shared" si="56"/>
        <v/>
      </c>
      <c r="AC61" s="85" t="str">
        <f t="shared" si="4"/>
        <v/>
      </c>
      <c r="AD61" s="83" t="str">
        <f t="shared" ref="AD61:AD63" si="60">IFERROR(IF(AND(S60="Impacto",S61="Impacto"),(AD60-(+AD60*V61)),IF(AND(S60="Probabilidad",S61="Impacto"),(AD59-(+AD59*V61)),IF(S61="Probabilidad",AD60,""))),"")</f>
        <v/>
      </c>
      <c r="AE61" s="86"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210"/>
      <c r="H62" s="400"/>
      <c r="I62" s="414"/>
      <c r="J62" s="407"/>
      <c r="K62" s="405"/>
      <c r="L62" s="416"/>
      <c r="M62" s="405">
        <f>IF(NOT(ISERROR(MATCH(L62,_xlfn.ANCHORARRAY(F73),0))),K75&amp;"Por favor no seleccionar los criterios de impacto",L62)</f>
        <v>0</v>
      </c>
      <c r="N62" s="407"/>
      <c r="O62" s="405"/>
      <c r="P62" s="409"/>
      <c r="Q62" s="79">
        <v>5</v>
      </c>
      <c r="R62" s="80"/>
      <c r="S62" s="81" t="str">
        <f t="shared" si="58"/>
        <v/>
      </c>
      <c r="T62" s="82"/>
      <c r="U62" s="82"/>
      <c r="V62" s="83" t="str">
        <f t="shared" si="55"/>
        <v/>
      </c>
      <c r="W62" s="82"/>
      <c r="X62" s="82"/>
      <c r="Y62" s="82"/>
      <c r="Z62" s="84" t="str">
        <f t="shared" si="59"/>
        <v/>
      </c>
      <c r="AA62" s="85" t="str">
        <f t="shared" si="2"/>
        <v/>
      </c>
      <c r="AB62" s="83" t="str">
        <f t="shared" si="56"/>
        <v/>
      </c>
      <c r="AC62" s="85" t="str">
        <f t="shared" si="4"/>
        <v/>
      </c>
      <c r="AD62" s="83" t="str">
        <f t="shared" si="60"/>
        <v/>
      </c>
      <c r="AE62" s="86" t="str">
        <f t="shared" ref="AE62:AE63" si="61">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210"/>
      <c r="H63" s="400"/>
      <c r="I63" s="414"/>
      <c r="J63" s="407"/>
      <c r="K63" s="405"/>
      <c r="L63" s="416"/>
      <c r="M63" s="405">
        <f>IF(NOT(ISERROR(MATCH(L63,_xlfn.ANCHORARRAY(F74),0))),K76&amp;"Por favor no seleccionar los criterios de impacto",L63)</f>
        <v>0</v>
      </c>
      <c r="N63" s="407"/>
      <c r="O63" s="405"/>
      <c r="P63" s="409"/>
      <c r="Q63" s="79">
        <v>6</v>
      </c>
      <c r="R63" s="80"/>
      <c r="S63" s="81" t="str">
        <f t="shared" si="58"/>
        <v/>
      </c>
      <c r="T63" s="82"/>
      <c r="U63" s="82"/>
      <c r="V63" s="83" t="str">
        <f t="shared" si="55"/>
        <v/>
      </c>
      <c r="W63" s="82"/>
      <c r="X63" s="82"/>
      <c r="Y63" s="82"/>
      <c r="Z63" s="84" t="str">
        <f t="shared" si="59"/>
        <v/>
      </c>
      <c r="AA63" s="85" t="str">
        <f t="shared" si="2"/>
        <v/>
      </c>
      <c r="AB63" s="83" t="str">
        <f t="shared" si="56"/>
        <v/>
      </c>
      <c r="AC63" s="85" t="str">
        <f t="shared" si="4"/>
        <v/>
      </c>
      <c r="AD63" s="83" t="str">
        <f t="shared" si="60"/>
        <v/>
      </c>
      <c r="AE63" s="86" t="str">
        <f t="shared" si="61"/>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v>10</v>
      </c>
      <c r="B64" s="400"/>
      <c r="C64" s="400"/>
      <c r="D64" s="400"/>
      <c r="E64" s="74"/>
      <c r="F64" s="402"/>
      <c r="G64" s="210"/>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81" t="str">
        <f>IF(OR(T64="Preventivo",T64="Detectivo"),"Probabilidad",IF(T64="Correctivo","Impacto",""))</f>
        <v/>
      </c>
      <c r="T64" s="82"/>
      <c r="U64" s="82"/>
      <c r="V64" s="83" t="str">
        <f>IF(AND(T64="Preventivo",U64="Automático"),"50%",IF(AND(T64="Preventivo",U64="Manual"),"40%",IF(AND(T64="Detectivo",U64="Automático"),"40%",IF(AND(T64="Detectivo",U64="Manual"),"30%",IF(AND(T64="Correctivo",U64="Automático"),"35%",IF(AND(T64="Correctivo",U64="Manual"),"25%",""))))))</f>
        <v/>
      </c>
      <c r="W64" s="82"/>
      <c r="X64" s="82"/>
      <c r="Y64" s="82"/>
      <c r="Z64" s="84" t="str">
        <f>IFERROR(IF(S64="Probabilidad",(K64-(+K64*V64)),IF(S64="Impacto",K64,"")),"")</f>
        <v/>
      </c>
      <c r="AA64" s="85" t="str">
        <f>IFERROR(IF(Z64="","",IF(Z64&lt;=0.2,"Muy Baja",IF(Z64&lt;=0.4,"Baja",IF(Z64&lt;=0.6,"Media",IF(Z64&lt;=0.8,"Alta","Muy Alta"))))),"")</f>
        <v/>
      </c>
      <c r="AB64" s="83" t="str">
        <f>+Z64</f>
        <v/>
      </c>
      <c r="AC64" s="85" t="str">
        <f>IFERROR(IF(AD64="","",IF(AD64&lt;=0.2,"Leve",IF(AD64&lt;=0.4,"Menor",IF(AD64&lt;=0.6,"Moderado",IF(AD64&lt;=0.8,"Mayor","Catastrófico"))))),"")</f>
        <v/>
      </c>
      <c r="AD64" s="83" t="str">
        <f>IFERROR(IF(S64="Impacto",(O64-(+O64*V64)),IF(S64="Probabilidad",O64,"")),"")</f>
        <v/>
      </c>
      <c r="AE64" s="86"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41" ht="151.5" hidden="1" customHeight="1" x14ac:dyDescent="0.35">
      <c r="A65" s="398"/>
      <c r="B65" s="400"/>
      <c r="C65" s="400"/>
      <c r="D65" s="400"/>
      <c r="E65" s="74"/>
      <c r="F65" s="402"/>
      <c r="G65" s="210"/>
      <c r="H65" s="400"/>
      <c r="I65" s="414"/>
      <c r="J65" s="407"/>
      <c r="K65" s="405"/>
      <c r="L65" s="416"/>
      <c r="M65" s="405">
        <f>IF(NOT(ISERROR(MATCH(L65,_xlfn.ANCHORARRAY(F76),0))),K78&amp;"Por favor no seleccionar los criterios de impacto",L65)</f>
        <v>0</v>
      </c>
      <c r="N65" s="407"/>
      <c r="O65" s="405"/>
      <c r="P65" s="409"/>
      <c r="Q65" s="79">
        <v>2</v>
      </c>
      <c r="R65" s="80"/>
      <c r="S65" s="81" t="str">
        <f>IF(OR(T65="Preventivo",T65="Detectivo"),"Probabilidad",IF(T65="Correctivo","Impacto",""))</f>
        <v/>
      </c>
      <c r="T65" s="82"/>
      <c r="U65" s="82"/>
      <c r="V65" s="83" t="str">
        <f t="shared" ref="V65:V69" si="62">IF(AND(T65="Preventivo",U65="Automático"),"50%",IF(AND(T65="Preventivo",U65="Manual"),"40%",IF(AND(T65="Detectivo",U65="Automático"),"40%",IF(AND(T65="Detectivo",U65="Manual"),"30%",IF(AND(T65="Correctivo",U65="Automático"),"35%",IF(AND(T65="Correctivo",U65="Manual"),"25%",""))))))</f>
        <v/>
      </c>
      <c r="W65" s="82"/>
      <c r="X65" s="82"/>
      <c r="Y65" s="82"/>
      <c r="Z65" s="84" t="str">
        <f>IFERROR(IF(AND(S64="Probabilidad",S65="Probabilidad"),(AB64-(+AB64*V65)),IF(S65="Probabilidad",(K64-(+K64*V65)),IF(S65="Impacto",AB64,""))),"")</f>
        <v/>
      </c>
      <c r="AA65" s="85" t="str">
        <f t="shared" si="2"/>
        <v/>
      </c>
      <c r="AB65" s="83" t="str">
        <f t="shared" ref="AB65:AB69" si="63">+Z65</f>
        <v/>
      </c>
      <c r="AC65" s="85" t="str">
        <f t="shared" si="4"/>
        <v/>
      </c>
      <c r="AD65" s="83" t="str">
        <f>IFERROR(IF(AND(S64="Impacto",S65="Impacto"),(AD64-(+AD64*V65)),IF(S65="Impacto",(O64-(+O64*V65)),IF(S65="Probabilidad",AD64,""))),"")</f>
        <v/>
      </c>
      <c r="AE65" s="86" t="str">
        <f t="shared" ref="AE65:AE66" si="64">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39"/>
      <c r="AO65" s="39"/>
    </row>
    <row r="66" spans="1:41" ht="151.5" hidden="1" customHeight="1" x14ac:dyDescent="0.35">
      <c r="A66" s="398"/>
      <c r="B66" s="400"/>
      <c r="C66" s="400"/>
      <c r="D66" s="400"/>
      <c r="E66" s="74"/>
      <c r="F66" s="402"/>
      <c r="G66" s="210"/>
      <c r="H66" s="400"/>
      <c r="I66" s="414"/>
      <c r="J66" s="407"/>
      <c r="K66" s="405"/>
      <c r="L66" s="416"/>
      <c r="M66" s="405">
        <f>IF(NOT(ISERROR(MATCH(L66,_xlfn.ANCHORARRAY(F77),0))),K79&amp;"Por favor no seleccionar los criterios de impacto",L66)</f>
        <v>0</v>
      </c>
      <c r="N66" s="407"/>
      <c r="O66" s="405"/>
      <c r="P66" s="409"/>
      <c r="Q66" s="79">
        <v>3</v>
      </c>
      <c r="R66" s="87"/>
      <c r="S66" s="81" t="str">
        <f>IF(OR(T66="Preventivo",T66="Detectivo"),"Probabilidad",IF(T66="Correctivo","Impacto",""))</f>
        <v/>
      </c>
      <c r="T66" s="82"/>
      <c r="U66" s="82"/>
      <c r="V66" s="83" t="str">
        <f t="shared" si="62"/>
        <v/>
      </c>
      <c r="W66" s="82"/>
      <c r="X66" s="82"/>
      <c r="Y66" s="82"/>
      <c r="Z66" s="84" t="str">
        <f>IFERROR(IF(AND(S65="Probabilidad",S66="Probabilidad"),(AB65-(+AB65*V66)),IF(AND(S65="Impacto",S66="Probabilidad"),(AB64-(+AB64*V66)),IF(S66="Impacto",AB65,""))),"")</f>
        <v/>
      </c>
      <c r="AA66" s="85" t="str">
        <f t="shared" si="2"/>
        <v/>
      </c>
      <c r="AB66" s="83" t="str">
        <f t="shared" si="63"/>
        <v/>
      </c>
      <c r="AC66" s="85" t="str">
        <f t="shared" si="4"/>
        <v/>
      </c>
      <c r="AD66" s="83" t="str">
        <f>IFERROR(IF(AND(S65="Impacto",S66="Impacto"),(AD65-(+AD65*V66)),IF(AND(S65="Probabilidad",S66="Impacto"),(AD64-(+AD64*V66)),IF(S66="Probabilidad",AD65,""))),"")</f>
        <v/>
      </c>
      <c r="AE66" s="86" t="str">
        <f t="shared" si="64"/>
        <v/>
      </c>
      <c r="AF66" s="86"/>
      <c r="AG66" s="82"/>
      <c r="AH66" s="74"/>
      <c r="AI66" s="75"/>
      <c r="AJ66" s="76"/>
      <c r="AK66" s="76"/>
      <c r="AL66" s="74"/>
      <c r="AM66" s="77"/>
      <c r="AN66" s="39"/>
      <c r="AO66" s="39"/>
    </row>
    <row r="67" spans="1:41" ht="151.5" hidden="1" customHeight="1" x14ac:dyDescent="0.35">
      <c r="A67" s="398"/>
      <c r="B67" s="400"/>
      <c r="C67" s="400"/>
      <c r="D67" s="400"/>
      <c r="E67" s="74"/>
      <c r="F67" s="402"/>
      <c r="G67" s="210"/>
      <c r="H67" s="400"/>
      <c r="I67" s="414"/>
      <c r="J67" s="407"/>
      <c r="K67" s="405"/>
      <c r="L67" s="416"/>
      <c r="M67" s="405">
        <f>IF(NOT(ISERROR(MATCH(L67,_xlfn.ANCHORARRAY(F78),0))),K80&amp;"Por favor no seleccionar los criterios de impacto",L67)</f>
        <v>0</v>
      </c>
      <c r="N67" s="407"/>
      <c r="O67" s="405"/>
      <c r="P67" s="409"/>
      <c r="Q67" s="79">
        <v>4</v>
      </c>
      <c r="R67" s="80"/>
      <c r="S67" s="81" t="str">
        <f t="shared" ref="S67:S69" si="65">IF(OR(T67="Preventivo",T67="Detectivo"),"Probabilidad",IF(T67="Correctivo","Impacto",""))</f>
        <v/>
      </c>
      <c r="T67" s="82"/>
      <c r="U67" s="82"/>
      <c r="V67" s="83" t="str">
        <f t="shared" si="62"/>
        <v/>
      </c>
      <c r="W67" s="82"/>
      <c r="X67" s="82"/>
      <c r="Y67" s="82"/>
      <c r="Z67" s="84" t="str">
        <f t="shared" ref="Z67:Z69" si="66">IFERROR(IF(AND(S66="Probabilidad",S67="Probabilidad"),(AB66-(+AB66*V67)),IF(AND(S66="Impacto",S67="Probabilidad"),(AB65-(+AB65*V67)),IF(S67="Impacto",AB66,""))),"")</f>
        <v/>
      </c>
      <c r="AA67" s="85" t="str">
        <f t="shared" si="2"/>
        <v/>
      </c>
      <c r="AB67" s="83" t="str">
        <f t="shared" si="63"/>
        <v/>
      </c>
      <c r="AC67" s="85" t="str">
        <f t="shared" si="4"/>
        <v/>
      </c>
      <c r="AD67" s="83" t="str">
        <f t="shared" ref="AD67:AD69" si="67">IFERROR(IF(AND(S66="Impacto",S67="Impacto"),(AD66-(+AD66*V67)),IF(AND(S66="Probabilidad",S67="Impacto"),(AD65-(+AD65*V67)),IF(S67="Probabilidad",AD66,""))),"")</f>
        <v/>
      </c>
      <c r="AE67" s="86"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39"/>
      <c r="AO67" s="39"/>
    </row>
    <row r="68" spans="1:41" ht="151.5" hidden="1" customHeight="1" x14ac:dyDescent="0.35">
      <c r="A68" s="398"/>
      <c r="B68" s="400"/>
      <c r="C68" s="400"/>
      <c r="D68" s="400"/>
      <c r="E68" s="74"/>
      <c r="F68" s="402"/>
      <c r="G68" s="210"/>
      <c r="H68" s="400"/>
      <c r="I68" s="414"/>
      <c r="J68" s="407"/>
      <c r="K68" s="405"/>
      <c r="L68" s="416"/>
      <c r="M68" s="405">
        <f>IF(NOT(ISERROR(MATCH(L68,_xlfn.ANCHORARRAY(F79),0))),K81&amp;"Por favor no seleccionar los criterios de impacto",L68)</f>
        <v>0</v>
      </c>
      <c r="N68" s="407"/>
      <c r="O68" s="405"/>
      <c r="P68" s="409"/>
      <c r="Q68" s="79">
        <v>5</v>
      </c>
      <c r="R68" s="80"/>
      <c r="S68" s="81" t="str">
        <f t="shared" si="65"/>
        <v/>
      </c>
      <c r="T68" s="82"/>
      <c r="U68" s="82"/>
      <c r="V68" s="83" t="str">
        <f t="shared" si="62"/>
        <v/>
      </c>
      <c r="W68" s="82"/>
      <c r="X68" s="82"/>
      <c r="Y68" s="82"/>
      <c r="Z68" s="84" t="str">
        <f t="shared" si="66"/>
        <v/>
      </c>
      <c r="AA68" s="85" t="str">
        <f t="shared" si="2"/>
        <v/>
      </c>
      <c r="AB68" s="83" t="str">
        <f t="shared" si="63"/>
        <v/>
      </c>
      <c r="AC68" s="85" t="str">
        <f t="shared" si="4"/>
        <v/>
      </c>
      <c r="AD68" s="83" t="str">
        <f t="shared" si="67"/>
        <v/>
      </c>
      <c r="AE68" s="86" t="str">
        <f t="shared" ref="AE68:AE69" si="68">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39"/>
      <c r="AO68" s="39"/>
    </row>
    <row r="69" spans="1:41" ht="151.5" hidden="1" customHeight="1" x14ac:dyDescent="0.35">
      <c r="A69" s="398"/>
      <c r="B69" s="400"/>
      <c r="C69" s="400"/>
      <c r="D69" s="400"/>
      <c r="E69" s="74"/>
      <c r="F69" s="402"/>
      <c r="G69" s="210"/>
      <c r="H69" s="400"/>
      <c r="I69" s="414"/>
      <c r="J69" s="407"/>
      <c r="K69" s="405"/>
      <c r="L69" s="416"/>
      <c r="M69" s="405">
        <f>IF(NOT(ISERROR(MATCH(L69,_xlfn.ANCHORARRAY(F80),0))),K82&amp;"Por favor no seleccionar los criterios de impacto",L69)</f>
        <v>0</v>
      </c>
      <c r="N69" s="407"/>
      <c r="O69" s="405"/>
      <c r="P69" s="409"/>
      <c r="Q69" s="79">
        <v>6</v>
      </c>
      <c r="R69" s="80"/>
      <c r="S69" s="81" t="str">
        <f t="shared" si="65"/>
        <v/>
      </c>
      <c r="T69" s="82"/>
      <c r="U69" s="82"/>
      <c r="V69" s="83" t="str">
        <f t="shared" si="62"/>
        <v/>
      </c>
      <c r="W69" s="82"/>
      <c r="X69" s="82"/>
      <c r="Y69" s="82"/>
      <c r="Z69" s="84" t="str">
        <f t="shared" si="66"/>
        <v/>
      </c>
      <c r="AA69" s="85" t="str">
        <f t="shared" si="2"/>
        <v/>
      </c>
      <c r="AB69" s="83" t="str">
        <f t="shared" si="63"/>
        <v/>
      </c>
      <c r="AC69" s="85" t="str">
        <f t="shared" si="4"/>
        <v/>
      </c>
      <c r="AD69" s="83" t="str">
        <f t="shared" si="67"/>
        <v/>
      </c>
      <c r="AE69" s="86" t="str">
        <f t="shared" si="68"/>
        <v/>
      </c>
      <c r="AF69" s="86"/>
      <c r="AG69" s="82"/>
      <c r="AH69" s="74"/>
      <c r="AI69" s="75"/>
      <c r="AJ69" s="76"/>
      <c r="AK69" s="76"/>
      <c r="AL69" s="74"/>
      <c r="AM69" s="77"/>
      <c r="AN69" s="39"/>
      <c r="AO69" s="39"/>
    </row>
    <row r="70" spans="1:41" ht="49.5" hidden="1" customHeight="1" x14ac:dyDescent="0.35">
      <c r="A70" s="89"/>
      <c r="B70" s="419" t="s">
        <v>178</v>
      </c>
      <c r="C70" s="419"/>
      <c r="D70" s="419"/>
      <c r="E70" s="419"/>
      <c r="F70" s="419"/>
      <c r="G70" s="419"/>
      <c r="H70" s="419"/>
      <c r="I70" s="419"/>
      <c r="J70" s="419"/>
      <c r="K70" s="419"/>
      <c r="L70" s="419"/>
      <c r="M70" s="419"/>
      <c r="N70" s="419"/>
      <c r="O70" s="419"/>
      <c r="P70" s="419"/>
      <c r="Q70" s="419"/>
      <c r="R70" s="419"/>
      <c r="S70" s="419"/>
      <c r="T70" s="419"/>
      <c r="U70" s="419"/>
      <c r="V70" s="419"/>
      <c r="W70" s="419"/>
      <c r="X70" s="419"/>
      <c r="Y70" s="419"/>
      <c r="Z70" s="419"/>
      <c r="AA70" s="419"/>
      <c r="AB70" s="419"/>
      <c r="AC70" s="419"/>
      <c r="AD70" s="419"/>
      <c r="AE70" s="419"/>
      <c r="AF70" s="419"/>
      <c r="AG70" s="419"/>
      <c r="AH70" s="419"/>
      <c r="AI70" s="419"/>
      <c r="AJ70" s="419"/>
      <c r="AK70" s="419"/>
      <c r="AL70" s="419"/>
      <c r="AM70" s="420"/>
      <c r="AN70" s="39"/>
      <c r="AO70" s="39"/>
    </row>
    <row r="71" spans="1:41" ht="17.5" hidden="1" x14ac:dyDescent="0.35">
      <c r="B71" s="90"/>
      <c r="C71" s="90"/>
      <c r="D71" s="90"/>
      <c r="E71" s="90"/>
      <c r="F71" s="39"/>
      <c r="G71" s="110"/>
      <c r="H71" s="91"/>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row>
    <row r="72" spans="1:41" ht="18" hidden="1" x14ac:dyDescent="0.35">
      <c r="A72" s="5"/>
      <c r="B72" s="92" t="s">
        <v>123</v>
      </c>
      <c r="C72" s="39"/>
      <c r="D72" s="39"/>
      <c r="E72" s="39"/>
      <c r="F72" s="39"/>
      <c r="G72" s="110"/>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row>
    <row r="73" spans="1:41" ht="17.5" hidden="1" x14ac:dyDescent="0.35">
      <c r="B73" s="90"/>
      <c r="C73" s="90"/>
      <c r="D73" s="90"/>
      <c r="E73" s="90"/>
      <c r="F73" s="39"/>
      <c r="G73" s="110"/>
      <c r="H73" s="91"/>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row>
    <row r="74" spans="1:41" ht="17.5" hidden="1" x14ac:dyDescent="0.35">
      <c r="B74" s="90"/>
      <c r="C74" s="90"/>
      <c r="D74" s="90"/>
      <c r="E74" s="90"/>
      <c r="F74" s="39"/>
      <c r="G74" s="110"/>
      <c r="H74" s="91"/>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row>
    <row r="75" spans="1:41" ht="17.5" hidden="1" x14ac:dyDescent="0.35">
      <c r="B75" s="90"/>
      <c r="C75" s="90"/>
      <c r="D75" s="90"/>
      <c r="E75" s="90"/>
      <c r="F75" s="39"/>
      <c r="G75" s="110"/>
      <c r="H75" s="91"/>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row>
    <row r="76" spans="1:41" ht="15" hidden="1" customHeight="1" x14ac:dyDescent="0.35">
      <c r="B76" s="90"/>
      <c r="C76" s="90"/>
      <c r="D76" s="90"/>
      <c r="E76" s="90"/>
      <c r="F76" s="39"/>
      <c r="G76" s="110"/>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41" ht="15" hidden="1" customHeight="1" x14ac:dyDescent="0.35">
      <c r="B77" s="90"/>
      <c r="C77" s="90"/>
      <c r="D77" s="90"/>
      <c r="E77" s="90"/>
      <c r="F77" s="39"/>
      <c r="G77" s="110"/>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41" ht="11.15" hidden="1" customHeight="1" x14ac:dyDescent="0.35">
      <c r="B78" s="90"/>
      <c r="C78" s="90"/>
      <c r="D78" s="90"/>
      <c r="E78" s="90"/>
      <c r="F78" s="39"/>
      <c r="G78" s="110"/>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41" ht="7" hidden="1" customHeight="1" x14ac:dyDescent="0.35">
      <c r="B79" s="90"/>
      <c r="C79" s="90"/>
      <c r="D79" s="90"/>
      <c r="E79" s="90"/>
      <c r="F79" s="39"/>
      <c r="G79" s="110"/>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41" ht="20.149999999999999" hidden="1" customHeight="1" x14ac:dyDescent="0.35">
      <c r="B80" s="90"/>
      <c r="C80" s="90"/>
      <c r="D80" s="90"/>
      <c r="E80" s="90"/>
      <c r="F80" s="39"/>
      <c r="G80" s="110"/>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22.5" hidden="1" customHeight="1" x14ac:dyDescent="0.35">
      <c r="B81" s="90"/>
      <c r="C81" s="90"/>
      <c r="D81" s="90"/>
      <c r="E81" s="90"/>
      <c r="F81" s="39"/>
      <c r="G81" s="110"/>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60.75" customHeight="1" x14ac:dyDescent="0.35">
      <c r="B82" s="90"/>
      <c r="C82" s="90"/>
      <c r="D82" s="90"/>
      <c r="E82" s="90"/>
      <c r="F82" s="39"/>
      <c r="G82" s="110"/>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sheetData>
  <dataConsolidate/>
  <mergeCells count="203">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 ref="A9:A10"/>
    <mergeCell ref="B9:B10"/>
    <mergeCell ref="C9:C10"/>
    <mergeCell ref="D9:D10"/>
    <mergeCell ref="E9:E10"/>
    <mergeCell ref="F9:F10"/>
    <mergeCell ref="G9:G10"/>
    <mergeCell ref="P9:P10"/>
    <mergeCell ref="Q9:Q10"/>
    <mergeCell ref="R9:R10"/>
    <mergeCell ref="S9:S10"/>
    <mergeCell ref="H9:H10"/>
    <mergeCell ref="I9:I10"/>
    <mergeCell ref="J9:J10"/>
    <mergeCell ref="K9:K10"/>
    <mergeCell ref="L9:L10"/>
    <mergeCell ref="M9:M10"/>
    <mergeCell ref="AK9:AK10"/>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O11:O21"/>
    <mergeCell ref="P11:P21"/>
    <mergeCell ref="AF11:AF21"/>
    <mergeCell ref="A22:A26"/>
    <mergeCell ref="B22:B26"/>
    <mergeCell ref="C22:C26"/>
    <mergeCell ref="D22:D26"/>
    <mergeCell ref="F22:F26"/>
    <mergeCell ref="G22:G26"/>
    <mergeCell ref="H11:H21"/>
    <mergeCell ref="I11:I21"/>
    <mergeCell ref="J11:J21"/>
    <mergeCell ref="K11:K21"/>
    <mergeCell ref="L11:L21"/>
    <mergeCell ref="M11:M21"/>
    <mergeCell ref="N22:N26"/>
    <mergeCell ref="O22:O26"/>
    <mergeCell ref="P22:P26"/>
    <mergeCell ref="AF22:AF26"/>
    <mergeCell ref="K22:K26"/>
    <mergeCell ref="L22:L26"/>
    <mergeCell ref="M22:M26"/>
    <mergeCell ref="B27:B30"/>
    <mergeCell ref="C27:C30"/>
    <mergeCell ref="D27:D30"/>
    <mergeCell ref="F27:F30"/>
    <mergeCell ref="G27:G30"/>
    <mergeCell ref="H22:H26"/>
    <mergeCell ref="I22:I26"/>
    <mergeCell ref="J22:J26"/>
    <mergeCell ref="H31:H34"/>
    <mergeCell ref="I31:I34"/>
    <mergeCell ref="J31:J34"/>
    <mergeCell ref="N27:N30"/>
    <mergeCell ref="O27:O30"/>
    <mergeCell ref="P27:P30"/>
    <mergeCell ref="AF27:AF30"/>
    <mergeCell ref="A31:A34"/>
    <mergeCell ref="B31:B34"/>
    <mergeCell ref="C31:C34"/>
    <mergeCell ref="D31:D34"/>
    <mergeCell ref="F31:F34"/>
    <mergeCell ref="G31:G34"/>
    <mergeCell ref="H27:H30"/>
    <mergeCell ref="I27:I30"/>
    <mergeCell ref="J27:J30"/>
    <mergeCell ref="K27:K30"/>
    <mergeCell ref="L27:L30"/>
    <mergeCell ref="M27:M30"/>
    <mergeCell ref="N31:N34"/>
    <mergeCell ref="O31:O34"/>
    <mergeCell ref="P31:P34"/>
    <mergeCell ref="AF31:AF34"/>
    <mergeCell ref="K31:K34"/>
    <mergeCell ref="L31:L34"/>
    <mergeCell ref="M31:M34"/>
    <mergeCell ref="A27:A30"/>
    <mergeCell ref="P35:P39"/>
    <mergeCell ref="AF35:AF39"/>
    <mergeCell ref="A40:A45"/>
    <mergeCell ref="B40:B45"/>
    <mergeCell ref="C40:C45"/>
    <mergeCell ref="D40:D45"/>
    <mergeCell ref="F40:F45"/>
    <mergeCell ref="G40:G43"/>
    <mergeCell ref="H35:H39"/>
    <mergeCell ref="I35:I39"/>
    <mergeCell ref="J35:J39"/>
    <mergeCell ref="K35:K39"/>
    <mergeCell ref="L35:L39"/>
    <mergeCell ref="M35:M39"/>
    <mergeCell ref="N40:N45"/>
    <mergeCell ref="O40:O45"/>
    <mergeCell ref="P40:P45"/>
    <mergeCell ref="AF40:AF43"/>
    <mergeCell ref="K40:K45"/>
    <mergeCell ref="L40:L45"/>
    <mergeCell ref="M40:M45"/>
    <mergeCell ref="A35:A39"/>
    <mergeCell ref="B35:B39"/>
    <mergeCell ref="C35:C39"/>
    <mergeCell ref="C46:C51"/>
    <mergeCell ref="D46:D51"/>
    <mergeCell ref="F46:F51"/>
    <mergeCell ref="H46:H51"/>
    <mergeCell ref="H40:H45"/>
    <mergeCell ref="I40:I45"/>
    <mergeCell ref="J40:J45"/>
    <mergeCell ref="N35:N39"/>
    <mergeCell ref="O35:O39"/>
    <mergeCell ref="D35:D39"/>
    <mergeCell ref="F35:F39"/>
    <mergeCell ref="G35:G39"/>
    <mergeCell ref="K52:K57"/>
    <mergeCell ref="L52:L57"/>
    <mergeCell ref="M52:M57"/>
    <mergeCell ref="N52:N57"/>
    <mergeCell ref="O52:O57"/>
    <mergeCell ref="P52:P57"/>
    <mergeCell ref="O46:O51"/>
    <mergeCell ref="P46:P51"/>
    <mergeCell ref="A52:A57"/>
    <mergeCell ref="B52:B57"/>
    <mergeCell ref="C52:C57"/>
    <mergeCell ref="D52:D57"/>
    <mergeCell ref="F52:F57"/>
    <mergeCell ref="H52:H57"/>
    <mergeCell ref="I52:I57"/>
    <mergeCell ref="J52:J57"/>
    <mergeCell ref="I46:I51"/>
    <mergeCell ref="J46:J51"/>
    <mergeCell ref="K46:K51"/>
    <mergeCell ref="L46:L51"/>
    <mergeCell ref="M46:M51"/>
    <mergeCell ref="N46:N51"/>
    <mergeCell ref="A46:A51"/>
    <mergeCell ref="B46:B51"/>
    <mergeCell ref="A64:A69"/>
    <mergeCell ref="B64:B69"/>
    <mergeCell ref="C64:C69"/>
    <mergeCell ref="D64:D69"/>
    <mergeCell ref="F64:F69"/>
    <mergeCell ref="H64:H69"/>
    <mergeCell ref="I64:I69"/>
    <mergeCell ref="J64:J69"/>
    <mergeCell ref="I58:I63"/>
    <mergeCell ref="J58:J63"/>
    <mergeCell ref="A58:A63"/>
    <mergeCell ref="B58:B63"/>
    <mergeCell ref="C58:C63"/>
    <mergeCell ref="D58:D63"/>
    <mergeCell ref="F58:F63"/>
    <mergeCell ref="H58:H63"/>
    <mergeCell ref="B70:AM70"/>
    <mergeCell ref="K64:K69"/>
    <mergeCell ref="L64:L69"/>
    <mergeCell ref="M64:M69"/>
    <mergeCell ref="N64:N69"/>
    <mergeCell ref="O64:O69"/>
    <mergeCell ref="P64:P69"/>
    <mergeCell ref="O58:O63"/>
    <mergeCell ref="P58:P63"/>
    <mergeCell ref="K58:K63"/>
    <mergeCell ref="L58:L63"/>
    <mergeCell ref="M58:M63"/>
    <mergeCell ref="N58:N63"/>
  </mergeCells>
  <conditionalFormatting sqref="J11 AA11:AA69 J22">
    <cfRule type="cellIs" dxfId="995" priority="115" operator="equal">
      <formula>"Muy Alta"</formula>
    </cfRule>
    <cfRule type="cellIs" dxfId="994" priority="116" operator="equal">
      <formula>"Alta"</formula>
    </cfRule>
    <cfRule type="cellIs" dxfId="993" priority="117" operator="equal">
      <formula>"Media"</formula>
    </cfRule>
    <cfRule type="cellIs" dxfId="992" priority="118" operator="equal">
      <formula>"Baja"</formula>
    </cfRule>
    <cfRule type="cellIs" dxfId="991" priority="119" operator="equal">
      <formula>"Muy Baja"</formula>
    </cfRule>
  </conditionalFormatting>
  <conditionalFormatting sqref="J27">
    <cfRule type="cellIs" dxfId="990" priority="92" operator="equal">
      <formula>"Baja"</formula>
    </cfRule>
    <cfRule type="cellIs" dxfId="989" priority="93" operator="equal">
      <formula>"Muy Baja"</formula>
    </cfRule>
    <cfRule type="cellIs" dxfId="988" priority="91" operator="equal">
      <formula>"Media"</formula>
    </cfRule>
    <cfRule type="cellIs" dxfId="987" priority="90" operator="equal">
      <formula>"Alta"</formula>
    </cfRule>
    <cfRule type="cellIs" dxfId="986" priority="89" operator="equal">
      <formula>"Muy Alta"</formula>
    </cfRule>
  </conditionalFormatting>
  <conditionalFormatting sqref="J31">
    <cfRule type="cellIs" dxfId="985" priority="79" operator="equal">
      <formula>"Baja"</formula>
    </cfRule>
    <cfRule type="cellIs" dxfId="984" priority="78" operator="equal">
      <formula>"Media"</formula>
    </cfRule>
    <cfRule type="cellIs" dxfId="983" priority="77" operator="equal">
      <formula>"Alta"</formula>
    </cfRule>
    <cfRule type="cellIs" dxfId="982" priority="76" operator="equal">
      <formula>"Muy Alta"</formula>
    </cfRule>
    <cfRule type="cellIs" dxfId="981" priority="80" operator="equal">
      <formula>"Muy Baja"</formula>
    </cfRule>
  </conditionalFormatting>
  <conditionalFormatting sqref="J35">
    <cfRule type="cellIs" dxfId="980" priority="67" operator="equal">
      <formula>"Muy Baja"</formula>
    </cfRule>
    <cfRule type="cellIs" dxfId="979" priority="66" operator="equal">
      <formula>"Baja"</formula>
    </cfRule>
    <cfRule type="cellIs" dxfId="978" priority="63" operator="equal">
      <formula>"Muy Alta"</formula>
    </cfRule>
    <cfRule type="cellIs" dxfId="977" priority="64" operator="equal">
      <formula>"Alta"</formula>
    </cfRule>
    <cfRule type="cellIs" dxfId="976" priority="65" operator="equal">
      <formula>"Media"</formula>
    </cfRule>
  </conditionalFormatting>
  <conditionalFormatting sqref="J40">
    <cfRule type="cellIs" dxfId="975" priority="50" operator="equal">
      <formula>"Muy Alta"</formula>
    </cfRule>
    <cfRule type="cellIs" dxfId="974" priority="51" operator="equal">
      <formula>"Alta"</formula>
    </cfRule>
    <cfRule type="cellIs" dxfId="973" priority="52" operator="equal">
      <formula>"Media"</formula>
    </cfRule>
    <cfRule type="cellIs" dxfId="972" priority="53" operator="equal">
      <formula>"Baja"</formula>
    </cfRule>
    <cfRule type="cellIs" dxfId="971" priority="54" operator="equal">
      <formula>"Muy Baja"</formula>
    </cfRule>
  </conditionalFormatting>
  <conditionalFormatting sqref="J46">
    <cfRule type="cellIs" dxfId="970" priority="37" operator="equal">
      <formula>"Muy Alta"</formula>
    </cfRule>
    <cfRule type="cellIs" dxfId="969" priority="38" operator="equal">
      <formula>"Alta"</formula>
    </cfRule>
    <cfRule type="cellIs" dxfId="968" priority="39" operator="equal">
      <formula>"Media"</formula>
    </cfRule>
    <cfRule type="cellIs" dxfId="967" priority="41" operator="equal">
      <formula>"Muy Baja"</formula>
    </cfRule>
    <cfRule type="cellIs" dxfId="966" priority="40" operator="equal">
      <formula>"Baja"</formula>
    </cfRule>
  </conditionalFormatting>
  <conditionalFormatting sqref="J52">
    <cfRule type="cellIs" dxfId="965" priority="32" operator="equal">
      <formula>"Muy Baja"</formula>
    </cfRule>
    <cfRule type="cellIs" dxfId="964" priority="29" operator="equal">
      <formula>"Alta"</formula>
    </cfRule>
    <cfRule type="cellIs" dxfId="963" priority="30" operator="equal">
      <formula>"Media"</formula>
    </cfRule>
    <cfRule type="cellIs" dxfId="962" priority="31" operator="equal">
      <formula>"Baja"</formula>
    </cfRule>
    <cfRule type="cellIs" dxfId="961" priority="28" operator="equal">
      <formula>"Muy Alta"</formula>
    </cfRule>
  </conditionalFormatting>
  <conditionalFormatting sqref="J58">
    <cfRule type="cellIs" dxfId="960" priority="19" operator="equal">
      <formula>"Muy Alta"</formula>
    </cfRule>
    <cfRule type="cellIs" dxfId="959" priority="23" operator="equal">
      <formula>"Muy Baja"</formula>
    </cfRule>
    <cfRule type="cellIs" dxfId="958" priority="22" operator="equal">
      <formula>"Baja"</formula>
    </cfRule>
    <cfRule type="cellIs" dxfId="957" priority="21" operator="equal">
      <formula>"Media"</formula>
    </cfRule>
    <cfRule type="cellIs" dxfId="956" priority="20" operator="equal">
      <formula>"Alta"</formula>
    </cfRule>
  </conditionalFormatting>
  <conditionalFormatting sqref="J64">
    <cfRule type="cellIs" dxfId="955" priority="10" operator="equal">
      <formula>"Muy Alta"</formula>
    </cfRule>
    <cfRule type="cellIs" dxfId="954" priority="14" operator="equal">
      <formula>"Muy Baja"</formula>
    </cfRule>
    <cfRule type="cellIs" dxfId="953" priority="13" operator="equal">
      <formula>"Baja"</formula>
    </cfRule>
    <cfRule type="cellIs" dxfId="952" priority="12" operator="equal">
      <formula>"Media"</formula>
    </cfRule>
    <cfRule type="cellIs" dxfId="951" priority="11" operator="equal">
      <formula>"Alta"</formula>
    </cfRule>
  </conditionalFormatting>
  <conditionalFormatting sqref="M11:M69">
    <cfRule type="containsText" dxfId="950" priority="1" operator="containsText" text="❌">
      <formula>NOT(ISERROR(SEARCH("❌",M11)))</formula>
    </cfRule>
  </conditionalFormatting>
  <conditionalFormatting sqref="N11 AC11:AC69 N22 N27 N31 N35 N40 N46 N52 N58 N64">
    <cfRule type="cellIs" dxfId="949" priority="114" operator="equal">
      <formula>"Leve"</formula>
    </cfRule>
    <cfRule type="cellIs" dxfId="948" priority="113" operator="equal">
      <formula>"Menor"</formula>
    </cfRule>
    <cfRule type="cellIs" dxfId="947" priority="112" operator="equal">
      <formula>"Moderado"</formula>
    </cfRule>
    <cfRule type="cellIs" dxfId="946" priority="111" operator="equal">
      <formula>"Mayor"</formula>
    </cfRule>
    <cfRule type="cellIs" dxfId="945" priority="110" operator="equal">
      <formula>"Catastrófico"</formula>
    </cfRule>
  </conditionalFormatting>
  <conditionalFormatting sqref="P11 AE27:AF27 AE31:AF31 AE35:AF35 AE40:AF40">
    <cfRule type="cellIs" dxfId="944" priority="109" operator="equal">
      <formula>"Bajo"</formula>
    </cfRule>
    <cfRule type="cellIs" dxfId="943" priority="108" operator="equal">
      <formula>"Moderado"</formula>
    </cfRule>
    <cfRule type="cellIs" dxfId="942" priority="107" operator="equal">
      <formula>"Alto"</formula>
    </cfRule>
    <cfRule type="cellIs" dxfId="941" priority="106" operator="equal">
      <formula>"Extremo"</formula>
    </cfRule>
  </conditionalFormatting>
  <conditionalFormatting sqref="P22">
    <cfRule type="cellIs" dxfId="940" priority="101" operator="equal">
      <formula>"Bajo"</formula>
    </cfRule>
    <cfRule type="cellIs" dxfId="939" priority="100" operator="equal">
      <formula>"Moderado"</formula>
    </cfRule>
    <cfRule type="cellIs" dxfId="938" priority="99" operator="equal">
      <formula>"Alto"</formula>
    </cfRule>
    <cfRule type="cellIs" dxfId="937" priority="98" operator="equal">
      <formula>"Extremo"</formula>
    </cfRule>
  </conditionalFormatting>
  <conditionalFormatting sqref="P27">
    <cfRule type="cellIs" dxfId="936" priority="87" operator="equal">
      <formula>"Moderado"</formula>
    </cfRule>
    <cfRule type="cellIs" dxfId="935" priority="86" operator="equal">
      <formula>"Alto"</formula>
    </cfRule>
    <cfRule type="cellIs" dxfId="934" priority="85" operator="equal">
      <formula>"Extremo"</formula>
    </cfRule>
    <cfRule type="cellIs" dxfId="933" priority="88" operator="equal">
      <formula>"Bajo"</formula>
    </cfRule>
  </conditionalFormatting>
  <conditionalFormatting sqref="P31">
    <cfRule type="cellIs" dxfId="932" priority="74" operator="equal">
      <formula>"Moderado"</formula>
    </cfRule>
    <cfRule type="cellIs" dxfId="931" priority="72" operator="equal">
      <formula>"Extremo"</formula>
    </cfRule>
    <cfRule type="cellIs" dxfId="930" priority="73" operator="equal">
      <formula>"Alto"</formula>
    </cfRule>
    <cfRule type="cellIs" dxfId="929" priority="75" operator="equal">
      <formula>"Bajo"</formula>
    </cfRule>
  </conditionalFormatting>
  <conditionalFormatting sqref="P35">
    <cfRule type="cellIs" dxfId="928" priority="61" operator="equal">
      <formula>"Moderado"</formula>
    </cfRule>
    <cfRule type="cellIs" dxfId="927" priority="62" operator="equal">
      <formula>"Bajo"</formula>
    </cfRule>
    <cfRule type="cellIs" dxfId="926" priority="59" operator="equal">
      <formula>"Extremo"</formula>
    </cfRule>
    <cfRule type="cellIs" dxfId="925" priority="60" operator="equal">
      <formula>"Alto"</formula>
    </cfRule>
  </conditionalFormatting>
  <conditionalFormatting sqref="P40">
    <cfRule type="cellIs" dxfId="924" priority="49" operator="equal">
      <formula>"Bajo"</formula>
    </cfRule>
    <cfRule type="cellIs" dxfId="923" priority="48" operator="equal">
      <formula>"Moderado"</formula>
    </cfRule>
    <cfRule type="cellIs" dxfId="922" priority="47" operator="equal">
      <formula>"Alto"</formula>
    </cfRule>
    <cfRule type="cellIs" dxfId="921" priority="46" operator="equal">
      <formula>"Extremo"</formula>
    </cfRule>
  </conditionalFormatting>
  <conditionalFormatting sqref="P46">
    <cfRule type="cellIs" dxfId="920" priority="35" operator="equal">
      <formula>"Moderado"</formula>
    </cfRule>
    <cfRule type="cellIs" dxfId="919" priority="34" operator="equal">
      <formula>"Alto"</formula>
    </cfRule>
    <cfRule type="cellIs" dxfId="918" priority="33" operator="equal">
      <formula>"Extremo"</formula>
    </cfRule>
    <cfRule type="cellIs" dxfId="917" priority="36" operator="equal">
      <formula>"Bajo"</formula>
    </cfRule>
  </conditionalFormatting>
  <conditionalFormatting sqref="P52">
    <cfRule type="cellIs" dxfId="916" priority="25" operator="equal">
      <formula>"Alto"</formula>
    </cfRule>
    <cfRule type="cellIs" dxfId="915" priority="27" operator="equal">
      <formula>"Bajo"</formula>
    </cfRule>
    <cfRule type="cellIs" dxfId="914" priority="26" operator="equal">
      <formula>"Moderado"</formula>
    </cfRule>
    <cfRule type="cellIs" dxfId="913" priority="24" operator="equal">
      <formula>"Extremo"</formula>
    </cfRule>
  </conditionalFormatting>
  <conditionalFormatting sqref="P58">
    <cfRule type="cellIs" dxfId="912" priority="17" operator="equal">
      <formula>"Moderado"</formula>
    </cfRule>
    <cfRule type="cellIs" dxfId="911" priority="15" operator="equal">
      <formula>"Extremo"</formula>
    </cfRule>
    <cfRule type="cellIs" dxfId="910" priority="16" operator="equal">
      <formula>"Alto"</formula>
    </cfRule>
    <cfRule type="cellIs" dxfId="909" priority="18" operator="equal">
      <formula>"Bajo"</formula>
    </cfRule>
  </conditionalFormatting>
  <conditionalFormatting sqref="P64">
    <cfRule type="cellIs" dxfId="908" priority="6" operator="equal">
      <formula>"Extremo"</formula>
    </cfRule>
    <cfRule type="cellIs" dxfId="907" priority="7" operator="equal">
      <formula>"Alto"</formula>
    </cfRule>
    <cfRule type="cellIs" dxfId="906" priority="8" operator="equal">
      <formula>"Moderado"</formula>
    </cfRule>
    <cfRule type="cellIs" dxfId="905" priority="9" operator="equal">
      <formula>"Bajo"</formula>
    </cfRule>
  </conditionalFormatting>
  <conditionalFormatting sqref="AE28:AE30">
    <cfRule type="cellIs" dxfId="904" priority="81" operator="equal">
      <formula>"Extremo"</formula>
    </cfRule>
    <cfRule type="cellIs" dxfId="903" priority="82" operator="equal">
      <formula>"Alto"</formula>
    </cfRule>
    <cfRule type="cellIs" dxfId="902" priority="83" operator="equal">
      <formula>"Moderado"</formula>
    </cfRule>
    <cfRule type="cellIs" dxfId="901" priority="84" operator="equal">
      <formula>"Bajo"</formula>
    </cfRule>
  </conditionalFormatting>
  <conditionalFormatting sqref="AE32:AE34">
    <cfRule type="cellIs" dxfId="900" priority="68" operator="equal">
      <formula>"Extremo"</formula>
    </cfRule>
    <cfRule type="cellIs" dxfId="899" priority="71" operator="equal">
      <formula>"Bajo"</formula>
    </cfRule>
    <cfRule type="cellIs" dxfId="898" priority="70" operator="equal">
      <formula>"Moderado"</formula>
    </cfRule>
    <cfRule type="cellIs" dxfId="897" priority="69" operator="equal">
      <formula>"Alto"</formula>
    </cfRule>
  </conditionalFormatting>
  <conditionalFormatting sqref="AE36:AE39">
    <cfRule type="cellIs" dxfId="896" priority="55" operator="equal">
      <formula>"Extremo"</formula>
    </cfRule>
    <cfRule type="cellIs" dxfId="895" priority="56" operator="equal">
      <formula>"Alto"</formula>
    </cfRule>
    <cfRule type="cellIs" dxfId="894" priority="58" operator="equal">
      <formula>"Bajo"</formula>
    </cfRule>
    <cfRule type="cellIs" dxfId="893" priority="57" operator="equal">
      <formula>"Moderado"</formula>
    </cfRule>
  </conditionalFormatting>
  <conditionalFormatting sqref="AE41:AE43">
    <cfRule type="cellIs" dxfId="892" priority="42" operator="equal">
      <formula>"Extremo"</formula>
    </cfRule>
    <cfRule type="cellIs" dxfId="891" priority="43" operator="equal">
      <formula>"Alto"</formula>
    </cfRule>
    <cfRule type="cellIs" dxfId="890" priority="44" operator="equal">
      <formula>"Moderado"</formula>
    </cfRule>
    <cfRule type="cellIs" dxfId="889" priority="45" operator="equal">
      <formula>"Bajo"</formula>
    </cfRule>
  </conditionalFormatting>
  <conditionalFormatting sqref="AE11:AF11 AE12:AE21">
    <cfRule type="cellIs" dxfId="888" priority="102" operator="equal">
      <formula>"Extremo"</formula>
    </cfRule>
    <cfRule type="cellIs" dxfId="887" priority="103" operator="equal">
      <formula>"Alto"</formula>
    </cfRule>
    <cfRule type="cellIs" dxfId="886" priority="104" operator="equal">
      <formula>"Moderado"</formula>
    </cfRule>
    <cfRule type="cellIs" dxfId="885" priority="105" operator="equal">
      <formula>"Bajo"</formula>
    </cfRule>
  </conditionalFormatting>
  <conditionalFormatting sqref="AE22:AF22 AE23:AE26">
    <cfRule type="cellIs" dxfId="884" priority="97" operator="equal">
      <formula>"Bajo"</formula>
    </cfRule>
    <cfRule type="cellIs" dxfId="883" priority="96" operator="equal">
      <formula>"Moderado"</formula>
    </cfRule>
    <cfRule type="cellIs" dxfId="882" priority="95" operator="equal">
      <formula>"Alto"</formula>
    </cfRule>
    <cfRule type="cellIs" dxfId="881" priority="94" operator="equal">
      <formula>"Extremo"</formula>
    </cfRule>
  </conditionalFormatting>
  <conditionalFormatting sqref="AE44:AF69">
    <cfRule type="cellIs" dxfId="880" priority="3" operator="equal">
      <formula>"Alto"</formula>
    </cfRule>
    <cfRule type="cellIs" dxfId="879" priority="2" operator="equal">
      <formula>"Extremo"</formula>
    </cfRule>
    <cfRule type="cellIs" dxfId="878" priority="5" operator="equal">
      <formula>"Bajo"</formula>
    </cfRule>
    <cfRule type="cellIs" dxfId="877" priority="4" operator="equal">
      <formula>"Moderado"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ED04-9610-4369-B678-F420A38E69AD}">
  <sheetPr>
    <tabColor rgb="FF002060"/>
  </sheetPr>
  <dimension ref="A1:BS92"/>
  <sheetViews>
    <sheetView zoomScale="70" zoomScaleNormal="70" workbookViewId="0">
      <selection activeCell="C5" sqref="C5:P5"/>
    </sheetView>
  </sheetViews>
  <sheetFormatPr baseColWidth="10" defaultColWidth="11.453125" defaultRowHeight="14" x14ac:dyDescent="0.3"/>
  <cols>
    <col min="1" max="1" width="4" style="36" bestFit="1" customWidth="1"/>
    <col min="2" max="2" width="17.54296875" style="36" customWidth="1"/>
    <col min="3" max="3" width="21.4531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9" style="5"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33.81640625"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608" t="s">
        <v>1</v>
      </c>
      <c r="B4" s="608"/>
      <c r="C4" s="609" t="s">
        <v>218</v>
      </c>
      <c r="D4" s="609"/>
      <c r="E4" s="609"/>
      <c r="F4" s="609"/>
      <c r="G4" s="609"/>
      <c r="H4" s="609"/>
      <c r="I4" s="609"/>
      <c r="J4" s="609"/>
      <c r="K4" s="609"/>
      <c r="L4" s="609"/>
      <c r="M4" s="609"/>
      <c r="N4" s="609"/>
      <c r="O4" s="609"/>
      <c r="P4" s="609"/>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601" t="s">
        <v>3</v>
      </c>
      <c r="B5" s="601"/>
      <c r="C5" s="610" t="s">
        <v>219</v>
      </c>
      <c r="D5" s="610"/>
      <c r="E5" s="610"/>
      <c r="F5" s="610"/>
      <c r="G5" s="610"/>
      <c r="H5" s="610"/>
      <c r="I5" s="610"/>
      <c r="J5" s="610"/>
      <c r="K5" s="610"/>
      <c r="L5" s="610"/>
      <c r="M5" s="610"/>
      <c r="N5" s="610"/>
      <c r="O5" s="610"/>
      <c r="P5" s="610"/>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42.65" customHeight="1" x14ac:dyDescent="0.3">
      <c r="A6" s="601" t="s">
        <v>5</v>
      </c>
      <c r="B6" s="601"/>
      <c r="C6" s="602"/>
      <c r="D6" s="603"/>
      <c r="E6" s="603"/>
      <c r="F6" s="603"/>
      <c r="G6" s="603"/>
      <c r="H6" s="603"/>
      <c r="I6" s="603"/>
      <c r="J6" s="603"/>
      <c r="K6" s="603"/>
      <c r="L6" s="603"/>
      <c r="M6" s="603"/>
      <c r="N6" s="603"/>
      <c r="O6" s="603"/>
      <c r="P6" s="604"/>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605" t="s">
        <v>5</v>
      </c>
      <c r="B7" s="605"/>
      <c r="C7" s="606" t="s">
        <v>8</v>
      </c>
      <c r="D7" s="606"/>
      <c r="E7" s="606"/>
      <c r="F7" s="606"/>
      <c r="G7" s="606"/>
      <c r="H7" s="606"/>
      <c r="I7" s="606"/>
      <c r="J7" s="606"/>
      <c r="K7" s="606"/>
      <c r="L7" s="606"/>
      <c r="M7" s="606"/>
      <c r="N7" s="606"/>
      <c r="O7" s="606"/>
      <c r="P7" s="606"/>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607" t="s">
        <v>9</v>
      </c>
      <c r="B8" s="607"/>
      <c r="C8" s="607"/>
      <c r="D8" s="607"/>
      <c r="E8" s="607"/>
      <c r="F8" s="607"/>
      <c r="G8" s="607"/>
      <c r="H8" s="607"/>
      <c r="I8" s="607"/>
      <c r="J8" s="607" t="s">
        <v>10</v>
      </c>
      <c r="K8" s="607"/>
      <c r="L8" s="607"/>
      <c r="M8" s="607"/>
      <c r="N8" s="607"/>
      <c r="O8" s="607"/>
      <c r="P8" s="607"/>
      <c r="Q8" s="375" t="s">
        <v>11</v>
      </c>
      <c r="R8" s="375"/>
      <c r="S8" s="375"/>
      <c r="T8" s="375"/>
      <c r="U8" s="375"/>
      <c r="V8" s="375"/>
      <c r="W8" s="375"/>
      <c r="X8" s="375"/>
      <c r="Y8" s="375"/>
      <c r="Z8" s="375" t="s">
        <v>12</v>
      </c>
      <c r="AA8" s="375"/>
      <c r="AB8" s="375"/>
      <c r="AC8" s="375"/>
      <c r="AD8" s="375"/>
      <c r="AE8" s="375"/>
      <c r="AF8" s="375"/>
      <c r="AG8" s="375"/>
      <c r="AH8" s="375" t="s">
        <v>13</v>
      </c>
      <c r="AI8" s="375"/>
      <c r="AJ8" s="375"/>
      <c r="AK8" s="375"/>
      <c r="AL8" s="375"/>
      <c r="AM8" s="375"/>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152.5" customHeight="1" x14ac:dyDescent="0.35">
      <c r="A11" s="403">
        <v>1</v>
      </c>
      <c r="B11" s="379" t="s">
        <v>90</v>
      </c>
      <c r="C11" s="598" t="s">
        <v>220</v>
      </c>
      <c r="D11" s="598" t="s">
        <v>221</v>
      </c>
      <c r="E11" s="599" t="s">
        <v>222</v>
      </c>
      <c r="F11" s="600" t="s">
        <v>223</v>
      </c>
      <c r="G11" s="600" t="s">
        <v>54</v>
      </c>
      <c r="H11" s="379" t="s">
        <v>95</v>
      </c>
      <c r="I11" s="386">
        <v>2000</v>
      </c>
      <c r="J11" s="387" t="str">
        <f>IF(I11&lt;=0,"",IF(I11&lt;=2,"Muy Baja",IF(I11&lt;=24,"Baja",IF(I11&lt;=500,"Media",IF(I11&lt;=5000,"Alta","Muy Alta")))))</f>
        <v>Alta</v>
      </c>
      <c r="K11" s="388">
        <f>IF(J11="","",IF(J11="Muy Baja",0.2,IF(J11="Baja",0.4,IF(J11="Media",0.6,IF(J11="Alta",0.8,IF(J11="Muy Alta",1,))))))</f>
        <v>0.8</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Alto</v>
      </c>
      <c r="Q11" s="48">
        <v>1</v>
      </c>
      <c r="R11" s="60" t="s">
        <v>224</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0.48</v>
      </c>
      <c r="AA11" s="53" t="str">
        <f>IFERROR(IF(Z11="","",IF(Z11&lt;=0.2,"Muy Baja",IF(Z11&lt;=0.4,"Baja",IF(Z11&lt;=0.6,"Media",IF(Z11&lt;=0.8,"Alta","Muy Alta"))))),"")</f>
        <v>Media</v>
      </c>
      <c r="AB11" s="51">
        <f>+Z11</f>
        <v>0.48</v>
      </c>
      <c r="AC11" s="53" t="str">
        <f t="shared" ref="AC11:AC18" si="0">IFERROR(IF(AD11="","",IF(AD11&lt;=0.2,"Leve",IF(AD11&lt;=0.4,"Menor",IF(AD11&lt;=0.6,"Moderado",IF(AD11&lt;=0.8,"Mayor","Catastrófico"))))),"")</f>
        <v>Moderado</v>
      </c>
      <c r="AD11" s="51">
        <f>IFERROR(IF(S11="Impacto",(O11-(+O11*V11)),IF(S11="Probabilidad",O11,"")),"")</f>
        <v>0.6</v>
      </c>
      <c r="AE11" s="54" t="str">
        <f t="shared" ref="AE11:AE18" si="1">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(AE18)</f>
        <v>Bajo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164.15" customHeight="1" x14ac:dyDescent="0.35">
      <c r="A12" s="403"/>
      <c r="B12" s="379"/>
      <c r="C12" s="598"/>
      <c r="D12" s="598"/>
      <c r="E12" s="599"/>
      <c r="F12" s="600"/>
      <c r="G12" s="600"/>
      <c r="H12" s="379"/>
      <c r="I12" s="386"/>
      <c r="J12" s="387"/>
      <c r="K12" s="388"/>
      <c r="L12" s="389"/>
      <c r="M12" s="382">
        <f>IF(NOT(ISERROR(MATCH(L12,_xlfn.ANCHORARRAY(F28),0))),K30&amp;"Por favor no seleccionar los criterios de impacto",L12)</f>
        <v>0</v>
      </c>
      <c r="N12" s="381"/>
      <c r="O12" s="382"/>
      <c r="P12" s="383"/>
      <c r="Q12" s="48">
        <v>2</v>
      </c>
      <c r="R12" s="60" t="s">
        <v>225</v>
      </c>
      <c r="S12" s="49" t="str">
        <f t="shared" ref="S12:S18" si="2">IF(OR(T12="Preventivo",T12="Detectivo"),"Probabilidad",IF(T12="Correctivo","Impacto",""))</f>
        <v>Probabilidad</v>
      </c>
      <c r="T12" s="50" t="s">
        <v>58</v>
      </c>
      <c r="U12" s="50" t="s">
        <v>59</v>
      </c>
      <c r="V12" s="51" t="str">
        <f t="shared" ref="V12:V18" si="3">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0.28799999999999998</v>
      </c>
      <c r="AA12" s="53" t="str">
        <f t="shared" ref="AA12:AA79" si="4">IFERROR(IF(Z12="","",IF(Z12&lt;=0.2,"Muy Baja",IF(Z12&lt;=0.4,"Baja",IF(Z12&lt;=0.6,"Media",IF(Z12&lt;=0.8,"Alta","Muy Alta"))))),"")</f>
        <v>Baja</v>
      </c>
      <c r="AB12" s="51">
        <f t="shared" ref="AB12:AB18" si="5">+Z12</f>
        <v>0.28799999999999998</v>
      </c>
      <c r="AC12" s="53" t="str">
        <f t="shared" si="0"/>
        <v>Moderado</v>
      </c>
      <c r="AD12" s="51">
        <f t="shared" ref="AD12:AD18" si="6">IFERROR(IF(AND(S11="Impacto",S12="Impacto"),(AD11-(+AD11*V12)),IF(S12="Impacto",(O11-(+O11*V12)),IF(S12="Probabilidad",AD11,""))),"")</f>
        <v>0.6</v>
      </c>
      <c r="AE12" s="54" t="str">
        <f t="shared" si="1"/>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166" customHeight="1" x14ac:dyDescent="0.35">
      <c r="A13" s="403"/>
      <c r="B13" s="379"/>
      <c r="C13" s="598"/>
      <c r="D13" s="598"/>
      <c r="E13" s="599"/>
      <c r="F13" s="600"/>
      <c r="G13" s="600"/>
      <c r="H13" s="379"/>
      <c r="I13" s="386"/>
      <c r="J13" s="387"/>
      <c r="K13" s="388"/>
      <c r="L13" s="389"/>
      <c r="M13" s="382"/>
      <c r="N13" s="381"/>
      <c r="O13" s="382"/>
      <c r="P13" s="383"/>
      <c r="Q13" s="48">
        <v>3</v>
      </c>
      <c r="R13" s="60" t="s">
        <v>226</v>
      </c>
      <c r="S13" s="49" t="str">
        <f t="shared" si="2"/>
        <v>Probabilidad</v>
      </c>
      <c r="T13" s="50" t="s">
        <v>72</v>
      </c>
      <c r="U13" s="50" t="s">
        <v>59</v>
      </c>
      <c r="V13" s="51" t="str">
        <f t="shared" si="3"/>
        <v>30%</v>
      </c>
      <c r="W13" s="50" t="s">
        <v>60</v>
      </c>
      <c r="X13" s="50" t="s">
        <v>61</v>
      </c>
      <c r="Y13" s="50" t="s">
        <v>62</v>
      </c>
      <c r="Z13" s="52">
        <f t="shared" ref="Z13:Z18" si="7">IFERROR(IF(AND(S12="Probabilidad",S13="Probabilidad"),(AB12-(+AB12*V13)),IF(S13="Probabilidad",(K12-(+K12*V13)),IF(S13="Impacto",AB12,""))),"")</f>
        <v>0.2016</v>
      </c>
      <c r="AA13" s="53" t="str">
        <f t="shared" si="4"/>
        <v>Baja</v>
      </c>
      <c r="AB13" s="51">
        <f t="shared" si="5"/>
        <v>0.2016</v>
      </c>
      <c r="AC13" s="53" t="str">
        <f t="shared" si="0"/>
        <v>Moderado</v>
      </c>
      <c r="AD13" s="51">
        <f t="shared" si="6"/>
        <v>0.6</v>
      </c>
      <c r="AE13" s="54" t="str">
        <f t="shared" si="1"/>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168" customHeight="1" x14ac:dyDescent="0.35">
      <c r="A14" s="403"/>
      <c r="B14" s="379"/>
      <c r="C14" s="598"/>
      <c r="D14" s="598"/>
      <c r="E14" s="599"/>
      <c r="F14" s="600"/>
      <c r="G14" s="600"/>
      <c r="H14" s="379"/>
      <c r="I14" s="386"/>
      <c r="J14" s="387"/>
      <c r="K14" s="388"/>
      <c r="L14" s="389"/>
      <c r="M14" s="382"/>
      <c r="N14" s="381"/>
      <c r="O14" s="382"/>
      <c r="P14" s="383"/>
      <c r="Q14" s="48">
        <v>4</v>
      </c>
      <c r="R14" s="60" t="s">
        <v>227</v>
      </c>
      <c r="S14" s="49" t="str">
        <f t="shared" si="2"/>
        <v>Probabilidad</v>
      </c>
      <c r="T14" s="50" t="s">
        <v>58</v>
      </c>
      <c r="U14" s="50" t="s">
        <v>59</v>
      </c>
      <c r="V14" s="51" t="str">
        <f t="shared" si="3"/>
        <v>40%</v>
      </c>
      <c r="W14" s="50" t="s">
        <v>60</v>
      </c>
      <c r="X14" s="50" t="s">
        <v>61</v>
      </c>
      <c r="Y14" s="50" t="s">
        <v>62</v>
      </c>
      <c r="Z14" s="52">
        <f t="shared" si="7"/>
        <v>0.12096</v>
      </c>
      <c r="AA14" s="53" t="str">
        <f t="shared" si="4"/>
        <v>Muy Baja</v>
      </c>
      <c r="AB14" s="51">
        <f t="shared" si="5"/>
        <v>0.12096</v>
      </c>
      <c r="AC14" s="53" t="str">
        <f t="shared" si="0"/>
        <v>Moderado</v>
      </c>
      <c r="AD14" s="51">
        <f t="shared" si="6"/>
        <v>0.6</v>
      </c>
      <c r="AE14" s="54" t="str">
        <f t="shared" si="1"/>
        <v>Moderado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74" customHeight="1" x14ac:dyDescent="0.35">
      <c r="A15" s="403"/>
      <c r="B15" s="379"/>
      <c r="C15" s="598"/>
      <c r="D15" s="598"/>
      <c r="E15" s="599"/>
      <c r="F15" s="600"/>
      <c r="G15" s="600"/>
      <c r="H15" s="379"/>
      <c r="I15" s="386"/>
      <c r="J15" s="387"/>
      <c r="K15" s="388"/>
      <c r="L15" s="389"/>
      <c r="M15" s="382"/>
      <c r="N15" s="381"/>
      <c r="O15" s="382"/>
      <c r="P15" s="383"/>
      <c r="Q15" s="48">
        <v>5</v>
      </c>
      <c r="R15" s="60" t="s">
        <v>228</v>
      </c>
      <c r="S15" s="49" t="str">
        <f t="shared" si="2"/>
        <v>Probabilidad</v>
      </c>
      <c r="T15" s="50" t="s">
        <v>58</v>
      </c>
      <c r="U15" s="50" t="s">
        <v>59</v>
      </c>
      <c r="V15" s="51" t="str">
        <f t="shared" si="3"/>
        <v>40%</v>
      </c>
      <c r="W15" s="50" t="s">
        <v>60</v>
      </c>
      <c r="X15" s="50" t="s">
        <v>61</v>
      </c>
      <c r="Y15" s="50" t="s">
        <v>62</v>
      </c>
      <c r="Z15" s="52">
        <f t="shared" si="7"/>
        <v>7.2576000000000002E-2</v>
      </c>
      <c r="AA15" s="53" t="str">
        <f t="shared" si="4"/>
        <v>Muy Baja</v>
      </c>
      <c r="AB15" s="51">
        <f t="shared" si="5"/>
        <v>7.2576000000000002E-2</v>
      </c>
      <c r="AC15" s="53" t="str">
        <f t="shared" si="0"/>
        <v>Moderado</v>
      </c>
      <c r="AD15" s="51">
        <f t="shared" si="6"/>
        <v>0.6</v>
      </c>
      <c r="AE15" s="54" t="str">
        <f t="shared" si="1"/>
        <v>Moderado</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197.5" customHeight="1" x14ac:dyDescent="0.35">
      <c r="A16" s="403"/>
      <c r="B16" s="379"/>
      <c r="C16" s="598"/>
      <c r="D16" s="598"/>
      <c r="E16" s="599"/>
      <c r="F16" s="600"/>
      <c r="G16" s="600"/>
      <c r="H16" s="379"/>
      <c r="I16" s="386"/>
      <c r="J16" s="387"/>
      <c r="K16" s="388"/>
      <c r="L16" s="389"/>
      <c r="M16" s="382"/>
      <c r="N16" s="381"/>
      <c r="O16" s="382"/>
      <c r="P16" s="383"/>
      <c r="Q16" s="48">
        <v>6</v>
      </c>
      <c r="R16" s="60" t="s">
        <v>229</v>
      </c>
      <c r="S16" s="49" t="str">
        <f t="shared" si="2"/>
        <v>Probabilidad</v>
      </c>
      <c r="T16" s="50" t="s">
        <v>58</v>
      </c>
      <c r="U16" s="50" t="s">
        <v>59</v>
      </c>
      <c r="V16" s="51" t="str">
        <f t="shared" si="3"/>
        <v>40%</v>
      </c>
      <c r="W16" s="50" t="s">
        <v>60</v>
      </c>
      <c r="X16" s="50" t="s">
        <v>61</v>
      </c>
      <c r="Y16" s="50" t="s">
        <v>62</v>
      </c>
      <c r="Z16" s="52">
        <f t="shared" si="7"/>
        <v>4.3545600000000004E-2</v>
      </c>
      <c r="AA16" s="53" t="str">
        <f t="shared" si="4"/>
        <v>Muy Baja</v>
      </c>
      <c r="AB16" s="51">
        <f t="shared" si="5"/>
        <v>4.3545600000000004E-2</v>
      </c>
      <c r="AC16" s="53" t="str">
        <f t="shared" si="0"/>
        <v>Moderado</v>
      </c>
      <c r="AD16" s="51">
        <f t="shared" si="6"/>
        <v>0.6</v>
      </c>
      <c r="AE16" s="54" t="str">
        <f t="shared" si="1"/>
        <v>Moderado</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166.5" customHeight="1" x14ac:dyDescent="0.35">
      <c r="A17" s="403"/>
      <c r="B17" s="379"/>
      <c r="C17" s="598"/>
      <c r="D17" s="598"/>
      <c r="E17" s="599"/>
      <c r="F17" s="600"/>
      <c r="G17" s="600"/>
      <c r="H17" s="379"/>
      <c r="I17" s="386"/>
      <c r="J17" s="387"/>
      <c r="K17" s="388"/>
      <c r="L17" s="389"/>
      <c r="M17" s="382"/>
      <c r="N17" s="381"/>
      <c r="O17" s="382"/>
      <c r="P17" s="383"/>
      <c r="Q17" s="48">
        <v>7</v>
      </c>
      <c r="R17" s="60" t="s">
        <v>230</v>
      </c>
      <c r="S17" s="49" t="str">
        <f t="shared" si="2"/>
        <v>Probabilidad</v>
      </c>
      <c r="T17" s="50" t="s">
        <v>58</v>
      </c>
      <c r="U17" s="50" t="s">
        <v>59</v>
      </c>
      <c r="V17" s="51" t="str">
        <f t="shared" si="3"/>
        <v>40%</v>
      </c>
      <c r="W17" s="50" t="s">
        <v>60</v>
      </c>
      <c r="X17" s="50" t="s">
        <v>61</v>
      </c>
      <c r="Y17" s="50" t="s">
        <v>62</v>
      </c>
      <c r="Z17" s="52">
        <f t="shared" si="7"/>
        <v>2.6127360000000002E-2</v>
      </c>
      <c r="AA17" s="53" t="str">
        <f t="shared" si="4"/>
        <v>Muy Baja</v>
      </c>
      <c r="AB17" s="51">
        <f t="shared" si="5"/>
        <v>2.6127360000000002E-2</v>
      </c>
      <c r="AC17" s="53" t="str">
        <f t="shared" si="0"/>
        <v>Moderado</v>
      </c>
      <c r="AD17" s="51">
        <f t="shared" si="6"/>
        <v>0.6</v>
      </c>
      <c r="AE17" s="54" t="str">
        <f t="shared" si="1"/>
        <v>Moderado</v>
      </c>
      <c r="AF17" s="384"/>
      <c r="AG17" s="50" t="s">
        <v>63</v>
      </c>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122.5" customHeight="1" x14ac:dyDescent="0.35">
      <c r="A18" s="403"/>
      <c r="B18" s="379"/>
      <c r="C18" s="598"/>
      <c r="D18" s="598"/>
      <c r="E18" s="599"/>
      <c r="F18" s="600"/>
      <c r="G18" s="600"/>
      <c r="H18" s="379"/>
      <c r="I18" s="386"/>
      <c r="J18" s="387"/>
      <c r="K18" s="388"/>
      <c r="L18" s="389"/>
      <c r="M18" s="382"/>
      <c r="N18" s="381"/>
      <c r="O18" s="382"/>
      <c r="P18" s="383"/>
      <c r="Q18" s="48">
        <v>8</v>
      </c>
      <c r="R18" s="60" t="s">
        <v>231</v>
      </c>
      <c r="S18" s="49" t="str">
        <f t="shared" si="2"/>
        <v>Impacto</v>
      </c>
      <c r="T18" s="50" t="s">
        <v>111</v>
      </c>
      <c r="U18" s="50" t="s">
        <v>59</v>
      </c>
      <c r="V18" s="51" t="str">
        <f t="shared" si="3"/>
        <v>25%</v>
      </c>
      <c r="W18" s="50" t="s">
        <v>60</v>
      </c>
      <c r="X18" s="50" t="s">
        <v>61</v>
      </c>
      <c r="Y18" s="50" t="s">
        <v>62</v>
      </c>
      <c r="Z18" s="52">
        <f t="shared" si="7"/>
        <v>2.6127360000000002E-2</v>
      </c>
      <c r="AA18" s="53" t="str">
        <f t="shared" si="4"/>
        <v>Muy Baja</v>
      </c>
      <c r="AB18" s="51">
        <f t="shared" si="5"/>
        <v>2.6127360000000002E-2</v>
      </c>
      <c r="AC18" s="53" t="str">
        <f t="shared" si="0"/>
        <v>Leve</v>
      </c>
      <c r="AD18" s="51">
        <f t="shared" si="6"/>
        <v>0</v>
      </c>
      <c r="AE18" s="54" t="str">
        <f t="shared" si="1"/>
        <v>Bajo</v>
      </c>
      <c r="AF18" s="384"/>
      <c r="AG18" s="50" t="s">
        <v>63</v>
      </c>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403"/>
      <c r="B19" s="379"/>
      <c r="C19" s="598"/>
      <c r="D19" s="598"/>
      <c r="E19" s="599"/>
      <c r="F19" s="600"/>
      <c r="G19" s="600"/>
      <c r="H19" s="379"/>
      <c r="I19" s="386"/>
      <c r="J19" s="387"/>
      <c r="K19" s="388"/>
      <c r="L19" s="389"/>
      <c r="M19" s="382">
        <f>IF(NOT(ISERROR(MATCH(L19,_xlfn.ANCHORARRAY(F29),0))),K31&amp;"Por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403"/>
      <c r="B20" s="379"/>
      <c r="C20" s="598"/>
      <c r="D20" s="598"/>
      <c r="E20" s="599"/>
      <c r="F20" s="600"/>
      <c r="G20" s="600"/>
      <c r="H20" s="379"/>
      <c r="I20" s="386"/>
      <c r="J20" s="387"/>
      <c r="K20" s="388"/>
      <c r="L20" s="389"/>
      <c r="M20" s="382"/>
      <c r="N20" s="381"/>
      <c r="O20" s="382"/>
      <c r="P20" s="383"/>
      <c r="Q20" s="48"/>
      <c r="R20" s="60"/>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403"/>
      <c r="B21" s="379"/>
      <c r="C21" s="598"/>
      <c r="D21" s="598"/>
      <c r="E21" s="599"/>
      <c r="F21" s="600"/>
      <c r="G21" s="600"/>
      <c r="H21" s="379"/>
      <c r="I21" s="386"/>
      <c r="J21" s="387"/>
      <c r="K21" s="388"/>
      <c r="L21" s="389"/>
      <c r="M21" s="382">
        <f>IF(NOT(ISERROR(MATCH(L21,_xlfn.ANCHORARRAY(F30),0))),K32&amp;"Por favor no seleccionar los criterios de impacto",L21)</f>
        <v>0</v>
      </c>
      <c r="N21" s="381"/>
      <c r="O21" s="382"/>
      <c r="P21" s="383"/>
      <c r="Q21" s="48">
        <v>10</v>
      </c>
      <c r="R21" s="60"/>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45.5" customHeight="1" x14ac:dyDescent="0.35">
      <c r="A22" s="403">
        <v>2</v>
      </c>
      <c r="B22" s="379" t="s">
        <v>49</v>
      </c>
      <c r="C22" s="379" t="s">
        <v>232</v>
      </c>
      <c r="D22" s="379" t="s">
        <v>233</v>
      </c>
      <c r="E22" s="379" t="s">
        <v>234</v>
      </c>
      <c r="F22" s="380" t="s">
        <v>235</v>
      </c>
      <c r="G22" s="380" t="s">
        <v>54</v>
      </c>
      <c r="H22" s="379" t="s">
        <v>95</v>
      </c>
      <c r="I22" s="386">
        <v>960</v>
      </c>
      <c r="J22" s="387" t="str">
        <f>IF(I22&lt;=0,"",IF(I22&lt;=2,"Muy Baja",IF(I22&lt;=24,"Baja",IF(I22&lt;=500,"Media",IF(I22&lt;=5000,"Alta","Muy Alta")))))</f>
        <v>Alta</v>
      </c>
      <c r="K22" s="388">
        <f>IF(J22="","",IF(J22="Muy Baja",0.2,IF(J22="Baja",0.4,IF(J22="Media",0.6,IF(J22="Alta",0.8,IF(J22="Muy Alta",1,))))))</f>
        <v>0.8</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Alto</v>
      </c>
      <c r="Q22" s="48">
        <v>1</v>
      </c>
      <c r="R22" s="60" t="s">
        <v>236</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0.48</v>
      </c>
      <c r="AA22" s="53" t="str">
        <f>IFERROR(IF(Z22="","",IF(Z22&lt;=0.2,"Muy Baja",IF(Z22&lt;=0.4,"Baja",IF(Z22&lt;=0.6,"Media",IF(Z22&lt;=0.8,"Alta","Muy Alta"))))),"")</f>
        <v>Media</v>
      </c>
      <c r="AB22" s="51">
        <f>+Z22</f>
        <v>0.48</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(AE25)</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124" customHeight="1" x14ac:dyDescent="0.35">
      <c r="A23" s="403"/>
      <c r="B23" s="379"/>
      <c r="C23" s="379"/>
      <c r="D23" s="379"/>
      <c r="E23" s="379"/>
      <c r="F23" s="380"/>
      <c r="G23" s="380"/>
      <c r="H23" s="379"/>
      <c r="I23" s="386"/>
      <c r="J23" s="387"/>
      <c r="K23" s="388"/>
      <c r="L23" s="389"/>
      <c r="M23" s="382">
        <f>IF(NOT(ISERROR(MATCH(L23,_xlfn.ANCHORARRAY(F38),0))),K40&amp;"Por favor no seleccionar los criterios de impacto",L23)</f>
        <v>0</v>
      </c>
      <c r="N23" s="381"/>
      <c r="O23" s="382"/>
      <c r="P23" s="383"/>
      <c r="Q23" s="48">
        <v>2</v>
      </c>
      <c r="R23" s="60" t="s">
        <v>237</v>
      </c>
      <c r="S23" s="49" t="str">
        <f>IF(OR(T23="Preventivo",T23="Detectivo"),"Probabilidad",IF(T23="Correctivo","Impacto",""))</f>
        <v>Probabilidad</v>
      </c>
      <c r="T23" s="50" t="s">
        <v>58</v>
      </c>
      <c r="U23" s="50" t="s">
        <v>59</v>
      </c>
      <c r="V23" s="51" t="str">
        <f t="shared" ref="V23:V27"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0.28799999999999998</v>
      </c>
      <c r="AA23" s="53" t="str">
        <f t="shared" si="4"/>
        <v>Baja</v>
      </c>
      <c r="AB23" s="51">
        <f t="shared" ref="AB23:AB27" si="9">+Z23</f>
        <v>0.28799999999999998</v>
      </c>
      <c r="AC23" s="53" t="str">
        <f>IFERROR(IF(AD23="","",IF(AD23&lt;=0.2,"Leve",IF(AD23&lt;=0.4,"Menor",IF(AD23&lt;=0.6,"Moderado",IF(AD23&lt;=0.8,"Mayor","Catastrófico"))))),"")</f>
        <v>Moderado</v>
      </c>
      <c r="AD23" s="51">
        <f>IFERROR(IF(AND(S22="Impacto",S23="Impacto"),(AD22-(+AD22*V23)),IF(S23="Impacto",(O22-(+O22*V23)),IF(S23="Probabilidad",AD22,""))),"")</f>
        <v>0.6</v>
      </c>
      <c r="AE23" s="54" t="str">
        <f>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57" customHeight="1" x14ac:dyDescent="0.35">
      <c r="A24" s="403"/>
      <c r="B24" s="379"/>
      <c r="C24" s="379"/>
      <c r="D24" s="379"/>
      <c r="E24" s="379"/>
      <c r="F24" s="380"/>
      <c r="G24" s="380"/>
      <c r="H24" s="379"/>
      <c r="I24" s="386"/>
      <c r="J24" s="387"/>
      <c r="K24" s="388"/>
      <c r="L24" s="389"/>
      <c r="M24" s="382">
        <f>IF(NOT(ISERROR(MATCH(L24,_xlfn.ANCHORARRAY(F39),0))),K41&amp;"Por favor no seleccionar los criterios de impacto",L24)</f>
        <v>0</v>
      </c>
      <c r="N24" s="381"/>
      <c r="O24" s="382"/>
      <c r="P24" s="383"/>
      <c r="Q24" s="48">
        <v>3</v>
      </c>
      <c r="R24" s="60" t="s">
        <v>238</v>
      </c>
      <c r="S24" s="49" t="str">
        <f>IF(OR(T24="Preventivo",T24="Detectivo"),"Probabilidad",IF(T24="Correctivo","Impacto",""))</f>
        <v>Probabilidad</v>
      </c>
      <c r="T24" s="50" t="s">
        <v>58</v>
      </c>
      <c r="U24" s="50" t="s">
        <v>59</v>
      </c>
      <c r="V24" s="51" t="str">
        <f t="shared" si="8"/>
        <v>40%</v>
      </c>
      <c r="W24" s="50" t="s">
        <v>60</v>
      </c>
      <c r="X24" s="50" t="s">
        <v>61</v>
      </c>
      <c r="Y24" s="50" t="s">
        <v>62</v>
      </c>
      <c r="Z24" s="52">
        <f>IFERROR(IF(AND(S23="Probabilidad",S24="Probabilidad"),(AB23-(+AB23*V24)),IF(AND(S23="Impacto",S24="Probabilidad"),(AB22-(+AB22*V24)),IF(S24="Impacto",AB23,""))),"")</f>
        <v>0.17279999999999998</v>
      </c>
      <c r="AA24" s="53" t="str">
        <f t="shared" si="4"/>
        <v>Muy Baja</v>
      </c>
      <c r="AB24" s="51">
        <f t="shared" si="9"/>
        <v>0.17279999999999998</v>
      </c>
      <c r="AC24" s="53" t="str">
        <f>IFERROR(IF(AD24="","",IF(AD24&lt;=0.2,"Leve",IF(AD24&lt;=0.4,"Menor",IF(AD24&lt;=0.6,"Moderado",IF(AD24&lt;=0.8,"Mayor","Catastrófico"))))),"")</f>
        <v>Moderado</v>
      </c>
      <c r="AD24" s="51">
        <f>IFERROR(IF(AND(S23="Impacto",S24="Impacto"),(AD23-(+AD23*V24)),IF(AND(S23="Probabilidad",S24="Impacto"),(AD22-(+AD22*V24)),IF(S24="Probabilidad",AD23,""))),"")</f>
        <v>0.6</v>
      </c>
      <c r="AE24" s="54" t="str">
        <f>IFERROR(IF(OR(AND(AA24="Muy Baja",AC24="Leve"),AND(AA24="Muy Baja",AC24="Menor"),AND(AA24="Baja",AC24="Leve")),"Bajo",IF(OR(AND(AA24="Muy baja",AC24="Moderado"),AND(AA24="Baja",AC24="Menor"),AND(AA24="Baja",AC24="Moderado"),AND(AA24="Media",AC24="Leve"),AND(AA24="Media",AC24="Menor"),AND(AA24="Media",AC24="Moderado"),AND(AA24="Alta",AC24="Leve"),AND(AA24="Alta",AC24="Menor")),"Moderado",IF(OR(AND(AA24="Muy Baja",AC24="Mayor"),AND(AA24="Baja",AC24="Mayor"),AND(AA24="Media",AC24="Mayor"),AND(AA24="Alta",AC24="Moderado"),AND(AA24="Alta",AC24="Mayor"),AND(AA24="Muy Alta",AC24="Leve"),AND(AA24="Muy Alta",AC24="Menor"),AND(AA24="Muy Alta",AC24="Moderado"),AND(AA24="Muy Alta",AC24="Mayor")),"Alto",IF(OR(AND(AA24="Muy Baja",AC24="Catastrófico"),AND(AA24="Baja",AC24="Catastrófico"),AND(AA24="Media",AC24="Catastrófico"),AND(AA24="Alta",AC24="Catastrófico"),AND(AA24="Muy Alta",AC24="Catastrófico")),"Extremo","")))),"")</f>
        <v>Moderado</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157" customHeight="1" x14ac:dyDescent="0.35">
      <c r="A25" s="403"/>
      <c r="B25" s="379"/>
      <c r="C25" s="379"/>
      <c r="D25" s="379"/>
      <c r="E25" s="379"/>
      <c r="F25" s="380"/>
      <c r="G25" s="380"/>
      <c r="H25" s="379"/>
      <c r="I25" s="386"/>
      <c r="J25" s="387"/>
      <c r="K25" s="388"/>
      <c r="L25" s="389"/>
      <c r="M25" s="382">
        <f>IF(NOT(ISERROR(MATCH(L25,_xlfn.ANCHORARRAY(F40),0))),K42&amp;"Por favor no seleccionar los criterios de impacto",L25)</f>
        <v>0</v>
      </c>
      <c r="N25" s="381"/>
      <c r="O25" s="382"/>
      <c r="P25" s="383"/>
      <c r="Q25" s="48">
        <v>4</v>
      </c>
      <c r="R25" s="60" t="s">
        <v>239</v>
      </c>
      <c r="S25" s="49" t="str">
        <f t="shared" ref="S25:S27" si="10">IF(OR(T25="Preventivo",T25="Detectivo"),"Probabilidad",IF(T25="Correctivo","Impacto",""))</f>
        <v>Probabilidad</v>
      </c>
      <c r="T25" s="50" t="s">
        <v>58</v>
      </c>
      <c r="U25" s="50" t="s">
        <v>59</v>
      </c>
      <c r="V25" s="51" t="str">
        <f t="shared" si="8"/>
        <v>40%</v>
      </c>
      <c r="W25" s="50" t="s">
        <v>60</v>
      </c>
      <c r="X25" s="50" t="s">
        <v>61</v>
      </c>
      <c r="Y25" s="50" t="s">
        <v>62</v>
      </c>
      <c r="Z25" s="52">
        <f t="shared" ref="Z25:Z27" si="11">IFERROR(IF(AND(S24="Probabilidad",S25="Probabilidad"),(AB24-(+AB24*V25)),IF(AND(S24="Impacto",S25="Probabilidad"),(AB23-(+AB23*V25)),IF(S25="Impacto",AB24,""))),"")</f>
        <v>0.10367999999999998</v>
      </c>
      <c r="AA25" s="53" t="str">
        <f t="shared" si="4"/>
        <v>Muy Baja</v>
      </c>
      <c r="AB25" s="51">
        <f t="shared" si="9"/>
        <v>0.10367999999999998</v>
      </c>
      <c r="AC25" s="53" t="str">
        <f>IFERROR(IF(AD25="","",IF(AD25&lt;=0.2,"Leve",IF(AD25&lt;=0.4,"Menor",IF(AD25&lt;=0.6,"Moderado",IF(AD25&lt;=0.8,"Mayor","Catastrófico"))))),"")</f>
        <v>Moderado</v>
      </c>
      <c r="AD25" s="51">
        <f>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84"/>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403"/>
      <c r="B26" s="379"/>
      <c r="C26" s="379"/>
      <c r="D26" s="379"/>
      <c r="E26" s="379"/>
      <c r="F26" s="380"/>
      <c r="G26" s="380"/>
      <c r="H26" s="379"/>
      <c r="I26" s="386"/>
      <c r="J26" s="387"/>
      <c r="K26" s="388"/>
      <c r="L26" s="389"/>
      <c r="M26" s="382">
        <f>IF(NOT(ISERROR(MATCH(L26,_xlfn.ANCHORARRAY(F41),0))),K43&amp;"Por favor no seleccionar los criterios de impacto",L26)</f>
        <v>0</v>
      </c>
      <c r="N26" s="381"/>
      <c r="O26" s="382"/>
      <c r="P26" s="383"/>
      <c r="Q26" s="48">
        <v>5</v>
      </c>
      <c r="R26" s="96"/>
      <c r="S26" s="49" t="str">
        <f t="shared" si="10"/>
        <v/>
      </c>
      <c r="T26" s="50"/>
      <c r="U26" s="50"/>
      <c r="V26" s="51" t="str">
        <f t="shared" si="8"/>
        <v/>
      </c>
      <c r="W26" s="50"/>
      <c r="X26" s="50"/>
      <c r="Y26" s="50"/>
      <c r="Z26" s="52" t="str">
        <f t="shared" si="11"/>
        <v/>
      </c>
      <c r="AA26" s="53" t="str">
        <f t="shared" si="4"/>
        <v/>
      </c>
      <c r="AB26" s="51" t="str">
        <f t="shared" si="9"/>
        <v/>
      </c>
      <c r="AC26" s="53" t="str">
        <f t="shared" ref="AC26:AC79" si="12">IFERROR(IF(AD26="","",IF(AD26&lt;=0.2,"Leve",IF(AD26&lt;=0.4,"Menor",IF(AD26&lt;=0.6,"Moderado",IF(AD26&lt;=0.8,"Mayor","Catastrófico"))))),"")</f>
        <v/>
      </c>
      <c r="AD26" s="51" t="str">
        <f t="shared" ref="AD26:AD27" si="13">IFERROR(IF(AND(S25="Impacto",S26="Impacto"),(AD25-(+AD25*V26)),IF(AND(S25="Probabilidad",S26="Impacto"),(AD24-(+AD24*V26)),IF(S26="Probabilidad",AD25,""))),"")</f>
        <v/>
      </c>
      <c r="AE26" s="54" t="str">
        <f t="shared" ref="AE26:AE41"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384"/>
      <c r="AG26" s="50"/>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403"/>
      <c r="B27" s="379"/>
      <c r="C27" s="379"/>
      <c r="D27" s="379"/>
      <c r="E27" s="379"/>
      <c r="F27" s="380"/>
      <c r="G27" s="47"/>
      <c r="H27" s="379"/>
      <c r="I27" s="386"/>
      <c r="J27" s="387"/>
      <c r="K27" s="388"/>
      <c r="L27" s="389"/>
      <c r="M27" s="382">
        <f>IF(NOT(ISERROR(MATCH(L27,_xlfn.ANCHORARRAY(F42),0))),K44&amp;"Por favor no seleccionar los criterios de impacto",L27)</f>
        <v>0</v>
      </c>
      <c r="N27" s="381"/>
      <c r="O27" s="382"/>
      <c r="P27" s="383"/>
      <c r="Q27" s="48">
        <v>6</v>
      </c>
      <c r="R27" s="60"/>
      <c r="S27" s="49" t="str">
        <f t="shared" si="10"/>
        <v/>
      </c>
      <c r="T27" s="50"/>
      <c r="U27" s="50"/>
      <c r="V27" s="51" t="str">
        <f t="shared" si="8"/>
        <v/>
      </c>
      <c r="W27" s="50"/>
      <c r="X27" s="50"/>
      <c r="Y27" s="50"/>
      <c r="Z27" s="52" t="str">
        <f t="shared" si="11"/>
        <v/>
      </c>
      <c r="AA27" s="53" t="str">
        <f t="shared" si="4"/>
        <v/>
      </c>
      <c r="AB27" s="51" t="str">
        <f t="shared" si="9"/>
        <v/>
      </c>
      <c r="AC27" s="53" t="str">
        <f t="shared" si="12"/>
        <v/>
      </c>
      <c r="AD27" s="51" t="str">
        <f t="shared" si="13"/>
        <v/>
      </c>
      <c r="AE27" s="54" t="str">
        <f t="shared" si="14"/>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144.65" customHeight="1" x14ac:dyDescent="0.35">
      <c r="A28" s="403">
        <v>3</v>
      </c>
      <c r="B28" s="379" t="s">
        <v>90</v>
      </c>
      <c r="C28" s="379" t="s">
        <v>240</v>
      </c>
      <c r="D28" s="379" t="s">
        <v>241</v>
      </c>
      <c r="E28" s="379" t="s">
        <v>242</v>
      </c>
      <c r="F28" s="380" t="s">
        <v>243</v>
      </c>
      <c r="G28" s="380" t="s">
        <v>54</v>
      </c>
      <c r="H28" s="379" t="s">
        <v>55</v>
      </c>
      <c r="I28" s="386">
        <v>8760</v>
      </c>
      <c r="J28" s="387" t="str">
        <f>IF(I28&lt;=0,"",IF(I28&lt;=2,"Muy Baja",IF(I28&lt;=24,"Baja",IF(I28&lt;=500,"Media",IF(I28&lt;=5000,"Alta","Muy Alta")))))</f>
        <v>Muy Alta</v>
      </c>
      <c r="K28" s="388">
        <f>IF(J28="","",IF(J28="Muy Baja",0.2,IF(J28="Baja",0.4,IF(J28="Media",0.6,IF(J28="Alta",0.8,IF(J28="Muy Alta",1,))))))</f>
        <v>1</v>
      </c>
      <c r="L28" s="389" t="s">
        <v>244</v>
      </c>
      <c r="M28" s="388" t="s">
        <v>244</v>
      </c>
      <c r="N28" s="387" t="s">
        <v>705</v>
      </c>
      <c r="O28" s="388">
        <f>IF(N28="","",IF(N28="Leve",0.2,IF(N28="Menor",0.4,IF(N28="Moderado",0.6,IF(N28="Mayor",0.8,IF(N28="Catastrófico",1,))))))</f>
        <v>1</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Extremo</v>
      </c>
      <c r="Q28" s="48">
        <v>1</v>
      </c>
      <c r="R28" s="96" t="s">
        <v>245</v>
      </c>
      <c r="S28" s="49" t="str">
        <f>IF(OR(T28="Preventivo",T28="Detectivo"),"Probabilidad",IF(T28="Correctivo","Impacto",""))</f>
        <v>Probabilidad</v>
      </c>
      <c r="T28" s="50" t="s">
        <v>58</v>
      </c>
      <c r="U28" s="50" t="s">
        <v>59</v>
      </c>
      <c r="V28" s="51" t="str">
        <f>IF(AND(T28="Preventivo",U28="Automático"),"50%",IF(AND(T28="Preventivo",U28="Manual"),"40%",IF(AND(T28="Detectivo",U28="Automático"),"40%",IF(AND(T28="Detectivo",U28="Manual"),"30%",IF(AND(T28="Correctivo",U28="Automático"),"35%",IF(AND(T28="Correctivo",U28="Manual"),"25%",""))))))</f>
        <v>40%</v>
      </c>
      <c r="W28" s="50" t="s">
        <v>60</v>
      </c>
      <c r="X28" s="50" t="s">
        <v>61</v>
      </c>
      <c r="Y28" s="50" t="s">
        <v>62</v>
      </c>
      <c r="Z28" s="52">
        <f>IFERROR(IF(S28="Probabilidad",(K28-(+K28*V28)),IF(S28="Impacto",K28,"")),"")</f>
        <v>0.6</v>
      </c>
      <c r="AA28" s="53" t="str">
        <f>IFERROR(IF(Z28="","",IF(Z28&lt;=0.2,"Muy Baja",IF(Z28&lt;=0.4,"Baja",IF(Z28&lt;=0.6,"Media",IF(Z28&lt;=0.8,"Alta","Muy Alta"))))),"")</f>
        <v>Media</v>
      </c>
      <c r="AB28" s="51">
        <f>+Z28</f>
        <v>0.6</v>
      </c>
      <c r="AC28" s="53" t="str">
        <f t="shared" si="12"/>
        <v>Catastrófico</v>
      </c>
      <c r="AD28" s="51">
        <f>IFERROR(IF(S28="Impacto",(O28-(+O28*V28)),IF(S28="Probabilidad",O28,"")),"")</f>
        <v>1</v>
      </c>
      <c r="AE28" s="54" t="str">
        <f t="shared" si="14"/>
        <v>Extremo</v>
      </c>
      <c r="AF28" s="597" t="str">
        <f>(AE37)</f>
        <v>Alto</v>
      </c>
      <c r="AG28" s="50" t="s">
        <v>246</v>
      </c>
      <c r="AH28" s="56" t="s">
        <v>247</v>
      </c>
      <c r="AI28" s="56" t="s">
        <v>248</v>
      </c>
      <c r="AJ28" s="58">
        <v>45322</v>
      </c>
      <c r="AK28" s="58">
        <v>45337</v>
      </c>
      <c r="AL28" s="56" t="s">
        <v>249</v>
      </c>
      <c r="AM28" s="57" t="s">
        <v>250</v>
      </c>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79.5" customHeight="1" x14ac:dyDescent="0.35">
      <c r="A29" s="403"/>
      <c r="B29" s="379"/>
      <c r="C29" s="379"/>
      <c r="D29" s="379"/>
      <c r="E29" s="379"/>
      <c r="F29" s="380"/>
      <c r="G29" s="380"/>
      <c r="H29" s="379"/>
      <c r="I29" s="386"/>
      <c r="J29" s="387"/>
      <c r="K29" s="388"/>
      <c r="L29" s="389"/>
      <c r="M29" s="388">
        <f>IF(NOT(ISERROR(MATCH(L29,_xlfn.ANCHORARRAY(F44),0))),K46&amp;"Por favor no seleccionar los criterios de impacto",L29)</f>
        <v>0</v>
      </c>
      <c r="N29" s="387"/>
      <c r="O29" s="388"/>
      <c r="P29" s="395"/>
      <c r="Q29" s="48">
        <v>2</v>
      </c>
      <c r="R29" s="97" t="s">
        <v>251</v>
      </c>
      <c r="S29" s="49" t="str">
        <f>IF(OR(T29="Preventivo",T29="Detectivo"),"Probabilidad",IF(T29="Correctivo","Impacto",""))</f>
        <v>Probabilidad</v>
      </c>
      <c r="T29" s="50" t="s">
        <v>72</v>
      </c>
      <c r="U29" s="50" t="s">
        <v>59</v>
      </c>
      <c r="V29" s="51" t="str">
        <f t="shared" ref="V29:V37" si="15">IF(AND(T29="Preventivo",U29="Automático"),"50%",IF(AND(T29="Preventivo",U29="Manual"),"40%",IF(AND(T29="Detectivo",U29="Automático"),"40%",IF(AND(T29="Detectivo",U29="Manual"),"30%",IF(AND(T29="Correctivo",U29="Automático"),"35%",IF(AND(T29="Correctivo",U29="Manual"),"25%",""))))))</f>
        <v>30%</v>
      </c>
      <c r="W29" s="50" t="s">
        <v>60</v>
      </c>
      <c r="X29" s="50" t="s">
        <v>61</v>
      </c>
      <c r="Y29" s="50" t="s">
        <v>62</v>
      </c>
      <c r="Z29" s="59">
        <f>IFERROR(IF(AND(S28="Probabilidad",S29="Probabilidad"),(AB28-(+AB28*V29)),IF(S29="Probabilidad",(K28-(+K28*V29)),IF(S29="Impacto",AB28,""))),"")</f>
        <v>0.42</v>
      </c>
      <c r="AA29" s="53" t="str">
        <f t="shared" si="4"/>
        <v>Media</v>
      </c>
      <c r="AB29" s="51">
        <f t="shared" ref="AB29:AB37" si="16">+Z29</f>
        <v>0.42</v>
      </c>
      <c r="AC29" s="53" t="str">
        <f t="shared" si="12"/>
        <v>Catastrófico</v>
      </c>
      <c r="AD29" s="51">
        <f>IFERROR(IF(AND(S28="Impacto",S29="Impacto"),(AD28-(+AD28*V29)),IF(S29="Impacto",(O28-(+O28*V29)),IF(S29="Probabilidad",AD28,""))),"")</f>
        <v>1</v>
      </c>
      <c r="AE29" s="54" t="str">
        <f t="shared" si="14"/>
        <v>Extremo</v>
      </c>
      <c r="AF29" s="597"/>
      <c r="AG29" s="50" t="s">
        <v>246</v>
      </c>
      <c r="AH29" s="56" t="s">
        <v>252</v>
      </c>
      <c r="AI29" s="56" t="s">
        <v>253</v>
      </c>
      <c r="AJ29" s="58">
        <v>45291</v>
      </c>
      <c r="AK29" s="58">
        <v>45306</v>
      </c>
      <c r="AL29" s="56" t="s">
        <v>254</v>
      </c>
      <c r="AM29" s="57" t="s">
        <v>255</v>
      </c>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80" customHeight="1" x14ac:dyDescent="0.35">
      <c r="A30" s="403"/>
      <c r="B30" s="379"/>
      <c r="C30" s="379"/>
      <c r="D30" s="379"/>
      <c r="E30" s="379"/>
      <c r="F30" s="380"/>
      <c r="G30" s="380"/>
      <c r="H30" s="379"/>
      <c r="I30" s="386"/>
      <c r="J30" s="387"/>
      <c r="K30" s="388"/>
      <c r="L30" s="389"/>
      <c r="M30" s="388">
        <f>IF(NOT(ISERROR(MATCH(L30,_xlfn.ANCHORARRAY(F45),0))),K47&amp;"Por favor no seleccionar los criterios de impacto",L30)</f>
        <v>0</v>
      </c>
      <c r="N30" s="387"/>
      <c r="O30" s="388"/>
      <c r="P30" s="395"/>
      <c r="Q30" s="48">
        <v>3</v>
      </c>
      <c r="R30" s="97" t="s">
        <v>256</v>
      </c>
      <c r="S30" s="49" t="str">
        <f>IF(OR(T30="Preventivo",T30="Detectivo"),"Probabilidad",IF(T30="Correctivo","Impacto",""))</f>
        <v>Probabilidad</v>
      </c>
      <c r="T30" s="50" t="s">
        <v>72</v>
      </c>
      <c r="U30" s="50" t="s">
        <v>59</v>
      </c>
      <c r="V30" s="51" t="str">
        <f t="shared" si="15"/>
        <v>30%</v>
      </c>
      <c r="W30" s="50" t="s">
        <v>60</v>
      </c>
      <c r="X30" s="50" t="s">
        <v>61</v>
      </c>
      <c r="Y30" s="50" t="s">
        <v>62</v>
      </c>
      <c r="Z30" s="52">
        <f>IFERROR(IF(AND(S29="Probabilidad",S30="Probabilidad"),(AB29-(+AB29*V30)),IF(AND(S29="Impacto",S30="Probabilidad"),(AB28-(+AB28*V30)),IF(S30="Impacto",AB29,""))),"")</f>
        <v>0.29399999999999998</v>
      </c>
      <c r="AA30" s="53" t="str">
        <f t="shared" si="4"/>
        <v>Baja</v>
      </c>
      <c r="AB30" s="51">
        <f t="shared" si="16"/>
        <v>0.29399999999999998</v>
      </c>
      <c r="AC30" s="53" t="str">
        <f t="shared" si="12"/>
        <v>Catastrófico</v>
      </c>
      <c r="AD30" s="51">
        <f t="shared" ref="AD30:AD37" si="17">IFERROR(IF(AND(S29="Impacto",S30="Impacto"),(AD29-(+AD29*V30)),IF(AND(S29="Probabilidad",S30="Impacto"),(AD28-(+AD28*V30)),IF(S30="Probabilidad",AD29,""))),"")</f>
        <v>1</v>
      </c>
      <c r="AE30" s="54" t="str">
        <f t="shared" si="14"/>
        <v>Extremo</v>
      </c>
      <c r="AF30" s="597"/>
      <c r="AG30" s="50" t="s">
        <v>246</v>
      </c>
      <c r="AH30" s="56" t="s">
        <v>257</v>
      </c>
      <c r="AI30" s="56" t="s">
        <v>258</v>
      </c>
      <c r="AJ30" s="58">
        <v>45503</v>
      </c>
      <c r="AK30" s="58">
        <v>45535</v>
      </c>
      <c r="AL30" s="56" t="s">
        <v>254</v>
      </c>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75.5" customHeight="1" x14ac:dyDescent="0.35">
      <c r="A31" s="403"/>
      <c r="B31" s="379"/>
      <c r="C31" s="379"/>
      <c r="D31" s="379"/>
      <c r="E31" s="379"/>
      <c r="F31" s="380"/>
      <c r="G31" s="380"/>
      <c r="H31" s="379"/>
      <c r="I31" s="386"/>
      <c r="J31" s="387"/>
      <c r="K31" s="388"/>
      <c r="L31" s="389"/>
      <c r="M31" s="388">
        <f>IF(NOT(ISERROR(MATCH(L31,_xlfn.ANCHORARRAY(F46),0))),K48&amp;"Por favor no seleccionar los criterios de impacto",L31)</f>
        <v>0</v>
      </c>
      <c r="N31" s="387"/>
      <c r="O31" s="388"/>
      <c r="P31" s="395"/>
      <c r="Q31" s="48">
        <v>4</v>
      </c>
      <c r="R31" s="98" t="s">
        <v>259</v>
      </c>
      <c r="S31" s="49" t="str">
        <f t="shared" ref="S31:S37" si="18">IF(OR(T31="Preventivo",T31="Detectivo"),"Probabilidad",IF(T31="Correctivo","Impacto",""))</f>
        <v>Probabilidad</v>
      </c>
      <c r="T31" s="50" t="s">
        <v>58</v>
      </c>
      <c r="U31" s="50" t="s">
        <v>59</v>
      </c>
      <c r="V31" s="51" t="str">
        <f t="shared" si="15"/>
        <v>40%</v>
      </c>
      <c r="W31" s="50" t="s">
        <v>60</v>
      </c>
      <c r="X31" s="50" t="s">
        <v>61</v>
      </c>
      <c r="Y31" s="50" t="s">
        <v>62</v>
      </c>
      <c r="Z31" s="52">
        <f t="shared" ref="Z31:Z37" si="19">IFERROR(IF(AND(S30="Probabilidad",S31="Probabilidad"),(AB30-(+AB30*V31)),IF(AND(S30="Impacto",S31="Probabilidad"),(AB29-(+AB29*V31)),IF(S31="Impacto",AB30,""))),"")</f>
        <v>0.1764</v>
      </c>
      <c r="AA31" s="53" t="str">
        <f t="shared" si="4"/>
        <v>Muy Baja</v>
      </c>
      <c r="AB31" s="51">
        <f t="shared" si="16"/>
        <v>0.1764</v>
      </c>
      <c r="AC31" s="53" t="str">
        <f t="shared" si="12"/>
        <v>Catastrófico</v>
      </c>
      <c r="AD31" s="51">
        <f t="shared" si="17"/>
        <v>1</v>
      </c>
      <c r="AE31" s="54" t="str">
        <f t="shared" si="14"/>
        <v>Extremo</v>
      </c>
      <c r="AF31" s="597"/>
      <c r="AG31" s="50" t="s">
        <v>246</v>
      </c>
      <c r="AH31" s="56" t="s">
        <v>260</v>
      </c>
      <c r="AI31" s="56" t="s">
        <v>261</v>
      </c>
      <c r="AJ31" s="58">
        <v>45381</v>
      </c>
      <c r="AK31" s="58">
        <v>45412</v>
      </c>
      <c r="AL31" s="56" t="s">
        <v>262</v>
      </c>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178" customHeight="1" x14ac:dyDescent="0.35">
      <c r="A32" s="403"/>
      <c r="B32" s="379"/>
      <c r="C32" s="379"/>
      <c r="D32" s="379"/>
      <c r="E32" s="379"/>
      <c r="F32" s="380"/>
      <c r="G32" s="380"/>
      <c r="H32" s="379"/>
      <c r="I32" s="386"/>
      <c r="J32" s="387"/>
      <c r="K32" s="388"/>
      <c r="L32" s="389"/>
      <c r="M32" s="388">
        <f>IF(NOT(ISERROR(MATCH(L32,_xlfn.ANCHORARRAY(F47),0))),K49&amp;"Por favor no seleccionar los criterios de impacto",L32)</f>
        <v>0</v>
      </c>
      <c r="N32" s="387"/>
      <c r="O32" s="388"/>
      <c r="P32" s="395"/>
      <c r="Q32" s="48">
        <v>5</v>
      </c>
      <c r="R32" s="96" t="s">
        <v>263</v>
      </c>
      <c r="S32" s="49" t="str">
        <f t="shared" si="18"/>
        <v>Probabilidad</v>
      </c>
      <c r="T32" s="50" t="s">
        <v>58</v>
      </c>
      <c r="U32" s="50" t="s">
        <v>59</v>
      </c>
      <c r="V32" s="51" t="str">
        <f t="shared" si="15"/>
        <v>40%</v>
      </c>
      <c r="W32" s="50" t="s">
        <v>60</v>
      </c>
      <c r="X32" s="50" t="s">
        <v>61</v>
      </c>
      <c r="Y32" s="50" t="s">
        <v>62</v>
      </c>
      <c r="Z32" s="52">
        <f t="shared" si="19"/>
        <v>0.10584</v>
      </c>
      <c r="AA32" s="53" t="str">
        <f t="shared" si="4"/>
        <v>Muy Baja</v>
      </c>
      <c r="AB32" s="51">
        <f t="shared" si="16"/>
        <v>0.10584</v>
      </c>
      <c r="AC32" s="53" t="str">
        <f t="shared" si="12"/>
        <v>Catastrófico</v>
      </c>
      <c r="AD32" s="51">
        <f t="shared" si="17"/>
        <v>1</v>
      </c>
      <c r="AE32" s="54" t="str">
        <f t="shared" si="14"/>
        <v>Extremo</v>
      </c>
      <c r="AF32" s="597"/>
      <c r="AG32" s="50" t="s">
        <v>246</v>
      </c>
      <c r="AH32" s="56" t="s">
        <v>264</v>
      </c>
      <c r="AI32" s="56" t="s">
        <v>265</v>
      </c>
      <c r="AJ32" s="58">
        <v>45306</v>
      </c>
      <c r="AK32" s="58">
        <v>45337</v>
      </c>
      <c r="AL32" s="56" t="s">
        <v>266</v>
      </c>
      <c r="AM32" s="57" t="s">
        <v>250</v>
      </c>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169" customHeight="1" x14ac:dyDescent="0.35">
      <c r="A33" s="403"/>
      <c r="B33" s="379"/>
      <c r="C33" s="379"/>
      <c r="D33" s="379"/>
      <c r="E33" s="379"/>
      <c r="F33" s="380"/>
      <c r="G33" s="380"/>
      <c r="H33" s="379"/>
      <c r="I33" s="386"/>
      <c r="J33" s="387"/>
      <c r="K33" s="388"/>
      <c r="L33" s="389"/>
      <c r="M33" s="388"/>
      <c r="N33" s="387"/>
      <c r="O33" s="388"/>
      <c r="P33" s="395"/>
      <c r="Q33" s="48">
        <v>6</v>
      </c>
      <c r="R33" s="96" t="s">
        <v>267</v>
      </c>
      <c r="S33" s="49" t="str">
        <f t="shared" si="18"/>
        <v>Probabilidad</v>
      </c>
      <c r="T33" s="50" t="s">
        <v>58</v>
      </c>
      <c r="U33" s="50" t="s">
        <v>59</v>
      </c>
      <c r="V33" s="51" t="str">
        <f t="shared" si="15"/>
        <v>40%</v>
      </c>
      <c r="W33" s="50" t="s">
        <v>60</v>
      </c>
      <c r="X33" s="50" t="s">
        <v>61</v>
      </c>
      <c r="Y33" s="50" t="s">
        <v>62</v>
      </c>
      <c r="Z33" s="52">
        <f t="shared" si="19"/>
        <v>6.3504000000000005E-2</v>
      </c>
      <c r="AA33" s="53" t="str">
        <f t="shared" si="4"/>
        <v>Muy Baja</v>
      </c>
      <c r="AB33" s="51">
        <f t="shared" si="16"/>
        <v>6.3504000000000005E-2</v>
      </c>
      <c r="AC33" s="53" t="str">
        <f t="shared" si="12"/>
        <v>Catastrófico</v>
      </c>
      <c r="AD33" s="51">
        <f t="shared" si="17"/>
        <v>1</v>
      </c>
      <c r="AE33" s="54" t="str">
        <f t="shared" si="14"/>
        <v>Extremo</v>
      </c>
      <c r="AF33" s="597"/>
      <c r="AG33" s="50" t="s">
        <v>246</v>
      </c>
      <c r="AH33" s="56" t="s">
        <v>268</v>
      </c>
      <c r="AI33" s="56" t="s">
        <v>261</v>
      </c>
      <c r="AJ33" s="58">
        <v>45322</v>
      </c>
      <c r="AK33" s="58">
        <v>45337</v>
      </c>
      <c r="AL33" s="56" t="s">
        <v>254</v>
      </c>
      <c r="AM33" s="57" t="s">
        <v>255</v>
      </c>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179.15" customHeight="1" x14ac:dyDescent="0.35">
      <c r="A34" s="403"/>
      <c r="B34" s="379"/>
      <c r="C34" s="379"/>
      <c r="D34" s="379"/>
      <c r="E34" s="379"/>
      <c r="F34" s="380"/>
      <c r="G34" s="380"/>
      <c r="H34" s="379"/>
      <c r="I34" s="386"/>
      <c r="J34" s="387"/>
      <c r="K34" s="388"/>
      <c r="L34" s="389"/>
      <c r="M34" s="388"/>
      <c r="N34" s="387"/>
      <c r="O34" s="388"/>
      <c r="P34" s="395"/>
      <c r="Q34" s="48">
        <v>7</v>
      </c>
      <c r="R34" s="96" t="s">
        <v>269</v>
      </c>
      <c r="S34" s="49" t="str">
        <f t="shared" si="18"/>
        <v>Probabilidad</v>
      </c>
      <c r="T34" s="50" t="s">
        <v>58</v>
      </c>
      <c r="U34" s="50" t="s">
        <v>59</v>
      </c>
      <c r="V34" s="51" t="str">
        <f t="shared" si="15"/>
        <v>40%</v>
      </c>
      <c r="W34" s="50" t="s">
        <v>60</v>
      </c>
      <c r="X34" s="50" t="s">
        <v>61</v>
      </c>
      <c r="Y34" s="50" t="s">
        <v>62</v>
      </c>
      <c r="Z34" s="52">
        <f t="shared" si="19"/>
        <v>3.8102400000000002E-2</v>
      </c>
      <c r="AA34" s="53" t="str">
        <f t="shared" si="4"/>
        <v>Muy Baja</v>
      </c>
      <c r="AB34" s="51">
        <f t="shared" si="16"/>
        <v>3.8102400000000002E-2</v>
      </c>
      <c r="AC34" s="53" t="str">
        <f t="shared" si="12"/>
        <v>Catastrófico</v>
      </c>
      <c r="AD34" s="51">
        <f t="shared" si="17"/>
        <v>1</v>
      </c>
      <c r="AE34" s="54" t="str">
        <f t="shared" si="14"/>
        <v>Extremo</v>
      </c>
      <c r="AF34" s="597"/>
      <c r="AG34" s="50" t="s">
        <v>246</v>
      </c>
      <c r="AH34" s="56" t="s">
        <v>270</v>
      </c>
      <c r="AI34" s="56" t="s">
        <v>271</v>
      </c>
      <c r="AJ34" s="58">
        <v>45350</v>
      </c>
      <c r="AK34" s="58">
        <v>41713</v>
      </c>
      <c r="AL34" s="56" t="s">
        <v>272</v>
      </c>
      <c r="AM34" s="57" t="s">
        <v>250</v>
      </c>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151.5" customHeight="1" x14ac:dyDescent="0.35">
      <c r="A35" s="403"/>
      <c r="B35" s="379"/>
      <c r="C35" s="379"/>
      <c r="D35" s="379"/>
      <c r="E35" s="379"/>
      <c r="F35" s="380"/>
      <c r="G35" s="380"/>
      <c r="H35" s="379"/>
      <c r="I35" s="386"/>
      <c r="J35" s="387"/>
      <c r="K35" s="388"/>
      <c r="L35" s="389"/>
      <c r="M35" s="388"/>
      <c r="N35" s="387"/>
      <c r="O35" s="388"/>
      <c r="P35" s="395"/>
      <c r="Q35" s="48">
        <v>8</v>
      </c>
      <c r="R35" s="96" t="s">
        <v>273</v>
      </c>
      <c r="S35" s="49" t="str">
        <f t="shared" si="18"/>
        <v>Probabilidad</v>
      </c>
      <c r="T35" s="50" t="s">
        <v>58</v>
      </c>
      <c r="U35" s="50" t="s">
        <v>59</v>
      </c>
      <c r="V35" s="51" t="str">
        <f t="shared" si="15"/>
        <v>40%</v>
      </c>
      <c r="W35" s="50" t="s">
        <v>60</v>
      </c>
      <c r="X35" s="50" t="s">
        <v>61</v>
      </c>
      <c r="Y35" s="50" t="s">
        <v>62</v>
      </c>
      <c r="Z35" s="52">
        <f t="shared" si="19"/>
        <v>2.286144E-2</v>
      </c>
      <c r="AA35" s="53" t="str">
        <f t="shared" si="4"/>
        <v>Muy Baja</v>
      </c>
      <c r="AB35" s="51">
        <f t="shared" si="16"/>
        <v>2.286144E-2</v>
      </c>
      <c r="AC35" s="53" t="str">
        <f t="shared" si="12"/>
        <v>Catastrófico</v>
      </c>
      <c r="AD35" s="51">
        <f t="shared" si="17"/>
        <v>1</v>
      </c>
      <c r="AE35" s="54" t="str">
        <f t="shared" si="14"/>
        <v>Extremo</v>
      </c>
      <c r="AF35" s="597"/>
      <c r="AG35" s="50" t="s">
        <v>246</v>
      </c>
      <c r="AH35" s="56" t="s">
        <v>274</v>
      </c>
      <c r="AI35" s="56" t="s">
        <v>253</v>
      </c>
      <c r="AJ35" s="58">
        <v>45291</v>
      </c>
      <c r="AK35" s="58">
        <v>45306</v>
      </c>
      <c r="AL35" s="56" t="s">
        <v>275</v>
      </c>
      <c r="AM35" s="57" t="s">
        <v>250</v>
      </c>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170.5" customHeight="1" x14ac:dyDescent="0.35">
      <c r="A36" s="403"/>
      <c r="B36" s="379"/>
      <c r="C36" s="379"/>
      <c r="D36" s="379"/>
      <c r="E36" s="379"/>
      <c r="F36" s="380"/>
      <c r="G36" s="380"/>
      <c r="H36" s="379"/>
      <c r="I36" s="386"/>
      <c r="J36" s="387"/>
      <c r="K36" s="388"/>
      <c r="L36" s="389"/>
      <c r="M36" s="388"/>
      <c r="N36" s="387"/>
      <c r="O36" s="388"/>
      <c r="P36" s="395"/>
      <c r="Q36" s="48">
        <v>9</v>
      </c>
      <c r="R36" s="96" t="s">
        <v>276</v>
      </c>
      <c r="S36" s="49" t="str">
        <f t="shared" si="18"/>
        <v>Probabilidad</v>
      </c>
      <c r="T36" s="50" t="s">
        <v>58</v>
      </c>
      <c r="U36" s="50" t="s">
        <v>59</v>
      </c>
      <c r="V36" s="51" t="str">
        <f t="shared" si="15"/>
        <v>40%</v>
      </c>
      <c r="W36" s="50" t="s">
        <v>60</v>
      </c>
      <c r="X36" s="50" t="s">
        <v>61</v>
      </c>
      <c r="Y36" s="50" t="s">
        <v>62</v>
      </c>
      <c r="Z36" s="52">
        <f t="shared" si="19"/>
        <v>1.3716864E-2</v>
      </c>
      <c r="AA36" s="53" t="str">
        <f t="shared" si="4"/>
        <v>Muy Baja</v>
      </c>
      <c r="AB36" s="51">
        <f t="shared" si="16"/>
        <v>1.3716864E-2</v>
      </c>
      <c r="AC36" s="53" t="str">
        <f t="shared" si="12"/>
        <v>Catastrófico</v>
      </c>
      <c r="AD36" s="51">
        <f t="shared" si="17"/>
        <v>1</v>
      </c>
      <c r="AE36" s="54" t="str">
        <f t="shared" si="14"/>
        <v>Extremo</v>
      </c>
      <c r="AF36" s="597"/>
      <c r="AG36" s="50" t="s">
        <v>246</v>
      </c>
      <c r="AH36" s="56" t="s">
        <v>277</v>
      </c>
      <c r="AI36" s="56" t="s">
        <v>278</v>
      </c>
      <c r="AJ36" s="58">
        <v>45306</v>
      </c>
      <c r="AK36" s="58">
        <v>45337</v>
      </c>
      <c r="AL36" s="56" t="s">
        <v>266</v>
      </c>
      <c r="AM36" s="57" t="s">
        <v>250</v>
      </c>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160.5" customHeight="1" x14ac:dyDescent="0.35">
      <c r="A37" s="403"/>
      <c r="B37" s="379"/>
      <c r="C37" s="379"/>
      <c r="D37" s="379"/>
      <c r="E37" s="379"/>
      <c r="F37" s="380"/>
      <c r="G37" s="380"/>
      <c r="H37" s="379"/>
      <c r="I37" s="386"/>
      <c r="J37" s="387"/>
      <c r="K37" s="388"/>
      <c r="L37" s="389"/>
      <c r="M37" s="388">
        <f>IF(NOT(ISERROR(MATCH(L37,_xlfn.ANCHORARRAY(F48),0))),K50&amp;"Por favor no seleccionar los criterios de impacto",L37)</f>
        <v>0</v>
      </c>
      <c r="N37" s="387"/>
      <c r="O37" s="388"/>
      <c r="P37" s="395"/>
      <c r="Q37" s="48">
        <v>10</v>
      </c>
      <c r="R37" s="96" t="s">
        <v>279</v>
      </c>
      <c r="S37" s="49" t="str">
        <f t="shared" si="18"/>
        <v>Impacto</v>
      </c>
      <c r="T37" s="50" t="s">
        <v>111</v>
      </c>
      <c r="U37" s="50" t="s">
        <v>59</v>
      </c>
      <c r="V37" s="51" t="str">
        <f t="shared" si="15"/>
        <v>25%</v>
      </c>
      <c r="W37" s="50" t="s">
        <v>60</v>
      </c>
      <c r="X37" s="50" t="s">
        <v>61</v>
      </c>
      <c r="Y37" s="50" t="s">
        <v>62</v>
      </c>
      <c r="Z37" s="52">
        <f t="shared" si="19"/>
        <v>1.3716864E-2</v>
      </c>
      <c r="AA37" s="53" t="str">
        <f t="shared" si="4"/>
        <v>Muy Baja</v>
      </c>
      <c r="AB37" s="51">
        <f t="shared" si="16"/>
        <v>1.3716864E-2</v>
      </c>
      <c r="AC37" s="53" t="str">
        <f t="shared" si="12"/>
        <v>Mayor</v>
      </c>
      <c r="AD37" s="51">
        <f t="shared" si="17"/>
        <v>0.75</v>
      </c>
      <c r="AE37" s="191" t="str">
        <f t="shared" si="14"/>
        <v>Alto</v>
      </c>
      <c r="AF37" s="597"/>
      <c r="AG37" s="50" t="s">
        <v>246</v>
      </c>
      <c r="AH37" s="56" t="s">
        <v>270</v>
      </c>
      <c r="AI37" s="56" t="s">
        <v>271</v>
      </c>
      <c r="AJ37" s="58">
        <v>45350</v>
      </c>
      <c r="AK37" s="58">
        <v>41713</v>
      </c>
      <c r="AL37" s="56" t="s">
        <v>272</v>
      </c>
      <c r="AM37" s="57" t="s">
        <v>250</v>
      </c>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90.5" customHeight="1" x14ac:dyDescent="0.35">
      <c r="A38" s="403">
        <v>4</v>
      </c>
      <c r="B38" s="379" t="s">
        <v>49</v>
      </c>
      <c r="C38" s="379" t="s">
        <v>280</v>
      </c>
      <c r="D38" s="379" t="s">
        <v>281</v>
      </c>
      <c r="E38" s="379" t="s">
        <v>282</v>
      </c>
      <c r="F38" s="380" t="s">
        <v>283</v>
      </c>
      <c r="G38" s="380" t="s">
        <v>54</v>
      </c>
      <c r="H38" s="379" t="s">
        <v>284</v>
      </c>
      <c r="I38" s="386">
        <v>3840</v>
      </c>
      <c r="J38" s="387" t="str">
        <f>IF(I38&lt;=0,"",IF(I38&lt;=2,"Muy Baja",IF(I38&lt;=24,"Baja",IF(I38&lt;=500,"Media",IF(I38&lt;=5000,"Alta","Muy Alta")))))</f>
        <v>Alta</v>
      </c>
      <c r="K38" s="388">
        <f>IF(J38="","",IF(J38="Muy Baja",0.2,IF(J38="Baja",0.4,IF(J38="Media",0.6,IF(J38="Alta",0.8,IF(J38="Muy Alta",1,))))))</f>
        <v>0.8</v>
      </c>
      <c r="L38" s="389" t="s">
        <v>285</v>
      </c>
      <c r="M38" s="388" t="s">
        <v>285</v>
      </c>
      <c r="N38" s="387" t="s">
        <v>706</v>
      </c>
      <c r="O38" s="388">
        <f>IF(N38="","",IF(N38="Leve",0.2,IF(N38="Menor",0.4,IF(N38="Moderado",0.6,IF(N38="Mayor",0.8,IF(N38="Catastrófico",1,))))))</f>
        <v>0.8</v>
      </c>
      <c r="P38" s="395" t="str">
        <f>IF(OR(AND(J38="Muy Baja",N38="Leve"),AND(J38="Muy Baja",N38="Menor"),AND(J38="Baja",N38="Leve")),"Bajo",IF(OR(AND(J38="Muy baja",N38="Moderado"),AND(J38="Baja",N38="Menor"),AND(J38="Baja",N38="Moderado"),AND(J38="Media",N38="Leve"),AND(J38="Media",N38="Menor"),AND(J38="Media",N38="Moderado"),AND(J38="Alta",N38="Leve"),AND(J38="Alta",N38="Menor")),"Moderado",IF(OR(AND(J38="Muy Baja",N38="Mayor"),AND(J38="Baja",N38="Mayor"),AND(J38="Media",N38="Mayor"),AND(J38="Alta",N38="Moderado"),AND(J38="Alta",N38="Mayor"),AND(J38="Muy Alta",N38="Leve"),AND(J38="Muy Alta",N38="Menor"),AND(J38="Muy Alta",N38="Moderado"),AND(J38="Muy Alta",N38="Mayor")),"Alto",IF(OR(AND(J38="Muy Baja",N38="Catastrófico"),AND(J38="Baja",N38="Catastrófico"),AND(J38="Media",N38="Catastrófico"),AND(J38="Alta",N38="Catastrófico"),AND(J38="Muy Alta",N38="Catastrófico")),"Extremo",""))))</f>
        <v>Alto</v>
      </c>
      <c r="Q38" s="48">
        <v>1</v>
      </c>
      <c r="R38" s="96" t="s">
        <v>286</v>
      </c>
      <c r="S38" s="49" t="str">
        <f>IF(OR(T38="Preventivo",T38="Detectivo"),"Probabilidad",IF(T38="Correctivo","Impacto",""))</f>
        <v>Probabilidad</v>
      </c>
      <c r="T38" s="50" t="s">
        <v>58</v>
      </c>
      <c r="U38" s="50" t="s">
        <v>59</v>
      </c>
      <c r="V38" s="51" t="str">
        <f>IF(AND(T38="Preventivo",U38="Automático"),"50%",IF(AND(T38="Preventivo",U38="Manual"),"40%",IF(AND(T38="Detectivo",U38="Automático"),"40%",IF(AND(T38="Detectivo",U38="Manual"),"30%",IF(AND(T38="Correctivo",U38="Automático"),"35%",IF(AND(T38="Correctivo",U38="Manual"),"25%",""))))))</f>
        <v>40%</v>
      </c>
      <c r="W38" s="50" t="s">
        <v>60</v>
      </c>
      <c r="X38" s="50" t="s">
        <v>61</v>
      </c>
      <c r="Y38" s="50" t="s">
        <v>62</v>
      </c>
      <c r="Z38" s="52">
        <f>IFERROR(IF(S38="Probabilidad",(K38-(+K38*V38)),IF(S38="Impacto",K38,"")),"")</f>
        <v>0.48</v>
      </c>
      <c r="AA38" s="53" t="str">
        <f>IFERROR(IF(Z38="","",IF(Z38&lt;=0.2,"Muy Baja",IF(Z38&lt;=0.4,"Baja",IF(Z38&lt;=0.6,"Media",IF(Z38&lt;=0.8,"Alta","Muy Alta"))))),"")</f>
        <v>Media</v>
      </c>
      <c r="AB38" s="51">
        <f>+Z38</f>
        <v>0.48</v>
      </c>
      <c r="AC38" s="53" t="str">
        <f t="shared" si="12"/>
        <v>Mayor</v>
      </c>
      <c r="AD38" s="51">
        <f>IFERROR(IF(S38="Impacto",(O38-(+O38*V38)),IF(S38="Probabilidad",O38,"")),"")</f>
        <v>0.8</v>
      </c>
      <c r="AE38" s="54" t="str">
        <f t="shared" si="14"/>
        <v>Alto</v>
      </c>
      <c r="AF38" s="384" t="str">
        <f>(AE41)</f>
        <v>Alto</v>
      </c>
      <c r="AG38" s="50" t="s">
        <v>246</v>
      </c>
      <c r="AH38" s="56" t="s">
        <v>287</v>
      </c>
      <c r="AI38" s="56" t="s">
        <v>265</v>
      </c>
      <c r="AJ38" s="58">
        <v>45306</v>
      </c>
      <c r="AK38" s="58">
        <v>45337</v>
      </c>
      <c r="AL38" s="56" t="s">
        <v>266</v>
      </c>
      <c r="AM38" s="57" t="s">
        <v>250</v>
      </c>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175.5" customHeight="1" x14ac:dyDescent="0.35">
      <c r="A39" s="403"/>
      <c r="B39" s="379"/>
      <c r="C39" s="379"/>
      <c r="D39" s="379"/>
      <c r="E39" s="379"/>
      <c r="F39" s="380"/>
      <c r="G39" s="380"/>
      <c r="H39" s="379"/>
      <c r="I39" s="386"/>
      <c r="J39" s="387"/>
      <c r="K39" s="388"/>
      <c r="L39" s="389"/>
      <c r="M39" s="388">
        <f>IF(NOT(ISERROR(MATCH(L39,_xlfn.ANCHORARRAY(F50),0))),K52&amp;"Por favor no seleccionar los criterios de impacto",L39)</f>
        <v>0</v>
      </c>
      <c r="N39" s="387"/>
      <c r="O39" s="388"/>
      <c r="P39" s="395"/>
      <c r="Q39" s="48">
        <v>2</v>
      </c>
      <c r="R39" s="96" t="s">
        <v>288</v>
      </c>
      <c r="S39" s="49" t="str">
        <f>IF(OR(T39="Preventivo",T39="Detectivo"),"Probabilidad",IF(T39="Correctivo","Impacto",""))</f>
        <v>Probabilidad</v>
      </c>
      <c r="T39" s="50" t="s">
        <v>58</v>
      </c>
      <c r="U39" s="50" t="s">
        <v>59</v>
      </c>
      <c r="V39" s="51" t="str">
        <f t="shared" ref="V39:V41" si="20">IF(AND(T39="Preventivo",U39="Automático"),"50%",IF(AND(T39="Preventivo",U39="Manual"),"40%",IF(AND(T39="Detectivo",U39="Automático"),"40%",IF(AND(T39="Detectivo",U39="Manual"),"30%",IF(AND(T39="Correctivo",U39="Automático"),"35%",IF(AND(T39="Correctivo",U39="Manual"),"25%",""))))))</f>
        <v>40%</v>
      </c>
      <c r="W39" s="50" t="s">
        <v>60</v>
      </c>
      <c r="X39" s="50" t="s">
        <v>61</v>
      </c>
      <c r="Y39" s="50" t="s">
        <v>62</v>
      </c>
      <c r="Z39" s="52">
        <f>IFERROR(IF(AND(S38="Probabilidad",S39="Probabilidad"),(AB38-(+AB38*V39)),IF(S39="Probabilidad",(K38-(+K38*V39)),IF(S39="Impacto",AB38,""))),"")</f>
        <v>0.28799999999999998</v>
      </c>
      <c r="AA39" s="53" t="str">
        <f t="shared" si="4"/>
        <v>Baja</v>
      </c>
      <c r="AB39" s="51">
        <f t="shared" ref="AB39:AB41" si="21">+Z39</f>
        <v>0.28799999999999998</v>
      </c>
      <c r="AC39" s="53" t="str">
        <f t="shared" si="12"/>
        <v>Mayor</v>
      </c>
      <c r="AD39" s="51">
        <f>IFERROR(IF(AND(S38="Impacto",S39="Impacto"),(AD38-(+AD38*V39)),IF(S39="Impacto",(O38-(+O38*V39)),IF(S39="Probabilidad",AD38,""))),"")</f>
        <v>0.8</v>
      </c>
      <c r="AE39" s="54" t="str">
        <f t="shared" si="14"/>
        <v>Alto</v>
      </c>
      <c r="AF39" s="384"/>
      <c r="AG39" s="50" t="s">
        <v>246</v>
      </c>
      <c r="AH39" s="56" t="s">
        <v>289</v>
      </c>
      <c r="AI39" s="56" t="s">
        <v>248</v>
      </c>
      <c r="AJ39" s="192">
        <v>45442</v>
      </c>
      <c r="AK39" s="58">
        <v>45473</v>
      </c>
      <c r="AL39" s="56" t="s">
        <v>254</v>
      </c>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192.65" customHeight="1" x14ac:dyDescent="0.35">
      <c r="A40" s="403"/>
      <c r="B40" s="379"/>
      <c r="C40" s="379"/>
      <c r="D40" s="379"/>
      <c r="E40" s="379"/>
      <c r="F40" s="380"/>
      <c r="G40" s="380"/>
      <c r="H40" s="379"/>
      <c r="I40" s="386"/>
      <c r="J40" s="387"/>
      <c r="K40" s="388"/>
      <c r="L40" s="389"/>
      <c r="M40" s="388">
        <f>IF(NOT(ISERROR(MATCH(L40,_xlfn.ANCHORARRAY(F51),0))),K53&amp;"Por favor no seleccionar los criterios de impacto",L40)</f>
        <v>0</v>
      </c>
      <c r="N40" s="387"/>
      <c r="O40" s="388"/>
      <c r="P40" s="395"/>
      <c r="Q40" s="48">
        <v>3</v>
      </c>
      <c r="R40" s="96" t="s">
        <v>290</v>
      </c>
      <c r="S40" s="49" t="str">
        <f>IF(OR(T40="Preventivo",T40="Detectivo"),"Probabilidad",IF(T40="Correctivo","Impacto",""))</f>
        <v>Probabilidad</v>
      </c>
      <c r="T40" s="50" t="s">
        <v>72</v>
      </c>
      <c r="U40" s="50" t="s">
        <v>59</v>
      </c>
      <c r="V40" s="51" t="str">
        <f t="shared" si="20"/>
        <v>30%</v>
      </c>
      <c r="W40" s="50" t="s">
        <v>60</v>
      </c>
      <c r="X40" s="50" t="s">
        <v>61</v>
      </c>
      <c r="Y40" s="50" t="s">
        <v>62</v>
      </c>
      <c r="Z40" s="52">
        <f>IFERROR(IF(AND(S39="Probabilidad",S40="Probabilidad"),(AB39-(+AB39*V40)),IF(AND(S39="Impacto",S40="Probabilidad"),(AB38-(+AB38*V40)),IF(S40="Impacto",AB39,""))),"")</f>
        <v>0.2016</v>
      </c>
      <c r="AA40" s="53" t="str">
        <f t="shared" si="4"/>
        <v>Baja</v>
      </c>
      <c r="AB40" s="51">
        <f t="shared" si="21"/>
        <v>0.2016</v>
      </c>
      <c r="AC40" s="53" t="str">
        <f t="shared" si="12"/>
        <v>Mayor</v>
      </c>
      <c r="AD40" s="51">
        <f>IFERROR(IF(AND(S39="Impacto",S40="Impacto"),(AD39-(+AD39*V40)),IF(AND(S39="Probabilidad",S40="Impacto"),(AD38-(+AD38*V40)),IF(S40="Probabilidad",AD39,""))),"")</f>
        <v>0.8</v>
      </c>
      <c r="AE40" s="54" t="str">
        <f t="shared" si="14"/>
        <v>Alto</v>
      </c>
      <c r="AF40" s="384"/>
      <c r="AG40" s="50" t="s">
        <v>246</v>
      </c>
      <c r="AH40" s="56" t="s">
        <v>291</v>
      </c>
      <c r="AI40" s="56" t="s">
        <v>248</v>
      </c>
      <c r="AJ40" s="58">
        <v>45306</v>
      </c>
      <c r="AK40" s="58">
        <v>45323</v>
      </c>
      <c r="AL40" s="56" t="s">
        <v>292</v>
      </c>
      <c r="AM40" s="57" t="s">
        <v>250</v>
      </c>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195.65" customHeight="1" x14ac:dyDescent="0.35">
      <c r="A41" s="403"/>
      <c r="B41" s="379"/>
      <c r="C41" s="379"/>
      <c r="D41" s="379"/>
      <c r="E41" s="379"/>
      <c r="F41" s="380"/>
      <c r="G41" s="380"/>
      <c r="H41" s="379"/>
      <c r="I41" s="386"/>
      <c r="J41" s="387"/>
      <c r="K41" s="388"/>
      <c r="L41" s="389"/>
      <c r="M41" s="388">
        <f>IF(NOT(ISERROR(MATCH(L41,_xlfn.ANCHORARRAY(F52),0))),K54&amp;"Por favor no seleccionar los criterios de impacto",L41)</f>
        <v>0</v>
      </c>
      <c r="N41" s="387"/>
      <c r="O41" s="388"/>
      <c r="P41" s="395"/>
      <c r="Q41" s="48">
        <v>4</v>
      </c>
      <c r="R41" s="96" t="s">
        <v>293</v>
      </c>
      <c r="S41" s="49" t="str">
        <f t="shared" ref="S41" si="22">IF(OR(T41="Preventivo",T41="Detectivo"),"Probabilidad",IF(T41="Correctivo","Impacto",""))</f>
        <v>Probabilidad</v>
      </c>
      <c r="T41" s="50" t="s">
        <v>58</v>
      </c>
      <c r="U41" s="50" t="s">
        <v>59</v>
      </c>
      <c r="V41" s="51" t="str">
        <f t="shared" si="20"/>
        <v>40%</v>
      </c>
      <c r="W41" s="50" t="s">
        <v>60</v>
      </c>
      <c r="X41" s="50" t="s">
        <v>61</v>
      </c>
      <c r="Y41" s="50" t="s">
        <v>62</v>
      </c>
      <c r="Z41" s="52">
        <f t="shared" ref="Z41" si="23">IFERROR(IF(AND(S40="Probabilidad",S41="Probabilidad"),(AB40-(+AB40*V41)),IF(AND(S40="Impacto",S41="Probabilidad"),(AB39-(+AB39*V41)),IF(S41="Impacto",AB40,""))),"")</f>
        <v>0.12096</v>
      </c>
      <c r="AA41" s="53" t="str">
        <f t="shared" si="4"/>
        <v>Muy Baja</v>
      </c>
      <c r="AB41" s="51">
        <f t="shared" si="21"/>
        <v>0.12096</v>
      </c>
      <c r="AC41" s="53" t="str">
        <f t="shared" si="12"/>
        <v>Mayor</v>
      </c>
      <c r="AD41" s="51">
        <f>IFERROR(IF(AND(S40="Impacto",S41="Impacto"),(AD40-(+AD40*V41)),IF(AND(S40="Probabilidad",S41="Impacto"),(AD39-(+AD39*V41)),IF(S41="Probabilidad",AD40,""))),"")</f>
        <v>0.8</v>
      </c>
      <c r="AE41" s="54" t="str">
        <f t="shared" si="14"/>
        <v>Alto</v>
      </c>
      <c r="AF41" s="384"/>
      <c r="AG41" s="50" t="s">
        <v>246</v>
      </c>
      <c r="AH41" s="56" t="s">
        <v>294</v>
      </c>
      <c r="AI41" s="56" t="s">
        <v>248</v>
      </c>
      <c r="AJ41" s="58">
        <v>41685</v>
      </c>
      <c r="AK41" s="58">
        <v>41774</v>
      </c>
      <c r="AL41" s="56" t="s">
        <v>266</v>
      </c>
      <c r="AM41" s="57" t="s">
        <v>250</v>
      </c>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32.5" hidden="1" customHeight="1" x14ac:dyDescent="0.35">
      <c r="A42" s="403"/>
      <c r="B42" s="379"/>
      <c r="C42" s="379"/>
      <c r="D42" s="379"/>
      <c r="E42" s="46"/>
      <c r="F42" s="380"/>
      <c r="G42" s="47"/>
      <c r="H42" s="379"/>
      <c r="I42" s="386"/>
      <c r="J42" s="387"/>
      <c r="K42" s="388"/>
      <c r="L42" s="389"/>
      <c r="M42" s="388">
        <f>IF(NOT(ISERROR(MATCH(L42,_xlfn.ANCHORARRAY(F53),0))),K55&amp;"Por favor no seleccionar los criterios de impacto",L42)</f>
        <v>0</v>
      </c>
      <c r="N42" s="387"/>
      <c r="O42" s="388"/>
      <c r="P42" s="395"/>
      <c r="Q42" s="48">
        <v>5</v>
      </c>
      <c r="R42" s="96"/>
      <c r="S42" s="49"/>
      <c r="T42" s="50"/>
      <c r="U42" s="50"/>
      <c r="V42" s="51"/>
      <c r="W42" s="50"/>
      <c r="X42" s="50"/>
      <c r="Y42" s="50"/>
      <c r="Z42" s="59"/>
      <c r="AA42" s="53"/>
      <c r="AB42" s="51"/>
      <c r="AC42" s="53"/>
      <c r="AD42" s="51"/>
      <c r="AE42" s="54"/>
      <c r="AF42" s="54"/>
      <c r="AG42" s="50" t="s">
        <v>246</v>
      </c>
      <c r="AH42" s="56"/>
      <c r="AI42" s="56"/>
      <c r="AJ42" s="58"/>
      <c r="AK42" s="58"/>
      <c r="AL42" s="56"/>
      <c r="AM42" s="5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74.150000000000006" hidden="1" customHeight="1" x14ac:dyDescent="0.35">
      <c r="A43" s="403"/>
      <c r="B43" s="379"/>
      <c r="C43" s="379"/>
      <c r="D43" s="379"/>
      <c r="E43" s="46"/>
      <c r="F43" s="380"/>
      <c r="G43" s="47"/>
      <c r="H43" s="379"/>
      <c r="I43" s="386"/>
      <c r="J43" s="387"/>
      <c r="K43" s="388"/>
      <c r="L43" s="389"/>
      <c r="M43" s="388">
        <f>IF(NOT(ISERROR(MATCH(L43,_xlfn.ANCHORARRAY(F54),0))),K56&amp;"Por favor no seleccionar los criterios de impacto",L43)</f>
        <v>0</v>
      </c>
      <c r="N43" s="387"/>
      <c r="O43" s="388"/>
      <c r="P43" s="395"/>
      <c r="Q43" s="48">
        <v>6</v>
      </c>
      <c r="R43" s="96"/>
      <c r="S43" s="49"/>
      <c r="T43" s="50"/>
      <c r="U43" s="50"/>
      <c r="V43" s="51"/>
      <c r="W43" s="50"/>
      <c r="X43" s="50"/>
      <c r="Y43" s="50"/>
      <c r="Z43" s="52"/>
      <c r="AA43" s="53"/>
      <c r="AB43" s="51"/>
      <c r="AC43" s="53"/>
      <c r="AD43" s="51"/>
      <c r="AE43" s="54"/>
      <c r="AF43" s="54"/>
      <c r="AG43" s="50" t="s">
        <v>246</v>
      </c>
      <c r="AH43" s="56"/>
      <c r="AI43" s="56"/>
      <c r="AJ43" s="58"/>
      <c r="AK43" s="58"/>
      <c r="AL43" s="56"/>
      <c r="AM43" s="5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169" customHeight="1" x14ac:dyDescent="0.35">
      <c r="A44" s="403">
        <v>5</v>
      </c>
      <c r="B44" s="379" t="s">
        <v>49</v>
      </c>
      <c r="C44" s="379" t="s">
        <v>295</v>
      </c>
      <c r="D44" s="379" t="s">
        <v>296</v>
      </c>
      <c r="E44" s="46" t="s">
        <v>297</v>
      </c>
      <c r="F44" s="380" t="s">
        <v>298</v>
      </c>
      <c r="G44" s="380" t="s">
        <v>54</v>
      </c>
      <c r="H44" s="379" t="s">
        <v>95</v>
      </c>
      <c r="I44" s="386">
        <v>3840</v>
      </c>
      <c r="J44" s="387" t="str">
        <f>IF(I44&lt;=0,"",IF(I44&lt;=2,"Muy Baja",IF(I44&lt;=24,"Baja",IF(I44&lt;=500,"Media",IF(I44&lt;=5000,"Alta","Muy Alta")))))</f>
        <v>Alta</v>
      </c>
      <c r="K44" s="388">
        <f>IF(J44="","",IF(J44="Muy Baja",0.2,IF(J44="Baja",0.4,IF(J44="Media",0.6,IF(J44="Alta",0.8,IF(J44="Muy Alta",1,))))))</f>
        <v>0.8</v>
      </c>
      <c r="L44" s="389" t="s">
        <v>285</v>
      </c>
      <c r="M44" s="382" t="s">
        <v>285</v>
      </c>
      <c r="N44" s="381" t="s">
        <v>706</v>
      </c>
      <c r="O44" s="382">
        <f>IF(N44="","",IF(N44="Leve",0.2,IF(N44="Menor",0.4,IF(N44="Moderado",0.6,IF(N44="Mayor",0.8,IF(N44="Catastrófico",1,))))))</f>
        <v>0.8</v>
      </c>
      <c r="P44" s="383" t="str">
        <f>IF(OR(AND(J44="Muy Baja",N44="Leve"),AND(J44="Muy Baja",N44="Menor"),AND(J44="Baja",N44="Leve")),"Bajo",IF(OR(AND(J44="Muy baja",N44="Moderado"),AND(J44="Baja",N44="Menor"),AND(J44="Baja",N44="Moderado"),AND(J44="Media",N44="Leve"),AND(J44="Media",N44="Menor"),AND(J44="Media",N44="Moderado"),AND(J44="Alta",N44="Leve"),AND(J44="Alta",N44="Menor")),"Moderado",IF(OR(AND(J44="Muy Baja",N44="Mayor"),AND(J44="Baja",N44="Mayor"),AND(J44="Media",N44="Mayor"),AND(J44="Alta",N44="Moderado"),AND(J44="Alta",N44="Mayor"),AND(J44="Muy Alta",N44="Leve"),AND(J44="Muy Alta",N44="Menor"),AND(J44="Muy Alta",N44="Moderado"),AND(J44="Muy Alta",N44="Mayor")),"Alto",IF(OR(AND(J44="Muy Baja",N44="Catastrófico"),AND(J44="Baja",N44="Catastrófico"),AND(J44="Media",N44="Catastrófico"),AND(J44="Alta",N44="Catastrófico"),AND(J44="Muy Alta",N44="Catastrófico")),"Extremo",""))))</f>
        <v>Alto</v>
      </c>
      <c r="Q44" s="48">
        <v>1</v>
      </c>
      <c r="R44" s="96" t="s">
        <v>299</v>
      </c>
      <c r="S44" s="49" t="str">
        <f>IF(OR(T44="Preventivo",T44="Detectivo"),"Probabilidad",IF(T44="Correctivo","Impacto",""))</f>
        <v>Probabilidad</v>
      </c>
      <c r="T44" s="50" t="s">
        <v>58</v>
      </c>
      <c r="U44" s="50" t="s">
        <v>59</v>
      </c>
      <c r="V44" s="51" t="str">
        <f>IF(AND(T44="Preventivo",U44="Automático"),"50%",IF(AND(T44="Preventivo",U44="Manual"),"40%",IF(AND(T44="Detectivo",U44="Automático"),"40%",IF(AND(T44="Detectivo",U44="Manual"),"30%",IF(AND(T44="Correctivo",U44="Automático"),"35%",IF(AND(T44="Correctivo",U44="Manual"),"25%",""))))))</f>
        <v>40%</v>
      </c>
      <c r="W44" s="50" t="s">
        <v>60</v>
      </c>
      <c r="X44" s="50" t="s">
        <v>61</v>
      </c>
      <c r="Y44" s="50" t="s">
        <v>62</v>
      </c>
      <c r="Z44" s="52">
        <f>IFERROR(IF(S44="Probabilidad",(K44-(+K44*V44)),IF(S44="Impacto",K44,"")),"")</f>
        <v>0.48</v>
      </c>
      <c r="AA44" s="53" t="str">
        <f>IFERROR(IF(Z44="","",IF(Z44&lt;=0.2,"Muy Baja",IF(Z44&lt;=0.4,"Baja",IF(Z44&lt;=0.6,"Media",IF(Z44&lt;=0.8,"Alta","Muy Alta"))))),"")</f>
        <v>Media</v>
      </c>
      <c r="AB44" s="51">
        <f>+Z44</f>
        <v>0.48</v>
      </c>
      <c r="AC44" s="53" t="str">
        <f>IFERROR(IF(AD44="","",IF(AD44&lt;=0.2,"Leve",IF(AD44&lt;=0.4,"Menor",IF(AD44&lt;=0.6,"Moderado",IF(AD44&lt;=0.8,"Mayor","Catastrófico"))))),"")</f>
        <v>Mayor</v>
      </c>
      <c r="AD44" s="51">
        <f>IFERROR(IF(S44="Impacto",(O44-(+O44*V44)),IF(S44="Probabilidad",O44,"")),"")</f>
        <v>0.8</v>
      </c>
      <c r="AE44" s="54" t="str">
        <f>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Alto</v>
      </c>
      <c r="AF44" s="396" t="str">
        <f>(AE48)</f>
        <v>Alto</v>
      </c>
      <c r="AG44" s="50" t="s">
        <v>246</v>
      </c>
      <c r="AH44" s="56" t="s">
        <v>287</v>
      </c>
      <c r="AI44" s="56" t="s">
        <v>265</v>
      </c>
      <c r="AJ44" s="58">
        <v>45306</v>
      </c>
      <c r="AK44" s="58">
        <v>45337</v>
      </c>
      <c r="AL44" s="56" t="s">
        <v>266</v>
      </c>
      <c r="AM44" s="57" t="s">
        <v>250</v>
      </c>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83" customHeight="1" x14ac:dyDescent="0.35">
      <c r="A45" s="403"/>
      <c r="B45" s="379"/>
      <c r="C45" s="379"/>
      <c r="D45" s="379"/>
      <c r="E45" s="46" t="s">
        <v>300</v>
      </c>
      <c r="F45" s="380"/>
      <c r="G45" s="380"/>
      <c r="H45" s="379"/>
      <c r="I45" s="386"/>
      <c r="J45" s="387"/>
      <c r="K45" s="388"/>
      <c r="L45" s="389"/>
      <c r="M45" s="382">
        <f>IF(NOT(ISERROR(MATCH(L45,_xlfn.ANCHORARRAY(F56),0))),K58&amp;"Por favor no seleccionar los criterios de impacto",L45)</f>
        <v>0</v>
      </c>
      <c r="N45" s="381"/>
      <c r="O45" s="382"/>
      <c r="P45" s="383"/>
      <c r="Q45" s="48">
        <v>2</v>
      </c>
      <c r="R45" s="96" t="s">
        <v>301</v>
      </c>
      <c r="S45" s="49" t="str">
        <f>IF(OR(T45="Preventivo",T45="Detectivo"),"Probabilidad",IF(T45="Correctivo","Impacto",""))</f>
        <v>Probabilidad</v>
      </c>
      <c r="T45" s="50" t="s">
        <v>58</v>
      </c>
      <c r="U45" s="50" t="s">
        <v>59</v>
      </c>
      <c r="V45" s="51" t="str">
        <f t="shared" ref="V45:V49" si="24">IF(AND(T45="Preventivo",U45="Automático"),"50%",IF(AND(T45="Preventivo",U45="Manual"),"40%",IF(AND(T45="Detectivo",U45="Automático"),"40%",IF(AND(T45="Detectivo",U45="Manual"),"30%",IF(AND(T45="Correctivo",U45="Automático"),"35%",IF(AND(T45="Correctivo",U45="Manual"),"25%",""))))))</f>
        <v>40%</v>
      </c>
      <c r="W45" s="50" t="s">
        <v>60</v>
      </c>
      <c r="X45" s="50" t="s">
        <v>61</v>
      </c>
      <c r="Y45" s="50" t="s">
        <v>62</v>
      </c>
      <c r="Z45" s="52">
        <f>IFERROR(IF(AND(S44="Probabilidad",S45="Probabilidad"),(AB44-(+AB44*V45)),IF(S45="Probabilidad",(K44-(+K44*V45)),IF(S45="Impacto",AB44,""))),"")</f>
        <v>0.28799999999999998</v>
      </c>
      <c r="AA45" s="53" t="str">
        <f t="shared" si="4"/>
        <v>Baja</v>
      </c>
      <c r="AB45" s="51">
        <f t="shared" ref="AB45:AB49" si="25">+Z45</f>
        <v>0.28799999999999998</v>
      </c>
      <c r="AC45" s="53" t="str">
        <f>IFERROR(IF(AD45="","",IF(AD45&lt;=0.2,"Leve",IF(AD45&lt;=0.4,"Menor",IF(AD45&lt;=0.6,"Moderado",IF(AD45&lt;=0.8,"Mayor","Catastrófico"))))),"")</f>
        <v>Mayor</v>
      </c>
      <c r="AD45" s="51">
        <f>IFERROR(IF(AND(S44="Impacto",S45="Impacto"),(AD44-(+AD44*V45)),IF(S45="Impacto",(O44-(+O44*V45)),IF(S45="Probabilidad",AD44,""))),"")</f>
        <v>0.8</v>
      </c>
      <c r="AE45" s="54"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Alto</v>
      </c>
      <c r="AF45" s="396"/>
      <c r="AG45" s="50" t="s">
        <v>246</v>
      </c>
      <c r="AH45" s="56" t="s">
        <v>264</v>
      </c>
      <c r="AI45" s="56" t="s">
        <v>265</v>
      </c>
      <c r="AJ45" s="58">
        <v>45306</v>
      </c>
      <c r="AK45" s="58">
        <v>45337</v>
      </c>
      <c r="AL45" s="56" t="s">
        <v>266</v>
      </c>
      <c r="AM45" s="57" t="s">
        <v>250</v>
      </c>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118" customHeight="1" x14ac:dyDescent="0.35">
      <c r="A46" s="403"/>
      <c r="B46" s="379"/>
      <c r="C46" s="379"/>
      <c r="D46" s="379"/>
      <c r="E46" s="46" t="s">
        <v>302</v>
      </c>
      <c r="F46" s="380"/>
      <c r="G46" s="380"/>
      <c r="H46" s="379"/>
      <c r="I46" s="386"/>
      <c r="J46" s="387"/>
      <c r="K46" s="388"/>
      <c r="L46" s="389"/>
      <c r="M46" s="382">
        <f>IF(NOT(ISERROR(MATCH(L46,_xlfn.ANCHORARRAY(F57),0))),K59&amp;"Por favor no seleccionar los criterios de impacto",L46)</f>
        <v>0</v>
      </c>
      <c r="N46" s="381"/>
      <c r="O46" s="382"/>
      <c r="P46" s="383"/>
      <c r="Q46" s="48">
        <v>3</v>
      </c>
      <c r="R46" s="96" t="s">
        <v>303</v>
      </c>
      <c r="S46" s="49" t="str">
        <f>IF(OR(T46="Preventivo",T46="Detectivo"),"Probabilidad",IF(T46="Correctivo","Impacto",""))</f>
        <v>Probabilidad</v>
      </c>
      <c r="T46" s="50" t="s">
        <v>58</v>
      </c>
      <c r="U46" s="50" t="s">
        <v>59</v>
      </c>
      <c r="V46" s="51" t="str">
        <f t="shared" si="24"/>
        <v>40%</v>
      </c>
      <c r="W46" s="50" t="s">
        <v>60</v>
      </c>
      <c r="X46" s="50" t="s">
        <v>61</v>
      </c>
      <c r="Y46" s="50" t="s">
        <v>62</v>
      </c>
      <c r="Z46" s="52">
        <f>IFERROR(IF(AND(S45="Probabilidad",S46="Probabilidad"),(AB45-(+AB45*V46)),IF(AND(S45="Impacto",S46="Probabilidad"),(AB44-(+AB44*V46)),IF(S46="Impacto",AB45,""))),"")</f>
        <v>0.17279999999999998</v>
      </c>
      <c r="AA46" s="53" t="str">
        <f t="shared" si="4"/>
        <v>Muy Baja</v>
      </c>
      <c r="AB46" s="51">
        <f t="shared" si="25"/>
        <v>0.17279999999999998</v>
      </c>
      <c r="AC46" s="53" t="str">
        <f>IFERROR(IF(AD46="","",IF(AD46&lt;=0.2,"Leve",IF(AD46&lt;=0.4,"Menor",IF(AD46&lt;=0.6,"Moderado",IF(AD46&lt;=0.8,"Mayor","Catastrófico"))))),"")</f>
        <v>Mayor</v>
      </c>
      <c r="AD46" s="51">
        <f>IFERROR(IF(AND(S45="Impacto",S46="Impacto"),(AD45-(+AD45*V46)),IF(AND(S45="Probabilidad",S46="Impacto"),(AD44-(+AD44*V46)),IF(S46="Probabilidad",AD45,""))),"")</f>
        <v>0.8</v>
      </c>
      <c r="AE46" s="54"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Alto</v>
      </c>
      <c r="AF46" s="396"/>
      <c r="AG46" s="50" t="s">
        <v>246</v>
      </c>
      <c r="AH46" s="56" t="s">
        <v>304</v>
      </c>
      <c r="AI46" s="56" t="s">
        <v>265</v>
      </c>
      <c r="AJ46" s="58">
        <v>45306</v>
      </c>
      <c r="AK46" s="58">
        <v>45381</v>
      </c>
      <c r="AL46" s="56" t="s">
        <v>266</v>
      </c>
      <c r="AM46" s="57" t="s">
        <v>250</v>
      </c>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74" customHeight="1" x14ac:dyDescent="0.35">
      <c r="A47" s="403"/>
      <c r="B47" s="379"/>
      <c r="C47" s="379"/>
      <c r="D47" s="379"/>
      <c r="E47" s="46" t="s">
        <v>305</v>
      </c>
      <c r="F47" s="380"/>
      <c r="G47" s="380"/>
      <c r="H47" s="379"/>
      <c r="I47" s="386"/>
      <c r="J47" s="387"/>
      <c r="K47" s="388"/>
      <c r="L47" s="389"/>
      <c r="M47" s="382">
        <f>IF(NOT(ISERROR(MATCH(L47,_xlfn.ANCHORARRAY(F58),0))),K60&amp;"Por favor no seleccionar los criterios de impacto",L47)</f>
        <v>0</v>
      </c>
      <c r="N47" s="381"/>
      <c r="O47" s="382"/>
      <c r="P47" s="383"/>
      <c r="Q47" s="48">
        <v>4</v>
      </c>
      <c r="R47" s="96" t="s">
        <v>306</v>
      </c>
      <c r="S47" s="49" t="str">
        <f t="shared" ref="S47:S49" si="26">IF(OR(T47="Preventivo",T47="Detectivo"),"Probabilidad",IF(T47="Correctivo","Impacto",""))</f>
        <v>Probabilidad</v>
      </c>
      <c r="T47" s="50" t="s">
        <v>58</v>
      </c>
      <c r="U47" s="50" t="s">
        <v>59</v>
      </c>
      <c r="V47" s="51" t="str">
        <f t="shared" si="24"/>
        <v>40%</v>
      </c>
      <c r="W47" s="50" t="s">
        <v>60</v>
      </c>
      <c r="X47" s="50" t="s">
        <v>61</v>
      </c>
      <c r="Y47" s="50" t="s">
        <v>62</v>
      </c>
      <c r="Z47" s="52">
        <f t="shared" ref="Z47:Z49" si="27">IFERROR(IF(AND(S46="Probabilidad",S47="Probabilidad"),(AB46-(+AB46*V47)),IF(AND(S46="Impacto",S47="Probabilidad"),(AB45-(+AB45*V47)),IF(S47="Impacto",AB46,""))),"")</f>
        <v>0.10367999999999998</v>
      </c>
      <c r="AA47" s="53" t="str">
        <f t="shared" si="4"/>
        <v>Muy Baja</v>
      </c>
      <c r="AB47" s="51">
        <f t="shared" si="25"/>
        <v>0.10367999999999998</v>
      </c>
      <c r="AC47" s="53" t="str">
        <f>IFERROR(IF(AD47="","",IF(AD47&lt;=0.2,"Leve",IF(AD47&lt;=0.4,"Menor",IF(AD47&lt;=0.6,"Moderado",IF(AD47&lt;=0.8,"Mayor","Catastrófico"))))),"")</f>
        <v>Mayor</v>
      </c>
      <c r="AD47" s="51">
        <f>IFERROR(IF(AND(S46="Impacto",S47="Impacto"),(AD46-(+AD46*V47)),IF(AND(S46="Probabilidad",S47="Impacto"),(AD45-(+AD45*V47)),IF(S47="Probabilidad",AD46,""))),"")</f>
        <v>0.8</v>
      </c>
      <c r="AE47" s="54" t="str">
        <f>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Alto</v>
      </c>
      <c r="AF47" s="396"/>
      <c r="AG47" s="50" t="s">
        <v>246</v>
      </c>
      <c r="AH47" s="56" t="s">
        <v>307</v>
      </c>
      <c r="AI47" s="56" t="s">
        <v>265</v>
      </c>
      <c r="AJ47" s="58">
        <v>45306</v>
      </c>
      <c r="AK47" s="58">
        <v>45381</v>
      </c>
      <c r="AL47" s="56" t="s">
        <v>266</v>
      </c>
      <c r="AM47" s="57" t="s">
        <v>250</v>
      </c>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145.5" customHeight="1" x14ac:dyDescent="0.35">
      <c r="A48" s="403"/>
      <c r="B48" s="379"/>
      <c r="C48" s="379"/>
      <c r="D48" s="379"/>
      <c r="E48" s="46"/>
      <c r="F48" s="380"/>
      <c r="G48" s="380"/>
      <c r="H48" s="379"/>
      <c r="I48" s="386"/>
      <c r="J48" s="387"/>
      <c r="K48" s="388"/>
      <c r="L48" s="389"/>
      <c r="M48" s="382">
        <f>IF(NOT(ISERROR(MATCH(L48,_xlfn.ANCHORARRAY(F59),0))),K61&amp;"Por favor no seleccionar los criterios de impacto",L48)</f>
        <v>0</v>
      </c>
      <c r="N48" s="381"/>
      <c r="O48" s="382"/>
      <c r="P48" s="383"/>
      <c r="Q48" s="48">
        <v>5</v>
      </c>
      <c r="R48" s="96" t="s">
        <v>308</v>
      </c>
      <c r="S48" s="49" t="str">
        <f t="shared" si="26"/>
        <v>Probabilidad</v>
      </c>
      <c r="T48" s="50" t="s">
        <v>58</v>
      </c>
      <c r="U48" s="50" t="s">
        <v>59</v>
      </c>
      <c r="V48" s="51" t="str">
        <f t="shared" si="24"/>
        <v>40%</v>
      </c>
      <c r="W48" s="50" t="s">
        <v>60</v>
      </c>
      <c r="X48" s="50" t="s">
        <v>61</v>
      </c>
      <c r="Y48" s="50" t="s">
        <v>62</v>
      </c>
      <c r="Z48" s="52">
        <f t="shared" si="27"/>
        <v>6.2207999999999986E-2</v>
      </c>
      <c r="AA48" s="53" t="str">
        <f t="shared" si="4"/>
        <v>Muy Baja</v>
      </c>
      <c r="AB48" s="51">
        <f t="shared" si="25"/>
        <v>6.2207999999999986E-2</v>
      </c>
      <c r="AC48" s="53" t="str">
        <f>IFERROR(IF(AD48="","",IF(AD48&lt;=0.2,"Leve",IF(AD48&lt;=0.4,"Menor",IF(AD48&lt;=0.6,"Moderado",IF(AD48&lt;=0.8,"Mayor","Catastrófico"))))),"")</f>
        <v>Mayor</v>
      </c>
      <c r="AD48" s="51">
        <f>IFERROR(IF(AND(S47="Impacto",S48="Impacto"),(AD47-(+AD47*V48)),IF(AND(S47="Probabilidad",S48="Impacto"),(AD46-(+AD46*V48)),IF(S48="Probabilidad",AD47,""))),"")</f>
        <v>0.8</v>
      </c>
      <c r="AE48" s="54" t="str">
        <f>IFERROR(IF(OR(AND(AA48="Muy Baja",AC48="Leve"),AND(AA48="Muy Baja",AC48="Menor"),AND(AA48="Baja",AC48="Leve")),"Bajo",IF(OR(AND(AA48="Muy baja",AC48="Moderado"),AND(AA48="Baja",AC48="Menor"),AND(AA48="Baja",AC48="Moderado"),AND(AA48="Media",AC48="Leve"),AND(AA48="Media",AC48="Menor"),AND(AA48="Media",AC48="Moderado"),AND(AA48="Alta",AC48="Leve"),AND(AA48="Alta",AC48="Menor")),"Moderado",IF(OR(AND(AA48="Muy Baja",AC48="Mayor"),AND(AA48="Baja",AC48="Mayor"),AND(AA48="Media",AC48="Mayor"),AND(AA48="Alta",AC48="Moderado"),AND(AA48="Alta",AC48="Mayor"),AND(AA48="Muy Alta",AC48="Leve"),AND(AA48="Muy Alta",AC48="Menor"),AND(AA48="Muy Alta",AC48="Moderado"),AND(AA48="Muy Alta",AC48="Mayor")),"Alto",IF(OR(AND(AA48="Muy Baja",AC48="Catastrófico"),AND(AA48="Baja",AC48="Catastrófico"),AND(AA48="Media",AC48="Catastrófico"),AND(AA48="Alta",AC48="Catastrófico"),AND(AA48="Muy Alta",AC48="Catastrófico")),"Extremo","")))),"")</f>
        <v>Alto</v>
      </c>
      <c r="AF48" s="396"/>
      <c r="AG48" s="50" t="s">
        <v>246</v>
      </c>
      <c r="AH48" s="56" t="s">
        <v>309</v>
      </c>
      <c r="AI48" s="56" t="s">
        <v>310</v>
      </c>
      <c r="AJ48" s="58">
        <v>45306</v>
      </c>
      <c r="AK48" s="58">
        <v>45381</v>
      </c>
      <c r="AL48" s="56" t="s">
        <v>266</v>
      </c>
      <c r="AM48" s="57" t="s">
        <v>250</v>
      </c>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403"/>
      <c r="B49" s="379"/>
      <c r="C49" s="379"/>
      <c r="D49" s="379"/>
      <c r="E49" s="46"/>
      <c r="F49" s="380"/>
      <c r="G49" s="47"/>
      <c r="H49" s="379"/>
      <c r="I49" s="386"/>
      <c r="J49" s="387"/>
      <c r="K49" s="388"/>
      <c r="L49" s="389"/>
      <c r="M49" s="382">
        <f>IF(NOT(ISERROR(MATCH(L49,_xlfn.ANCHORARRAY(F60),0))),K62&amp;"Por favor no seleccionar los criterios de impacto",L49)</f>
        <v>0</v>
      </c>
      <c r="N49" s="381"/>
      <c r="O49" s="382"/>
      <c r="P49" s="383"/>
      <c r="Q49" s="48">
        <v>6</v>
      </c>
      <c r="R49" s="60"/>
      <c r="S49" s="49" t="str">
        <f t="shared" si="26"/>
        <v/>
      </c>
      <c r="T49" s="50"/>
      <c r="U49" s="50"/>
      <c r="V49" s="51" t="str">
        <f t="shared" si="24"/>
        <v/>
      </c>
      <c r="W49" s="50"/>
      <c r="X49" s="50"/>
      <c r="Y49" s="50"/>
      <c r="Z49" s="52" t="str">
        <f t="shared" si="27"/>
        <v/>
      </c>
      <c r="AA49" s="53" t="str">
        <f t="shared" si="4"/>
        <v/>
      </c>
      <c r="AB49" s="51" t="str">
        <f t="shared" si="25"/>
        <v/>
      </c>
      <c r="AC49" s="53" t="str">
        <f t="shared" si="12"/>
        <v/>
      </c>
      <c r="AD49" s="51" t="str">
        <f t="shared" ref="AD49" si="28">IFERROR(IF(AND(S48="Impacto",S49="Impacto"),(AD48-(+AD48*V49)),IF(AND(S48="Probabilidad",S49="Impacto"),(AD47-(+AD47*V49)),IF(S49="Probabilidad",AD48,""))),"")</f>
        <v/>
      </c>
      <c r="AE49" s="54" t="str">
        <f t="shared" ref="AE49" si="29">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54"/>
      <c r="AG49" s="50"/>
      <c r="AH49" s="56"/>
      <c r="AI49" s="57"/>
      <c r="AJ49" s="58"/>
      <c r="AK49" s="58"/>
      <c r="AL49" s="56"/>
      <c r="AM49" s="5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84" hidden="1" customHeight="1" x14ac:dyDescent="0.35">
      <c r="A50" s="595"/>
      <c r="B50" s="94"/>
      <c r="C50" s="94"/>
      <c r="D50" s="94"/>
      <c r="E50" s="56"/>
      <c r="F50" s="596"/>
      <c r="G50" s="596"/>
      <c r="H50" s="595"/>
      <c r="I50" s="593"/>
      <c r="J50" s="381" t="str">
        <f>IF(I50&lt;=0,"",IF(I50&lt;=2,"Muy Baja",IF(I50&lt;=24,"Baja",IF(I50&lt;=500,"Media",IF(I50&lt;=5000,"Alta","Muy Alta")))))</f>
        <v/>
      </c>
      <c r="K50" s="382" t="str">
        <f>IF(J50="","",IF(J50="Muy Baja",0.2,IF(J50="Baja",0.4,IF(J50="Media",0.6,IF(J50="Alta",0.8,IF(J50="Muy Alta",1,))))))</f>
        <v/>
      </c>
      <c r="L50" s="594"/>
      <c r="M50" s="382">
        <v>0</v>
      </c>
      <c r="N50" s="381" t="s">
        <v>703</v>
      </c>
      <c r="O50" s="382" t="str">
        <f>IF(N50="","",IF(N50="Leve",0.2,IF(N50="Menor",0.4,IF(N50="Moderado",0.6,IF(N50="Mayor",0.8,IF(N50="Catastrófico",1,))))))</f>
        <v/>
      </c>
      <c r="P50" s="383" t="str">
        <f>IF(OR(AND(J50="Muy Baja",N50="Leve"),AND(J50="Muy Baja",N50="Menor"),AND(J50="Baja",N50="Leve")),"Bajo",IF(OR(AND(J50="Muy baja",N50="Moderado"),AND(J50="Baja",N50="Menor"),AND(J50="Baja",N50="Moderado"),AND(J50="Media",N50="Leve"),AND(J50="Media",N50="Menor"),AND(J50="Media",N50="Moderado"),AND(J50="Alta",N50="Leve"),AND(J50="Alta",N50="Menor")),"Moderado",IF(OR(AND(J50="Muy Baja",N50="Mayor"),AND(J50="Baja",N50="Mayor"),AND(J50="Media",N50="Mayor"),AND(J50="Alta",N50="Moderado"),AND(J50="Alta",N50="Mayor"),AND(J50="Muy Alta",N50="Leve"),AND(J50="Muy Alta",N50="Menor"),AND(J50="Muy Alta",N50="Moderado"),AND(J50="Muy Alta",N50="Mayor")),"Alto",IF(OR(AND(J50="Muy Baja",N50="Catastrófico"),AND(J50="Baja",N50="Catastrófico"),AND(J50="Media",N50="Catastrófico"),AND(J50="Alta",N50="Catastrófico"),AND(J50="Muy Alta",N50="Catastrófico")),"Extremo",""))))</f>
        <v/>
      </c>
      <c r="Q50" s="48"/>
      <c r="R50" s="60"/>
      <c r="S50" s="49" t="str">
        <f>IF(OR(T50="Preventivo",T50="Detectivo"),"Probabilidad",IF(T50="Correctivo","Impacto",""))</f>
        <v/>
      </c>
      <c r="T50" s="50"/>
      <c r="U50" s="50"/>
      <c r="V50" s="51" t="str">
        <f>IF(AND(T50="Preventivo",U50="Automático"),"50%",IF(AND(T50="Preventivo",U50="Manual"),"40%",IF(AND(T50="Detectivo",U50="Automático"),"40%",IF(AND(T50="Detectivo",U50="Manual"),"30%",IF(AND(T50="Correctivo",U50="Automático"),"35%",IF(AND(T50="Correctivo",U50="Manual"),"25%",""))))))</f>
        <v/>
      </c>
      <c r="W50" s="50"/>
      <c r="X50" s="50"/>
      <c r="Y50" s="50"/>
      <c r="Z50" s="52" t="str">
        <f>IFERROR(IF(S50="Probabilidad",(K50-(+K50*V50)),IF(S50="Impacto",K50,"")),"")</f>
        <v/>
      </c>
      <c r="AA50" s="53" t="str">
        <f>IFERROR(IF(Z50="","",IF(Z50&lt;=0.2,"Muy Baja",IF(Z50&lt;=0.4,"Baja",IF(Z50&lt;=0.6,"Media",IF(Z50&lt;=0.8,"Alta","Muy Alta"))))),"")</f>
        <v/>
      </c>
      <c r="AB50" s="51" t="str">
        <f>+Z50</f>
        <v/>
      </c>
      <c r="AC50" s="53" t="str">
        <f>IFERROR(IF(AD50="","",IF(AD50&lt;=0.2,"Leve",IF(AD50&lt;=0.4,"Menor",IF(AD50&lt;=0.6,"Moderado",IF(AD50&lt;=0.8,"Mayor","Catastrófico"))))),"")</f>
        <v/>
      </c>
      <c r="AD50" s="51" t="str">
        <f>IFERROR(IF(S50="Impacto",(O50-(+O50*V50)),IF(S50="Probabilidad",O50,"")),"")</f>
        <v/>
      </c>
      <c r="AE50" s="54" t="str">
        <f>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396" t="str">
        <f>(AE53)</f>
        <v/>
      </c>
      <c r="AG50" s="50"/>
      <c r="AH50" s="56"/>
      <c r="AI50" s="57"/>
      <c r="AJ50" s="58"/>
      <c r="AK50" s="58"/>
      <c r="AL50" s="56"/>
      <c r="AM50" s="5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59.15" hidden="1" customHeight="1" x14ac:dyDescent="0.35">
      <c r="A51" s="595"/>
      <c r="B51" s="94"/>
      <c r="C51" s="94"/>
      <c r="D51" s="94"/>
      <c r="E51" s="56"/>
      <c r="F51" s="596"/>
      <c r="G51" s="596"/>
      <c r="H51" s="595"/>
      <c r="I51" s="593"/>
      <c r="J51" s="381"/>
      <c r="K51" s="382"/>
      <c r="L51" s="594"/>
      <c r="M51" s="382">
        <f>IF(NOT(ISERROR(MATCH(L51,_xlfn.ANCHORARRAY(F62),0))),K64&amp;"Por favor no seleccionar los criterios de impacto",L51)</f>
        <v>0</v>
      </c>
      <c r="N51" s="381"/>
      <c r="O51" s="382"/>
      <c r="P51" s="383"/>
      <c r="Q51" s="48">
        <v>2</v>
      </c>
      <c r="R51" s="60"/>
      <c r="S51" s="49" t="str">
        <f>IF(OR(T51="Preventivo",T51="Detectivo"),"Probabilidad",IF(T51="Correctivo","Impacto",""))</f>
        <v/>
      </c>
      <c r="T51" s="50"/>
      <c r="U51" s="50"/>
      <c r="V51" s="51" t="str">
        <f t="shared" ref="V51:V55" si="30">IF(AND(T51="Preventivo",U51="Automático"),"50%",IF(AND(T51="Preventivo",U51="Manual"),"40%",IF(AND(T51="Detectivo",U51="Automático"),"40%",IF(AND(T51="Detectivo",U51="Manual"),"30%",IF(AND(T51="Correctivo",U51="Automático"),"35%",IF(AND(T51="Correctivo",U51="Manual"),"25%",""))))))</f>
        <v/>
      </c>
      <c r="W51" s="50"/>
      <c r="X51" s="50"/>
      <c r="Y51" s="50"/>
      <c r="Z51" s="52" t="str">
        <f>IFERROR(IF(AND(S50="Probabilidad",S51="Probabilidad"),(AB50-(+AB50*V51)),IF(S51="Probabilidad",(K50-(+K50*V51)),IF(S51="Impacto",AB50,""))),"")</f>
        <v/>
      </c>
      <c r="AA51" s="53" t="str">
        <f t="shared" si="4"/>
        <v/>
      </c>
      <c r="AB51" s="51" t="str">
        <f t="shared" ref="AB51:AB55" si="31">+Z51</f>
        <v/>
      </c>
      <c r="AC51" s="53" t="str">
        <f t="shared" si="12"/>
        <v/>
      </c>
      <c r="AD51" s="51" t="str">
        <f>IFERROR(IF(AND(S50="Impacto",S51="Impacto"),(AD50-(+AD50*V51)),IF(S51="Impacto",(O50-(+O50*V51)),IF(S51="Probabilidad",AD50,""))),"")</f>
        <v/>
      </c>
      <c r="AE51" s="54" t="str">
        <f t="shared" ref="AE51:AE52" si="32">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396"/>
      <c r="AG51" s="50"/>
      <c r="AH51" s="56"/>
      <c r="AI51" s="57"/>
      <c r="AJ51" s="58"/>
      <c r="AK51" s="58"/>
      <c r="AL51" s="56"/>
      <c r="AM51" s="5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76.5" hidden="1" customHeight="1" x14ac:dyDescent="0.35">
      <c r="A52" s="595"/>
      <c r="B52" s="94"/>
      <c r="C52" s="94"/>
      <c r="D52" s="94"/>
      <c r="E52" s="56"/>
      <c r="F52" s="596"/>
      <c r="G52" s="596"/>
      <c r="H52" s="595"/>
      <c r="I52" s="593"/>
      <c r="J52" s="381"/>
      <c r="K52" s="382"/>
      <c r="L52" s="594"/>
      <c r="M52" s="382">
        <f>IF(NOT(ISERROR(MATCH(L52,_xlfn.ANCHORARRAY(F63),0))),K65&amp;"Por favor no seleccionar los criterios de impacto",L52)</f>
        <v>0</v>
      </c>
      <c r="N52" s="381"/>
      <c r="O52" s="382"/>
      <c r="P52" s="383"/>
      <c r="Q52" s="48">
        <v>3</v>
      </c>
      <c r="R52" s="95"/>
      <c r="S52" s="49" t="str">
        <f>IF(OR(T52="Preventivo",T52="Detectivo"),"Probabilidad",IF(T52="Correctivo","Impacto",""))</f>
        <v/>
      </c>
      <c r="T52" s="50"/>
      <c r="U52" s="50"/>
      <c r="V52" s="51" t="str">
        <f t="shared" si="30"/>
        <v/>
      </c>
      <c r="W52" s="50"/>
      <c r="X52" s="50"/>
      <c r="Y52" s="50"/>
      <c r="Z52" s="52" t="str">
        <f>IFERROR(IF(AND(S51="Probabilidad",S52="Probabilidad"),(AB51-(+AB51*V52)),IF(AND(S51="Impacto",S52="Probabilidad"),(AB50-(+AB50*V52)),IF(S52="Impacto",AB51,""))),"")</f>
        <v/>
      </c>
      <c r="AA52" s="53" t="str">
        <f t="shared" si="4"/>
        <v/>
      </c>
      <c r="AB52" s="51" t="str">
        <f t="shared" si="31"/>
        <v/>
      </c>
      <c r="AC52" s="53" t="str">
        <f t="shared" si="12"/>
        <v/>
      </c>
      <c r="AD52" s="51" t="str">
        <f>IFERROR(IF(AND(S51="Impacto",S52="Impacto"),(AD51-(+AD51*V52)),IF(AND(S51="Probabilidad",S52="Impacto"),(AD50-(+AD50*V52)),IF(S52="Probabilidad",AD51,""))),"")</f>
        <v/>
      </c>
      <c r="AE52" s="54" t="str">
        <f t="shared" si="32"/>
        <v/>
      </c>
      <c r="AF52" s="396"/>
      <c r="AG52" s="50"/>
      <c r="AH52" s="56"/>
      <c r="AI52" s="57"/>
      <c r="AJ52" s="58"/>
      <c r="AK52" s="58"/>
      <c r="AL52" s="56"/>
      <c r="AM52" s="5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71.5" hidden="1" customHeight="1" x14ac:dyDescent="0.35">
      <c r="A53" s="595"/>
      <c r="B53" s="94"/>
      <c r="C53" s="94"/>
      <c r="D53" s="94"/>
      <c r="E53" s="56"/>
      <c r="F53" s="596"/>
      <c r="G53" s="596"/>
      <c r="H53" s="595"/>
      <c r="I53" s="593"/>
      <c r="J53" s="381"/>
      <c r="K53" s="382"/>
      <c r="L53" s="594"/>
      <c r="M53" s="382">
        <f>IF(NOT(ISERROR(MATCH(L53,_xlfn.ANCHORARRAY(F64),0))),K66&amp;"Por favor no seleccionar los criterios de impacto",L53)</f>
        <v>0</v>
      </c>
      <c r="N53" s="381"/>
      <c r="O53" s="382"/>
      <c r="P53" s="383"/>
      <c r="Q53" s="48">
        <v>4</v>
      </c>
      <c r="R53" s="60"/>
      <c r="S53" s="49" t="str">
        <f t="shared" ref="S53:S55" si="33">IF(OR(T53="Preventivo",T53="Detectivo"),"Probabilidad",IF(T53="Correctivo","Impacto",""))</f>
        <v/>
      </c>
      <c r="T53" s="50"/>
      <c r="U53" s="50"/>
      <c r="V53" s="51" t="str">
        <f t="shared" si="30"/>
        <v/>
      </c>
      <c r="W53" s="50"/>
      <c r="X53" s="50"/>
      <c r="Y53" s="50"/>
      <c r="Z53" s="52" t="str">
        <f t="shared" ref="Z53:Z55" si="34">IFERROR(IF(AND(S52="Probabilidad",S53="Probabilidad"),(AB52-(+AB52*V53)),IF(AND(S52="Impacto",S53="Probabilidad"),(AB51-(+AB51*V53)),IF(S53="Impacto",AB52,""))),"")</f>
        <v/>
      </c>
      <c r="AA53" s="53" t="str">
        <f t="shared" si="4"/>
        <v/>
      </c>
      <c r="AB53" s="51" t="str">
        <f t="shared" si="31"/>
        <v/>
      </c>
      <c r="AC53" s="53" t="str">
        <f t="shared" si="12"/>
        <v/>
      </c>
      <c r="AD53" s="51" t="str">
        <f t="shared" ref="AD53:AD55" si="35">IFERROR(IF(AND(S52="Impacto",S53="Impacto"),(AD52-(+AD52*V53)),IF(AND(S52="Probabilidad",S53="Impacto"),(AD51-(+AD51*V53)),IF(S53="Probabilidad",AD52,""))),"")</f>
        <v/>
      </c>
      <c r="AE53" s="54" t="str">
        <f>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396"/>
      <c r="AG53" s="50"/>
      <c r="AH53" s="56"/>
      <c r="AI53" s="57"/>
      <c r="AJ53" s="58"/>
      <c r="AK53" s="58"/>
      <c r="AL53" s="56"/>
      <c r="AM53" s="5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595"/>
      <c r="B54" s="94"/>
      <c r="C54" s="94"/>
      <c r="D54" s="94"/>
      <c r="E54" s="56"/>
      <c r="F54" s="596"/>
      <c r="G54" s="193"/>
      <c r="H54" s="595"/>
      <c r="I54" s="593"/>
      <c r="J54" s="381"/>
      <c r="K54" s="382"/>
      <c r="L54" s="594"/>
      <c r="M54" s="382">
        <f>IF(NOT(ISERROR(MATCH(L54,_xlfn.ANCHORARRAY(F65),0))),K67&amp;"Por favor no seleccionar los criterios de impacto",L54)</f>
        <v>0</v>
      </c>
      <c r="N54" s="381"/>
      <c r="O54" s="382"/>
      <c r="P54" s="383"/>
      <c r="Q54" s="48">
        <v>5</v>
      </c>
      <c r="R54" s="60"/>
      <c r="S54" s="49" t="str">
        <f t="shared" si="33"/>
        <v/>
      </c>
      <c r="T54" s="50"/>
      <c r="U54" s="50"/>
      <c r="V54" s="51" t="str">
        <f t="shared" si="30"/>
        <v/>
      </c>
      <c r="W54" s="50"/>
      <c r="X54" s="50"/>
      <c r="Y54" s="50"/>
      <c r="Z54" s="52" t="str">
        <f t="shared" si="34"/>
        <v/>
      </c>
      <c r="AA54" s="53" t="str">
        <f t="shared" si="4"/>
        <v/>
      </c>
      <c r="AB54" s="51" t="str">
        <f t="shared" si="31"/>
        <v/>
      </c>
      <c r="AC54" s="53" t="str">
        <f t="shared" si="12"/>
        <v/>
      </c>
      <c r="AD54" s="51" t="str">
        <f t="shared" si="35"/>
        <v/>
      </c>
      <c r="AE54" s="54" t="str">
        <f t="shared" ref="AE54" si="36">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
      </c>
      <c r="AF54" s="54"/>
      <c r="AG54" s="50"/>
      <c r="AH54" s="56"/>
      <c r="AI54" s="57"/>
      <c r="AJ54" s="58"/>
      <c r="AK54" s="58"/>
      <c r="AL54" s="56"/>
      <c r="AM54" s="5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6.65" hidden="1" customHeight="1" x14ac:dyDescent="0.35">
      <c r="A55" s="595"/>
      <c r="B55" s="94"/>
      <c r="C55" s="94"/>
      <c r="D55" s="94"/>
      <c r="E55" s="56"/>
      <c r="F55" s="596"/>
      <c r="G55" s="193"/>
      <c r="H55" s="595"/>
      <c r="I55" s="593"/>
      <c r="J55" s="381"/>
      <c r="K55" s="382"/>
      <c r="L55" s="594"/>
      <c r="M55" s="382">
        <f>IF(NOT(ISERROR(MATCH(L55,_xlfn.ANCHORARRAY(F66),0))),K68&amp;"Por favor no seleccionar los criterios de impacto",L55)</f>
        <v>0</v>
      </c>
      <c r="N55" s="381"/>
      <c r="O55" s="382"/>
      <c r="P55" s="383"/>
      <c r="Q55" s="48">
        <v>6</v>
      </c>
      <c r="R55" s="60"/>
      <c r="S55" s="49" t="str">
        <f t="shared" si="33"/>
        <v/>
      </c>
      <c r="T55" s="50"/>
      <c r="U55" s="50"/>
      <c r="V55" s="51" t="str">
        <f t="shared" si="30"/>
        <v/>
      </c>
      <c r="W55" s="50"/>
      <c r="X55" s="50"/>
      <c r="Y55" s="50"/>
      <c r="Z55" s="52" t="str">
        <f t="shared" si="34"/>
        <v/>
      </c>
      <c r="AA55" s="53" t="str">
        <f t="shared" si="4"/>
        <v/>
      </c>
      <c r="AB55" s="51" t="str">
        <f t="shared" si="31"/>
        <v/>
      </c>
      <c r="AC55" s="53" t="str">
        <f>IFERROR(IF(AD55="","",IF(AD55&lt;=0.2,"Leve",IF(AD55&lt;=0.4,"Menor",IF(AD55&lt;=0.6,"Moderado",IF(AD55&lt;=0.8,"Mayor","Catastrófico"))))),"")</f>
        <v/>
      </c>
      <c r="AD55" s="51" t="str">
        <f t="shared" si="35"/>
        <v/>
      </c>
      <c r="AE55" s="54"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54"/>
      <c r="AG55" s="50"/>
      <c r="AH55" s="56"/>
      <c r="AI55" s="57"/>
      <c r="AJ55" s="58"/>
      <c r="AK55" s="58"/>
      <c r="AL55" s="56"/>
      <c r="AM55" s="5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403">
        <v>7</v>
      </c>
      <c r="B56" s="595"/>
      <c r="C56" s="595"/>
      <c r="D56" s="595"/>
      <c r="E56" s="56"/>
      <c r="F56" s="596"/>
      <c r="G56" s="193"/>
      <c r="H56" s="595"/>
      <c r="I56" s="593"/>
      <c r="J56" s="381" t="str">
        <f>IF(I56&lt;=0,"",IF(I56&lt;=2,"Muy Baja",IF(I56&lt;=24,"Baja",IF(I56&lt;=500,"Media",IF(I56&lt;=5000,"Alta","Muy Alta")))))</f>
        <v/>
      </c>
      <c r="K56" s="382" t="str">
        <f>IF(J56="","",IF(J56="Muy Baja",0.2,IF(J56="Baja",0.4,IF(J56="Media",0.6,IF(J56="Alta",0.8,IF(J56="Muy Alta",1,))))))</f>
        <v/>
      </c>
      <c r="L56" s="594"/>
      <c r="M56" s="382">
        <v>0</v>
      </c>
      <c r="N56" s="381" t="s">
        <v>703</v>
      </c>
      <c r="O56" s="382" t="str">
        <f>IF(N56="","",IF(N56="Leve",0.2,IF(N56="Menor",0.4,IF(N56="Moderado",0.6,IF(N56="Mayor",0.8,IF(N56="Catastrófico",1,))))))</f>
        <v/>
      </c>
      <c r="P56" s="383" t="str">
        <f>IF(OR(AND(J56="Muy Baja",N56="Leve"),AND(J56="Muy Baja",N56="Menor"),AND(J56="Baja",N56="Leve")),"Bajo",IF(OR(AND(J56="Muy baja",N56="Moderado"),AND(J56="Baja",N56="Menor"),AND(J56="Baja",N56="Moderado"),AND(J56="Media",N56="Leve"),AND(J56="Media",N56="Menor"),AND(J56="Media",N56="Moderado"),AND(J56="Alta",N56="Leve"),AND(J56="Alta",N56="Menor")),"Moderado",IF(OR(AND(J56="Muy Baja",N56="Mayor"),AND(J56="Baja",N56="Mayor"),AND(J56="Media",N56="Mayor"),AND(J56="Alta",N56="Moderado"),AND(J56="Alta",N56="Mayor"),AND(J56="Muy Alta",N56="Leve"),AND(J56="Muy Alta",N56="Menor"),AND(J56="Muy Alta",N56="Moderado"),AND(J56="Muy Alta",N56="Mayor")),"Alto",IF(OR(AND(J56="Muy Baja",N56="Catastrófico"),AND(J56="Baja",N56="Catastrófico"),AND(J56="Media",N56="Catastrófico"),AND(J56="Alta",N56="Catastrófico"),AND(J56="Muy Alta",N56="Catastrófico")),"Extremo",""))))</f>
        <v/>
      </c>
      <c r="Q56" s="48">
        <v>1</v>
      </c>
      <c r="R56" s="60"/>
      <c r="S56" s="49" t="str">
        <f>IF(OR(T56="Preventivo",T56="Detectivo"),"Probabilidad",IF(T56="Correctivo","Impacto",""))</f>
        <v/>
      </c>
      <c r="T56" s="50"/>
      <c r="U56" s="50"/>
      <c r="V56" s="51" t="str">
        <f>IF(AND(T56="Preventivo",U56="Automático"),"50%",IF(AND(T56="Preventivo",U56="Manual"),"40%",IF(AND(T56="Detectivo",U56="Automático"),"40%",IF(AND(T56="Detectivo",U56="Manual"),"30%",IF(AND(T56="Correctivo",U56="Automático"),"35%",IF(AND(T56="Correctivo",U56="Manual"),"25%",""))))))</f>
        <v/>
      </c>
      <c r="W56" s="50"/>
      <c r="X56" s="50"/>
      <c r="Y56" s="50"/>
      <c r="Z56" s="52" t="str">
        <f>IFERROR(IF(S56="Probabilidad",(K56-(+K56*V56)),IF(S56="Impacto",K56,"")),"")</f>
        <v/>
      </c>
      <c r="AA56" s="53" t="str">
        <f>IFERROR(IF(Z56="","",IF(Z56&lt;=0.2,"Muy Baja",IF(Z56&lt;=0.4,"Baja",IF(Z56&lt;=0.6,"Media",IF(Z56&lt;=0.8,"Alta","Muy Alta"))))),"")</f>
        <v/>
      </c>
      <c r="AB56" s="51" t="str">
        <f>+Z56</f>
        <v/>
      </c>
      <c r="AC56" s="53" t="str">
        <f>IFERROR(IF(AD56="","",IF(AD56&lt;=0.2,"Leve",IF(AD56&lt;=0.4,"Menor",IF(AD56&lt;=0.6,"Moderado",IF(AD56&lt;=0.8,"Mayor","Catastrófico"))))),"")</f>
        <v/>
      </c>
      <c r="AD56" s="51" t="str">
        <f>IFERROR(IF(S56="Impacto",(O56-(+O56*V56)),IF(S56="Probabilidad",O56,"")),"")</f>
        <v/>
      </c>
      <c r="AE56" s="54" t="str">
        <f>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54"/>
      <c r="AG56" s="50"/>
      <c r="AH56" s="56"/>
      <c r="AI56" s="57"/>
      <c r="AJ56" s="58"/>
      <c r="AK56" s="58"/>
      <c r="AL56" s="56"/>
      <c r="AM56" s="5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403"/>
      <c r="B57" s="595"/>
      <c r="C57" s="595"/>
      <c r="D57" s="595"/>
      <c r="E57" s="56"/>
      <c r="F57" s="596"/>
      <c r="G57" s="193"/>
      <c r="H57" s="595"/>
      <c r="I57" s="593"/>
      <c r="J57" s="381"/>
      <c r="K57" s="382"/>
      <c r="L57" s="594"/>
      <c r="M57" s="382">
        <f>IF(NOT(ISERROR(MATCH(L57,_xlfn.ANCHORARRAY(F68),0))),K70&amp;"Por favor no seleccionar los criterios de impacto",L57)</f>
        <v>0</v>
      </c>
      <c r="N57" s="381"/>
      <c r="O57" s="382"/>
      <c r="P57" s="383"/>
      <c r="Q57" s="48">
        <v>2</v>
      </c>
      <c r="R57" s="60"/>
      <c r="S57" s="49" t="str">
        <f>IF(OR(T57="Preventivo",T57="Detectivo"),"Probabilidad",IF(T57="Correctivo","Impacto",""))</f>
        <v/>
      </c>
      <c r="T57" s="50"/>
      <c r="U57" s="50"/>
      <c r="V57" s="51" t="str">
        <f t="shared" ref="V57:V61" si="37">IF(AND(T57="Preventivo",U57="Automático"),"50%",IF(AND(T57="Preventivo",U57="Manual"),"40%",IF(AND(T57="Detectivo",U57="Automático"),"40%",IF(AND(T57="Detectivo",U57="Manual"),"30%",IF(AND(T57="Correctivo",U57="Automático"),"35%",IF(AND(T57="Correctivo",U57="Manual"),"25%",""))))))</f>
        <v/>
      </c>
      <c r="W57" s="50"/>
      <c r="X57" s="50"/>
      <c r="Y57" s="50"/>
      <c r="Z57" s="52" t="str">
        <f>IFERROR(IF(AND(S56="Probabilidad",S57="Probabilidad"),(AB56-(+AB56*V57)),IF(S57="Probabilidad",(K56-(+K56*V57)),IF(S57="Impacto",AB56,""))),"")</f>
        <v/>
      </c>
      <c r="AA57" s="53" t="str">
        <f t="shared" si="4"/>
        <v/>
      </c>
      <c r="AB57" s="51" t="str">
        <f t="shared" ref="AB57:AB61" si="38">+Z57</f>
        <v/>
      </c>
      <c r="AC57" s="53" t="str">
        <f t="shared" si="12"/>
        <v/>
      </c>
      <c r="AD57" s="51" t="str">
        <f>IFERROR(IF(AND(S56="Impacto",S57="Impacto"),(AD56-(+AD56*V57)),IF(S57="Impacto",(O56-(+O56*V57)),IF(S57="Probabilidad",AD56,""))),"")</f>
        <v/>
      </c>
      <c r="AE57" s="54" t="str">
        <f t="shared" ref="AE57:AE58" si="39">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54"/>
      <c r="AG57" s="50"/>
      <c r="AH57" s="56"/>
      <c r="AI57" s="57"/>
      <c r="AJ57" s="58"/>
      <c r="AK57" s="58"/>
      <c r="AL57" s="56"/>
      <c r="AM57" s="5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403"/>
      <c r="B58" s="595"/>
      <c r="C58" s="595"/>
      <c r="D58" s="595"/>
      <c r="E58" s="56"/>
      <c r="F58" s="596"/>
      <c r="G58" s="193"/>
      <c r="H58" s="595"/>
      <c r="I58" s="593"/>
      <c r="J58" s="381"/>
      <c r="K58" s="382"/>
      <c r="L58" s="594"/>
      <c r="M58" s="382">
        <f>IF(NOT(ISERROR(MATCH(L58,_xlfn.ANCHORARRAY(F69),0))),K71&amp;"Por favor no seleccionar los criterios de impacto",L58)</f>
        <v>0</v>
      </c>
      <c r="N58" s="381"/>
      <c r="O58" s="382"/>
      <c r="P58" s="383"/>
      <c r="Q58" s="48">
        <v>3</v>
      </c>
      <c r="R58" s="95"/>
      <c r="S58" s="49" t="str">
        <f>IF(OR(T58="Preventivo",T58="Detectivo"),"Probabilidad",IF(T58="Correctivo","Impacto",""))</f>
        <v/>
      </c>
      <c r="T58" s="50"/>
      <c r="U58" s="50"/>
      <c r="V58" s="51" t="str">
        <f t="shared" si="37"/>
        <v/>
      </c>
      <c r="W58" s="50"/>
      <c r="X58" s="50"/>
      <c r="Y58" s="50"/>
      <c r="Z58" s="52" t="str">
        <f>IFERROR(IF(AND(S57="Probabilidad",S58="Probabilidad"),(AB57-(+AB57*V58)),IF(AND(S57="Impacto",S58="Probabilidad"),(AB56-(+AB56*V58)),IF(S58="Impacto",AB57,""))),"")</f>
        <v/>
      </c>
      <c r="AA58" s="53" t="str">
        <f t="shared" si="4"/>
        <v/>
      </c>
      <c r="AB58" s="51" t="str">
        <f t="shared" si="38"/>
        <v/>
      </c>
      <c r="AC58" s="53" t="str">
        <f t="shared" si="12"/>
        <v/>
      </c>
      <c r="AD58" s="51" t="str">
        <f>IFERROR(IF(AND(S57="Impacto",S58="Impacto"),(AD57-(+AD57*V58)),IF(AND(S57="Probabilidad",S58="Impacto"),(AD56-(+AD56*V58)),IF(S58="Probabilidad",AD57,""))),"")</f>
        <v/>
      </c>
      <c r="AE58" s="54" t="str">
        <f t="shared" si="39"/>
        <v/>
      </c>
      <c r="AF58" s="54"/>
      <c r="AG58" s="50"/>
      <c r="AH58" s="56"/>
      <c r="AI58" s="57"/>
      <c r="AJ58" s="58"/>
      <c r="AK58" s="58"/>
      <c r="AL58" s="56"/>
      <c r="AM58" s="5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403"/>
      <c r="B59" s="595"/>
      <c r="C59" s="595"/>
      <c r="D59" s="595"/>
      <c r="E59" s="56"/>
      <c r="F59" s="596"/>
      <c r="G59" s="193"/>
      <c r="H59" s="595"/>
      <c r="I59" s="593"/>
      <c r="J59" s="381"/>
      <c r="K59" s="382"/>
      <c r="L59" s="594"/>
      <c r="M59" s="382">
        <f>IF(NOT(ISERROR(MATCH(L59,_xlfn.ANCHORARRAY(F70),0))),K72&amp;"Por favor no seleccionar los criterios de impacto",L59)</f>
        <v>0</v>
      </c>
      <c r="N59" s="381"/>
      <c r="O59" s="382"/>
      <c r="P59" s="383"/>
      <c r="Q59" s="48">
        <v>4</v>
      </c>
      <c r="R59" s="60"/>
      <c r="S59" s="49" t="str">
        <f t="shared" ref="S59:S61" si="40">IF(OR(T59="Preventivo",T59="Detectivo"),"Probabilidad",IF(T59="Correctivo","Impacto",""))</f>
        <v/>
      </c>
      <c r="T59" s="50"/>
      <c r="U59" s="50"/>
      <c r="V59" s="51" t="str">
        <f t="shared" si="37"/>
        <v/>
      </c>
      <c r="W59" s="50"/>
      <c r="X59" s="50"/>
      <c r="Y59" s="50"/>
      <c r="Z59" s="52" t="str">
        <f t="shared" ref="Z59:Z61" si="41">IFERROR(IF(AND(S58="Probabilidad",S59="Probabilidad"),(AB58-(+AB58*V59)),IF(AND(S58="Impacto",S59="Probabilidad"),(AB57-(+AB57*V59)),IF(S59="Impacto",AB58,""))),"")</f>
        <v/>
      </c>
      <c r="AA59" s="53" t="str">
        <f t="shared" si="4"/>
        <v/>
      </c>
      <c r="AB59" s="51" t="str">
        <f t="shared" si="38"/>
        <v/>
      </c>
      <c r="AC59" s="53" t="str">
        <f t="shared" si="12"/>
        <v/>
      </c>
      <c r="AD59" s="51" t="str">
        <f t="shared" ref="AD59:AD61" si="42">IFERROR(IF(AND(S58="Impacto",S59="Impacto"),(AD58-(+AD58*V59)),IF(AND(S58="Probabilidad",S59="Impacto"),(AD57-(+AD57*V59)),IF(S59="Probabilidad",AD58,""))),"")</f>
        <v/>
      </c>
      <c r="AE59" s="54" t="str">
        <f>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54"/>
      <c r="AG59" s="50"/>
      <c r="AH59" s="56"/>
      <c r="AI59" s="57"/>
      <c r="AJ59" s="58"/>
      <c r="AK59" s="58"/>
      <c r="AL59" s="56"/>
      <c r="AM59" s="5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403"/>
      <c r="B60" s="595"/>
      <c r="C60" s="595"/>
      <c r="D60" s="595"/>
      <c r="E60" s="56"/>
      <c r="F60" s="596"/>
      <c r="G60" s="193"/>
      <c r="H60" s="595"/>
      <c r="I60" s="593"/>
      <c r="J60" s="381"/>
      <c r="K60" s="382"/>
      <c r="L60" s="594"/>
      <c r="M60" s="382">
        <f>IF(NOT(ISERROR(MATCH(L60,_xlfn.ANCHORARRAY(F71),0))),K73&amp;"Por favor no seleccionar los criterios de impacto",L60)</f>
        <v>0</v>
      </c>
      <c r="N60" s="381"/>
      <c r="O60" s="382"/>
      <c r="P60" s="383"/>
      <c r="Q60" s="48">
        <v>5</v>
      </c>
      <c r="R60" s="60"/>
      <c r="S60" s="49" t="str">
        <f t="shared" si="40"/>
        <v/>
      </c>
      <c r="T60" s="50"/>
      <c r="U60" s="50"/>
      <c r="V60" s="51" t="str">
        <f t="shared" si="37"/>
        <v/>
      </c>
      <c r="W60" s="50"/>
      <c r="X60" s="50"/>
      <c r="Y60" s="50"/>
      <c r="Z60" s="52" t="str">
        <f t="shared" si="41"/>
        <v/>
      </c>
      <c r="AA60" s="53" t="str">
        <f t="shared" si="4"/>
        <v/>
      </c>
      <c r="AB60" s="51" t="str">
        <f t="shared" si="38"/>
        <v/>
      </c>
      <c r="AC60" s="53" t="str">
        <f t="shared" si="12"/>
        <v/>
      </c>
      <c r="AD60" s="51" t="str">
        <f t="shared" si="42"/>
        <v/>
      </c>
      <c r="AE60" s="54" t="str">
        <f t="shared" ref="AE60:AE61" si="43">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
      </c>
      <c r="AF60" s="54"/>
      <c r="AG60" s="50"/>
      <c r="AH60" s="56"/>
      <c r="AI60" s="57"/>
      <c r="AJ60" s="58"/>
      <c r="AK60" s="58"/>
      <c r="AL60" s="56"/>
      <c r="AM60" s="5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403"/>
      <c r="B61" s="595"/>
      <c r="C61" s="595"/>
      <c r="D61" s="595"/>
      <c r="E61" s="56"/>
      <c r="F61" s="596"/>
      <c r="G61" s="193"/>
      <c r="H61" s="595"/>
      <c r="I61" s="593"/>
      <c r="J61" s="381"/>
      <c r="K61" s="382"/>
      <c r="L61" s="594"/>
      <c r="M61" s="382">
        <f>IF(NOT(ISERROR(MATCH(L61,_xlfn.ANCHORARRAY(F72),0))),K74&amp;"Por favor no seleccionar los criterios de impacto",L61)</f>
        <v>0</v>
      </c>
      <c r="N61" s="381"/>
      <c r="O61" s="382"/>
      <c r="P61" s="383"/>
      <c r="Q61" s="48">
        <v>6</v>
      </c>
      <c r="R61" s="60"/>
      <c r="S61" s="49" t="str">
        <f t="shared" si="40"/>
        <v/>
      </c>
      <c r="T61" s="50"/>
      <c r="U61" s="50"/>
      <c r="V61" s="51" t="str">
        <f t="shared" si="37"/>
        <v/>
      </c>
      <c r="W61" s="50"/>
      <c r="X61" s="50"/>
      <c r="Y61" s="50"/>
      <c r="Z61" s="52" t="str">
        <f t="shared" si="41"/>
        <v/>
      </c>
      <c r="AA61" s="53" t="str">
        <f t="shared" si="4"/>
        <v/>
      </c>
      <c r="AB61" s="51" t="str">
        <f t="shared" si="38"/>
        <v/>
      </c>
      <c r="AC61" s="53" t="str">
        <f t="shared" si="12"/>
        <v/>
      </c>
      <c r="AD61" s="51" t="str">
        <f t="shared" si="42"/>
        <v/>
      </c>
      <c r="AE61" s="54" t="str">
        <f t="shared" si="43"/>
        <v/>
      </c>
      <c r="AF61" s="54"/>
      <c r="AG61" s="50"/>
      <c r="AH61" s="56"/>
      <c r="AI61" s="57"/>
      <c r="AJ61" s="58"/>
      <c r="AK61" s="58"/>
      <c r="AL61" s="56"/>
      <c r="AM61" s="5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403">
        <v>8</v>
      </c>
      <c r="B62" s="595"/>
      <c r="C62" s="595"/>
      <c r="D62" s="595"/>
      <c r="E62" s="56"/>
      <c r="F62" s="596"/>
      <c r="G62" s="193"/>
      <c r="H62" s="595"/>
      <c r="I62" s="593"/>
      <c r="J62" s="381" t="str">
        <f>IF(I62&lt;=0,"",IF(I62&lt;=2,"Muy Baja",IF(I62&lt;=24,"Baja",IF(I62&lt;=500,"Media",IF(I62&lt;=5000,"Alta","Muy Alta")))))</f>
        <v/>
      </c>
      <c r="K62" s="382" t="str">
        <f>IF(J62="","",IF(J62="Muy Baja",0.2,IF(J62="Baja",0.4,IF(J62="Media",0.6,IF(J62="Alta",0.8,IF(J62="Muy Alta",1,))))))</f>
        <v/>
      </c>
      <c r="L62" s="594"/>
      <c r="M62" s="382">
        <v>0</v>
      </c>
      <c r="N62" s="381" t="s">
        <v>703</v>
      </c>
      <c r="O62" s="382" t="str">
        <f>IF(N62="","",IF(N62="Leve",0.2,IF(N62="Menor",0.4,IF(N62="Moderado",0.6,IF(N62="Mayor",0.8,IF(N62="Catastrófico",1,))))))</f>
        <v/>
      </c>
      <c r="P62" s="383" t="str">
        <f>IF(OR(AND(J62="Muy Baja",N62="Leve"),AND(J62="Muy Baja",N62="Menor"),AND(J62="Baja",N62="Leve")),"Bajo",IF(OR(AND(J62="Muy baja",N62="Moderado"),AND(J62="Baja",N62="Menor"),AND(J62="Baja",N62="Moderado"),AND(J62="Media",N62="Leve"),AND(J62="Media",N62="Menor"),AND(J62="Media",N62="Moderado"),AND(J62="Alta",N62="Leve"),AND(J62="Alta",N62="Menor")),"Moderado",IF(OR(AND(J62="Muy Baja",N62="Mayor"),AND(J62="Baja",N62="Mayor"),AND(J62="Media",N62="Mayor"),AND(J62="Alta",N62="Moderado"),AND(J62="Alta",N62="Mayor"),AND(J62="Muy Alta",N62="Leve"),AND(J62="Muy Alta",N62="Menor"),AND(J62="Muy Alta",N62="Moderado"),AND(J62="Muy Alta",N62="Mayor")),"Alto",IF(OR(AND(J62="Muy Baja",N62="Catastrófico"),AND(J62="Baja",N62="Catastrófico"),AND(J62="Media",N62="Catastrófico"),AND(J62="Alta",N62="Catastrófico"),AND(J62="Muy Alta",N62="Catastrófico")),"Extremo",""))))</f>
        <v/>
      </c>
      <c r="Q62" s="48">
        <v>1</v>
      </c>
      <c r="R62" s="60"/>
      <c r="S62" s="49" t="str">
        <f>IF(OR(T62="Preventivo",T62="Detectivo"),"Probabilidad",IF(T62="Correctivo","Impacto",""))</f>
        <v/>
      </c>
      <c r="T62" s="50"/>
      <c r="U62" s="50"/>
      <c r="V62" s="51" t="str">
        <f>IF(AND(T62="Preventivo",U62="Automático"),"50%",IF(AND(T62="Preventivo",U62="Manual"),"40%",IF(AND(T62="Detectivo",U62="Automático"),"40%",IF(AND(T62="Detectivo",U62="Manual"),"30%",IF(AND(T62="Correctivo",U62="Automático"),"35%",IF(AND(T62="Correctivo",U62="Manual"),"25%",""))))))</f>
        <v/>
      </c>
      <c r="W62" s="50"/>
      <c r="X62" s="50"/>
      <c r="Y62" s="50"/>
      <c r="Z62" s="52" t="str">
        <f>IFERROR(IF(S62="Probabilidad",(K62-(+K62*V62)),IF(S62="Impacto",K62,"")),"")</f>
        <v/>
      </c>
      <c r="AA62" s="53" t="str">
        <f>IFERROR(IF(Z62="","",IF(Z62&lt;=0.2,"Muy Baja",IF(Z62&lt;=0.4,"Baja",IF(Z62&lt;=0.6,"Media",IF(Z62&lt;=0.8,"Alta","Muy Alta"))))),"")</f>
        <v/>
      </c>
      <c r="AB62" s="51" t="str">
        <f>+Z62</f>
        <v/>
      </c>
      <c r="AC62" s="53" t="str">
        <f>IFERROR(IF(AD62="","",IF(AD62&lt;=0.2,"Leve",IF(AD62&lt;=0.4,"Menor",IF(AD62&lt;=0.6,"Moderado",IF(AD62&lt;=0.8,"Mayor","Catastrófico"))))),"")</f>
        <v/>
      </c>
      <c r="AD62" s="51" t="str">
        <f>IFERROR(IF(S62="Impacto",(O62-(+O62*V62)),IF(S62="Probabilidad",O62,"")),"")</f>
        <v/>
      </c>
      <c r="AE62" s="54" t="str">
        <f>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54"/>
      <c r="AG62" s="50"/>
      <c r="AH62" s="56"/>
      <c r="AI62" s="57"/>
      <c r="AJ62" s="58"/>
      <c r="AK62" s="58"/>
      <c r="AL62" s="56"/>
      <c r="AM62" s="5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403"/>
      <c r="B63" s="595"/>
      <c r="C63" s="595"/>
      <c r="D63" s="595"/>
      <c r="E63" s="56"/>
      <c r="F63" s="596"/>
      <c r="G63" s="193"/>
      <c r="H63" s="595"/>
      <c r="I63" s="593"/>
      <c r="J63" s="381"/>
      <c r="K63" s="382"/>
      <c r="L63" s="594"/>
      <c r="M63" s="382">
        <f>IF(NOT(ISERROR(MATCH(L63,_xlfn.ANCHORARRAY(F74),0))),K76&amp;"Por favor no seleccionar los criterios de impacto",L63)</f>
        <v>0</v>
      </c>
      <c r="N63" s="381"/>
      <c r="O63" s="382"/>
      <c r="P63" s="383"/>
      <c r="Q63" s="48">
        <v>2</v>
      </c>
      <c r="R63" s="60"/>
      <c r="S63" s="49" t="str">
        <f>IF(OR(T63="Preventivo",T63="Detectivo"),"Probabilidad",IF(T63="Correctivo","Impacto",""))</f>
        <v/>
      </c>
      <c r="T63" s="50"/>
      <c r="U63" s="50"/>
      <c r="V63" s="51" t="str">
        <f t="shared" ref="V63:V67" si="44">IF(AND(T63="Preventivo",U63="Automático"),"50%",IF(AND(T63="Preventivo",U63="Manual"),"40%",IF(AND(T63="Detectivo",U63="Automático"),"40%",IF(AND(T63="Detectivo",U63="Manual"),"30%",IF(AND(T63="Correctivo",U63="Automático"),"35%",IF(AND(T63="Correctivo",U63="Manual"),"25%",""))))))</f>
        <v/>
      </c>
      <c r="W63" s="50"/>
      <c r="X63" s="50"/>
      <c r="Y63" s="50"/>
      <c r="Z63" s="52" t="str">
        <f>IFERROR(IF(AND(S62="Probabilidad",S63="Probabilidad"),(AB62-(+AB62*V63)),IF(S63="Probabilidad",(K62-(+K62*V63)),IF(S63="Impacto",AB62,""))),"")</f>
        <v/>
      </c>
      <c r="AA63" s="53" t="str">
        <f t="shared" si="4"/>
        <v/>
      </c>
      <c r="AB63" s="51" t="str">
        <f t="shared" ref="AB63:AB67" si="45">+Z63</f>
        <v/>
      </c>
      <c r="AC63" s="53" t="str">
        <f t="shared" si="12"/>
        <v/>
      </c>
      <c r="AD63" s="51" t="str">
        <f>IFERROR(IF(AND(S62="Impacto",S63="Impacto"),(AD62-(+AD62*V63)),IF(S63="Impacto",(O62-(+O62*V63)),IF(S63="Probabilidad",AD62,""))),"")</f>
        <v/>
      </c>
      <c r="AE63" s="54" t="str">
        <f t="shared" ref="AE63:AE64" si="46">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54"/>
      <c r="AG63" s="50"/>
      <c r="AH63" s="56"/>
      <c r="AI63" s="57"/>
      <c r="AJ63" s="58"/>
      <c r="AK63" s="58"/>
      <c r="AL63" s="56"/>
      <c r="AM63" s="5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403"/>
      <c r="B64" s="595"/>
      <c r="C64" s="595"/>
      <c r="D64" s="595"/>
      <c r="E64" s="56"/>
      <c r="F64" s="596"/>
      <c r="G64" s="193"/>
      <c r="H64" s="595"/>
      <c r="I64" s="593"/>
      <c r="J64" s="381"/>
      <c r="K64" s="382"/>
      <c r="L64" s="594"/>
      <c r="M64" s="382">
        <f>IF(NOT(ISERROR(MATCH(L64,_xlfn.ANCHORARRAY(F75),0))),K77&amp;"Por favor no seleccionar los criterios de impacto",L64)</f>
        <v>0</v>
      </c>
      <c r="N64" s="381"/>
      <c r="O64" s="382"/>
      <c r="P64" s="383"/>
      <c r="Q64" s="48">
        <v>3</v>
      </c>
      <c r="R64" s="95"/>
      <c r="S64" s="49" t="str">
        <f>IF(OR(T64="Preventivo",T64="Detectivo"),"Probabilidad",IF(T64="Correctivo","Impacto",""))</f>
        <v/>
      </c>
      <c r="T64" s="50"/>
      <c r="U64" s="50"/>
      <c r="V64" s="51" t="str">
        <f t="shared" si="44"/>
        <v/>
      </c>
      <c r="W64" s="50"/>
      <c r="X64" s="50"/>
      <c r="Y64" s="50"/>
      <c r="Z64" s="52" t="str">
        <f>IFERROR(IF(AND(S63="Probabilidad",S64="Probabilidad"),(AB63-(+AB63*V64)),IF(AND(S63="Impacto",S64="Probabilidad"),(AB62-(+AB62*V64)),IF(S64="Impacto",AB63,""))),"")</f>
        <v/>
      </c>
      <c r="AA64" s="53" t="str">
        <f t="shared" si="4"/>
        <v/>
      </c>
      <c r="AB64" s="51" t="str">
        <f t="shared" si="45"/>
        <v/>
      </c>
      <c r="AC64" s="53" t="str">
        <f t="shared" si="12"/>
        <v/>
      </c>
      <c r="AD64" s="51" t="str">
        <f>IFERROR(IF(AND(S63="Impacto",S64="Impacto"),(AD63-(+AD63*V64)),IF(AND(S63="Probabilidad",S64="Impacto"),(AD62-(+AD62*V64)),IF(S64="Probabilidad",AD63,""))),"")</f>
        <v/>
      </c>
      <c r="AE64" s="54" t="str">
        <f t="shared" si="46"/>
        <v/>
      </c>
      <c r="AF64" s="54"/>
      <c r="AG64" s="50"/>
      <c r="AH64" s="56"/>
      <c r="AI64" s="57"/>
      <c r="AJ64" s="58"/>
      <c r="AK64" s="58"/>
      <c r="AL64" s="56"/>
      <c r="AM64" s="5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403"/>
      <c r="B65" s="595"/>
      <c r="C65" s="595"/>
      <c r="D65" s="595"/>
      <c r="E65" s="56"/>
      <c r="F65" s="596"/>
      <c r="G65" s="193"/>
      <c r="H65" s="595"/>
      <c r="I65" s="593"/>
      <c r="J65" s="381"/>
      <c r="K65" s="382"/>
      <c r="L65" s="594"/>
      <c r="M65" s="382">
        <f>IF(NOT(ISERROR(MATCH(L65,_xlfn.ANCHORARRAY(F76),0))),K78&amp;"Por favor no seleccionar los criterios de impacto",L65)</f>
        <v>0</v>
      </c>
      <c r="N65" s="381"/>
      <c r="O65" s="382"/>
      <c r="P65" s="383"/>
      <c r="Q65" s="48">
        <v>4</v>
      </c>
      <c r="R65" s="60"/>
      <c r="S65" s="49" t="str">
        <f t="shared" ref="S65:S67" si="47">IF(OR(T65="Preventivo",T65="Detectivo"),"Probabilidad",IF(T65="Correctivo","Impacto",""))</f>
        <v/>
      </c>
      <c r="T65" s="50"/>
      <c r="U65" s="50"/>
      <c r="V65" s="51" t="str">
        <f t="shared" si="44"/>
        <v/>
      </c>
      <c r="W65" s="50"/>
      <c r="X65" s="50"/>
      <c r="Y65" s="50"/>
      <c r="Z65" s="52" t="str">
        <f t="shared" ref="Z65:Z67" si="48">IFERROR(IF(AND(S64="Probabilidad",S65="Probabilidad"),(AB64-(+AB64*V65)),IF(AND(S64="Impacto",S65="Probabilidad"),(AB63-(+AB63*V65)),IF(S65="Impacto",AB64,""))),"")</f>
        <v/>
      </c>
      <c r="AA65" s="53" t="str">
        <f t="shared" si="4"/>
        <v/>
      </c>
      <c r="AB65" s="51" t="str">
        <f t="shared" si="45"/>
        <v/>
      </c>
      <c r="AC65" s="53" t="str">
        <f t="shared" si="12"/>
        <v/>
      </c>
      <c r="AD65" s="51" t="str">
        <f t="shared" ref="AD65:AD67" si="49">IFERROR(IF(AND(S64="Impacto",S65="Impacto"),(AD64-(+AD64*V65)),IF(AND(S64="Probabilidad",S65="Impacto"),(AD63-(+AD63*V65)),IF(S65="Probabilidad",AD64,""))),"")</f>
        <v/>
      </c>
      <c r="AE65" s="54" t="str">
        <f>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54"/>
      <c r="AG65" s="50"/>
      <c r="AH65" s="56"/>
      <c r="AI65" s="57"/>
      <c r="AJ65" s="58"/>
      <c r="AK65" s="58"/>
      <c r="AL65" s="56"/>
      <c r="AM65" s="5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403"/>
      <c r="B66" s="595"/>
      <c r="C66" s="595"/>
      <c r="D66" s="595"/>
      <c r="E66" s="56"/>
      <c r="F66" s="596"/>
      <c r="G66" s="193"/>
      <c r="H66" s="595"/>
      <c r="I66" s="593"/>
      <c r="J66" s="381"/>
      <c r="K66" s="382"/>
      <c r="L66" s="594"/>
      <c r="M66" s="382">
        <f>IF(NOT(ISERROR(MATCH(L66,_xlfn.ANCHORARRAY(F77),0))),K79&amp;"Por favor no seleccionar los criterios de impacto",L66)</f>
        <v>0</v>
      </c>
      <c r="N66" s="381"/>
      <c r="O66" s="382"/>
      <c r="P66" s="383"/>
      <c r="Q66" s="48">
        <v>5</v>
      </c>
      <c r="R66" s="60"/>
      <c r="S66" s="49" t="str">
        <f t="shared" si="47"/>
        <v/>
      </c>
      <c r="T66" s="50"/>
      <c r="U66" s="50"/>
      <c r="V66" s="51" t="str">
        <f t="shared" si="44"/>
        <v/>
      </c>
      <c r="W66" s="50"/>
      <c r="X66" s="50"/>
      <c r="Y66" s="50"/>
      <c r="Z66" s="52" t="str">
        <f t="shared" si="48"/>
        <v/>
      </c>
      <c r="AA66" s="53" t="str">
        <f t="shared" si="4"/>
        <v/>
      </c>
      <c r="AB66" s="51" t="str">
        <f t="shared" si="45"/>
        <v/>
      </c>
      <c r="AC66" s="53" t="str">
        <f t="shared" si="12"/>
        <v/>
      </c>
      <c r="AD66" s="51" t="str">
        <f t="shared" si="49"/>
        <v/>
      </c>
      <c r="AE66" s="54" t="str">
        <f t="shared" ref="AE66:AE67" si="50">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54"/>
      <c r="AG66" s="50"/>
      <c r="AH66" s="56"/>
      <c r="AI66" s="57"/>
      <c r="AJ66" s="58"/>
      <c r="AK66" s="58"/>
      <c r="AL66" s="56"/>
      <c r="AM66" s="5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403"/>
      <c r="B67" s="595"/>
      <c r="C67" s="595"/>
      <c r="D67" s="595"/>
      <c r="E67" s="56"/>
      <c r="F67" s="596"/>
      <c r="G67" s="193"/>
      <c r="H67" s="595"/>
      <c r="I67" s="593"/>
      <c r="J67" s="381"/>
      <c r="K67" s="382"/>
      <c r="L67" s="594"/>
      <c r="M67" s="382">
        <f>IF(NOT(ISERROR(MATCH(L67,_xlfn.ANCHORARRAY(F78),0))),K80&amp;"Por favor no seleccionar los criterios de impacto",L67)</f>
        <v>0</v>
      </c>
      <c r="N67" s="381"/>
      <c r="O67" s="382"/>
      <c r="P67" s="383"/>
      <c r="Q67" s="48">
        <v>6</v>
      </c>
      <c r="R67" s="60"/>
      <c r="S67" s="49" t="str">
        <f t="shared" si="47"/>
        <v/>
      </c>
      <c r="T67" s="50"/>
      <c r="U67" s="50"/>
      <c r="V67" s="51" t="str">
        <f t="shared" si="44"/>
        <v/>
      </c>
      <c r="W67" s="50"/>
      <c r="X67" s="50"/>
      <c r="Y67" s="50"/>
      <c r="Z67" s="52" t="str">
        <f t="shared" si="48"/>
        <v/>
      </c>
      <c r="AA67" s="53" t="str">
        <f t="shared" si="4"/>
        <v/>
      </c>
      <c r="AB67" s="51" t="str">
        <f t="shared" si="45"/>
        <v/>
      </c>
      <c r="AC67" s="53" t="str">
        <f t="shared" si="12"/>
        <v/>
      </c>
      <c r="AD67" s="51" t="str">
        <f t="shared" si="49"/>
        <v/>
      </c>
      <c r="AE67" s="54" t="str">
        <f t="shared" si="50"/>
        <v/>
      </c>
      <c r="AF67" s="54"/>
      <c r="AG67" s="50"/>
      <c r="AH67" s="56"/>
      <c r="AI67" s="57"/>
      <c r="AJ67" s="58"/>
      <c r="AK67" s="58"/>
      <c r="AL67" s="56"/>
      <c r="AM67" s="5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403">
        <v>9</v>
      </c>
      <c r="B68" s="595"/>
      <c r="C68" s="595"/>
      <c r="D68" s="595"/>
      <c r="E68" s="56"/>
      <c r="F68" s="596"/>
      <c r="G68" s="193"/>
      <c r="H68" s="595"/>
      <c r="I68" s="593"/>
      <c r="J68" s="381" t="str">
        <f>IF(I68&lt;=0,"",IF(I68&lt;=2,"Muy Baja",IF(I68&lt;=24,"Baja",IF(I68&lt;=500,"Media",IF(I68&lt;=5000,"Alta","Muy Alta")))))</f>
        <v/>
      </c>
      <c r="K68" s="382" t="str">
        <f>IF(J68="","",IF(J68="Muy Baja",0.2,IF(J68="Baja",0.4,IF(J68="Media",0.6,IF(J68="Alta",0.8,IF(J68="Muy Alta",1,))))))</f>
        <v/>
      </c>
      <c r="L68" s="594"/>
      <c r="M68" s="382">
        <v>0</v>
      </c>
      <c r="N68" s="381" t="s">
        <v>703</v>
      </c>
      <c r="O68" s="382" t="str">
        <f>IF(N68="","",IF(N68="Leve",0.2,IF(N68="Menor",0.4,IF(N68="Moderado",0.6,IF(N68="Mayor",0.8,IF(N68="Catastrófico",1,))))))</f>
        <v/>
      </c>
      <c r="P68" s="383" t="str">
        <f>IF(OR(AND(J68="Muy Baja",N68="Leve"),AND(J68="Muy Baja",N68="Menor"),AND(J68="Baja",N68="Leve")),"Bajo",IF(OR(AND(J68="Muy baja",N68="Moderado"),AND(J68="Baja",N68="Menor"),AND(J68="Baja",N68="Moderado"),AND(J68="Media",N68="Leve"),AND(J68="Media",N68="Menor"),AND(J68="Media",N68="Moderado"),AND(J68="Alta",N68="Leve"),AND(J68="Alta",N68="Menor")),"Moderado",IF(OR(AND(J68="Muy Baja",N68="Mayor"),AND(J68="Baja",N68="Mayor"),AND(J68="Media",N68="Mayor"),AND(J68="Alta",N68="Moderado"),AND(J68="Alta",N68="Mayor"),AND(J68="Muy Alta",N68="Leve"),AND(J68="Muy Alta",N68="Menor"),AND(J68="Muy Alta",N68="Moderado"),AND(J68="Muy Alta",N68="Mayor")),"Alto",IF(OR(AND(J68="Muy Baja",N68="Catastrófico"),AND(J68="Baja",N68="Catastrófico"),AND(J68="Media",N68="Catastrófico"),AND(J68="Alta",N68="Catastrófico"),AND(J68="Muy Alta",N68="Catastrófico")),"Extremo",""))))</f>
        <v/>
      </c>
      <c r="Q68" s="48">
        <v>1</v>
      </c>
      <c r="R68" s="60"/>
      <c r="S68" s="49" t="str">
        <f>IF(OR(T68="Preventivo",T68="Detectivo"),"Probabilidad",IF(T68="Correctivo","Impacto",""))</f>
        <v/>
      </c>
      <c r="T68" s="50"/>
      <c r="U68" s="50"/>
      <c r="V68" s="51" t="str">
        <f>IF(AND(T68="Preventivo",U68="Automático"),"50%",IF(AND(T68="Preventivo",U68="Manual"),"40%",IF(AND(T68="Detectivo",U68="Automático"),"40%",IF(AND(T68="Detectivo",U68="Manual"),"30%",IF(AND(T68="Correctivo",U68="Automático"),"35%",IF(AND(T68="Correctivo",U68="Manual"),"25%",""))))))</f>
        <v/>
      </c>
      <c r="W68" s="50"/>
      <c r="X68" s="50"/>
      <c r="Y68" s="50"/>
      <c r="Z68" s="52" t="str">
        <f>IFERROR(IF(S68="Probabilidad",(K68-(+K68*V68)),IF(S68="Impacto",K68,"")),"")</f>
        <v/>
      </c>
      <c r="AA68" s="53" t="str">
        <f>IFERROR(IF(Z68="","",IF(Z68&lt;=0.2,"Muy Baja",IF(Z68&lt;=0.4,"Baja",IF(Z68&lt;=0.6,"Media",IF(Z68&lt;=0.8,"Alta","Muy Alta"))))),"")</f>
        <v/>
      </c>
      <c r="AB68" s="51" t="str">
        <f>+Z68</f>
        <v/>
      </c>
      <c r="AC68" s="53" t="str">
        <f>IFERROR(IF(AD68="","",IF(AD68&lt;=0.2,"Leve",IF(AD68&lt;=0.4,"Menor",IF(AD68&lt;=0.6,"Moderado",IF(AD68&lt;=0.8,"Mayor","Catastrófico"))))),"")</f>
        <v/>
      </c>
      <c r="AD68" s="51" t="str">
        <f>IFERROR(IF(S68="Impacto",(O68-(+O68*V68)),IF(S68="Probabilidad",O68,"")),"")</f>
        <v/>
      </c>
      <c r="AE68" s="54" t="str">
        <f>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54"/>
      <c r="AG68" s="50"/>
      <c r="AH68" s="56"/>
      <c r="AI68" s="57"/>
      <c r="AJ68" s="58"/>
      <c r="AK68" s="58"/>
      <c r="AL68" s="56"/>
      <c r="AM68" s="5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403"/>
      <c r="B69" s="595"/>
      <c r="C69" s="595"/>
      <c r="D69" s="595"/>
      <c r="E69" s="56"/>
      <c r="F69" s="596"/>
      <c r="G69" s="193"/>
      <c r="H69" s="595"/>
      <c r="I69" s="593"/>
      <c r="J69" s="381"/>
      <c r="K69" s="382"/>
      <c r="L69" s="594"/>
      <c r="M69" s="382">
        <f>IF(NOT(ISERROR(MATCH(L69,_xlfn.ANCHORARRAY(F80),0))),K82&amp;"Por favor no seleccionar los criterios de impacto",L69)</f>
        <v>0</v>
      </c>
      <c r="N69" s="381"/>
      <c r="O69" s="382"/>
      <c r="P69" s="383"/>
      <c r="Q69" s="48">
        <v>2</v>
      </c>
      <c r="R69" s="60"/>
      <c r="S69" s="49" t="str">
        <f>IF(OR(T69="Preventivo",T69="Detectivo"),"Probabilidad",IF(T69="Correctivo","Impacto",""))</f>
        <v/>
      </c>
      <c r="T69" s="50"/>
      <c r="U69" s="50"/>
      <c r="V69" s="51" t="str">
        <f t="shared" ref="V69:V73" si="51">IF(AND(T69="Preventivo",U69="Automático"),"50%",IF(AND(T69="Preventivo",U69="Manual"),"40%",IF(AND(T69="Detectivo",U69="Automático"),"40%",IF(AND(T69="Detectivo",U69="Manual"),"30%",IF(AND(T69="Correctivo",U69="Automático"),"35%",IF(AND(T69="Correctivo",U69="Manual"),"25%",""))))))</f>
        <v/>
      </c>
      <c r="W69" s="50"/>
      <c r="X69" s="50"/>
      <c r="Y69" s="50"/>
      <c r="Z69" s="52" t="str">
        <f>IFERROR(IF(AND(S68="Probabilidad",S69="Probabilidad"),(AB68-(+AB68*V69)),IF(S69="Probabilidad",(K68-(+K68*V69)),IF(S69="Impacto",AB68,""))),"")</f>
        <v/>
      </c>
      <c r="AA69" s="53" t="str">
        <f t="shared" si="4"/>
        <v/>
      </c>
      <c r="AB69" s="51" t="str">
        <f t="shared" ref="AB69:AB73" si="52">+Z69</f>
        <v/>
      </c>
      <c r="AC69" s="53" t="str">
        <f t="shared" si="12"/>
        <v/>
      </c>
      <c r="AD69" s="51" t="str">
        <f>IFERROR(IF(AND(S68="Impacto",S69="Impacto"),(AD68-(+AD68*V69)),IF(S69="Impacto",(O68-(+O68*V69)),IF(S69="Probabilidad",AD68,""))),"")</f>
        <v/>
      </c>
      <c r="AE69" s="54" t="str">
        <f t="shared" ref="AE69:AE70" si="53">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54"/>
      <c r="AG69" s="50"/>
      <c r="AH69" s="56"/>
      <c r="AI69" s="57"/>
      <c r="AJ69" s="58"/>
      <c r="AK69" s="58"/>
      <c r="AL69" s="56"/>
      <c r="AM69" s="5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403"/>
      <c r="B70" s="595"/>
      <c r="C70" s="595"/>
      <c r="D70" s="595"/>
      <c r="E70" s="56"/>
      <c r="F70" s="596"/>
      <c r="G70" s="193"/>
      <c r="H70" s="595"/>
      <c r="I70" s="593"/>
      <c r="J70" s="381"/>
      <c r="K70" s="382"/>
      <c r="L70" s="594"/>
      <c r="M70" s="382">
        <f>IF(NOT(ISERROR(MATCH(L70,_xlfn.ANCHORARRAY(F81),0))),K83&amp;"Por favor no seleccionar los criterios de impacto",L70)</f>
        <v>0</v>
      </c>
      <c r="N70" s="381"/>
      <c r="O70" s="382"/>
      <c r="P70" s="383"/>
      <c r="Q70" s="48">
        <v>3</v>
      </c>
      <c r="R70" s="95"/>
      <c r="S70" s="49" t="str">
        <f>IF(OR(T70="Preventivo",T70="Detectivo"),"Probabilidad",IF(T70="Correctivo","Impacto",""))</f>
        <v/>
      </c>
      <c r="T70" s="50"/>
      <c r="U70" s="50"/>
      <c r="V70" s="51" t="str">
        <f t="shared" si="51"/>
        <v/>
      </c>
      <c r="W70" s="50"/>
      <c r="X70" s="50"/>
      <c r="Y70" s="50"/>
      <c r="Z70" s="52" t="str">
        <f>IFERROR(IF(AND(S69="Probabilidad",S70="Probabilidad"),(AB69-(+AB69*V70)),IF(AND(S69="Impacto",S70="Probabilidad"),(AB68-(+AB68*V70)),IF(S70="Impacto",AB69,""))),"")</f>
        <v/>
      </c>
      <c r="AA70" s="53" t="str">
        <f t="shared" si="4"/>
        <v/>
      </c>
      <c r="AB70" s="51" t="str">
        <f t="shared" si="52"/>
        <v/>
      </c>
      <c r="AC70" s="53" t="str">
        <f t="shared" si="12"/>
        <v/>
      </c>
      <c r="AD70" s="51" t="str">
        <f>IFERROR(IF(AND(S69="Impacto",S70="Impacto"),(AD69-(+AD69*V70)),IF(AND(S69="Probabilidad",S70="Impacto"),(AD68-(+AD68*V70)),IF(S70="Probabilidad",AD69,""))),"")</f>
        <v/>
      </c>
      <c r="AE70" s="54" t="str">
        <f t="shared" si="53"/>
        <v/>
      </c>
      <c r="AF70" s="54"/>
      <c r="AG70" s="50"/>
      <c r="AH70" s="56"/>
      <c r="AI70" s="57"/>
      <c r="AJ70" s="58"/>
      <c r="AK70" s="58"/>
      <c r="AL70" s="56"/>
      <c r="AM70" s="57"/>
      <c r="AN70" s="93"/>
      <c r="AO70" s="93"/>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51.5" hidden="1" customHeight="1" x14ac:dyDescent="0.35">
      <c r="A71" s="403"/>
      <c r="B71" s="595"/>
      <c r="C71" s="595"/>
      <c r="D71" s="595"/>
      <c r="E71" s="56"/>
      <c r="F71" s="596"/>
      <c r="G71" s="193"/>
      <c r="H71" s="595"/>
      <c r="I71" s="593"/>
      <c r="J71" s="381"/>
      <c r="K71" s="382"/>
      <c r="L71" s="594"/>
      <c r="M71" s="382">
        <f>IF(NOT(ISERROR(MATCH(L71,_xlfn.ANCHORARRAY(F82),0))),K84&amp;"Por favor no seleccionar los criterios de impacto",L71)</f>
        <v>0</v>
      </c>
      <c r="N71" s="381"/>
      <c r="O71" s="382"/>
      <c r="P71" s="383"/>
      <c r="Q71" s="48">
        <v>4</v>
      </c>
      <c r="R71" s="60"/>
      <c r="S71" s="49" t="str">
        <f t="shared" ref="S71:S73" si="54">IF(OR(T71="Preventivo",T71="Detectivo"),"Probabilidad",IF(T71="Correctivo","Impacto",""))</f>
        <v/>
      </c>
      <c r="T71" s="50"/>
      <c r="U71" s="50"/>
      <c r="V71" s="51" t="str">
        <f t="shared" si="51"/>
        <v/>
      </c>
      <c r="W71" s="50"/>
      <c r="X71" s="50"/>
      <c r="Y71" s="50"/>
      <c r="Z71" s="52" t="str">
        <f t="shared" ref="Z71:Z73" si="55">IFERROR(IF(AND(S70="Probabilidad",S71="Probabilidad"),(AB70-(+AB70*V71)),IF(AND(S70="Impacto",S71="Probabilidad"),(AB69-(+AB69*V71)),IF(S71="Impacto",AB70,""))),"")</f>
        <v/>
      </c>
      <c r="AA71" s="53" t="str">
        <f t="shared" si="4"/>
        <v/>
      </c>
      <c r="AB71" s="51" t="str">
        <f t="shared" si="52"/>
        <v/>
      </c>
      <c r="AC71" s="53" t="str">
        <f t="shared" si="12"/>
        <v/>
      </c>
      <c r="AD71" s="51" t="str">
        <f t="shared" ref="AD71:AD73" si="56">IFERROR(IF(AND(S70="Impacto",S71="Impacto"),(AD70-(+AD70*V71)),IF(AND(S70="Probabilidad",S71="Impacto"),(AD69-(+AD69*V71)),IF(S71="Probabilidad",AD70,""))),"")</f>
        <v/>
      </c>
      <c r="AE71" s="54" t="str">
        <f>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54"/>
      <c r="AG71" s="50"/>
      <c r="AH71" s="56"/>
      <c r="AI71" s="57"/>
      <c r="AJ71" s="58"/>
      <c r="AK71" s="58"/>
      <c r="AL71" s="56"/>
      <c r="AM71" s="57"/>
      <c r="AN71" s="93"/>
      <c r="AO71" s="93"/>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ht="151.5" hidden="1" customHeight="1" x14ac:dyDescent="0.35">
      <c r="A72" s="403"/>
      <c r="B72" s="595"/>
      <c r="C72" s="595"/>
      <c r="D72" s="595"/>
      <c r="E72" s="56"/>
      <c r="F72" s="596"/>
      <c r="G72" s="193"/>
      <c r="H72" s="595"/>
      <c r="I72" s="593"/>
      <c r="J72" s="381"/>
      <c r="K72" s="382"/>
      <c r="L72" s="594"/>
      <c r="M72" s="382">
        <f>IF(NOT(ISERROR(MATCH(L72,_xlfn.ANCHORARRAY(F83),0))),K85&amp;"Por favor no seleccionar los criterios de impacto",L72)</f>
        <v>0</v>
      </c>
      <c r="N72" s="381"/>
      <c r="O72" s="382"/>
      <c r="P72" s="383"/>
      <c r="Q72" s="48">
        <v>5</v>
      </c>
      <c r="R72" s="60"/>
      <c r="S72" s="49" t="str">
        <f t="shared" si="54"/>
        <v/>
      </c>
      <c r="T72" s="50"/>
      <c r="U72" s="50"/>
      <c r="V72" s="51" t="str">
        <f t="shared" si="51"/>
        <v/>
      </c>
      <c r="W72" s="50"/>
      <c r="X72" s="50"/>
      <c r="Y72" s="50"/>
      <c r="Z72" s="52" t="str">
        <f t="shared" si="55"/>
        <v/>
      </c>
      <c r="AA72" s="53" t="str">
        <f t="shared" si="4"/>
        <v/>
      </c>
      <c r="AB72" s="51" t="str">
        <f t="shared" si="52"/>
        <v/>
      </c>
      <c r="AC72" s="53" t="str">
        <f t="shared" si="12"/>
        <v/>
      </c>
      <c r="AD72" s="51" t="str">
        <f t="shared" si="56"/>
        <v/>
      </c>
      <c r="AE72" s="54" t="str">
        <f t="shared" ref="AE72:AE73" si="57">IFERROR(IF(OR(AND(AA72="Muy Baja",AC72="Leve"),AND(AA72="Muy Baja",AC72="Menor"),AND(AA72="Baja",AC72="Leve")),"Bajo",IF(OR(AND(AA72="Muy baja",AC72="Moderado"),AND(AA72="Baja",AC72="Menor"),AND(AA72="Baja",AC72="Moderado"),AND(AA72="Media",AC72="Leve"),AND(AA72="Media",AC72="Menor"),AND(AA72="Media",AC72="Moderado"),AND(AA72="Alta",AC72="Leve"),AND(AA72="Alta",AC72="Menor")),"Moderado",IF(OR(AND(AA72="Muy Baja",AC72="Mayor"),AND(AA72="Baja",AC72="Mayor"),AND(AA72="Media",AC72="Mayor"),AND(AA72="Alta",AC72="Moderado"),AND(AA72="Alta",AC72="Mayor"),AND(AA72="Muy Alta",AC72="Leve"),AND(AA72="Muy Alta",AC72="Menor"),AND(AA72="Muy Alta",AC72="Moderado"),AND(AA72="Muy Alta",AC72="Mayor")),"Alto",IF(OR(AND(AA72="Muy Baja",AC72="Catastrófico"),AND(AA72="Baja",AC72="Catastrófico"),AND(AA72="Media",AC72="Catastrófico"),AND(AA72="Alta",AC72="Catastrófico"),AND(AA72="Muy Alta",AC72="Catastrófico")),"Extremo","")))),"")</f>
        <v/>
      </c>
      <c r="AF72" s="54"/>
      <c r="AG72" s="50"/>
      <c r="AH72" s="56"/>
      <c r="AI72" s="57"/>
      <c r="AJ72" s="58"/>
      <c r="AK72" s="58"/>
      <c r="AL72" s="56"/>
      <c r="AM72" s="57"/>
      <c r="AN72" s="93"/>
      <c r="AO72" s="93"/>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1" ht="151.5" hidden="1" customHeight="1" x14ac:dyDescent="0.35">
      <c r="A73" s="403"/>
      <c r="B73" s="595"/>
      <c r="C73" s="595"/>
      <c r="D73" s="595"/>
      <c r="E73" s="56"/>
      <c r="F73" s="596"/>
      <c r="G73" s="193"/>
      <c r="H73" s="595"/>
      <c r="I73" s="593"/>
      <c r="J73" s="381"/>
      <c r="K73" s="382"/>
      <c r="L73" s="594"/>
      <c r="M73" s="382">
        <f>IF(NOT(ISERROR(MATCH(L73,_xlfn.ANCHORARRAY(F84),0))),K86&amp;"Por favor no seleccionar los criterios de impacto",L73)</f>
        <v>0</v>
      </c>
      <c r="N73" s="381"/>
      <c r="O73" s="382"/>
      <c r="P73" s="383"/>
      <c r="Q73" s="48">
        <v>6</v>
      </c>
      <c r="R73" s="60"/>
      <c r="S73" s="49" t="str">
        <f t="shared" si="54"/>
        <v/>
      </c>
      <c r="T73" s="50"/>
      <c r="U73" s="50"/>
      <c r="V73" s="51" t="str">
        <f t="shared" si="51"/>
        <v/>
      </c>
      <c r="W73" s="50"/>
      <c r="X73" s="50"/>
      <c r="Y73" s="50"/>
      <c r="Z73" s="52" t="str">
        <f t="shared" si="55"/>
        <v/>
      </c>
      <c r="AA73" s="53" t="str">
        <f t="shared" si="4"/>
        <v/>
      </c>
      <c r="AB73" s="51" t="str">
        <f t="shared" si="52"/>
        <v/>
      </c>
      <c r="AC73" s="53" t="str">
        <f t="shared" si="12"/>
        <v/>
      </c>
      <c r="AD73" s="51" t="str">
        <f t="shared" si="56"/>
        <v/>
      </c>
      <c r="AE73" s="54" t="str">
        <f t="shared" si="57"/>
        <v/>
      </c>
      <c r="AF73" s="54"/>
      <c r="AG73" s="50"/>
      <c r="AH73" s="56"/>
      <c r="AI73" s="57"/>
      <c r="AJ73" s="58"/>
      <c r="AK73" s="58"/>
      <c r="AL73" s="56"/>
      <c r="AM73" s="57"/>
      <c r="AN73" s="93"/>
      <c r="AO73" s="93"/>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1" ht="151.5" hidden="1" customHeight="1" x14ac:dyDescent="0.35">
      <c r="A74" s="403">
        <v>10</v>
      </c>
      <c r="B74" s="595"/>
      <c r="C74" s="595"/>
      <c r="D74" s="595"/>
      <c r="E74" s="56"/>
      <c r="F74" s="596"/>
      <c r="G74" s="193"/>
      <c r="H74" s="595"/>
      <c r="I74" s="593"/>
      <c r="J74" s="381" t="str">
        <f>IF(I74&lt;=0,"",IF(I74&lt;=2,"Muy Baja",IF(I74&lt;=24,"Baja",IF(I74&lt;=500,"Media",IF(I74&lt;=5000,"Alta","Muy Alta")))))</f>
        <v/>
      </c>
      <c r="K74" s="382" t="str">
        <f>IF(J74="","",IF(J74="Muy Baja",0.2,IF(J74="Baja",0.4,IF(J74="Media",0.6,IF(J74="Alta",0.8,IF(J74="Muy Alta",1,))))))</f>
        <v/>
      </c>
      <c r="L74" s="594"/>
      <c r="M74" s="382">
        <v>0</v>
      </c>
      <c r="N74" s="381" t="s">
        <v>703</v>
      </c>
      <c r="O74" s="382" t="str">
        <f>IF(N74="","",IF(N74="Leve",0.2,IF(N74="Menor",0.4,IF(N74="Moderado",0.6,IF(N74="Mayor",0.8,IF(N74="Catastrófico",1,))))))</f>
        <v/>
      </c>
      <c r="P74" s="383" t="str">
        <f>IF(OR(AND(J74="Muy Baja",N74="Leve"),AND(J74="Muy Baja",N74="Menor"),AND(J74="Baja",N74="Leve")),"Bajo",IF(OR(AND(J74="Muy baja",N74="Moderado"),AND(J74="Baja",N74="Menor"),AND(J74="Baja",N74="Moderado"),AND(J74="Media",N74="Leve"),AND(J74="Media",N74="Menor"),AND(J74="Media",N74="Moderado"),AND(J74="Alta",N74="Leve"),AND(J74="Alta",N74="Menor")),"Moderado",IF(OR(AND(J74="Muy Baja",N74="Mayor"),AND(J74="Baja",N74="Mayor"),AND(J74="Media",N74="Mayor"),AND(J74="Alta",N74="Moderado"),AND(J74="Alta",N74="Mayor"),AND(J74="Muy Alta",N74="Leve"),AND(J74="Muy Alta",N74="Menor"),AND(J74="Muy Alta",N74="Moderado"),AND(J74="Muy Alta",N74="Mayor")),"Alto",IF(OR(AND(J74="Muy Baja",N74="Catastrófico"),AND(J74="Baja",N74="Catastrófico"),AND(J74="Media",N74="Catastrófico"),AND(J74="Alta",N74="Catastrófico"),AND(J74="Muy Alta",N74="Catastrófico")),"Extremo",""))))</f>
        <v/>
      </c>
      <c r="Q74" s="48">
        <v>1</v>
      </c>
      <c r="R74" s="60"/>
      <c r="S74" s="49" t="str">
        <f>IF(OR(T74="Preventivo",T74="Detectivo"),"Probabilidad",IF(T74="Correctivo","Impacto",""))</f>
        <v/>
      </c>
      <c r="T74" s="50"/>
      <c r="U74" s="50"/>
      <c r="V74" s="51" t="str">
        <f>IF(AND(T74="Preventivo",U74="Automático"),"50%",IF(AND(T74="Preventivo",U74="Manual"),"40%",IF(AND(T74="Detectivo",U74="Automático"),"40%",IF(AND(T74="Detectivo",U74="Manual"),"30%",IF(AND(T74="Correctivo",U74="Automático"),"35%",IF(AND(T74="Correctivo",U74="Manual"),"25%",""))))))</f>
        <v/>
      </c>
      <c r="W74" s="50"/>
      <c r="X74" s="50"/>
      <c r="Y74" s="50"/>
      <c r="Z74" s="52" t="str">
        <f>IFERROR(IF(S74="Probabilidad",(K74-(+K74*V74)),IF(S74="Impacto",K74,"")),"")</f>
        <v/>
      </c>
      <c r="AA74" s="53" t="str">
        <f>IFERROR(IF(Z74="","",IF(Z74&lt;=0.2,"Muy Baja",IF(Z74&lt;=0.4,"Baja",IF(Z74&lt;=0.6,"Media",IF(Z74&lt;=0.8,"Alta","Muy Alta"))))),"")</f>
        <v/>
      </c>
      <c r="AB74" s="51" t="str">
        <f>+Z74</f>
        <v/>
      </c>
      <c r="AC74" s="53" t="str">
        <f>IFERROR(IF(AD74="","",IF(AD74&lt;=0.2,"Leve",IF(AD74&lt;=0.4,"Menor",IF(AD74&lt;=0.6,"Moderado",IF(AD74&lt;=0.8,"Mayor","Catastrófico"))))),"")</f>
        <v/>
      </c>
      <c r="AD74" s="51" t="str">
        <f>IFERROR(IF(S74="Impacto",(O74-(+O74*V74)),IF(S74="Probabilidad",O74,"")),"")</f>
        <v/>
      </c>
      <c r="AE74" s="54" t="str">
        <f>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54"/>
      <c r="AG74" s="50"/>
      <c r="AH74" s="56"/>
      <c r="AI74" s="57"/>
      <c r="AJ74" s="58"/>
      <c r="AK74" s="58"/>
      <c r="AL74" s="56"/>
      <c r="AM74" s="57"/>
      <c r="AN74" s="93"/>
      <c r="AO74" s="93"/>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1" ht="151.5" hidden="1" customHeight="1" x14ac:dyDescent="0.35">
      <c r="A75" s="403"/>
      <c r="B75" s="595"/>
      <c r="C75" s="595"/>
      <c r="D75" s="595"/>
      <c r="E75" s="56"/>
      <c r="F75" s="596"/>
      <c r="G75" s="193"/>
      <c r="H75" s="595"/>
      <c r="I75" s="593"/>
      <c r="J75" s="381"/>
      <c r="K75" s="382"/>
      <c r="L75" s="594"/>
      <c r="M75" s="382">
        <f>IF(NOT(ISERROR(MATCH(L75,_xlfn.ANCHORARRAY(F86),0))),K88&amp;"Por favor no seleccionar los criterios de impacto",L75)</f>
        <v>0</v>
      </c>
      <c r="N75" s="381"/>
      <c r="O75" s="382"/>
      <c r="P75" s="383"/>
      <c r="Q75" s="48">
        <v>2</v>
      </c>
      <c r="R75" s="60"/>
      <c r="S75" s="49" t="str">
        <f>IF(OR(T75="Preventivo",T75="Detectivo"),"Probabilidad",IF(T75="Correctivo","Impacto",""))</f>
        <v/>
      </c>
      <c r="T75" s="50"/>
      <c r="U75" s="50"/>
      <c r="V75" s="51" t="str">
        <f t="shared" ref="V75:V79" si="58">IF(AND(T75="Preventivo",U75="Automático"),"50%",IF(AND(T75="Preventivo",U75="Manual"),"40%",IF(AND(T75="Detectivo",U75="Automático"),"40%",IF(AND(T75="Detectivo",U75="Manual"),"30%",IF(AND(T75="Correctivo",U75="Automático"),"35%",IF(AND(T75="Correctivo",U75="Manual"),"25%",""))))))</f>
        <v/>
      </c>
      <c r="W75" s="50"/>
      <c r="X75" s="50"/>
      <c r="Y75" s="50"/>
      <c r="Z75" s="52" t="str">
        <f>IFERROR(IF(AND(S74="Probabilidad",S75="Probabilidad"),(AB74-(+AB74*V75)),IF(S75="Probabilidad",(K74-(+K74*V75)),IF(S75="Impacto",AB74,""))),"")</f>
        <v/>
      </c>
      <c r="AA75" s="53" t="str">
        <f t="shared" si="4"/>
        <v/>
      </c>
      <c r="AB75" s="51" t="str">
        <f t="shared" ref="AB75:AB79" si="59">+Z75</f>
        <v/>
      </c>
      <c r="AC75" s="53" t="str">
        <f t="shared" si="12"/>
        <v/>
      </c>
      <c r="AD75" s="51" t="str">
        <f>IFERROR(IF(AND(S74="Impacto",S75="Impacto"),(AD74-(+AD74*V75)),IF(S75="Impacto",(O74-(+O74*V75)),IF(S75="Probabilidad",AD74,""))),"")</f>
        <v/>
      </c>
      <c r="AE75" s="54" t="str">
        <f t="shared" ref="AE75:AE76" si="60">IFERROR(IF(OR(AND(AA75="Muy Baja",AC75="Leve"),AND(AA75="Muy Baja",AC75="Menor"),AND(AA75="Baja",AC75="Leve")),"Bajo",IF(OR(AND(AA75="Muy baja",AC75="Moderado"),AND(AA75="Baja",AC75="Menor"),AND(AA75="Baja",AC75="Moderado"),AND(AA75="Media",AC75="Leve"),AND(AA75="Media",AC75="Menor"),AND(AA75="Media",AC75="Moderado"),AND(AA75="Alta",AC75="Leve"),AND(AA75="Alta",AC75="Menor")),"Moderado",IF(OR(AND(AA75="Muy Baja",AC75="Mayor"),AND(AA75="Baja",AC75="Mayor"),AND(AA75="Media",AC75="Mayor"),AND(AA75="Alta",AC75="Moderado"),AND(AA75="Alta",AC75="Mayor"),AND(AA75="Muy Alta",AC75="Leve"),AND(AA75="Muy Alta",AC75="Menor"),AND(AA75="Muy Alta",AC75="Moderado"),AND(AA75="Muy Alta",AC75="Mayor")),"Alto",IF(OR(AND(AA75="Muy Baja",AC75="Catastrófico"),AND(AA75="Baja",AC75="Catastrófico"),AND(AA75="Media",AC75="Catastrófico"),AND(AA75="Alta",AC75="Catastrófico"),AND(AA75="Muy Alta",AC75="Catastrófico")),"Extremo","")))),"")</f>
        <v/>
      </c>
      <c r="AF75" s="54"/>
      <c r="AG75" s="50"/>
      <c r="AH75" s="56"/>
      <c r="AI75" s="57"/>
      <c r="AJ75" s="58"/>
      <c r="AK75" s="58"/>
      <c r="AL75" s="56"/>
      <c r="AM75" s="57"/>
      <c r="AN75" s="39"/>
      <c r="AO75" s="39"/>
    </row>
    <row r="76" spans="1:71" ht="151.5" hidden="1" customHeight="1" x14ac:dyDescent="0.35">
      <c r="A76" s="403"/>
      <c r="B76" s="595"/>
      <c r="C76" s="595"/>
      <c r="D76" s="595"/>
      <c r="E76" s="56"/>
      <c r="F76" s="596"/>
      <c r="G76" s="193"/>
      <c r="H76" s="595"/>
      <c r="I76" s="593"/>
      <c r="J76" s="381"/>
      <c r="K76" s="382"/>
      <c r="L76" s="594"/>
      <c r="M76" s="382">
        <f>IF(NOT(ISERROR(MATCH(L76,_xlfn.ANCHORARRAY(F87),0))),K89&amp;"Por favor no seleccionar los criterios de impacto",L76)</f>
        <v>0</v>
      </c>
      <c r="N76" s="381"/>
      <c r="O76" s="382"/>
      <c r="P76" s="383"/>
      <c r="Q76" s="48">
        <v>3</v>
      </c>
      <c r="R76" s="95"/>
      <c r="S76" s="49" t="str">
        <f>IF(OR(T76="Preventivo",T76="Detectivo"),"Probabilidad",IF(T76="Correctivo","Impacto",""))</f>
        <v/>
      </c>
      <c r="T76" s="50"/>
      <c r="U76" s="50"/>
      <c r="V76" s="51" t="str">
        <f t="shared" si="58"/>
        <v/>
      </c>
      <c r="W76" s="50"/>
      <c r="X76" s="50"/>
      <c r="Y76" s="50"/>
      <c r="Z76" s="52" t="str">
        <f>IFERROR(IF(AND(S75="Probabilidad",S76="Probabilidad"),(AB75-(+AB75*V76)),IF(AND(S75="Impacto",S76="Probabilidad"),(AB74-(+AB74*V76)),IF(S76="Impacto",AB75,""))),"")</f>
        <v/>
      </c>
      <c r="AA76" s="53" t="str">
        <f t="shared" si="4"/>
        <v/>
      </c>
      <c r="AB76" s="51" t="str">
        <f t="shared" si="59"/>
        <v/>
      </c>
      <c r="AC76" s="53" t="str">
        <f t="shared" si="12"/>
        <v/>
      </c>
      <c r="AD76" s="51" t="str">
        <f>IFERROR(IF(AND(S75="Impacto",S76="Impacto"),(AD75-(+AD75*V76)),IF(AND(S75="Probabilidad",S76="Impacto"),(AD74-(+AD74*V76)),IF(S76="Probabilidad",AD75,""))),"")</f>
        <v/>
      </c>
      <c r="AE76" s="54" t="str">
        <f t="shared" si="60"/>
        <v/>
      </c>
      <c r="AF76" s="54"/>
      <c r="AG76" s="50"/>
      <c r="AH76" s="56"/>
      <c r="AI76" s="57"/>
      <c r="AJ76" s="58"/>
      <c r="AK76" s="58"/>
      <c r="AL76" s="56"/>
      <c r="AM76" s="57"/>
      <c r="AN76" s="39"/>
      <c r="AO76" s="39"/>
    </row>
    <row r="77" spans="1:71" ht="151.5" hidden="1" customHeight="1" x14ac:dyDescent="0.35">
      <c r="A77" s="403"/>
      <c r="B77" s="595"/>
      <c r="C77" s="595"/>
      <c r="D77" s="595"/>
      <c r="E77" s="56"/>
      <c r="F77" s="596"/>
      <c r="G77" s="193"/>
      <c r="H77" s="595"/>
      <c r="I77" s="593"/>
      <c r="J77" s="381"/>
      <c r="K77" s="382"/>
      <c r="L77" s="594"/>
      <c r="M77" s="382">
        <f>IF(NOT(ISERROR(MATCH(L77,_xlfn.ANCHORARRAY(F88),0))),K90&amp;"Por favor no seleccionar los criterios de impacto",L77)</f>
        <v>0</v>
      </c>
      <c r="N77" s="381"/>
      <c r="O77" s="382"/>
      <c r="P77" s="383"/>
      <c r="Q77" s="48">
        <v>4</v>
      </c>
      <c r="R77" s="60"/>
      <c r="S77" s="49" t="str">
        <f t="shared" ref="S77:S79" si="61">IF(OR(T77="Preventivo",T77="Detectivo"),"Probabilidad",IF(T77="Correctivo","Impacto",""))</f>
        <v/>
      </c>
      <c r="T77" s="50"/>
      <c r="U77" s="50"/>
      <c r="V77" s="51" t="str">
        <f t="shared" si="58"/>
        <v/>
      </c>
      <c r="W77" s="50"/>
      <c r="X77" s="50"/>
      <c r="Y77" s="50"/>
      <c r="Z77" s="52" t="str">
        <f t="shared" ref="Z77:Z79" si="62">IFERROR(IF(AND(S76="Probabilidad",S77="Probabilidad"),(AB76-(+AB76*V77)),IF(AND(S76="Impacto",S77="Probabilidad"),(AB75-(+AB75*V77)),IF(S77="Impacto",AB76,""))),"")</f>
        <v/>
      </c>
      <c r="AA77" s="53" t="str">
        <f t="shared" si="4"/>
        <v/>
      </c>
      <c r="AB77" s="51" t="str">
        <f t="shared" si="59"/>
        <v/>
      </c>
      <c r="AC77" s="53" t="str">
        <f t="shared" si="12"/>
        <v/>
      </c>
      <c r="AD77" s="51" t="str">
        <f t="shared" ref="AD77:AD79" si="63">IFERROR(IF(AND(S76="Impacto",S77="Impacto"),(AD76-(+AD76*V77)),IF(AND(S76="Probabilidad",S77="Impacto"),(AD75-(+AD75*V77)),IF(S77="Probabilidad",AD76,""))),"")</f>
        <v/>
      </c>
      <c r="AE77" s="54" t="str">
        <f>IFERROR(IF(OR(AND(AA77="Muy Baja",AC77="Leve"),AND(AA77="Muy Baja",AC77="Menor"),AND(AA77="Baja",AC77="Leve")),"Bajo",IF(OR(AND(AA77="Muy baja",AC77="Moderado"),AND(AA77="Baja",AC77="Menor"),AND(AA77="Baja",AC77="Moderado"),AND(AA77="Media",AC77="Leve"),AND(AA77="Media",AC77="Menor"),AND(AA77="Media",AC77="Moderado"),AND(AA77="Alta",AC77="Leve"),AND(AA77="Alta",AC77="Menor")),"Moderado",IF(OR(AND(AA77="Muy Baja",AC77="Mayor"),AND(AA77="Baja",AC77="Mayor"),AND(AA77="Media",AC77="Mayor"),AND(AA77="Alta",AC77="Moderado"),AND(AA77="Alta",AC77="Mayor"),AND(AA77="Muy Alta",AC77="Leve"),AND(AA77="Muy Alta",AC77="Menor"),AND(AA77="Muy Alta",AC77="Moderado"),AND(AA77="Muy Alta",AC77="Mayor")),"Alto",IF(OR(AND(AA77="Muy Baja",AC77="Catastrófico"),AND(AA77="Baja",AC77="Catastrófico"),AND(AA77="Media",AC77="Catastrófico"),AND(AA77="Alta",AC77="Catastrófico"),AND(AA77="Muy Alta",AC77="Catastrófico")),"Extremo","")))),"")</f>
        <v/>
      </c>
      <c r="AF77" s="54"/>
      <c r="AG77" s="50"/>
      <c r="AH77" s="56"/>
      <c r="AI77" s="57"/>
      <c r="AJ77" s="58"/>
      <c r="AK77" s="58"/>
      <c r="AL77" s="56"/>
      <c r="AM77" s="57"/>
      <c r="AN77" s="39"/>
      <c r="AO77" s="39"/>
    </row>
    <row r="78" spans="1:71" ht="151.5" hidden="1" customHeight="1" x14ac:dyDescent="0.35">
      <c r="A78" s="403"/>
      <c r="B78" s="595"/>
      <c r="C78" s="595"/>
      <c r="D78" s="595"/>
      <c r="E78" s="56"/>
      <c r="F78" s="596"/>
      <c r="G78" s="193"/>
      <c r="H78" s="595"/>
      <c r="I78" s="593"/>
      <c r="J78" s="381"/>
      <c r="K78" s="382"/>
      <c r="L78" s="594"/>
      <c r="M78" s="382">
        <f>IF(NOT(ISERROR(MATCH(L78,_xlfn.ANCHORARRAY(F89),0))),K91&amp;"Por favor no seleccionar los criterios de impacto",L78)</f>
        <v>0</v>
      </c>
      <c r="N78" s="381"/>
      <c r="O78" s="382"/>
      <c r="P78" s="383"/>
      <c r="Q78" s="48">
        <v>5</v>
      </c>
      <c r="R78" s="60"/>
      <c r="S78" s="49" t="str">
        <f t="shared" si="61"/>
        <v/>
      </c>
      <c r="T78" s="50"/>
      <c r="U78" s="50"/>
      <c r="V78" s="51" t="str">
        <f t="shared" si="58"/>
        <v/>
      </c>
      <c r="W78" s="50"/>
      <c r="X78" s="50"/>
      <c r="Y78" s="50"/>
      <c r="Z78" s="52" t="str">
        <f t="shared" si="62"/>
        <v/>
      </c>
      <c r="AA78" s="53" t="str">
        <f t="shared" si="4"/>
        <v/>
      </c>
      <c r="AB78" s="51" t="str">
        <f t="shared" si="59"/>
        <v/>
      </c>
      <c r="AC78" s="53" t="str">
        <f t="shared" si="12"/>
        <v/>
      </c>
      <c r="AD78" s="51" t="str">
        <f t="shared" si="63"/>
        <v/>
      </c>
      <c r="AE78" s="54" t="str">
        <f t="shared" ref="AE78:AE79" si="64">IFERROR(IF(OR(AND(AA78="Muy Baja",AC78="Leve"),AND(AA78="Muy Baja",AC78="Menor"),AND(AA78="Baja",AC78="Leve")),"Bajo",IF(OR(AND(AA78="Muy baja",AC78="Moderado"),AND(AA78="Baja",AC78="Menor"),AND(AA78="Baja",AC78="Moderado"),AND(AA78="Media",AC78="Leve"),AND(AA78="Media",AC78="Menor"),AND(AA78="Media",AC78="Moderado"),AND(AA78="Alta",AC78="Leve"),AND(AA78="Alta",AC78="Menor")),"Moderado",IF(OR(AND(AA78="Muy Baja",AC78="Mayor"),AND(AA78="Baja",AC78="Mayor"),AND(AA78="Media",AC78="Mayor"),AND(AA78="Alta",AC78="Moderado"),AND(AA78="Alta",AC78="Mayor"),AND(AA78="Muy Alta",AC78="Leve"),AND(AA78="Muy Alta",AC78="Menor"),AND(AA78="Muy Alta",AC78="Moderado"),AND(AA78="Muy Alta",AC78="Mayor")),"Alto",IF(OR(AND(AA78="Muy Baja",AC78="Catastrófico"),AND(AA78="Baja",AC78="Catastrófico"),AND(AA78="Media",AC78="Catastrófico"),AND(AA78="Alta",AC78="Catastrófico"),AND(AA78="Muy Alta",AC78="Catastrófico")),"Extremo","")))),"")</f>
        <v/>
      </c>
      <c r="AF78" s="54"/>
      <c r="AG78" s="50"/>
      <c r="AH78" s="56"/>
      <c r="AI78" s="57"/>
      <c r="AJ78" s="58"/>
      <c r="AK78" s="58"/>
      <c r="AL78" s="56"/>
      <c r="AM78" s="57"/>
      <c r="AN78" s="39"/>
      <c r="AO78" s="39"/>
    </row>
    <row r="79" spans="1:71" ht="151.5" hidden="1" customHeight="1" x14ac:dyDescent="0.35">
      <c r="A79" s="403"/>
      <c r="B79" s="595"/>
      <c r="C79" s="595"/>
      <c r="D79" s="595"/>
      <c r="E79" s="56"/>
      <c r="F79" s="596"/>
      <c r="G79" s="193"/>
      <c r="H79" s="595"/>
      <c r="I79" s="593"/>
      <c r="J79" s="381"/>
      <c r="K79" s="382"/>
      <c r="L79" s="594"/>
      <c r="M79" s="382">
        <f>IF(NOT(ISERROR(MATCH(L79,_xlfn.ANCHORARRAY(F90),0))),K92&amp;"Por favor no seleccionar los criterios de impacto",L79)</f>
        <v>0</v>
      </c>
      <c r="N79" s="381"/>
      <c r="O79" s="382"/>
      <c r="P79" s="383"/>
      <c r="Q79" s="48">
        <v>6</v>
      </c>
      <c r="R79" s="60"/>
      <c r="S79" s="49" t="str">
        <f t="shared" si="61"/>
        <v/>
      </c>
      <c r="T79" s="50"/>
      <c r="U79" s="50"/>
      <c r="V79" s="51" t="str">
        <f t="shared" si="58"/>
        <v/>
      </c>
      <c r="W79" s="50"/>
      <c r="X79" s="50"/>
      <c r="Y79" s="50"/>
      <c r="Z79" s="52" t="str">
        <f t="shared" si="62"/>
        <v/>
      </c>
      <c r="AA79" s="53" t="str">
        <f t="shared" si="4"/>
        <v/>
      </c>
      <c r="AB79" s="51" t="str">
        <f t="shared" si="59"/>
        <v/>
      </c>
      <c r="AC79" s="53" t="str">
        <f t="shared" si="12"/>
        <v/>
      </c>
      <c r="AD79" s="51" t="str">
        <f t="shared" si="63"/>
        <v/>
      </c>
      <c r="AE79" s="54" t="str">
        <f t="shared" si="64"/>
        <v/>
      </c>
      <c r="AF79" s="54"/>
      <c r="AG79" s="50"/>
      <c r="AH79" s="56"/>
      <c r="AI79" s="57"/>
      <c r="AJ79" s="58"/>
      <c r="AK79" s="58"/>
      <c r="AL79" s="56"/>
      <c r="AM79" s="57"/>
      <c r="AN79" s="39"/>
      <c r="AO79" s="39"/>
    </row>
    <row r="80" spans="1:71" ht="56.5" hidden="1" customHeight="1" x14ac:dyDescent="0.35">
      <c r="A80" s="194"/>
      <c r="B80" s="591" t="s">
        <v>178</v>
      </c>
      <c r="C80" s="591"/>
      <c r="D80" s="591"/>
      <c r="E80" s="591"/>
      <c r="F80" s="591"/>
      <c r="G80" s="591"/>
      <c r="H80" s="591"/>
      <c r="I80" s="591"/>
      <c r="J80" s="591"/>
      <c r="K80" s="591"/>
      <c r="L80" s="591"/>
      <c r="M80" s="591"/>
      <c r="N80" s="591"/>
      <c r="O80" s="591"/>
      <c r="P80" s="591"/>
      <c r="Q80" s="591"/>
      <c r="R80" s="591"/>
      <c r="S80" s="591"/>
      <c r="T80" s="591"/>
      <c r="U80" s="591"/>
      <c r="V80" s="591"/>
      <c r="W80" s="591"/>
      <c r="X80" s="591"/>
      <c r="Y80" s="591"/>
      <c r="Z80" s="591"/>
      <c r="AA80" s="591"/>
      <c r="AB80" s="591"/>
      <c r="AC80" s="591"/>
      <c r="AD80" s="591"/>
      <c r="AE80" s="591"/>
      <c r="AF80" s="591"/>
      <c r="AG80" s="591"/>
      <c r="AH80" s="591"/>
      <c r="AI80" s="591"/>
      <c r="AJ80" s="591"/>
      <c r="AK80" s="591"/>
      <c r="AL80" s="591"/>
      <c r="AM80" s="592"/>
      <c r="AN80" s="39"/>
      <c r="AO80" s="39"/>
    </row>
    <row r="81" spans="1:41" ht="17.5"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1:41" ht="18" hidden="1" x14ac:dyDescent="0.35">
      <c r="A82" s="5"/>
      <c r="B82" s="92" t="s">
        <v>123</v>
      </c>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1:41" ht="17.5" hidden="1"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1:41" ht="17.5" hidden="1" x14ac:dyDescent="0.35">
      <c r="B84" s="90"/>
      <c r="C84" s="90"/>
      <c r="D84" s="90"/>
      <c r="E84" s="90"/>
      <c r="F84" s="39"/>
      <c r="G84" s="39"/>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1:41" ht="17.5" hidden="1" x14ac:dyDescent="0.35">
      <c r="B85" s="90"/>
      <c r="C85" s="90"/>
      <c r="D85" s="90"/>
      <c r="E85" s="90"/>
      <c r="F85" s="39"/>
      <c r="G85" s="39"/>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1:41" ht="15" hidden="1" customHeight="1" x14ac:dyDescent="0.35">
      <c r="B86" s="90"/>
      <c r="C86" s="90"/>
      <c r="D86" s="90"/>
      <c r="E86" s="90"/>
      <c r="F86" s="39"/>
      <c r="G86" s="39"/>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1:41" ht="15" hidden="1" customHeight="1" x14ac:dyDescent="0.35">
      <c r="B87" s="90"/>
      <c r="C87" s="90"/>
      <c r="D87" s="90"/>
      <c r="E87" s="90"/>
      <c r="F87" s="39"/>
      <c r="G87" s="39"/>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row r="88" spans="1:41" ht="11.15" hidden="1" customHeight="1" x14ac:dyDescent="0.35">
      <c r="B88" s="90"/>
      <c r="C88" s="90"/>
      <c r="D88" s="90"/>
      <c r="E88" s="90"/>
      <c r="F88" s="39"/>
      <c r="G88" s="39"/>
      <c r="H88" s="91"/>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row>
    <row r="89" spans="1:41" ht="7" hidden="1" customHeight="1" x14ac:dyDescent="0.35">
      <c r="B89" s="90"/>
      <c r="C89" s="90"/>
      <c r="D89" s="90"/>
      <c r="E89" s="90"/>
      <c r="F89" s="39"/>
      <c r="G89" s="39"/>
      <c r="H89" s="91"/>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row>
    <row r="90" spans="1:41" ht="20.149999999999999" hidden="1" customHeight="1" x14ac:dyDescent="0.35">
      <c r="B90" s="90"/>
      <c r="C90" s="90"/>
      <c r="D90" s="90"/>
      <c r="E90" s="90"/>
      <c r="F90" s="39"/>
      <c r="G90" s="39"/>
      <c r="H90" s="91"/>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row>
    <row r="91" spans="1:41" ht="22.5" hidden="1" customHeight="1" x14ac:dyDescent="0.35">
      <c r="B91" s="90"/>
      <c r="C91" s="90"/>
      <c r="D91" s="90"/>
      <c r="E91" s="90"/>
      <c r="F91" s="39"/>
      <c r="G91" s="39"/>
      <c r="H91" s="91"/>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row>
    <row r="92" spans="1:41" ht="17.5" x14ac:dyDescent="0.35">
      <c r="B92" s="90"/>
      <c r="C92" s="90"/>
      <c r="D92" s="90"/>
      <c r="E92" s="90"/>
      <c r="F92" s="39"/>
      <c r="G92" s="39"/>
      <c r="H92" s="91"/>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row>
  </sheetData>
  <dataConsolidate/>
  <mergeCells count="203">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 ref="A9:A10"/>
    <mergeCell ref="B9:B10"/>
    <mergeCell ref="C9:C10"/>
    <mergeCell ref="D9:D10"/>
    <mergeCell ref="E9:E10"/>
    <mergeCell ref="F9:F10"/>
    <mergeCell ref="G9:G10"/>
    <mergeCell ref="P9:P10"/>
    <mergeCell ref="Q9:Q10"/>
    <mergeCell ref="R9:R10"/>
    <mergeCell ref="S9:S10"/>
    <mergeCell ref="H9:H10"/>
    <mergeCell ref="I9:I10"/>
    <mergeCell ref="J9:J10"/>
    <mergeCell ref="K9:K10"/>
    <mergeCell ref="L9:L10"/>
    <mergeCell ref="M9:M10"/>
    <mergeCell ref="AK9:AK10"/>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O11:O21"/>
    <mergeCell ref="P11:P21"/>
    <mergeCell ref="AF11:AF21"/>
    <mergeCell ref="A22:A27"/>
    <mergeCell ref="B22:B27"/>
    <mergeCell ref="C22:C27"/>
    <mergeCell ref="D22:D27"/>
    <mergeCell ref="E22:E27"/>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28:A37"/>
    <mergeCell ref="B28:B37"/>
    <mergeCell ref="C28:C37"/>
    <mergeCell ref="D28:D37"/>
    <mergeCell ref="E28:E37"/>
    <mergeCell ref="G22:G26"/>
    <mergeCell ref="H22:H27"/>
    <mergeCell ref="I22:I27"/>
    <mergeCell ref="J22:J27"/>
    <mergeCell ref="L28:L37"/>
    <mergeCell ref="M28:M37"/>
    <mergeCell ref="N28:N37"/>
    <mergeCell ref="O28:O37"/>
    <mergeCell ref="P28:P37"/>
    <mergeCell ref="AF28:AF37"/>
    <mergeCell ref="F28:F37"/>
    <mergeCell ref="G28:G37"/>
    <mergeCell ref="H28:H37"/>
    <mergeCell ref="I28:I37"/>
    <mergeCell ref="J28:J37"/>
    <mergeCell ref="K28:K37"/>
    <mergeCell ref="M38:M43"/>
    <mergeCell ref="N38:N43"/>
    <mergeCell ref="O38:O43"/>
    <mergeCell ref="P38:P43"/>
    <mergeCell ref="AF38:AF41"/>
    <mergeCell ref="A44:A49"/>
    <mergeCell ref="B44:B49"/>
    <mergeCell ref="C44:C49"/>
    <mergeCell ref="D44:D49"/>
    <mergeCell ref="F44:F49"/>
    <mergeCell ref="G38:G41"/>
    <mergeCell ref="H38:H43"/>
    <mergeCell ref="I38:I43"/>
    <mergeCell ref="J38:J43"/>
    <mergeCell ref="K38:K43"/>
    <mergeCell ref="L38:L43"/>
    <mergeCell ref="A38:A43"/>
    <mergeCell ref="B38:B43"/>
    <mergeCell ref="C38:C43"/>
    <mergeCell ref="D38:D43"/>
    <mergeCell ref="E38:E41"/>
    <mergeCell ref="F38:F43"/>
    <mergeCell ref="M44:M49"/>
    <mergeCell ref="N44:N49"/>
    <mergeCell ref="O44:O49"/>
    <mergeCell ref="P44:P49"/>
    <mergeCell ref="AF44:AF48"/>
    <mergeCell ref="A50:A55"/>
    <mergeCell ref="F50:F55"/>
    <mergeCell ref="G50:G53"/>
    <mergeCell ref="H50:H55"/>
    <mergeCell ref="I50:I55"/>
    <mergeCell ref="G44:G48"/>
    <mergeCell ref="H44:H49"/>
    <mergeCell ref="I44:I49"/>
    <mergeCell ref="J44:J49"/>
    <mergeCell ref="K44:K49"/>
    <mergeCell ref="L44:L49"/>
    <mergeCell ref="A56:A61"/>
    <mergeCell ref="B56:B61"/>
    <mergeCell ref="C56:C61"/>
    <mergeCell ref="D56:D61"/>
    <mergeCell ref="F56:F61"/>
    <mergeCell ref="H56:H61"/>
    <mergeCell ref="I56:I61"/>
    <mergeCell ref="J56:J61"/>
    <mergeCell ref="J50:J55"/>
    <mergeCell ref="H62:H67"/>
    <mergeCell ref="K56:K61"/>
    <mergeCell ref="L56:L61"/>
    <mergeCell ref="M56:M61"/>
    <mergeCell ref="N56:N61"/>
    <mergeCell ref="O56:O61"/>
    <mergeCell ref="P56:P61"/>
    <mergeCell ref="P50:P55"/>
    <mergeCell ref="AF50:AF53"/>
    <mergeCell ref="K50:K55"/>
    <mergeCell ref="L50:L55"/>
    <mergeCell ref="M50:M55"/>
    <mergeCell ref="N50:N55"/>
    <mergeCell ref="O50:O55"/>
    <mergeCell ref="N68:N73"/>
    <mergeCell ref="O68:O73"/>
    <mergeCell ref="P68:P73"/>
    <mergeCell ref="O62:O67"/>
    <mergeCell ref="P62:P67"/>
    <mergeCell ref="A68:A73"/>
    <mergeCell ref="B68:B73"/>
    <mergeCell ref="C68:C73"/>
    <mergeCell ref="D68:D73"/>
    <mergeCell ref="F68:F73"/>
    <mergeCell ref="H68:H73"/>
    <mergeCell ref="I68:I73"/>
    <mergeCell ref="J68:J73"/>
    <mergeCell ref="I62:I67"/>
    <mergeCell ref="J62:J67"/>
    <mergeCell ref="K62:K67"/>
    <mergeCell ref="L62:L67"/>
    <mergeCell ref="M62:M67"/>
    <mergeCell ref="N62:N67"/>
    <mergeCell ref="A62:A67"/>
    <mergeCell ref="B62:B67"/>
    <mergeCell ref="C62:C67"/>
    <mergeCell ref="D62:D67"/>
    <mergeCell ref="F62:F67"/>
    <mergeCell ref="A74:A79"/>
    <mergeCell ref="B74:B79"/>
    <mergeCell ref="C74:C79"/>
    <mergeCell ref="D74:D79"/>
    <mergeCell ref="F74:F79"/>
    <mergeCell ref="H74:H79"/>
    <mergeCell ref="K68:K73"/>
    <mergeCell ref="L68:L73"/>
    <mergeCell ref="M68:M73"/>
    <mergeCell ref="O74:O79"/>
    <mergeCell ref="P74:P79"/>
    <mergeCell ref="B80:AM80"/>
    <mergeCell ref="I74:I79"/>
    <mergeCell ref="J74:J79"/>
    <mergeCell ref="K74:K79"/>
    <mergeCell ref="L74:L79"/>
    <mergeCell ref="M74:M79"/>
    <mergeCell ref="N74:N79"/>
  </mergeCells>
  <conditionalFormatting sqref="J11 J22">
    <cfRule type="cellIs" dxfId="876" priority="127" operator="equal">
      <formula>"Media"</formula>
    </cfRule>
    <cfRule type="cellIs" dxfId="875" priority="125" operator="equal">
      <formula>"Muy Alta"</formula>
    </cfRule>
    <cfRule type="cellIs" dxfId="874" priority="128" operator="equal">
      <formula>"Baja"</formula>
    </cfRule>
    <cfRule type="cellIs" dxfId="873" priority="129" operator="equal">
      <formula>"Muy Baja"</formula>
    </cfRule>
    <cfRule type="cellIs" dxfId="872" priority="126" operator="equal">
      <formula>"Alta"</formula>
    </cfRule>
  </conditionalFormatting>
  <conditionalFormatting sqref="J28">
    <cfRule type="cellIs" dxfId="871" priority="99" operator="equal">
      <formula>"Muy Alta"</formula>
    </cfRule>
    <cfRule type="cellIs" dxfId="870" priority="100" operator="equal">
      <formula>"Alta"</formula>
    </cfRule>
    <cfRule type="cellIs" dxfId="869" priority="101" operator="equal">
      <formula>"Media"</formula>
    </cfRule>
    <cfRule type="cellIs" dxfId="868" priority="102" operator="equal">
      <formula>"Baja"</formula>
    </cfRule>
    <cfRule type="cellIs" dxfId="867" priority="103" operator="equal">
      <formula>"Muy Baja"</formula>
    </cfRule>
  </conditionalFormatting>
  <conditionalFormatting sqref="J38">
    <cfRule type="cellIs" dxfId="866" priority="88" operator="equal">
      <formula>"Media"</formula>
    </cfRule>
    <cfRule type="cellIs" dxfId="865" priority="89" operator="equal">
      <formula>"Baja"</formula>
    </cfRule>
    <cfRule type="cellIs" dxfId="864" priority="90" operator="equal">
      <formula>"Muy Baja"</formula>
    </cfRule>
    <cfRule type="cellIs" dxfId="863" priority="87" operator="equal">
      <formula>"Alta"</formula>
    </cfRule>
    <cfRule type="cellIs" dxfId="862" priority="86" operator="equal">
      <formula>"Muy Alta"</formula>
    </cfRule>
  </conditionalFormatting>
  <conditionalFormatting sqref="J44">
    <cfRule type="cellIs" dxfId="861" priority="77" operator="equal">
      <formula>"Muy Baja"</formula>
    </cfRule>
    <cfRule type="cellIs" dxfId="860" priority="76" operator="equal">
      <formula>"Baja"</formula>
    </cfRule>
    <cfRule type="cellIs" dxfId="859" priority="75" operator="equal">
      <formula>"Media"</formula>
    </cfRule>
    <cfRule type="cellIs" dxfId="858" priority="74" operator="equal">
      <formula>"Alta"</formula>
    </cfRule>
    <cfRule type="cellIs" dxfId="857" priority="73" operator="equal">
      <formula>"Muy Alta"</formula>
    </cfRule>
  </conditionalFormatting>
  <conditionalFormatting sqref="J50">
    <cfRule type="cellIs" dxfId="856" priority="60" operator="equal">
      <formula>"Muy Alta"</formula>
    </cfRule>
    <cfRule type="cellIs" dxfId="855" priority="61" operator="equal">
      <formula>"Alta"</formula>
    </cfRule>
    <cfRule type="cellIs" dxfId="854" priority="62" operator="equal">
      <formula>"Media"</formula>
    </cfRule>
    <cfRule type="cellIs" dxfId="853" priority="63" operator="equal">
      <formula>"Baja"</formula>
    </cfRule>
    <cfRule type="cellIs" dxfId="852" priority="64" operator="equal">
      <formula>"Muy Baja"</formula>
    </cfRule>
  </conditionalFormatting>
  <conditionalFormatting sqref="J56">
    <cfRule type="cellIs" dxfId="851" priority="51" operator="equal">
      <formula>"Muy Baja"</formula>
    </cfRule>
    <cfRule type="cellIs" dxfId="850" priority="50" operator="equal">
      <formula>"Baja"</formula>
    </cfRule>
    <cfRule type="cellIs" dxfId="849" priority="49" operator="equal">
      <formula>"Media"</formula>
    </cfRule>
    <cfRule type="cellIs" dxfId="848" priority="48" operator="equal">
      <formula>"Alta"</formula>
    </cfRule>
    <cfRule type="cellIs" dxfId="847" priority="47" operator="equal">
      <formula>"Muy Alta"</formula>
    </cfRule>
  </conditionalFormatting>
  <conditionalFormatting sqref="J62">
    <cfRule type="cellIs" dxfId="846" priority="42" operator="equal">
      <formula>"Muy Baja"</formula>
    </cfRule>
    <cfRule type="cellIs" dxfId="845" priority="41" operator="equal">
      <formula>"Baja"</formula>
    </cfRule>
    <cfRule type="cellIs" dxfId="844" priority="40" operator="equal">
      <formula>"Media"</formula>
    </cfRule>
    <cfRule type="cellIs" dxfId="843" priority="39" operator="equal">
      <formula>"Alta"</formula>
    </cfRule>
    <cfRule type="cellIs" dxfId="842" priority="38" operator="equal">
      <formula>"Muy Alta"</formula>
    </cfRule>
  </conditionalFormatting>
  <conditionalFormatting sqref="J68">
    <cfRule type="cellIs" dxfId="841" priority="31" operator="equal">
      <formula>"Media"</formula>
    </cfRule>
    <cfRule type="cellIs" dxfId="840" priority="32" operator="equal">
      <formula>"Baja"</formula>
    </cfRule>
    <cfRule type="cellIs" dxfId="839" priority="30" operator="equal">
      <formula>"Alta"</formula>
    </cfRule>
    <cfRule type="cellIs" dxfId="838" priority="29" operator="equal">
      <formula>"Muy Alta"</formula>
    </cfRule>
    <cfRule type="cellIs" dxfId="837" priority="33" operator="equal">
      <formula>"Muy Baja"</formula>
    </cfRule>
  </conditionalFormatting>
  <conditionalFormatting sqref="J74">
    <cfRule type="cellIs" dxfId="836" priority="21" operator="equal">
      <formula>"Alta"</formula>
    </cfRule>
    <cfRule type="cellIs" dxfId="835" priority="20" operator="equal">
      <formula>"Muy Alta"</formula>
    </cfRule>
    <cfRule type="cellIs" dxfId="834" priority="23" operator="equal">
      <formula>"Baja"</formula>
    </cfRule>
    <cfRule type="cellIs" dxfId="833" priority="24" operator="equal">
      <formula>"Muy Baja"</formula>
    </cfRule>
    <cfRule type="cellIs" dxfId="832" priority="22" operator="equal">
      <formula>"Media"</formula>
    </cfRule>
  </conditionalFormatting>
  <conditionalFormatting sqref="M11:M79">
    <cfRule type="containsText" dxfId="831" priority="1" operator="containsText" text="❌">
      <formula>NOT(ISERROR(SEARCH("❌",M11)))</formula>
    </cfRule>
  </conditionalFormatting>
  <conditionalFormatting sqref="N11 N22 N28 N38 N44 N50 N56 N62 N68 N74">
    <cfRule type="cellIs" dxfId="830" priority="120" operator="equal">
      <formula>"Catastrófico"</formula>
    </cfRule>
    <cfRule type="cellIs" dxfId="829" priority="121" operator="equal">
      <formula>"Mayor"</formula>
    </cfRule>
    <cfRule type="cellIs" dxfId="828" priority="122" operator="equal">
      <formula>"Moderado"</formula>
    </cfRule>
    <cfRule type="cellIs" dxfId="827" priority="123" operator="equal">
      <formula>"Menor"</formula>
    </cfRule>
    <cfRule type="cellIs" dxfId="826" priority="124" operator="equal">
      <formula>"Leve"</formula>
    </cfRule>
  </conditionalFormatting>
  <conditionalFormatting sqref="P11">
    <cfRule type="cellIs" dxfId="825" priority="117" operator="equal">
      <formula>"Alto"</formula>
    </cfRule>
    <cfRule type="cellIs" dxfId="824" priority="118" operator="equal">
      <formula>"Moderado"</formula>
    </cfRule>
    <cfRule type="cellIs" dxfId="823" priority="119" operator="equal">
      <formula>"Bajo"</formula>
    </cfRule>
    <cfRule type="cellIs" dxfId="822" priority="116" operator="equal">
      <formula>"Extremo"</formula>
    </cfRule>
  </conditionalFormatting>
  <conditionalFormatting sqref="P22">
    <cfRule type="cellIs" dxfId="821" priority="108" operator="equal">
      <formula>"Extremo"</formula>
    </cfRule>
    <cfRule type="cellIs" dxfId="820" priority="109" operator="equal">
      <formula>"Alto"</formula>
    </cfRule>
    <cfRule type="cellIs" dxfId="819" priority="110" operator="equal">
      <formula>"Moderado"</formula>
    </cfRule>
    <cfRule type="cellIs" dxfId="818" priority="111" operator="equal">
      <formula>"Bajo"</formula>
    </cfRule>
  </conditionalFormatting>
  <conditionalFormatting sqref="P28">
    <cfRule type="cellIs" dxfId="817" priority="98" operator="equal">
      <formula>"Bajo"</formula>
    </cfRule>
    <cfRule type="cellIs" dxfId="816" priority="97" operator="equal">
      <formula>"Moderado"</formula>
    </cfRule>
    <cfRule type="cellIs" dxfId="815" priority="95" operator="equal">
      <formula>"Extremo"</formula>
    </cfRule>
    <cfRule type="cellIs" dxfId="814" priority="96" operator="equal">
      <formula>"Alto"</formula>
    </cfRule>
  </conditionalFormatting>
  <conditionalFormatting sqref="P38">
    <cfRule type="cellIs" dxfId="813" priority="83" operator="equal">
      <formula>"Alto"</formula>
    </cfRule>
    <cfRule type="cellIs" dxfId="812" priority="85" operator="equal">
      <formula>"Bajo"</formula>
    </cfRule>
    <cfRule type="cellIs" dxfId="811" priority="84" operator="equal">
      <formula>"Moderado"</formula>
    </cfRule>
    <cfRule type="cellIs" dxfId="810" priority="82" operator="equal">
      <formula>"Extremo"</formula>
    </cfRule>
  </conditionalFormatting>
  <conditionalFormatting sqref="P44">
    <cfRule type="cellIs" dxfId="809" priority="69" operator="equal">
      <formula>"Extremo"</formula>
    </cfRule>
    <cfRule type="cellIs" dxfId="808" priority="70" operator="equal">
      <formula>"Alto"</formula>
    </cfRule>
    <cfRule type="cellIs" dxfId="807" priority="71" operator="equal">
      <formula>"Moderado"</formula>
    </cfRule>
    <cfRule type="cellIs" dxfId="806" priority="72" operator="equal">
      <formula>"Bajo"</formula>
    </cfRule>
  </conditionalFormatting>
  <conditionalFormatting sqref="P50">
    <cfRule type="cellIs" dxfId="805" priority="59" operator="equal">
      <formula>"Bajo"</formula>
    </cfRule>
    <cfRule type="cellIs" dxfId="804" priority="58" operator="equal">
      <formula>"Moderado"</formula>
    </cfRule>
    <cfRule type="cellIs" dxfId="803" priority="57" operator="equal">
      <formula>"Alto"</formula>
    </cfRule>
    <cfRule type="cellIs" dxfId="802" priority="56" operator="equal">
      <formula>"Extremo"</formula>
    </cfRule>
  </conditionalFormatting>
  <conditionalFormatting sqref="P56">
    <cfRule type="cellIs" dxfId="801" priority="44" operator="equal">
      <formula>"Alto"</formula>
    </cfRule>
    <cfRule type="cellIs" dxfId="800" priority="46" operator="equal">
      <formula>"Bajo"</formula>
    </cfRule>
    <cfRule type="cellIs" dxfId="799" priority="45" operator="equal">
      <formula>"Moderado"</formula>
    </cfRule>
    <cfRule type="cellIs" dxfId="798" priority="43" operator="equal">
      <formula>"Extremo"</formula>
    </cfRule>
  </conditionalFormatting>
  <conditionalFormatting sqref="P62">
    <cfRule type="cellIs" dxfId="797" priority="34" operator="equal">
      <formula>"Extremo"</formula>
    </cfRule>
    <cfRule type="cellIs" dxfId="796" priority="35" operator="equal">
      <formula>"Alto"</formula>
    </cfRule>
    <cfRule type="cellIs" dxfId="795" priority="36" operator="equal">
      <formula>"Moderado"</formula>
    </cfRule>
    <cfRule type="cellIs" dxfId="794" priority="37" operator="equal">
      <formula>"Bajo"</formula>
    </cfRule>
  </conditionalFormatting>
  <conditionalFormatting sqref="P68">
    <cfRule type="cellIs" dxfId="793" priority="25" operator="equal">
      <formula>"Extremo"</formula>
    </cfRule>
    <cfRule type="cellIs" dxfId="792" priority="26" operator="equal">
      <formula>"Alto"</formula>
    </cfRule>
    <cfRule type="cellIs" dxfId="791" priority="27" operator="equal">
      <formula>"Moderado"</formula>
    </cfRule>
    <cfRule type="cellIs" dxfId="790" priority="28" operator="equal">
      <formula>"Bajo"</formula>
    </cfRule>
  </conditionalFormatting>
  <conditionalFormatting sqref="P74">
    <cfRule type="cellIs" dxfId="789" priority="16" operator="equal">
      <formula>"Extremo"</formula>
    </cfRule>
    <cfRule type="cellIs" dxfId="788" priority="18" operator="equal">
      <formula>"Moderado"</formula>
    </cfRule>
    <cfRule type="cellIs" dxfId="787" priority="19" operator="equal">
      <formula>"Bajo"</formula>
    </cfRule>
    <cfRule type="cellIs" dxfId="786" priority="17" operator="equal">
      <formula>"Alto"</formula>
    </cfRule>
  </conditionalFormatting>
  <conditionalFormatting sqref="AA11:AA79">
    <cfRule type="cellIs" dxfId="785" priority="12" operator="equal">
      <formula>"Alta"</formula>
    </cfRule>
    <cfRule type="cellIs" dxfId="784" priority="13" operator="equal">
      <formula>"Media"</formula>
    </cfRule>
    <cfRule type="cellIs" dxfId="783" priority="15" operator="equal">
      <formula>"Muy Baja"</formula>
    </cfRule>
    <cfRule type="cellIs" dxfId="782" priority="14" operator="equal">
      <formula>"Baja"</formula>
    </cfRule>
    <cfRule type="cellIs" dxfId="781" priority="11" operator="equal">
      <formula>"Muy Alta"</formula>
    </cfRule>
  </conditionalFormatting>
  <conditionalFormatting sqref="AC11:AC79">
    <cfRule type="cellIs" dxfId="780" priority="6" operator="equal">
      <formula>"Catastrófico"</formula>
    </cfRule>
    <cfRule type="cellIs" dxfId="779" priority="10" operator="equal">
      <formula>"Leve"</formula>
    </cfRule>
    <cfRule type="cellIs" dxfId="778" priority="9" operator="equal">
      <formula>"Menor"</formula>
    </cfRule>
    <cfRule type="cellIs" dxfId="777" priority="8" operator="equal">
      <formula>"Moderado"</formula>
    </cfRule>
    <cfRule type="cellIs" dxfId="776" priority="7" operator="equal">
      <formula>"Mayor"</formula>
    </cfRule>
  </conditionalFormatting>
  <conditionalFormatting sqref="AE11:AF11 AE12:AE21">
    <cfRule type="cellIs" dxfId="775" priority="112" operator="equal">
      <formula>"Extremo"</formula>
    </cfRule>
    <cfRule type="cellIs" dxfId="774" priority="114" operator="equal">
      <formula>"Moderado"</formula>
    </cfRule>
    <cfRule type="cellIs" dxfId="773" priority="115" operator="equal">
      <formula>"Bajo"</formula>
    </cfRule>
    <cfRule type="cellIs" dxfId="772" priority="113" operator="equal">
      <formula>"Alto"</formula>
    </cfRule>
  </conditionalFormatting>
  <conditionalFormatting sqref="AE22:AF22 AE23:AE26">
    <cfRule type="cellIs" dxfId="771" priority="106" operator="equal">
      <formula>"Moderado"</formula>
    </cfRule>
    <cfRule type="cellIs" dxfId="770" priority="107" operator="equal">
      <formula>"Bajo"</formula>
    </cfRule>
    <cfRule type="cellIs" dxfId="769" priority="104" operator="equal">
      <formula>"Extremo"</formula>
    </cfRule>
    <cfRule type="cellIs" dxfId="768" priority="105" operator="equal">
      <formula>"Alto"</formula>
    </cfRule>
  </conditionalFormatting>
  <conditionalFormatting sqref="AE27:AF28 AE29:AE37">
    <cfRule type="cellIs" dxfId="767" priority="91" operator="equal">
      <formula>"Extremo"</formula>
    </cfRule>
    <cfRule type="cellIs" dxfId="766" priority="94" operator="equal">
      <formula>"Bajo"</formula>
    </cfRule>
    <cfRule type="cellIs" dxfId="765" priority="93" operator="equal">
      <formula>"Moderado"</formula>
    </cfRule>
    <cfRule type="cellIs" dxfId="764" priority="92" operator="equal">
      <formula>"Alto"</formula>
    </cfRule>
  </conditionalFormatting>
  <conditionalFormatting sqref="AE38:AF38 AE39:AE41">
    <cfRule type="cellIs" dxfId="763" priority="79" operator="equal">
      <formula>"Alto"</formula>
    </cfRule>
    <cfRule type="cellIs" dxfId="762" priority="78" operator="equal">
      <formula>"Extremo"</formula>
    </cfRule>
    <cfRule type="cellIs" dxfId="761" priority="80" operator="equal">
      <formula>"Moderado"</formula>
    </cfRule>
    <cfRule type="cellIs" dxfId="760" priority="81" operator="equal">
      <formula>"Bajo"</formula>
    </cfRule>
  </conditionalFormatting>
  <conditionalFormatting sqref="AE42:AF44 AE45:AE48">
    <cfRule type="cellIs" dxfId="759" priority="68" operator="equal">
      <formula>"Bajo"</formula>
    </cfRule>
    <cfRule type="cellIs" dxfId="758" priority="65" operator="equal">
      <formula>"Extremo"</formula>
    </cfRule>
    <cfRule type="cellIs" dxfId="757" priority="67" operator="equal">
      <formula>"Moderado"</formula>
    </cfRule>
    <cfRule type="cellIs" dxfId="756" priority="66" operator="equal">
      <formula>"Alto"</formula>
    </cfRule>
  </conditionalFormatting>
  <conditionalFormatting sqref="AE49:AF50 AE51:AE53">
    <cfRule type="cellIs" dxfId="755" priority="52" operator="equal">
      <formula>"Extremo"</formula>
    </cfRule>
    <cfRule type="cellIs" dxfId="754" priority="53" operator="equal">
      <formula>"Alto"</formula>
    </cfRule>
    <cfRule type="cellIs" dxfId="753" priority="54" operator="equal">
      <formula>"Moderado"</formula>
    </cfRule>
    <cfRule type="cellIs" dxfId="752" priority="55" operator="equal">
      <formula>"Bajo"</formula>
    </cfRule>
  </conditionalFormatting>
  <conditionalFormatting sqref="AE54:AF79">
    <cfRule type="cellIs" dxfId="751" priority="2" operator="equal">
      <formula>"Extremo"</formula>
    </cfRule>
    <cfRule type="cellIs" dxfId="750" priority="5" operator="equal">
      <formula>"Bajo"</formula>
    </cfRule>
    <cfRule type="cellIs" dxfId="749" priority="4" operator="equal">
      <formula>"Moderado"</formula>
    </cfRule>
    <cfRule type="cellIs" dxfId="748"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9D588-B113-41B4-AA73-1F80372D7BC2}">
  <sheetPr>
    <tabColor rgb="FF002060"/>
  </sheetPr>
  <dimension ref="A1:BS83"/>
  <sheetViews>
    <sheetView zoomScale="70" zoomScaleNormal="70" workbookViewId="0">
      <selection activeCell="B71" sqref="B71:AM71"/>
    </sheetView>
  </sheetViews>
  <sheetFormatPr baseColWidth="10" defaultColWidth="11.453125" defaultRowHeight="14" x14ac:dyDescent="0.3"/>
  <cols>
    <col min="1" max="1" width="8.54296875" style="36" customWidth="1"/>
    <col min="2" max="2" width="17.54296875" style="36" customWidth="1"/>
    <col min="3" max="3" width="23" style="36" customWidth="1"/>
    <col min="4" max="4" width="31.453125" style="36" customWidth="1"/>
    <col min="5" max="5" width="29.453125" style="36" customWidth="1"/>
    <col min="6" max="6" width="54.81640625" style="38" customWidth="1"/>
    <col min="7"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4"/>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366" t="s">
        <v>311</v>
      </c>
      <c r="D4" s="367"/>
      <c r="E4" s="367"/>
      <c r="F4" s="367"/>
      <c r="G4" s="367"/>
      <c r="H4" s="367"/>
      <c r="I4" s="367"/>
      <c r="J4" s="367"/>
      <c r="K4" s="367"/>
      <c r="L4" s="367"/>
      <c r="M4" s="367"/>
      <c r="N4" s="367"/>
      <c r="O4" s="367"/>
      <c r="P4" s="36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370" t="s">
        <v>312</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42.65" customHeight="1" x14ac:dyDescent="0.3">
      <c r="A6" s="349" t="s">
        <v>5</v>
      </c>
      <c r="B6" s="350"/>
      <c r="C6" s="370" t="s">
        <v>313</v>
      </c>
      <c r="D6" s="371"/>
      <c r="E6" s="371"/>
      <c r="F6" s="371"/>
      <c r="G6" s="371"/>
      <c r="H6" s="371"/>
      <c r="I6" s="371"/>
      <c r="J6" s="371"/>
      <c r="K6" s="371"/>
      <c r="L6" s="371"/>
      <c r="M6" s="371"/>
      <c r="N6" s="371"/>
      <c r="O6" s="371"/>
      <c r="P6" s="37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96" customHeight="1" x14ac:dyDescent="0.35">
      <c r="A11" s="385">
        <v>1</v>
      </c>
      <c r="B11" s="379" t="s">
        <v>90</v>
      </c>
      <c r="C11" s="379" t="s">
        <v>314</v>
      </c>
      <c r="D11" s="379" t="s">
        <v>315</v>
      </c>
      <c r="E11" s="379"/>
      <c r="F11" s="380" t="s">
        <v>316</v>
      </c>
      <c r="G11" s="380" t="s">
        <v>54</v>
      </c>
      <c r="H11" s="379" t="s">
        <v>55</v>
      </c>
      <c r="I11" s="386">
        <v>10</v>
      </c>
      <c r="J11" s="387" t="str">
        <f>IF(I11&lt;=0,"",IF(I11&lt;=2,"Muy Baja",IF(I11&lt;=24,"Baja",IF(I11&lt;=500,"Media",IF(I11&lt;=5000,"Alta","Muy Alta")))))</f>
        <v>Baja</v>
      </c>
      <c r="K11" s="388">
        <f>IF(J11="","",IF(J11="Muy Baja",0.2,IF(J11="Baja",0.4,IF(J11="Media",0.6,IF(J11="Alta",0.8,IF(J11="Muy Alta",1,))))))</f>
        <v>0.4</v>
      </c>
      <c r="L11" s="389" t="s">
        <v>56</v>
      </c>
      <c r="M11" s="388"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60" t="s">
        <v>317</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0.24</v>
      </c>
      <c r="AA11" s="53" t="str">
        <f>IFERROR(IF(Z11="","",IF(Z11&lt;=0.2,"Muy Baja",IF(Z11&lt;=0.4,"Baja",IF(Z11&lt;=0.6,"Media",IF(Z11&lt;=0.8,"Alta","Muy Alta"))))),"")</f>
        <v>Baja</v>
      </c>
      <c r="AB11" s="51">
        <f>+Z11</f>
        <v>0.24</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611" t="str">
        <f>(AE12)</f>
        <v>Moderado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99" customHeight="1" x14ac:dyDescent="0.35">
      <c r="A12" s="385"/>
      <c r="B12" s="379"/>
      <c r="C12" s="379"/>
      <c r="D12" s="379"/>
      <c r="E12" s="379"/>
      <c r="F12" s="380"/>
      <c r="G12" s="380"/>
      <c r="H12" s="379"/>
      <c r="I12" s="386"/>
      <c r="J12" s="387"/>
      <c r="K12" s="388"/>
      <c r="L12" s="389"/>
      <c r="M12" s="388">
        <f>IF(NOT(ISERROR(MATCH(L12,_xlfn.ANCHORARRAY(F28),0))),K30&amp;"Por favor no seleccionar los criterios de impacto",L12)</f>
        <v>0</v>
      </c>
      <c r="N12" s="381"/>
      <c r="O12" s="382"/>
      <c r="P12" s="383"/>
      <c r="Q12" s="48">
        <v>2</v>
      </c>
      <c r="R12" s="60" t="s">
        <v>318</v>
      </c>
      <c r="S12" s="49" t="str">
        <f t="shared" ref="S12:S16" si="0">IF(OR(T12="Preventivo",T12="Detectivo"),"Probabilidad",IF(T12="Correctivo","Impacto",""))</f>
        <v>Probabilidad</v>
      </c>
      <c r="T12" s="50" t="s">
        <v>58</v>
      </c>
      <c r="U12" s="50" t="s">
        <v>59</v>
      </c>
      <c r="V12" s="51" t="str">
        <f t="shared" ref="V12" si="1">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0.14399999999999999</v>
      </c>
      <c r="AA12" s="53" t="str">
        <f t="shared" ref="AA12:AA70" si="2">IFERROR(IF(Z12="","",IF(Z12&lt;=0.2,"Muy Baja",IF(Z12&lt;=0.4,"Baja",IF(Z12&lt;=0.6,"Media",IF(Z12&lt;=0.8,"Alta","Muy Alta"))))),"")</f>
        <v>Muy Baja</v>
      </c>
      <c r="AB12" s="51">
        <f t="shared" ref="AB12:AB16" si="3">+Z12</f>
        <v>0.14399999999999999</v>
      </c>
      <c r="AC12" s="53" t="str">
        <f>IFERROR(IF(AD12="","",IF(AD12&lt;=0.2,"Leve",IF(AD12&lt;=0.4,"Menor",IF(AD12&lt;=0.6,"Moderado",IF(AD12&lt;=0.8,"Mayor","Catastrófico"))))),"")</f>
        <v>Moderado</v>
      </c>
      <c r="AD12" s="51">
        <f>IFERROR(IF(AND(S11="Impacto",S12="Impacto"),(AD11-(+AD11*V12)),IF(S12="Impacto",(O11-(+O11*V12)),IF(S12="Probabilidad",AD11,""))),"")</f>
        <v>0.6</v>
      </c>
      <c r="AE12" s="54" t="str">
        <f t="shared" ref="AE12:AE16" si="4">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611"/>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hidden="1" customHeight="1" x14ac:dyDescent="0.35">
      <c r="A13" s="385"/>
      <c r="B13" s="379"/>
      <c r="C13" s="379"/>
      <c r="D13" s="379"/>
      <c r="E13" s="379"/>
      <c r="F13" s="380"/>
      <c r="G13" s="380"/>
      <c r="H13" s="379"/>
      <c r="I13" s="386"/>
      <c r="J13" s="387"/>
      <c r="K13" s="388"/>
      <c r="L13" s="389"/>
      <c r="M13" s="388"/>
      <c r="N13" s="381"/>
      <c r="O13" s="382"/>
      <c r="P13" s="383"/>
      <c r="Q13" s="48">
        <v>3</v>
      </c>
      <c r="R13" s="95"/>
      <c r="S13" s="49" t="str">
        <f t="shared" si="0"/>
        <v/>
      </c>
      <c r="T13" s="50"/>
      <c r="U13" s="50"/>
      <c r="V13" s="51"/>
      <c r="W13" s="50"/>
      <c r="X13" s="50"/>
      <c r="Y13" s="50"/>
      <c r="Z13" s="52"/>
      <c r="AA13" s="53"/>
      <c r="AB13" s="51">
        <f t="shared" si="3"/>
        <v>0</v>
      </c>
      <c r="AC13" s="53" t="str">
        <f t="shared" ref="AC13:AC16" si="5">IFERROR(IF(AD13="","",IF(AD13&lt;=0.2,"Leve",IF(AD13&lt;=0.4,"Menor",IF(AD13&lt;=0.6,"Moderado",IF(AD13&lt;=0.8,"Mayor","Catastrófico"))))),"")</f>
        <v/>
      </c>
      <c r="AD13" s="51" t="str">
        <f t="shared" ref="AD13:AD16" si="6">IFERROR(IF(AND(S12="Impacto",S13="Impacto"),(AD12-(+AD12*V13)),IF(S13="Impacto",(O12-(+O12*V13)),IF(S13="Probabilidad",AD12,""))),"")</f>
        <v/>
      </c>
      <c r="AE13" s="54" t="str">
        <f t="shared" si="4"/>
        <v/>
      </c>
      <c r="AF13" s="611"/>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6.5" hidden="1" customHeight="1" x14ac:dyDescent="0.35">
      <c r="A14" s="385"/>
      <c r="B14" s="379"/>
      <c r="C14" s="379"/>
      <c r="D14" s="379"/>
      <c r="E14" s="379"/>
      <c r="F14" s="380"/>
      <c r="G14" s="380"/>
      <c r="H14" s="379"/>
      <c r="I14" s="386"/>
      <c r="J14" s="387"/>
      <c r="K14" s="388"/>
      <c r="L14" s="389"/>
      <c r="M14" s="388"/>
      <c r="N14" s="381"/>
      <c r="O14" s="382"/>
      <c r="P14" s="383"/>
      <c r="Q14" s="48">
        <v>4</v>
      </c>
      <c r="R14" s="60"/>
      <c r="S14" s="49" t="str">
        <f t="shared" si="0"/>
        <v/>
      </c>
      <c r="T14" s="50"/>
      <c r="U14" s="50"/>
      <c r="V14" s="51"/>
      <c r="W14" s="50"/>
      <c r="X14" s="50"/>
      <c r="Y14" s="50"/>
      <c r="Z14" s="52" t="str">
        <f t="shared" ref="Z14:Z16" si="7">IFERROR(IF(AND(S13="Probabilidad",S14="Probabilidad"),(AB13-(+AB13*V14)),IF(S14="Probabilidad",(K13-(+K13*V14)),IF(S14="Impacto",AB13,""))),"")</f>
        <v/>
      </c>
      <c r="AA14" s="53" t="str">
        <f t="shared" ref="AA14:AA16" si="8">IFERROR(IF(Z14="","",IF(Z14&lt;=0.2,"Muy Baja",IF(Z14&lt;=0.4,"Baja",IF(Z14&lt;=0.6,"Media",IF(Z14&lt;=0.8,"Alta","Muy Alta"))))),"")</f>
        <v/>
      </c>
      <c r="AB14" s="51" t="str">
        <f t="shared" si="3"/>
        <v/>
      </c>
      <c r="AC14" s="53" t="str">
        <f t="shared" si="5"/>
        <v/>
      </c>
      <c r="AD14" s="51" t="str">
        <f t="shared" si="6"/>
        <v/>
      </c>
      <c r="AE14" s="54" t="str">
        <f t="shared" si="4"/>
        <v/>
      </c>
      <c r="AF14" s="611"/>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385"/>
      <c r="B15" s="379"/>
      <c r="C15" s="379"/>
      <c r="D15" s="379"/>
      <c r="E15" s="379"/>
      <c r="F15" s="380"/>
      <c r="G15" s="380"/>
      <c r="H15" s="379"/>
      <c r="I15" s="386"/>
      <c r="J15" s="387"/>
      <c r="K15" s="388"/>
      <c r="L15" s="389"/>
      <c r="M15" s="388"/>
      <c r="N15" s="381"/>
      <c r="O15" s="382"/>
      <c r="P15" s="383"/>
      <c r="Q15" s="48">
        <v>5</v>
      </c>
      <c r="R15" s="60"/>
      <c r="S15" s="49" t="str">
        <f t="shared" si="0"/>
        <v/>
      </c>
      <c r="T15" s="50"/>
      <c r="U15" s="50"/>
      <c r="V15" s="51"/>
      <c r="W15" s="50"/>
      <c r="X15" s="50"/>
      <c r="Y15" s="50"/>
      <c r="Z15" s="52" t="str">
        <f t="shared" si="7"/>
        <v/>
      </c>
      <c r="AA15" s="53" t="str">
        <f t="shared" si="8"/>
        <v/>
      </c>
      <c r="AB15" s="51" t="str">
        <f t="shared" si="3"/>
        <v/>
      </c>
      <c r="AC15" s="53" t="str">
        <f t="shared" si="5"/>
        <v/>
      </c>
      <c r="AD15" s="51" t="str">
        <f t="shared" si="6"/>
        <v/>
      </c>
      <c r="AE15" s="54" t="str">
        <f t="shared" si="4"/>
        <v/>
      </c>
      <c r="AF15" s="611"/>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385"/>
      <c r="B16" s="379"/>
      <c r="C16" s="379"/>
      <c r="D16" s="379"/>
      <c r="E16" s="379"/>
      <c r="F16" s="380"/>
      <c r="G16" s="380"/>
      <c r="H16" s="379"/>
      <c r="I16" s="386"/>
      <c r="J16" s="387"/>
      <c r="K16" s="388"/>
      <c r="L16" s="389"/>
      <c r="M16" s="388"/>
      <c r="N16" s="381"/>
      <c r="O16" s="382"/>
      <c r="P16" s="383"/>
      <c r="Q16" s="48">
        <v>6</v>
      </c>
      <c r="R16" s="60"/>
      <c r="S16" s="49" t="str">
        <f t="shared" si="0"/>
        <v/>
      </c>
      <c r="T16" s="50"/>
      <c r="U16" s="50"/>
      <c r="V16" s="51"/>
      <c r="W16" s="50"/>
      <c r="X16" s="50"/>
      <c r="Y16" s="50"/>
      <c r="Z16" s="52" t="str">
        <f t="shared" si="7"/>
        <v/>
      </c>
      <c r="AA16" s="53" t="str">
        <f t="shared" si="8"/>
        <v/>
      </c>
      <c r="AB16" s="51" t="str">
        <f t="shared" si="3"/>
        <v/>
      </c>
      <c r="AC16" s="53" t="str">
        <f t="shared" si="5"/>
        <v/>
      </c>
      <c r="AD16" s="51" t="str">
        <f t="shared" si="6"/>
        <v/>
      </c>
      <c r="AE16" s="54" t="str">
        <f t="shared" si="4"/>
        <v/>
      </c>
      <c r="AF16" s="611"/>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385"/>
      <c r="B17" s="379"/>
      <c r="C17" s="379"/>
      <c r="D17" s="379"/>
      <c r="E17" s="379"/>
      <c r="F17" s="380"/>
      <c r="G17" s="380"/>
      <c r="H17" s="379"/>
      <c r="I17" s="386"/>
      <c r="J17" s="387"/>
      <c r="K17" s="388"/>
      <c r="L17" s="389"/>
      <c r="M17" s="388"/>
      <c r="N17" s="381"/>
      <c r="O17" s="382"/>
      <c r="P17" s="383"/>
      <c r="Q17" s="48">
        <v>7</v>
      </c>
      <c r="R17" s="60"/>
      <c r="S17" s="49"/>
      <c r="T17" s="50"/>
      <c r="U17" s="50"/>
      <c r="V17" s="51"/>
      <c r="W17" s="50"/>
      <c r="X17" s="50"/>
      <c r="Y17" s="50"/>
      <c r="Z17" s="52"/>
      <c r="AA17" s="53"/>
      <c r="AB17" s="51"/>
      <c r="AC17" s="53"/>
      <c r="AD17" s="51"/>
      <c r="AE17" s="54"/>
      <c r="AF17" s="611"/>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385"/>
      <c r="B18" s="379"/>
      <c r="C18" s="379"/>
      <c r="D18" s="379"/>
      <c r="E18" s="379"/>
      <c r="F18" s="380"/>
      <c r="G18" s="380"/>
      <c r="H18" s="379"/>
      <c r="I18" s="386"/>
      <c r="J18" s="387"/>
      <c r="K18" s="388"/>
      <c r="L18" s="389"/>
      <c r="M18" s="388"/>
      <c r="N18" s="381"/>
      <c r="O18" s="382"/>
      <c r="P18" s="383"/>
      <c r="Q18" s="48">
        <v>8</v>
      </c>
      <c r="R18" s="60"/>
      <c r="S18" s="49"/>
      <c r="T18" s="50"/>
      <c r="U18" s="50"/>
      <c r="V18" s="51"/>
      <c r="W18" s="50"/>
      <c r="X18" s="50"/>
      <c r="Y18" s="50"/>
      <c r="Z18" s="52"/>
      <c r="AA18" s="53"/>
      <c r="AB18" s="51"/>
      <c r="AC18" s="53"/>
      <c r="AD18" s="51"/>
      <c r="AE18" s="54"/>
      <c r="AF18" s="611"/>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385"/>
      <c r="B19" s="379"/>
      <c r="C19" s="379"/>
      <c r="D19" s="379"/>
      <c r="E19" s="379"/>
      <c r="F19" s="380"/>
      <c r="G19" s="380"/>
      <c r="H19" s="379"/>
      <c r="I19" s="386"/>
      <c r="J19" s="387"/>
      <c r="K19" s="388"/>
      <c r="L19" s="389"/>
      <c r="M19" s="388">
        <f>IF(NOT(ISERROR(MATCH(L19,_xlfn.ANCHORARRAY(F29),0))),#REF!&amp;"Por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611"/>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385"/>
      <c r="B20" s="379"/>
      <c r="C20" s="379"/>
      <c r="D20" s="379"/>
      <c r="E20" s="379"/>
      <c r="F20" s="380"/>
      <c r="G20" s="380"/>
      <c r="H20" s="379"/>
      <c r="I20" s="386"/>
      <c r="J20" s="387"/>
      <c r="K20" s="388"/>
      <c r="L20" s="389"/>
      <c r="M20" s="388"/>
      <c r="N20" s="381"/>
      <c r="O20" s="382"/>
      <c r="P20" s="383"/>
      <c r="Q20" s="48"/>
      <c r="R20" s="60"/>
      <c r="S20" s="49"/>
      <c r="T20" s="50"/>
      <c r="U20" s="50"/>
      <c r="V20" s="51"/>
      <c r="W20" s="50"/>
      <c r="X20" s="50"/>
      <c r="Y20" s="50"/>
      <c r="Z20" s="52"/>
      <c r="AA20" s="53"/>
      <c r="AB20" s="51"/>
      <c r="AC20" s="53"/>
      <c r="AD20" s="51"/>
      <c r="AE20" s="54"/>
      <c r="AF20" s="611"/>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385"/>
      <c r="B21" s="379"/>
      <c r="C21" s="379"/>
      <c r="D21" s="379"/>
      <c r="E21" s="379"/>
      <c r="F21" s="380"/>
      <c r="G21" s="380"/>
      <c r="H21" s="379"/>
      <c r="I21" s="386"/>
      <c r="J21" s="387"/>
      <c r="K21" s="388"/>
      <c r="L21" s="389"/>
      <c r="M21" s="388">
        <f>IF(NOT(ISERROR(MATCH(L21,_xlfn.ANCHORARRAY(F30),0))),#REF!&amp;"Por favor no seleccionar los criterios de impacto",L21)</f>
        <v>0</v>
      </c>
      <c r="N21" s="381"/>
      <c r="O21" s="382"/>
      <c r="P21" s="383"/>
      <c r="Q21" s="48">
        <v>10</v>
      </c>
      <c r="R21" s="195"/>
      <c r="S21" s="49"/>
      <c r="T21" s="50"/>
      <c r="U21" s="50"/>
      <c r="V21" s="51"/>
      <c r="W21" s="50"/>
      <c r="X21" s="50"/>
      <c r="Y21" s="50"/>
      <c r="Z21" s="52"/>
      <c r="AA21" s="53"/>
      <c r="AB21" s="51"/>
      <c r="AC21" s="53"/>
      <c r="AD21" s="51"/>
      <c r="AE21" s="54"/>
      <c r="AF21" s="611"/>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04.15" customHeight="1" x14ac:dyDescent="0.35">
      <c r="A22" s="385">
        <v>2</v>
      </c>
      <c r="B22" s="379" t="s">
        <v>49</v>
      </c>
      <c r="C22" s="379" t="s">
        <v>319</v>
      </c>
      <c r="D22" s="379" t="s">
        <v>320</v>
      </c>
      <c r="E22" s="512"/>
      <c r="F22" s="380" t="s">
        <v>321</v>
      </c>
      <c r="G22" s="392" t="s">
        <v>54</v>
      </c>
      <c r="H22" s="379" t="s">
        <v>55</v>
      </c>
      <c r="I22" s="386">
        <v>100</v>
      </c>
      <c r="J22" s="387" t="str">
        <f>IF(I22&lt;=0,"",IF(I22&lt;=2,"Muy Baja",IF(I22&lt;=24,"Baja",IF(I22&lt;=500,"Media",IF(I22&lt;=5000,"Alta","Muy Alta")))))</f>
        <v>Media</v>
      </c>
      <c r="K22" s="388">
        <f>IF(J22="","",IF(J22="Muy Baja",0.2,IF(J22="Baja",0.4,IF(J22="Media",0.6,IF(J22="Alta",0.8,IF(J22="Muy Alta",1,))))))</f>
        <v>0.6</v>
      </c>
      <c r="L22" s="389" t="s">
        <v>56</v>
      </c>
      <c r="M22" s="388"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196" t="s">
        <v>322</v>
      </c>
      <c r="S22" s="49" t="str">
        <f>IF(OR(T22="Preventivo",T22="Detectivo"),"Probabilidad",IF(T22="Correctivo","Impacto",""))</f>
        <v>Probabilidad</v>
      </c>
      <c r="T22" s="50" t="s">
        <v>72</v>
      </c>
      <c r="U22" s="50" t="s">
        <v>59</v>
      </c>
      <c r="V22" s="51" t="str">
        <f>IF(AND(T22="Preventivo",U22="Automático"),"50%",IF(AND(T22="Preventivo",U22="Manual"),"40%",IF(AND(T22="Detectivo",U22="Automático"),"40%",IF(AND(T22="Detectivo",U22="Manual"),"30%",IF(AND(T22="Correctivo",U22="Automático"),"35%",IF(AND(T22="Correctivo",U22="Manual"),"25%",""))))))</f>
        <v>30%</v>
      </c>
      <c r="W22" s="50" t="s">
        <v>60</v>
      </c>
      <c r="X22" s="50" t="s">
        <v>61</v>
      </c>
      <c r="Y22" s="50" t="s">
        <v>62</v>
      </c>
      <c r="Z22" s="52">
        <f>IFERROR(IF(S22="Probabilidad",(K22-(+K22*V22)),IF(S22="Impacto",K22,"")),"")</f>
        <v>0.42</v>
      </c>
      <c r="AA22" s="53" t="str">
        <f>IFERROR(IF(Z22="","",IF(Z22&lt;=0.2,"Muy Baja",IF(Z22&lt;=0.4,"Baja",IF(Z22&lt;=0.6,"Media",IF(Z22&lt;=0.8,"Alta","Muy Alta"))))),"")</f>
        <v>Media</v>
      </c>
      <c r="AB22" s="51">
        <f>+Z22</f>
        <v>0.42</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611" t="str">
        <f>(AE25)</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105" customHeight="1" x14ac:dyDescent="0.35">
      <c r="A23" s="385"/>
      <c r="B23" s="379"/>
      <c r="C23" s="379"/>
      <c r="D23" s="379"/>
      <c r="E23" s="513"/>
      <c r="F23" s="380"/>
      <c r="G23" s="393"/>
      <c r="H23" s="379"/>
      <c r="I23" s="386"/>
      <c r="J23" s="387"/>
      <c r="K23" s="388"/>
      <c r="L23" s="389"/>
      <c r="M23" s="388">
        <f>IF(NOT(ISERROR(MATCH(L23,_xlfn.ANCHORARRAY(F31),0))),K33&amp;"Por favor no seleccionar los criterios de impacto",L23)</f>
        <v>0</v>
      </c>
      <c r="N23" s="381"/>
      <c r="O23" s="382"/>
      <c r="P23" s="383"/>
      <c r="Q23" s="48">
        <v>2</v>
      </c>
      <c r="R23" s="196" t="s">
        <v>323</v>
      </c>
      <c r="S23" s="49" t="str">
        <f>IF(OR(T23="Preventivo",T23="Detectivo"),"Probabilidad",IF(T23="Correctivo","Impacto",""))</f>
        <v>Probabilidad</v>
      </c>
      <c r="T23" s="50" t="s">
        <v>72</v>
      </c>
      <c r="U23" s="50" t="s">
        <v>59</v>
      </c>
      <c r="V23" s="51" t="str">
        <f t="shared" ref="V23:V27" si="9">IF(AND(T23="Preventivo",U23="Automático"),"50%",IF(AND(T23="Preventivo",U23="Manual"),"40%",IF(AND(T23="Detectivo",U23="Automático"),"40%",IF(AND(T23="Detectivo",U23="Manual"),"30%",IF(AND(T23="Correctivo",U23="Automático"),"35%",IF(AND(T23="Correctivo",U23="Manual"),"25%",""))))))</f>
        <v>30%</v>
      </c>
      <c r="W23" s="50" t="s">
        <v>60</v>
      </c>
      <c r="X23" s="50" t="s">
        <v>61</v>
      </c>
      <c r="Y23" s="50" t="s">
        <v>62</v>
      </c>
      <c r="Z23" s="52">
        <f>IFERROR(IF(AND(S22="Probabilidad",S23="Probabilidad"),(AB22-(+AB22*V23)),IF(S23="Probabilidad",(K22-(+K22*V23)),IF(S23="Impacto",AB22,""))),"")</f>
        <v>0.29399999999999998</v>
      </c>
      <c r="AA23" s="53" t="str">
        <f t="shared" si="2"/>
        <v>Baja</v>
      </c>
      <c r="AB23" s="51">
        <f t="shared" ref="AB23:AB27" si="10">+Z23</f>
        <v>0.29399999999999998</v>
      </c>
      <c r="AC23" s="53" t="str">
        <f t="shared" ref="AC23:AC70" si="11">IFERROR(IF(AD23="","",IF(AD23&lt;=0.2,"Leve",IF(AD23&lt;=0.4,"Menor",IF(AD23&lt;=0.6,"Moderado",IF(AD23&lt;=0.8,"Mayor","Catastrófico"))))),"")</f>
        <v>Moderado</v>
      </c>
      <c r="AD23" s="51">
        <f>IFERROR(IF(AND(S22="Impacto",S23="Impacto"),(AD22-(+AD22*V23)),IF(S23="Impacto",(O22-(+O22*V23)),IF(S23="Probabilidad",AD22,""))),"")</f>
        <v>0.6</v>
      </c>
      <c r="AE23" s="54" t="str">
        <f t="shared" ref="AE23:AE24" si="12">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611"/>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86.5" customHeight="1" x14ac:dyDescent="0.35">
      <c r="A24" s="385"/>
      <c r="B24" s="379"/>
      <c r="C24" s="379"/>
      <c r="D24" s="379"/>
      <c r="E24" s="513"/>
      <c r="F24" s="380"/>
      <c r="G24" s="393"/>
      <c r="H24" s="379"/>
      <c r="I24" s="386"/>
      <c r="J24" s="387"/>
      <c r="K24" s="388"/>
      <c r="L24" s="389"/>
      <c r="M24" s="388">
        <f>IF(NOT(ISERROR(MATCH(L24,_xlfn.ANCHORARRAY(F32),0))),K34&amp;"Por favor no seleccionar los criterios de impacto",L24)</f>
        <v>0</v>
      </c>
      <c r="N24" s="381"/>
      <c r="O24" s="382"/>
      <c r="P24" s="383"/>
      <c r="Q24" s="48">
        <v>3</v>
      </c>
      <c r="R24" s="196" t="s">
        <v>324</v>
      </c>
      <c r="S24" s="49" t="str">
        <f>IF(OR(T24="Preventivo",T24="Detectivo"),"Probabilidad",IF(T24="Correctivo","Impacto",""))</f>
        <v>Probabilidad</v>
      </c>
      <c r="T24" s="50" t="s">
        <v>72</v>
      </c>
      <c r="U24" s="50" t="s">
        <v>59</v>
      </c>
      <c r="V24" s="51" t="str">
        <f t="shared" si="9"/>
        <v>30%</v>
      </c>
      <c r="W24" s="50" t="s">
        <v>60</v>
      </c>
      <c r="X24" s="50" t="s">
        <v>61</v>
      </c>
      <c r="Y24" s="50" t="s">
        <v>62</v>
      </c>
      <c r="Z24" s="52">
        <f>IFERROR(IF(AND(S23="Probabilidad",S24="Probabilidad"),(AB23-(+AB23*V24)),IF(AND(S23="Impacto",S24="Probabilidad"),(AB22-(+AB22*V24)),IF(S24="Impacto",AB23,""))),"")</f>
        <v>0.20579999999999998</v>
      </c>
      <c r="AA24" s="53" t="str">
        <f t="shared" si="2"/>
        <v>Baja</v>
      </c>
      <c r="AB24" s="51">
        <f t="shared" si="10"/>
        <v>0.20579999999999998</v>
      </c>
      <c r="AC24" s="53" t="str">
        <f t="shared" si="11"/>
        <v>Moderado</v>
      </c>
      <c r="AD24" s="51">
        <f>IFERROR(IF(AND(S23="Impacto",S24="Impacto"),(AD23-(+AD23*V24)),IF(AND(S23="Probabilidad",S24="Impacto"),(AD22-(+AD22*V24)),IF(S24="Probabilidad",AD23,""))),"")</f>
        <v>0.6</v>
      </c>
      <c r="AE24" s="54" t="str">
        <f t="shared" si="12"/>
        <v>Moderado</v>
      </c>
      <c r="AF24" s="611"/>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customHeight="1" x14ac:dyDescent="0.35">
      <c r="A25" s="385"/>
      <c r="B25" s="379"/>
      <c r="C25" s="379"/>
      <c r="D25" s="379"/>
      <c r="E25" s="513"/>
      <c r="F25" s="380"/>
      <c r="G25" s="393"/>
      <c r="H25" s="379"/>
      <c r="I25" s="386"/>
      <c r="J25" s="387"/>
      <c r="K25" s="388"/>
      <c r="L25" s="389"/>
      <c r="M25" s="388">
        <f>IF(NOT(ISERROR(MATCH(L25,_xlfn.ANCHORARRAY(F33),0))),K35&amp;"Por favor no seleccionar los criterios de impacto",L25)</f>
        <v>0</v>
      </c>
      <c r="N25" s="381"/>
      <c r="O25" s="382"/>
      <c r="P25" s="383"/>
      <c r="Q25" s="48">
        <v>4</v>
      </c>
      <c r="R25" s="197" t="s">
        <v>325</v>
      </c>
      <c r="S25" s="49" t="str">
        <f t="shared" ref="S25:S34" si="13">IF(OR(T25="Preventivo",T25="Detectivo"),"Probabilidad",IF(T25="Correctivo","Impacto",""))</f>
        <v>Probabilidad</v>
      </c>
      <c r="T25" s="50" t="s">
        <v>72</v>
      </c>
      <c r="U25" s="50" t="s">
        <v>59</v>
      </c>
      <c r="V25" s="51" t="str">
        <f t="shared" si="9"/>
        <v>30%</v>
      </c>
      <c r="W25" s="50" t="s">
        <v>60</v>
      </c>
      <c r="X25" s="50" t="s">
        <v>61</v>
      </c>
      <c r="Y25" s="50" t="s">
        <v>62</v>
      </c>
      <c r="Z25" s="52">
        <f t="shared" ref="Z25:Z27" si="14">IFERROR(IF(AND(S24="Probabilidad",S25="Probabilidad"),(AB24-(+AB24*V25)),IF(AND(S24="Impacto",S25="Probabilidad"),(AB23-(+AB23*V25)),IF(S25="Impacto",AB24,""))),"")</f>
        <v>0.14405999999999999</v>
      </c>
      <c r="AA25" s="53" t="str">
        <f t="shared" si="2"/>
        <v>Muy Baja</v>
      </c>
      <c r="AB25" s="51">
        <f t="shared" si="10"/>
        <v>0.14405999999999999</v>
      </c>
      <c r="AC25" s="53" t="str">
        <f t="shared" si="11"/>
        <v>Moderado</v>
      </c>
      <c r="AD25" s="51">
        <f t="shared" ref="AD25:AD27" si="15">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611"/>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385"/>
      <c r="B26" s="379"/>
      <c r="C26" s="379"/>
      <c r="D26" s="379"/>
      <c r="E26" s="513"/>
      <c r="F26" s="380"/>
      <c r="G26" s="393"/>
      <c r="H26" s="379"/>
      <c r="I26" s="386"/>
      <c r="J26" s="387"/>
      <c r="K26" s="388"/>
      <c r="L26" s="389"/>
      <c r="M26" s="388">
        <f>IF(NOT(ISERROR(MATCH(L26,_xlfn.ANCHORARRAY(F34),0))),#REF!&amp;"Por favor no seleccionar los criterios de impacto",L26)</f>
        <v>0</v>
      </c>
      <c r="N26" s="381"/>
      <c r="O26" s="382"/>
      <c r="P26" s="383"/>
      <c r="Q26" s="48">
        <v>5</v>
      </c>
      <c r="R26" s="198"/>
      <c r="S26" s="49" t="str">
        <f t="shared" si="13"/>
        <v/>
      </c>
      <c r="T26" s="50"/>
      <c r="U26" s="50"/>
      <c r="V26" s="51"/>
      <c r="W26" s="50"/>
      <c r="X26" s="50"/>
      <c r="Y26" s="50"/>
      <c r="Z26" s="52"/>
      <c r="AA26" s="53"/>
      <c r="AB26" s="51">
        <f t="shared" si="10"/>
        <v>0</v>
      </c>
      <c r="AC26" s="53" t="str">
        <f t="shared" si="11"/>
        <v/>
      </c>
      <c r="AD26" s="51" t="str">
        <f t="shared" si="15"/>
        <v/>
      </c>
      <c r="AE26" s="54" t="str">
        <f t="shared" ref="AE26:AE27" si="16">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611"/>
      <c r="AG26" s="50"/>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17.65" hidden="1" customHeight="1" x14ac:dyDescent="0.35">
      <c r="A27" s="385"/>
      <c r="B27" s="379"/>
      <c r="C27" s="379"/>
      <c r="D27" s="379"/>
      <c r="E27" s="514"/>
      <c r="F27" s="380"/>
      <c r="G27" s="439"/>
      <c r="H27" s="379"/>
      <c r="I27" s="386"/>
      <c r="J27" s="387"/>
      <c r="K27" s="388"/>
      <c r="L27" s="389"/>
      <c r="M27" s="388">
        <f>IF(NOT(ISERROR(MATCH(L27,_xlfn.ANCHORARRAY(F35),0))),#REF!&amp;"Por favor no seleccionar los criterios de impacto",L27)</f>
        <v>0</v>
      </c>
      <c r="N27" s="381"/>
      <c r="O27" s="382"/>
      <c r="P27" s="383"/>
      <c r="Q27" s="48">
        <v>6</v>
      </c>
      <c r="R27" s="198"/>
      <c r="S27" s="49" t="str">
        <f t="shared" si="13"/>
        <v/>
      </c>
      <c r="T27" s="50"/>
      <c r="U27" s="50"/>
      <c r="V27" s="51" t="str">
        <f t="shared" si="9"/>
        <v/>
      </c>
      <c r="W27" s="50"/>
      <c r="X27" s="50"/>
      <c r="Y27" s="50"/>
      <c r="Z27" s="52" t="str">
        <f t="shared" si="14"/>
        <v/>
      </c>
      <c r="AA27" s="53" t="str">
        <f t="shared" si="2"/>
        <v/>
      </c>
      <c r="AB27" s="51" t="str">
        <f t="shared" si="10"/>
        <v/>
      </c>
      <c r="AC27" s="53" t="str">
        <f t="shared" si="11"/>
        <v/>
      </c>
      <c r="AD27" s="51" t="str">
        <f t="shared" si="15"/>
        <v/>
      </c>
      <c r="AE27" s="54" t="str">
        <f t="shared" si="16"/>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153.65" customHeight="1" x14ac:dyDescent="0.35">
      <c r="A28" s="385">
        <v>3</v>
      </c>
      <c r="B28" s="379" t="s">
        <v>49</v>
      </c>
      <c r="C28" s="379" t="s">
        <v>326</v>
      </c>
      <c r="D28" s="379" t="s">
        <v>327</v>
      </c>
      <c r="E28" s="379"/>
      <c r="F28" s="380" t="s">
        <v>328</v>
      </c>
      <c r="G28" s="380" t="s">
        <v>54</v>
      </c>
      <c r="H28" s="379" t="s">
        <v>55</v>
      </c>
      <c r="I28" s="386">
        <v>1</v>
      </c>
      <c r="J28" s="387" t="str">
        <f>IF(I28&lt;=0,"",IF(I28&lt;=2,"Muy Baja",IF(I28&lt;=24,"Baja",IF(I28&lt;=500,"Media",IF(I28&lt;=5000,"Alta","Muy Alta")))))</f>
        <v>Muy Baja</v>
      </c>
      <c r="K28" s="388">
        <f>IF(J28="","",IF(J28="Muy Baja",0.2,IF(J28="Baja",0.4,IF(J28="Media",0.6,IF(J28="Alta",0.8,IF(J28="Muy Alta",1,))))))</f>
        <v>0.2</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198" t="s">
        <v>329</v>
      </c>
      <c r="S28" s="49" t="str">
        <f t="shared" si="13"/>
        <v>Probabilidad</v>
      </c>
      <c r="T28" s="50" t="s">
        <v>58</v>
      </c>
      <c r="U28" s="50" t="s">
        <v>59</v>
      </c>
      <c r="V28" s="51" t="str">
        <f>IF(AND(T28="Preventivo",U28="Automático"),"50%",IF(AND(T28="Preventivo",U28="Manual"),"40%",IF(AND(T28="Detectivo",U28="Automático"),"40%",IF(AND(T28="Detectivo",U28="Manual"),"30%",IF(AND(T28="Correctivo",U28="Automático"),"35%",IF(AND(T28="Correctivo",U28="Manual"),"25%",""))))))</f>
        <v>40%</v>
      </c>
      <c r="W28" s="50" t="s">
        <v>60</v>
      </c>
      <c r="X28" s="50" t="s">
        <v>61</v>
      </c>
      <c r="Y28" s="50" t="s">
        <v>62</v>
      </c>
      <c r="Z28" s="52">
        <f>IFERROR(IF(S28="Probabilidad",(K28-(+K28*V28)),IF(S28="Impacto",K28,"")),"")</f>
        <v>0.12</v>
      </c>
      <c r="AA28" s="53" t="str">
        <f>IFERROR(IF(Z28="","",IF(Z28&lt;=0.2,"Muy Baja",IF(Z28&lt;=0.4,"Baja",IF(Z28&lt;=0.6,"Media",IF(Z28&lt;=0.8,"Alta","Muy Alta"))))),"")</f>
        <v>Muy Baja</v>
      </c>
      <c r="AB28" s="51">
        <f>+Z28</f>
        <v>0.12</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612" t="str">
        <f>(AE28)</f>
        <v>Moderado</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20.65" hidden="1" customHeight="1" x14ac:dyDescent="0.35">
      <c r="A29" s="385"/>
      <c r="B29" s="379"/>
      <c r="C29" s="379"/>
      <c r="D29" s="379"/>
      <c r="E29" s="379"/>
      <c r="F29" s="380"/>
      <c r="G29" s="380"/>
      <c r="H29" s="379"/>
      <c r="I29" s="386"/>
      <c r="J29" s="387"/>
      <c r="K29" s="388"/>
      <c r="L29" s="389"/>
      <c r="M29" s="388">
        <f>IF(NOT(ISERROR(MATCH(L29,_xlfn.ANCHORARRAY(#REF!),0))),K37&amp;"Por favor no seleccionar los criterios de impacto",L29)</f>
        <v>0</v>
      </c>
      <c r="N29" s="387"/>
      <c r="O29" s="388"/>
      <c r="P29" s="395"/>
      <c r="Q29" s="48">
        <v>2</v>
      </c>
      <c r="R29" s="200"/>
      <c r="S29" s="49" t="str">
        <f t="shared" si="13"/>
        <v>Probabilidad</v>
      </c>
      <c r="T29" s="50" t="s">
        <v>58</v>
      </c>
      <c r="U29" s="50" t="s">
        <v>59</v>
      </c>
      <c r="V29" s="51" t="str">
        <f t="shared" ref="V29:V30" si="17">IF(AND(T29="Preventivo",U29="Automático"),"50%",IF(AND(T29="Preventivo",U29="Manual"),"40%",IF(AND(T29="Detectivo",U29="Automático"),"40%",IF(AND(T29="Detectivo",U29="Manual"),"30%",IF(AND(T29="Correctivo",U29="Automático"),"35%",IF(AND(T29="Correctivo",U29="Manual"),"25%",""))))))</f>
        <v>40%</v>
      </c>
      <c r="W29" s="50" t="s">
        <v>60</v>
      </c>
      <c r="X29" s="50" t="s">
        <v>61</v>
      </c>
      <c r="Y29" s="50" t="s">
        <v>62</v>
      </c>
      <c r="Z29" s="59">
        <f>IFERROR(IF(AND(S28="Probabilidad",S29="Probabilidad"),(AB28-(+AB28*V29)),IF(S29="Probabilidad",(K28-(+K28*V29)),IF(S29="Impacto",AB28,""))),"")</f>
        <v>7.1999999999999995E-2</v>
      </c>
      <c r="AA29" s="53" t="str">
        <f t="shared" si="2"/>
        <v>Muy Baja</v>
      </c>
      <c r="AB29" s="51">
        <f t="shared" ref="AB29:AB30" si="18">+Z29</f>
        <v>7.1999999999999995E-2</v>
      </c>
      <c r="AC29" s="53" t="str">
        <f t="shared" si="11"/>
        <v>Moderado</v>
      </c>
      <c r="AD29" s="51">
        <f>IFERROR(IF(AND(S28="Impacto",S29="Impacto"),(AD28-(+AD28*V29)),IF(S29="Impacto",(O28-(+O28*V29)),IF(S29="Probabilidad",AD28,""))),"")</f>
        <v>0.6</v>
      </c>
      <c r="AE29" s="54" t="str">
        <f t="shared" ref="AE29:AE30" si="19">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612"/>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3.5" hidden="1" customHeight="1" x14ac:dyDescent="0.35">
      <c r="A30" s="385"/>
      <c r="B30" s="379"/>
      <c r="C30" s="379"/>
      <c r="D30" s="379"/>
      <c r="E30" s="379"/>
      <c r="F30" s="380"/>
      <c r="G30" s="380"/>
      <c r="H30" s="379"/>
      <c r="I30" s="386"/>
      <c r="J30" s="387"/>
      <c r="K30" s="388"/>
      <c r="L30" s="389"/>
      <c r="M30" s="388">
        <f>IF(NOT(ISERROR(MATCH(L30,_xlfn.ANCHORARRAY(F36),0))),K38&amp;"Por favor no seleccionar los criterios de impacto",L30)</f>
        <v>0</v>
      </c>
      <c r="N30" s="387"/>
      <c r="O30" s="388"/>
      <c r="P30" s="395"/>
      <c r="Q30" s="48">
        <v>3</v>
      </c>
      <c r="R30" s="97"/>
      <c r="S30" s="49" t="str">
        <f t="shared" si="13"/>
        <v/>
      </c>
      <c r="T30" s="50"/>
      <c r="U30" s="50" t="s">
        <v>59</v>
      </c>
      <c r="V30" s="51" t="str">
        <f t="shared" si="17"/>
        <v/>
      </c>
      <c r="W30" s="50" t="s">
        <v>60</v>
      </c>
      <c r="X30" s="50" t="s">
        <v>61</v>
      </c>
      <c r="Y30" s="50" t="s">
        <v>62</v>
      </c>
      <c r="Z30" s="52" t="str">
        <f>IFERROR(IF(AND(S29="Probabilidad",S30="Probabilidad"),(AB29-(+AB29*V30)),IF(AND(S29="Impacto",S30="Probabilidad"),(AB28-(+AB28*V30)),IF(S30="Impacto",AB29,""))),"")</f>
        <v/>
      </c>
      <c r="AA30" s="53" t="str">
        <f t="shared" si="2"/>
        <v/>
      </c>
      <c r="AB30" s="51" t="str">
        <f t="shared" si="18"/>
        <v/>
      </c>
      <c r="AC30" s="53" t="str">
        <f t="shared" si="11"/>
        <v/>
      </c>
      <c r="AD30" s="51" t="str">
        <f>IFERROR(IF(AND(S29="Impacto",S30="Impacto"),(AD29-(+AD29*V30)),IF(AND(S29="Probabilidad",S30="Impacto"),(AD28-(+AD28*V30)),IF(S30="Probabilidad",AD29,""))),"")</f>
        <v/>
      </c>
      <c r="AE30" s="54" t="str">
        <f t="shared" si="19"/>
        <v/>
      </c>
      <c r="AF30" s="612"/>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10.5" customHeight="1" x14ac:dyDescent="0.35">
      <c r="A31" s="385">
        <v>4</v>
      </c>
      <c r="B31" s="379" t="s">
        <v>49</v>
      </c>
      <c r="C31" s="379" t="s">
        <v>330</v>
      </c>
      <c r="D31" s="379" t="s">
        <v>331</v>
      </c>
      <c r="E31" s="512"/>
      <c r="F31" s="380" t="s">
        <v>332</v>
      </c>
      <c r="G31" s="392" t="s">
        <v>54</v>
      </c>
      <c r="H31" s="379" t="s">
        <v>55</v>
      </c>
      <c r="I31" s="386">
        <v>100</v>
      </c>
      <c r="J31" s="387" t="str">
        <f>IF(I31&lt;=0,"",IF(I31&lt;=2,"Muy Baja",IF(I31&lt;=24,"Baja",IF(I31&lt;=500,"Media",IF(I31&lt;=5000,"Alta","Muy Alta")))))</f>
        <v>Media</v>
      </c>
      <c r="K31" s="388">
        <f>IF(J31="","",IF(J31="Muy Baja",0.2,IF(J31="Baja",0.4,IF(J31="Media",0.6,IF(J31="Alta",0.8,IF(J31="Muy Alta",1,))))))</f>
        <v>0.6</v>
      </c>
      <c r="L31" s="389" t="s">
        <v>56</v>
      </c>
      <c r="M31" s="388" t="s">
        <v>56</v>
      </c>
      <c r="N31" s="387" t="s">
        <v>702</v>
      </c>
      <c r="O31" s="388">
        <f>IF(N31="","",IF(N31="Leve",0.2,IF(N31="Menor",0.4,IF(N31="Moderado",0.6,IF(N31="Mayor",0.8,IF(N31="Catastrófico",1,))))))</f>
        <v>0.6</v>
      </c>
      <c r="P31" s="395" t="str">
        <f>IF(OR(AND(J31="Muy Baja",N31="Leve"),AND(J31="Muy Baja",N31="Menor"),AND(J31="Baja",N31="Leve")),"Bajo",IF(OR(AND(J31="Muy baja",N31="Moderado"),AND(J31="Baja",N31="Menor"),AND(J31="Baja",N31="Moderado"),AND(J31="Media",N31="Leve"),AND(J31="Media",N31="Menor"),AND(J31="Media",N31="Moderado"),AND(J31="Alta",N31="Leve"),AND(J31="Alta",N31="Menor")),"Moderado",IF(OR(AND(J31="Muy Baja",N31="Mayor"),AND(J31="Baja",N31="Mayor"),AND(J31="Media",N31="Mayor"),AND(J31="Alta",N31="Moderado"),AND(J31="Alta",N31="Mayor"),AND(J31="Muy Alta",N31="Leve"),AND(J31="Muy Alta",N31="Menor"),AND(J31="Muy Alta",N31="Moderado"),AND(J31="Muy Alta",N31="Mayor")),"Alto",IF(OR(AND(J31="Muy Baja",N31="Catastrófico"),AND(J31="Baja",N31="Catastrófico"),AND(J31="Media",N31="Catastrófico"),AND(J31="Alta",N31="Catastrófico"),AND(J31="Muy Alta",N31="Catastrófico")),"Extremo",""))))</f>
        <v>Moderado</v>
      </c>
      <c r="Q31" s="48">
        <v>1</v>
      </c>
      <c r="R31" s="60" t="s">
        <v>333</v>
      </c>
      <c r="S31" s="49" t="str">
        <f t="shared" si="13"/>
        <v>Probabilidad</v>
      </c>
      <c r="T31" s="50" t="s">
        <v>72</v>
      </c>
      <c r="U31" s="50" t="s">
        <v>59</v>
      </c>
      <c r="V31" s="51" t="str">
        <f>IF(AND(T31="Preventivo",U31="Automático"),"50%",IF(AND(T31="Preventivo",U31="Manual"),"40%",IF(AND(T31="Detectivo",U31="Automático"),"40%",IF(AND(T31="Detectivo",U31="Manual"),"30%",IF(AND(T31="Correctivo",U31="Automático"),"35%",IF(AND(T31="Correctivo",U31="Manual"),"25%",""))))))</f>
        <v>30%</v>
      </c>
      <c r="W31" s="50" t="s">
        <v>60</v>
      </c>
      <c r="X31" s="50" t="s">
        <v>61</v>
      </c>
      <c r="Y31" s="50" t="s">
        <v>62</v>
      </c>
      <c r="Z31" s="52">
        <f>IFERROR(IF(S31="Probabilidad",(K31-(+K31*V31)),IF(S31="Impacto",K31,"")),"")</f>
        <v>0.42</v>
      </c>
      <c r="AA31" s="53" t="str">
        <f>IFERROR(IF(Z31="","",IF(Z31&lt;=0.2,"Muy Baja",IF(Z31&lt;=0.4,"Baja",IF(Z31&lt;=0.6,"Media",IF(Z31&lt;=0.8,"Alta","Muy Alta"))))),"")</f>
        <v>Media</v>
      </c>
      <c r="AB31" s="51">
        <f>+Z31</f>
        <v>0.42</v>
      </c>
      <c r="AC31" s="53" t="str">
        <f>IFERROR(IF(AD31="","",IF(AD31&lt;=0.2,"Leve",IF(AD31&lt;=0.4,"Menor",IF(AD31&lt;=0.6,"Moderado",IF(AD31&lt;=0.8,"Mayor","Catastrófico"))))),"")</f>
        <v>Moderado</v>
      </c>
      <c r="AD31" s="51">
        <f>IFERROR(IF(S31="Impacto",(O31-(+O31*V31)),IF(S31="Probabilidad",O31,"")),"")</f>
        <v>0.6</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612" t="str">
        <f>(AE31)</f>
        <v>Moderado</v>
      </c>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47.15" hidden="1" customHeight="1" x14ac:dyDescent="0.35">
      <c r="A32" s="385"/>
      <c r="B32" s="379"/>
      <c r="C32" s="379"/>
      <c r="D32" s="379"/>
      <c r="E32" s="513"/>
      <c r="F32" s="380"/>
      <c r="G32" s="393"/>
      <c r="H32" s="379"/>
      <c r="I32" s="386"/>
      <c r="J32" s="387"/>
      <c r="K32" s="388"/>
      <c r="L32" s="389"/>
      <c r="M32" s="388">
        <f>IF(NOT(ISERROR(MATCH(L32,_xlfn.ANCHORARRAY(F41),0))),K43&amp;"Por favor no seleccionar los criterios de impacto",L32)</f>
        <v>0</v>
      </c>
      <c r="N32" s="387"/>
      <c r="O32" s="388"/>
      <c r="P32" s="395"/>
      <c r="Q32" s="48">
        <v>2</v>
      </c>
      <c r="R32" s="201"/>
      <c r="S32" s="49" t="str">
        <f t="shared" si="13"/>
        <v/>
      </c>
      <c r="T32" s="50"/>
      <c r="U32" s="50"/>
      <c r="V32" s="51"/>
      <c r="W32" s="50"/>
      <c r="X32" s="50"/>
      <c r="Y32" s="50"/>
      <c r="Z32" s="52"/>
      <c r="AA32" s="53"/>
      <c r="AB32" s="51">
        <f t="shared" ref="AB32:AB34" si="20">+Z32</f>
        <v>0</v>
      </c>
      <c r="AC32" s="53" t="str">
        <f t="shared" si="11"/>
        <v/>
      </c>
      <c r="AD32" s="51" t="str">
        <f>IFERROR(IF(AND(S31="Impacto",S32="Impacto"),(AD31-(+AD31*V32)),IF(S32="Impacto",(O31-(+O31*V32)),IF(S32="Probabilidad",AD31,""))),"")</f>
        <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612"/>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0.65" hidden="1" customHeight="1" x14ac:dyDescent="0.35">
      <c r="A33" s="385"/>
      <c r="B33" s="379"/>
      <c r="C33" s="379"/>
      <c r="D33" s="379"/>
      <c r="E33" s="513"/>
      <c r="F33" s="380"/>
      <c r="G33" s="393"/>
      <c r="H33" s="379"/>
      <c r="I33" s="386"/>
      <c r="J33" s="387"/>
      <c r="K33" s="388"/>
      <c r="L33" s="389"/>
      <c r="M33" s="388">
        <f>IF(NOT(ISERROR(MATCH(L33,_xlfn.ANCHORARRAY(F42),0))),K44&amp;"Por favor no seleccionar los criterios de impacto",L33)</f>
        <v>0</v>
      </c>
      <c r="N33" s="387"/>
      <c r="O33" s="388"/>
      <c r="P33" s="395"/>
      <c r="Q33" s="48">
        <v>3</v>
      </c>
      <c r="R33" s="60"/>
      <c r="S33" s="49" t="str">
        <f t="shared" si="13"/>
        <v/>
      </c>
      <c r="T33" s="50"/>
      <c r="U33" s="50" t="s">
        <v>59</v>
      </c>
      <c r="V33" s="51" t="str">
        <f t="shared" ref="V33:V34" si="22">IF(AND(T33="Preventivo",U33="Automático"),"50%",IF(AND(T33="Preventivo",U33="Manual"),"40%",IF(AND(T33="Detectivo",U33="Automático"),"40%",IF(AND(T33="Detectivo",U33="Manual"),"30%",IF(AND(T33="Correctivo",U33="Automático"),"35%",IF(AND(T33="Correctivo",U33="Manual"),"25%",""))))))</f>
        <v/>
      </c>
      <c r="W33" s="50" t="s">
        <v>60</v>
      </c>
      <c r="X33" s="50" t="s">
        <v>61</v>
      </c>
      <c r="Y33" s="50" t="s">
        <v>62</v>
      </c>
      <c r="Z33" s="52" t="str">
        <f>IFERROR(IF(AND(S32="Probabilidad",S33="Probabilidad"),(AB32-(+AB32*V33)),IF(AND(S32="Impacto",S33="Probabilidad"),(AB31-(+AB31*V33)),IF(S33="Impacto",AB32,""))),"")</f>
        <v/>
      </c>
      <c r="AA33" s="53" t="str">
        <f t="shared" si="2"/>
        <v/>
      </c>
      <c r="AB33" s="51" t="str">
        <f t="shared" si="20"/>
        <v/>
      </c>
      <c r="AC33" s="53" t="str">
        <f t="shared" si="11"/>
        <v/>
      </c>
      <c r="AD33" s="51" t="str">
        <f>IFERROR(IF(AND(S32="Impacto",S33="Impacto"),(AD32-(+AD32*V33)),IF(AND(S32="Probabilidad",S33="Impacto"),(AD31-(+AD31*V33)),IF(S33="Probabilidad",AD32,""))),"")</f>
        <v/>
      </c>
      <c r="AE33" s="54" t="str">
        <f t="shared" si="21"/>
        <v/>
      </c>
      <c r="AF33" s="612"/>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93" hidden="1" customHeight="1" x14ac:dyDescent="0.35">
      <c r="A34" s="385"/>
      <c r="B34" s="379"/>
      <c r="C34" s="379"/>
      <c r="D34" s="379"/>
      <c r="E34" s="513"/>
      <c r="F34" s="380"/>
      <c r="G34" s="393"/>
      <c r="H34" s="379"/>
      <c r="I34" s="386"/>
      <c r="J34" s="387"/>
      <c r="K34" s="388"/>
      <c r="L34" s="389"/>
      <c r="M34" s="388">
        <f>IF(NOT(ISERROR(MATCH(L34,_xlfn.ANCHORARRAY(F43),0))),K45&amp;"Por favor no seleccionar los criterios de impacto",L34)</f>
        <v>0</v>
      </c>
      <c r="N34" s="387"/>
      <c r="O34" s="388"/>
      <c r="P34" s="395"/>
      <c r="Q34" s="48">
        <v>4</v>
      </c>
      <c r="R34" s="60"/>
      <c r="S34" s="49" t="str">
        <f t="shared" si="13"/>
        <v/>
      </c>
      <c r="T34" s="50"/>
      <c r="U34" s="50" t="s">
        <v>59</v>
      </c>
      <c r="V34" s="51" t="str">
        <f t="shared" si="22"/>
        <v/>
      </c>
      <c r="W34" s="50" t="s">
        <v>60</v>
      </c>
      <c r="X34" s="50" t="s">
        <v>61</v>
      </c>
      <c r="Y34" s="50" t="s">
        <v>62</v>
      </c>
      <c r="Z34" s="52" t="str">
        <f t="shared" ref="Z34" si="23">IFERROR(IF(AND(S33="Probabilidad",S34="Probabilidad"),(AB33-(+AB33*V34)),IF(AND(S33="Impacto",S34="Probabilidad"),(AB32-(+AB32*V34)),IF(S34="Impacto",AB33,""))),"")</f>
        <v/>
      </c>
      <c r="AA34" s="53" t="str">
        <f t="shared" si="2"/>
        <v/>
      </c>
      <c r="AB34" s="51" t="str">
        <f t="shared" si="20"/>
        <v/>
      </c>
      <c r="AC34" s="53" t="str">
        <f t="shared" si="11"/>
        <v/>
      </c>
      <c r="AD34" s="51" t="str">
        <f t="shared" ref="AD34" si="24">IFERROR(IF(AND(S33="Impacto",S34="Impacto"),(AD33-(+AD33*V34)),IF(AND(S33="Probabilidad",S34="Impacto"),(AD32-(+AD32*V34)),IF(S34="Probabilidad",AD33,""))),"")</f>
        <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
      </c>
      <c r="AF34" s="612"/>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151.5" hidden="1" customHeight="1" x14ac:dyDescent="0.35">
      <c r="A35" s="385"/>
      <c r="B35" s="379"/>
      <c r="C35" s="379"/>
      <c r="D35" s="379"/>
      <c r="E35" s="514"/>
      <c r="F35" s="380"/>
      <c r="G35" s="439"/>
      <c r="H35" s="379"/>
      <c r="I35" s="386"/>
      <c r="J35" s="387"/>
      <c r="K35" s="388"/>
      <c r="L35" s="389"/>
      <c r="M35" s="388">
        <f>IF(NOT(ISERROR(MATCH(L35,_xlfn.ANCHORARRAY(F44),0))),K46&amp;"Por favor no seleccionar los criterios de impacto",L35)</f>
        <v>0</v>
      </c>
      <c r="N35" s="387"/>
      <c r="O35" s="388"/>
      <c r="P35" s="395"/>
      <c r="Q35" s="48">
        <v>5</v>
      </c>
      <c r="R35" s="60"/>
      <c r="S35" s="49"/>
      <c r="T35" s="50"/>
      <c r="U35" s="50"/>
      <c r="V35" s="51"/>
      <c r="W35" s="50"/>
      <c r="X35" s="50"/>
      <c r="Y35" s="50"/>
      <c r="Z35" s="59"/>
      <c r="AA35" s="53"/>
      <c r="AB35" s="51"/>
      <c r="AC35" s="53"/>
      <c r="AD35" s="51"/>
      <c r="AE35" s="54"/>
      <c r="AF35" s="54"/>
      <c r="AG35" s="50"/>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71.5" hidden="1" customHeight="1" x14ac:dyDescent="0.35">
      <c r="A36" s="613"/>
      <c r="B36" s="400"/>
      <c r="C36" s="400"/>
      <c r="D36" s="400"/>
      <c r="E36" s="74"/>
      <c r="F36" s="402"/>
      <c r="G36" s="412"/>
      <c r="H36" s="400"/>
      <c r="I36" s="414"/>
      <c r="J36" s="407"/>
      <c r="K36" s="405"/>
      <c r="L36" s="416"/>
      <c r="M36" s="405">
        <f>IF(NOT(ISERROR(MATCH(L36,_xlfn.ANCHORARRAY(F47),0))),K49&amp;"Por favor no seleccionar los criterios de impacto",L36)</f>
        <v>0</v>
      </c>
      <c r="N36" s="407"/>
      <c r="O36" s="405"/>
      <c r="P36" s="409"/>
      <c r="Q36" s="79">
        <v>2</v>
      </c>
      <c r="R36" s="80"/>
      <c r="S36" s="81" t="str">
        <f>IF(OR(T36="Preventivo",T36="Detectivo"),"Probabilidad",IF(T36="Correctivo","Impacto",""))</f>
        <v/>
      </c>
      <c r="T36" s="82"/>
      <c r="U36" s="82"/>
      <c r="V36" s="83" t="str">
        <f t="shared" ref="V36:V40" si="25">IF(AND(T36="Preventivo",U36="Automático"),"50%",IF(AND(T36="Preventivo",U36="Manual"),"40%",IF(AND(T36="Detectivo",U36="Automático"),"40%",IF(AND(T36="Detectivo",U36="Manual"),"30%",IF(AND(T36="Correctivo",U36="Automático"),"35%",IF(AND(T36="Correctivo",U36="Manual"),"25%",""))))))</f>
        <v/>
      </c>
      <c r="W36" s="82"/>
      <c r="X36" s="82"/>
      <c r="Y36" s="82"/>
      <c r="Z36" s="84" t="str">
        <f>IFERROR(IF(AND(#REF!="Probabilidad",S36="Probabilidad"),(#REF!-(+#REF!*V36)),IF(S36="Probabilidad",(#REF!-(+#REF!*V36)),IF(S36="Impacto",#REF!,""))),"")</f>
        <v/>
      </c>
      <c r="AA36" s="85" t="str">
        <f t="shared" si="2"/>
        <v/>
      </c>
      <c r="AB36" s="83" t="str">
        <f t="shared" ref="AB36:AB40" si="26">+Z36</f>
        <v/>
      </c>
      <c r="AC36" s="85" t="str">
        <f t="shared" si="11"/>
        <v/>
      </c>
      <c r="AD36" s="83" t="str">
        <f>IFERROR(IF(AND(#REF!="Impacto",S36="Impacto"),(#REF!-(+#REF!*V36)),IF(S36="Impacto",(#REF!-(+#REF!*V36)),IF(S36="Probabilidad",#REF!,""))),"")</f>
        <v/>
      </c>
      <c r="AE36" s="86" t="str">
        <f t="shared" ref="AE36:AE37" si="27">IFERROR(IF(OR(AND(AA36="Muy Baja",AC36="Leve"),AND(AA36="Muy Baja",AC36="Menor"),AND(AA36="Baja",AC36="Leve")),"Bajo",IF(OR(AND(AA36="Muy baja",AC36="Moderado"),AND(AA36="Baja",AC36="Menor"),AND(AA36="Baja",AC36="Moderado"),AND(AA36="Media",AC36="Leve"),AND(AA36="Media",AC36="Menor"),AND(AA36="Media",AC36="Moderado"),AND(AA36="Alta",AC36="Leve"),AND(AA36="Alta",AC36="Menor")),"Moderado",IF(OR(AND(AA36="Muy Baja",AC36="Mayor"),AND(AA36="Baja",AC36="Mayor"),AND(AA36="Media",AC36="Mayor"),AND(AA36="Alta",AC36="Moderado"),AND(AA36="Alta",AC36="Mayor"),AND(AA36="Muy Alta",AC36="Leve"),AND(AA36="Muy Alta",AC36="Menor"),AND(AA36="Muy Alta",AC36="Moderado"),AND(AA36="Muy Alta",AC36="Mayor")),"Alto",IF(OR(AND(AA36="Muy Baja",AC36="Catastrófico"),AND(AA36="Baja",AC36="Catastrófico"),AND(AA36="Media",AC36="Catastrófico"),AND(AA36="Alta",AC36="Catastrófico"),AND(AA36="Muy Alta",AC36="Catastrófico")),"Extremo","")))),"")</f>
        <v/>
      </c>
      <c r="AF36" s="410"/>
      <c r="AG36" s="82"/>
      <c r="AH36" s="74"/>
      <c r="AI36" s="75"/>
      <c r="AJ36" s="76"/>
      <c r="AK36" s="76"/>
      <c r="AL36" s="74"/>
      <c r="AM36" s="7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69" hidden="1" customHeight="1" x14ac:dyDescent="0.35">
      <c r="A37" s="613"/>
      <c r="B37" s="400"/>
      <c r="C37" s="400"/>
      <c r="D37" s="400"/>
      <c r="E37" s="74"/>
      <c r="F37" s="402"/>
      <c r="G37" s="412"/>
      <c r="H37" s="400"/>
      <c r="I37" s="414"/>
      <c r="J37" s="407"/>
      <c r="K37" s="405"/>
      <c r="L37" s="416"/>
      <c r="M37" s="405">
        <f>IF(NOT(ISERROR(MATCH(L37,_xlfn.ANCHORARRAY(F48),0))),K50&amp;"Por favor no seleccionar los criterios de impacto",L37)</f>
        <v>0</v>
      </c>
      <c r="N37" s="407"/>
      <c r="O37" s="405"/>
      <c r="P37" s="409"/>
      <c r="Q37" s="79">
        <v>3</v>
      </c>
      <c r="R37" s="87"/>
      <c r="S37" s="81" t="str">
        <f>IF(OR(T37="Preventivo",T37="Detectivo"),"Probabilidad",IF(T37="Correctivo","Impacto",""))</f>
        <v/>
      </c>
      <c r="T37" s="82"/>
      <c r="U37" s="82"/>
      <c r="V37" s="83" t="str">
        <f t="shared" si="25"/>
        <v/>
      </c>
      <c r="W37" s="82"/>
      <c r="X37" s="82"/>
      <c r="Y37" s="82"/>
      <c r="Z37" s="84" t="str">
        <f>IFERROR(IF(AND(S36="Probabilidad",S37="Probabilidad"),(AB36-(+AB36*V37)),IF(AND(S36="Impacto",S37="Probabilidad"),(#REF!-(+#REF!*V37)),IF(S37="Impacto",AB36,""))),"")</f>
        <v/>
      </c>
      <c r="AA37" s="85" t="str">
        <f t="shared" si="2"/>
        <v/>
      </c>
      <c r="AB37" s="83" t="str">
        <f t="shared" si="26"/>
        <v/>
      </c>
      <c r="AC37" s="85" t="str">
        <f t="shared" si="11"/>
        <v/>
      </c>
      <c r="AD37" s="83" t="str">
        <f>IFERROR(IF(AND(S36="Impacto",S37="Impacto"),(AD36-(+AD36*V37)),IF(AND(S36="Probabilidad",S37="Impacto"),(#REF!-(+#REF!*V37)),IF(S37="Probabilidad",AD36,""))),"")</f>
        <v/>
      </c>
      <c r="AE37" s="86" t="str">
        <f t="shared" si="27"/>
        <v/>
      </c>
      <c r="AF37" s="410"/>
      <c r="AG37" s="82"/>
      <c r="AH37" s="74"/>
      <c r="AI37" s="75"/>
      <c r="AJ37" s="76"/>
      <c r="AK37" s="76"/>
      <c r="AL37" s="74"/>
      <c r="AM37" s="7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81.650000000000006" hidden="1" customHeight="1" x14ac:dyDescent="0.35">
      <c r="A38" s="613"/>
      <c r="B38" s="400"/>
      <c r="C38" s="400"/>
      <c r="D38" s="400"/>
      <c r="E38" s="74"/>
      <c r="F38" s="402"/>
      <c r="G38" s="412"/>
      <c r="H38" s="400"/>
      <c r="I38" s="414"/>
      <c r="J38" s="407"/>
      <c r="K38" s="405"/>
      <c r="L38" s="416"/>
      <c r="M38" s="405">
        <f>IF(NOT(ISERROR(MATCH(L38,_xlfn.ANCHORARRAY(F49),0))),K51&amp;"Por favor no seleccionar los criterios de impacto",L38)</f>
        <v>0</v>
      </c>
      <c r="N38" s="407"/>
      <c r="O38" s="405"/>
      <c r="P38" s="409"/>
      <c r="Q38" s="79">
        <v>4</v>
      </c>
      <c r="R38" s="80"/>
      <c r="S38" s="81" t="str">
        <f t="shared" ref="S38:S40" si="28">IF(OR(T38="Preventivo",T38="Detectivo"),"Probabilidad",IF(T38="Correctivo","Impacto",""))</f>
        <v/>
      </c>
      <c r="T38" s="82"/>
      <c r="U38" s="82"/>
      <c r="V38" s="83" t="str">
        <f t="shared" si="25"/>
        <v/>
      </c>
      <c r="W38" s="82"/>
      <c r="X38" s="82"/>
      <c r="Y38" s="82"/>
      <c r="Z38" s="84" t="str">
        <f t="shared" ref="Z38:Z40" si="29">IFERROR(IF(AND(S37="Probabilidad",S38="Probabilidad"),(AB37-(+AB37*V38)),IF(AND(S37="Impacto",S38="Probabilidad"),(AB36-(+AB36*V38)),IF(S38="Impacto",AB37,""))),"")</f>
        <v/>
      </c>
      <c r="AA38" s="85" t="str">
        <f t="shared" si="2"/>
        <v/>
      </c>
      <c r="AB38" s="83" t="str">
        <f t="shared" si="26"/>
        <v/>
      </c>
      <c r="AC38" s="85" t="str">
        <f t="shared" si="11"/>
        <v/>
      </c>
      <c r="AD38" s="83" t="str">
        <f t="shared" ref="AD38:AD40" si="30">IFERROR(IF(AND(S37="Impacto",S38="Impacto"),(AD37-(+AD37*V38)),IF(AND(S37="Probabilidad",S38="Impacto"),(AD36-(+AD36*V38)),IF(S38="Probabilidad",AD37,""))),"")</f>
        <v/>
      </c>
      <c r="AE38" s="86" t="str">
        <f>IFERROR(IF(OR(AND(AA38="Muy Baja",AC38="Leve"),AND(AA38="Muy Baja",AC38="Menor"),AND(AA38="Baja",AC38="Leve")),"Bajo",IF(OR(AND(AA38="Muy baja",AC38="Moderado"),AND(AA38="Baja",AC38="Menor"),AND(AA38="Baja",AC38="Moderado"),AND(AA38="Media",AC38="Leve"),AND(AA38="Media",AC38="Menor"),AND(AA38="Media",AC38="Moderado"),AND(AA38="Alta",AC38="Leve"),AND(AA38="Alta",AC38="Menor")),"Moderado",IF(OR(AND(AA38="Muy Baja",AC38="Mayor"),AND(AA38="Baja",AC38="Mayor"),AND(AA38="Media",AC38="Mayor"),AND(AA38="Alta",AC38="Moderado"),AND(AA38="Alta",AC38="Mayor"),AND(AA38="Muy Alta",AC38="Leve"),AND(AA38="Muy Alta",AC38="Menor"),AND(AA38="Muy Alta",AC38="Moderado"),AND(AA38="Muy Alta",AC38="Mayor")),"Alto",IF(OR(AND(AA38="Muy Baja",AC38="Catastrófico"),AND(AA38="Baja",AC38="Catastrófico"),AND(AA38="Media",AC38="Catastrófico"),AND(AA38="Alta",AC38="Catastrófico"),AND(AA38="Muy Alta",AC38="Catastrófico")),"Extremo","")))),"")</f>
        <v/>
      </c>
      <c r="AF38" s="410"/>
      <c r="AG38" s="82"/>
      <c r="AH38" s="74"/>
      <c r="AI38" s="75"/>
      <c r="AJ38" s="76"/>
      <c r="AK38" s="76"/>
      <c r="AL38" s="74"/>
      <c r="AM38" s="7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66.650000000000006" hidden="1" customHeight="1" x14ac:dyDescent="0.35">
      <c r="A39" s="613"/>
      <c r="B39" s="400"/>
      <c r="C39" s="400"/>
      <c r="D39" s="400"/>
      <c r="E39" s="74"/>
      <c r="F39" s="402"/>
      <c r="G39" s="401"/>
      <c r="H39" s="400"/>
      <c r="I39" s="414"/>
      <c r="J39" s="407"/>
      <c r="K39" s="405"/>
      <c r="L39" s="416"/>
      <c r="M39" s="405">
        <f>IF(NOT(ISERROR(MATCH(L39,_xlfn.ANCHORARRAY(F50),0))),K52&amp;"Por favor no seleccionar los criterios de impacto",L39)</f>
        <v>0</v>
      </c>
      <c r="N39" s="407"/>
      <c r="O39" s="405"/>
      <c r="P39" s="409"/>
      <c r="Q39" s="79">
        <v>5</v>
      </c>
      <c r="R39" s="80"/>
      <c r="S39" s="81" t="str">
        <f t="shared" si="28"/>
        <v/>
      </c>
      <c r="T39" s="82"/>
      <c r="U39" s="82"/>
      <c r="V39" s="83" t="str">
        <f t="shared" si="25"/>
        <v/>
      </c>
      <c r="W39" s="82"/>
      <c r="X39" s="82"/>
      <c r="Y39" s="82"/>
      <c r="Z39" s="84" t="str">
        <f t="shared" si="29"/>
        <v/>
      </c>
      <c r="AA39" s="85" t="str">
        <f t="shared" si="2"/>
        <v/>
      </c>
      <c r="AB39" s="83" t="str">
        <f t="shared" si="26"/>
        <v/>
      </c>
      <c r="AC39" s="85" t="str">
        <f t="shared" si="11"/>
        <v/>
      </c>
      <c r="AD39" s="83" t="str">
        <f t="shared" si="30"/>
        <v/>
      </c>
      <c r="AE39" s="86" t="str">
        <f t="shared" ref="AE39:AE40" si="31">IFERROR(IF(OR(AND(AA39="Muy Baja",AC39="Leve"),AND(AA39="Muy Baja",AC39="Menor"),AND(AA39="Baja",AC39="Leve")),"Bajo",IF(OR(AND(AA39="Muy baja",AC39="Moderado"),AND(AA39="Baja",AC39="Menor"),AND(AA39="Baja",AC39="Moderado"),AND(AA39="Media",AC39="Leve"),AND(AA39="Media",AC39="Menor"),AND(AA39="Media",AC39="Moderado"),AND(AA39="Alta",AC39="Leve"),AND(AA39="Alta",AC39="Menor")),"Moderado",IF(OR(AND(AA39="Muy Baja",AC39="Mayor"),AND(AA39="Baja",AC39="Mayor"),AND(AA39="Media",AC39="Mayor"),AND(AA39="Alta",AC39="Moderado"),AND(AA39="Alta",AC39="Mayor"),AND(AA39="Muy Alta",AC39="Leve"),AND(AA39="Muy Alta",AC39="Menor"),AND(AA39="Muy Alta",AC39="Moderado"),AND(AA39="Muy Alta",AC39="Mayor")),"Alto",IF(OR(AND(AA39="Muy Baja",AC39="Catastrófico"),AND(AA39="Baja",AC39="Catastrófico"),AND(AA39="Media",AC39="Catastrófico"),AND(AA39="Alta",AC39="Catastrófico"),AND(AA39="Muy Alta",AC39="Catastrófico")),"Extremo","")))),"")</f>
        <v/>
      </c>
      <c r="AF39" s="411"/>
      <c r="AG39" s="82"/>
      <c r="AH39" s="74"/>
      <c r="AI39" s="75"/>
      <c r="AJ39" s="76"/>
      <c r="AK39" s="76"/>
      <c r="AL39" s="74"/>
      <c r="AM39" s="7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151.5" hidden="1" customHeight="1" x14ac:dyDescent="0.35">
      <c r="A40" s="613"/>
      <c r="B40" s="400"/>
      <c r="C40" s="400"/>
      <c r="D40" s="400"/>
      <c r="E40" s="74"/>
      <c r="F40" s="402"/>
      <c r="G40" s="78"/>
      <c r="H40" s="400"/>
      <c r="I40" s="414"/>
      <c r="J40" s="407"/>
      <c r="K40" s="405"/>
      <c r="L40" s="416"/>
      <c r="M40" s="405">
        <f>IF(NOT(ISERROR(MATCH(L40,_xlfn.ANCHORARRAY(F51),0))),K53&amp;"Por favor no seleccionar los criterios de impacto",L40)</f>
        <v>0</v>
      </c>
      <c r="N40" s="407"/>
      <c r="O40" s="405"/>
      <c r="P40" s="409"/>
      <c r="Q40" s="79">
        <v>6</v>
      </c>
      <c r="R40" s="80"/>
      <c r="S40" s="81" t="str">
        <f t="shared" si="28"/>
        <v/>
      </c>
      <c r="T40" s="82"/>
      <c r="U40" s="82"/>
      <c r="V40" s="83" t="str">
        <f t="shared" si="25"/>
        <v/>
      </c>
      <c r="W40" s="82"/>
      <c r="X40" s="82"/>
      <c r="Y40" s="82"/>
      <c r="Z40" s="84" t="str">
        <f t="shared" si="29"/>
        <v/>
      </c>
      <c r="AA40" s="85" t="str">
        <f t="shared" si="2"/>
        <v/>
      </c>
      <c r="AB40" s="83" t="str">
        <f t="shared" si="26"/>
        <v/>
      </c>
      <c r="AC40" s="85" t="str">
        <f t="shared" si="11"/>
        <v/>
      </c>
      <c r="AD40" s="83" t="str">
        <f t="shared" si="30"/>
        <v/>
      </c>
      <c r="AE40" s="86" t="str">
        <f t="shared" si="31"/>
        <v/>
      </c>
      <c r="AF40" s="86"/>
      <c r="AG40" s="82"/>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79" hidden="1" customHeight="1" x14ac:dyDescent="0.35">
      <c r="A41" s="613">
        <v>6</v>
      </c>
      <c r="B41" s="400"/>
      <c r="C41" s="400"/>
      <c r="D41" s="400"/>
      <c r="E41" s="74"/>
      <c r="F41" s="402"/>
      <c r="G41" s="418"/>
      <c r="H41" s="400"/>
      <c r="I41" s="414"/>
      <c r="J41" s="407" t="str">
        <f>IF(I41&lt;=0,"",IF(I41&lt;=2,"Muy Baja",IF(I41&lt;=24,"Baja",IF(I41&lt;=500,"Media",IF(I41&lt;=5000,"Alta","Muy Alta")))))</f>
        <v/>
      </c>
      <c r="K41" s="405" t="str">
        <f>IF(J41="","",IF(J41="Muy Baja",0.2,IF(J41="Baja",0.4,IF(J41="Media",0.6,IF(J41="Alta",0.8,IF(J41="Muy Alta",1,))))))</f>
        <v/>
      </c>
      <c r="L41" s="416"/>
      <c r="M41" s="405">
        <v>0</v>
      </c>
      <c r="N41" s="407" t="s">
        <v>703</v>
      </c>
      <c r="O41" s="405" t="str">
        <f>IF(N41="","",IF(N41="Leve",0.2,IF(N41="Menor",0.4,IF(N41="Moderado",0.6,IF(N41="Mayor",0.8,IF(N41="Catastrófico",1,))))))</f>
        <v/>
      </c>
      <c r="P41" s="409" t="str">
        <f>IF(OR(AND(J41="Muy Baja",N41="Leve"),AND(J41="Muy Baja",N41="Menor"),AND(J41="Baja",N41="Leve")),"Bajo",IF(OR(AND(J41="Muy baja",N41="Moderado"),AND(J41="Baja",N41="Menor"),AND(J41="Baja",N41="Moderado"),AND(J41="Media",N41="Leve"),AND(J41="Media",N41="Menor"),AND(J41="Media",N41="Moderado"),AND(J41="Alta",N41="Leve"),AND(J41="Alta",N41="Menor")),"Moderado",IF(OR(AND(J41="Muy Baja",N41="Mayor"),AND(J41="Baja",N41="Mayor"),AND(J41="Media",N41="Mayor"),AND(J41="Alta",N41="Moderado"),AND(J41="Alta",N41="Mayor"),AND(J41="Muy Alta",N41="Leve"),AND(J41="Muy Alta",N41="Menor"),AND(J41="Muy Alta",N41="Moderado"),AND(J41="Muy Alta",N41="Mayor")),"Alto",IF(OR(AND(J41="Muy Baja",N41="Catastrófico"),AND(J41="Baja",N41="Catastrófico"),AND(J41="Media",N41="Catastrófico"),AND(J41="Alta",N41="Catastrófico"),AND(J41="Muy Alta",N41="Catastrófico")),"Extremo",""))))</f>
        <v/>
      </c>
      <c r="Q41" s="79">
        <v>1</v>
      </c>
      <c r="R41" s="80"/>
      <c r="S41" s="81" t="str">
        <f>IF(OR(T41="Preventivo",T41="Detectivo"),"Probabilidad",IF(T41="Correctivo","Impacto",""))</f>
        <v/>
      </c>
      <c r="T41" s="82"/>
      <c r="U41" s="82"/>
      <c r="V41" s="83" t="str">
        <f>IF(AND(T41="Preventivo",U41="Automático"),"50%",IF(AND(T41="Preventivo",U41="Manual"),"40%",IF(AND(T41="Detectivo",U41="Automático"),"40%",IF(AND(T41="Detectivo",U41="Manual"),"30%",IF(AND(T41="Correctivo",U41="Automático"),"35%",IF(AND(T41="Correctivo",U41="Manual"),"25%",""))))))</f>
        <v/>
      </c>
      <c r="W41" s="82"/>
      <c r="X41" s="82"/>
      <c r="Y41" s="82"/>
      <c r="Z41" s="84" t="str">
        <f>IFERROR(IF(S41="Probabilidad",(K41-(+K41*V41)),IF(S41="Impacto",K41,"")),"")</f>
        <v/>
      </c>
      <c r="AA41" s="85" t="str">
        <f>IFERROR(IF(Z41="","",IF(Z41&lt;=0.2,"Muy Baja",IF(Z41&lt;=0.4,"Baja",IF(Z41&lt;=0.6,"Media",IF(Z41&lt;=0.8,"Alta","Muy Alta"))))),"")</f>
        <v/>
      </c>
      <c r="AB41" s="83" t="str">
        <f>+Z41</f>
        <v/>
      </c>
      <c r="AC41" s="85" t="str">
        <f>IFERROR(IF(AD41="","",IF(AD41&lt;=0.2,"Leve",IF(AD41&lt;=0.4,"Menor",IF(AD41&lt;=0.6,"Moderado",IF(AD41&lt;=0.8,"Mayor","Catastrófico"))))),"")</f>
        <v/>
      </c>
      <c r="AD41" s="83" t="str">
        <f>IFERROR(IF(S41="Impacto",(O41-(+O41*V41)),IF(S41="Probabilidad",O41,"")),"")</f>
        <v/>
      </c>
      <c r="AE41" s="86" t="str">
        <f>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
      </c>
      <c r="AF41" s="417" t="str">
        <f>(AE44)</f>
        <v/>
      </c>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59.15" hidden="1" customHeight="1" x14ac:dyDescent="0.35">
      <c r="A42" s="613"/>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2</v>
      </c>
      <c r="R42" s="80"/>
      <c r="S42" s="81" t="str">
        <f>IF(OR(T42="Preventivo",T42="Detectivo"),"Probabilidad",IF(T42="Correctivo","Impacto",""))</f>
        <v/>
      </c>
      <c r="T42" s="82"/>
      <c r="U42" s="82"/>
      <c r="V42" s="83" t="str">
        <f t="shared" ref="V42:V46" si="32">IF(AND(T42="Preventivo",U42="Automático"),"50%",IF(AND(T42="Preventivo",U42="Manual"),"40%",IF(AND(T42="Detectivo",U42="Automático"),"40%",IF(AND(T42="Detectivo",U42="Manual"),"30%",IF(AND(T42="Correctivo",U42="Automático"),"35%",IF(AND(T42="Correctivo",U42="Manual"),"25%",""))))))</f>
        <v/>
      </c>
      <c r="W42" s="82"/>
      <c r="X42" s="82"/>
      <c r="Y42" s="82"/>
      <c r="Z42" s="84" t="str">
        <f>IFERROR(IF(AND(S41="Probabilidad",S42="Probabilidad"),(AB41-(+AB41*V42)),IF(S42="Probabilidad",(K41-(+K41*V42)),IF(S42="Impacto",AB41,""))),"")</f>
        <v/>
      </c>
      <c r="AA42" s="85" t="str">
        <f t="shared" si="2"/>
        <v/>
      </c>
      <c r="AB42" s="83" t="str">
        <f t="shared" ref="AB42:AB46" si="33">+Z42</f>
        <v/>
      </c>
      <c r="AC42" s="85" t="str">
        <f t="shared" si="11"/>
        <v/>
      </c>
      <c r="AD42" s="83" t="str">
        <f>IFERROR(IF(AND(S41="Impacto",S42="Impacto"),(AD41-(+AD41*V42)),IF(S42="Impacto",(O41-(+O41*V42)),IF(S42="Probabilidad",AD41,""))),"")</f>
        <v/>
      </c>
      <c r="AE42" s="86" t="str">
        <f t="shared" ref="AE42:AE43" si="34">IFERROR(IF(OR(AND(AA42="Muy Baja",AC42="Leve"),AND(AA42="Muy Baja",AC42="Menor"),AND(AA42="Baja",AC42="Leve")),"Bajo",IF(OR(AND(AA42="Muy baja",AC42="Moderado"),AND(AA42="Baja",AC42="Menor"),AND(AA42="Baja",AC42="Moderado"),AND(AA42="Media",AC42="Leve"),AND(AA42="Media",AC42="Menor"),AND(AA42="Media",AC42="Moderado"),AND(AA42="Alta",AC42="Leve"),AND(AA42="Alta",AC42="Menor")),"Moderado",IF(OR(AND(AA42="Muy Baja",AC42="Mayor"),AND(AA42="Baja",AC42="Mayor"),AND(AA42="Media",AC42="Mayor"),AND(AA42="Alta",AC42="Moderado"),AND(AA42="Alta",AC42="Mayor"),AND(AA42="Muy Alta",AC42="Leve"),AND(AA42="Muy Alta",AC42="Menor"),AND(AA42="Muy Alta",AC42="Moderado"),AND(AA42="Muy Alta",AC42="Mayor")),"Alto",IF(OR(AND(AA42="Muy Baja",AC42="Catastrófico"),AND(AA42="Baja",AC42="Catastrófico"),AND(AA42="Media",AC42="Catastrófico"),AND(AA42="Alta",AC42="Catastrófico"),AND(AA42="Muy Alta",AC42="Catastrófico")),"Extremo","")))),"")</f>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76.5" hidden="1" customHeight="1" x14ac:dyDescent="0.35">
      <c r="A43" s="613"/>
      <c r="B43" s="400"/>
      <c r="C43" s="400"/>
      <c r="D43" s="400"/>
      <c r="E43" s="74"/>
      <c r="F43" s="402"/>
      <c r="G43" s="412"/>
      <c r="H43" s="400"/>
      <c r="I43" s="414"/>
      <c r="J43" s="407"/>
      <c r="K43" s="405"/>
      <c r="L43" s="416"/>
      <c r="M43" s="405">
        <f>IF(NOT(ISERROR(MATCH(L43,_xlfn.ANCHORARRAY(F54),0))),K56&amp;"Por favor no seleccionar los criterios de impacto",L43)</f>
        <v>0</v>
      </c>
      <c r="N43" s="407"/>
      <c r="O43" s="405"/>
      <c r="P43" s="409"/>
      <c r="Q43" s="79">
        <v>3</v>
      </c>
      <c r="R43" s="87"/>
      <c r="S43" s="81" t="str">
        <f>IF(OR(T43="Preventivo",T43="Detectivo"),"Probabilidad",IF(T43="Correctivo","Impacto",""))</f>
        <v/>
      </c>
      <c r="T43" s="82"/>
      <c r="U43" s="82"/>
      <c r="V43" s="83" t="str">
        <f t="shared" si="32"/>
        <v/>
      </c>
      <c r="W43" s="82"/>
      <c r="X43" s="82"/>
      <c r="Y43" s="82"/>
      <c r="Z43" s="84" t="str">
        <f>IFERROR(IF(AND(S42="Probabilidad",S43="Probabilidad"),(AB42-(+AB42*V43)),IF(AND(S42="Impacto",S43="Probabilidad"),(AB41-(+AB41*V43)),IF(S43="Impacto",AB42,""))),"")</f>
        <v/>
      </c>
      <c r="AA43" s="85" t="str">
        <f t="shared" si="2"/>
        <v/>
      </c>
      <c r="AB43" s="83" t="str">
        <f t="shared" si="33"/>
        <v/>
      </c>
      <c r="AC43" s="85" t="str">
        <f t="shared" si="11"/>
        <v/>
      </c>
      <c r="AD43" s="83" t="str">
        <f>IFERROR(IF(AND(S42="Impacto",S43="Impacto"),(AD42-(+AD42*V43)),IF(AND(S42="Probabilidad",S43="Impacto"),(AD41-(+AD41*V43)),IF(S43="Probabilidad",AD42,""))),"")</f>
        <v/>
      </c>
      <c r="AE43" s="86" t="str">
        <f t="shared" si="34"/>
        <v/>
      </c>
      <c r="AF43" s="410"/>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71.5" hidden="1" customHeight="1" x14ac:dyDescent="0.35">
      <c r="A44" s="613"/>
      <c r="B44" s="400"/>
      <c r="C44" s="400"/>
      <c r="D44" s="400"/>
      <c r="E44" s="74"/>
      <c r="F44" s="402"/>
      <c r="G44" s="401"/>
      <c r="H44" s="400"/>
      <c r="I44" s="414"/>
      <c r="J44" s="407"/>
      <c r="K44" s="405"/>
      <c r="L44" s="416"/>
      <c r="M44" s="405">
        <f>IF(NOT(ISERROR(MATCH(L44,_xlfn.ANCHORARRAY(F55),0))),K57&amp;"Por favor no seleccionar los criterios de impacto",L44)</f>
        <v>0</v>
      </c>
      <c r="N44" s="407"/>
      <c r="O44" s="405"/>
      <c r="P44" s="409"/>
      <c r="Q44" s="79">
        <v>4</v>
      </c>
      <c r="R44" s="80"/>
      <c r="S44" s="81" t="str">
        <f t="shared" ref="S44:S46" si="35">IF(OR(T44="Preventivo",T44="Detectivo"),"Probabilidad",IF(T44="Correctivo","Impacto",""))</f>
        <v/>
      </c>
      <c r="T44" s="82"/>
      <c r="U44" s="82"/>
      <c r="V44" s="83" t="str">
        <f t="shared" si="32"/>
        <v/>
      </c>
      <c r="W44" s="82"/>
      <c r="X44" s="82"/>
      <c r="Y44" s="82"/>
      <c r="Z44" s="84" t="str">
        <f t="shared" ref="Z44:Z46" si="36">IFERROR(IF(AND(S43="Probabilidad",S44="Probabilidad"),(AB43-(+AB43*V44)),IF(AND(S43="Impacto",S44="Probabilidad"),(AB42-(+AB42*V44)),IF(S44="Impacto",AB43,""))),"")</f>
        <v/>
      </c>
      <c r="AA44" s="85" t="str">
        <f t="shared" si="2"/>
        <v/>
      </c>
      <c r="AB44" s="83" t="str">
        <f t="shared" si="33"/>
        <v/>
      </c>
      <c r="AC44" s="85" t="str">
        <f t="shared" si="11"/>
        <v/>
      </c>
      <c r="AD44" s="83" t="str">
        <f t="shared" ref="AD44:AD46" si="37">IFERROR(IF(AND(S43="Impacto",S44="Impacto"),(AD43-(+AD43*V44)),IF(AND(S43="Probabilidad",S44="Impacto"),(AD42-(+AD42*V44)),IF(S44="Probabilidad",AD43,""))),"")</f>
        <v/>
      </c>
      <c r="AE44" s="86" t="str">
        <f>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411"/>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51.5" hidden="1" customHeight="1" x14ac:dyDescent="0.35">
      <c r="A45" s="613"/>
      <c r="B45" s="400"/>
      <c r="C45" s="400"/>
      <c r="D45" s="400"/>
      <c r="E45" s="74"/>
      <c r="F45" s="402"/>
      <c r="G45" s="78"/>
      <c r="H45" s="400"/>
      <c r="I45" s="414"/>
      <c r="J45" s="407"/>
      <c r="K45" s="405"/>
      <c r="L45" s="416"/>
      <c r="M45" s="405">
        <f>IF(NOT(ISERROR(MATCH(L45,_xlfn.ANCHORARRAY(F56),0))),K58&amp;"Por favor no seleccionar los criterios de impacto",L45)</f>
        <v>0</v>
      </c>
      <c r="N45" s="407"/>
      <c r="O45" s="405"/>
      <c r="P45" s="409"/>
      <c r="Q45" s="79">
        <v>5</v>
      </c>
      <c r="R45" s="80"/>
      <c r="S45" s="81" t="str">
        <f t="shared" si="35"/>
        <v/>
      </c>
      <c r="T45" s="82"/>
      <c r="U45" s="82"/>
      <c r="V45" s="83" t="str">
        <f t="shared" si="32"/>
        <v/>
      </c>
      <c r="W45" s="82"/>
      <c r="X45" s="82"/>
      <c r="Y45" s="82"/>
      <c r="Z45" s="84" t="str">
        <f t="shared" si="36"/>
        <v/>
      </c>
      <c r="AA45" s="85" t="str">
        <f t="shared" si="2"/>
        <v/>
      </c>
      <c r="AB45" s="83" t="str">
        <f t="shared" si="33"/>
        <v/>
      </c>
      <c r="AC45" s="85" t="str">
        <f t="shared" si="11"/>
        <v/>
      </c>
      <c r="AD45" s="83" t="str">
        <f t="shared" si="37"/>
        <v/>
      </c>
      <c r="AE45" s="86" t="str">
        <f t="shared" ref="AE45" si="38">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6.65" hidden="1" customHeight="1" x14ac:dyDescent="0.35">
      <c r="A46" s="613"/>
      <c r="B46" s="400"/>
      <c r="C46" s="400"/>
      <c r="D46" s="400"/>
      <c r="E46" s="74"/>
      <c r="F46" s="402"/>
      <c r="G46" s="78"/>
      <c r="H46" s="400"/>
      <c r="I46" s="414"/>
      <c r="J46" s="407"/>
      <c r="K46" s="405"/>
      <c r="L46" s="416"/>
      <c r="M46" s="405">
        <f>IF(NOT(ISERROR(MATCH(L46,_xlfn.ANCHORARRAY(F57),0))),K59&amp;"Por favor no seleccionar los criterios de impacto",L46)</f>
        <v>0</v>
      </c>
      <c r="N46" s="407"/>
      <c r="O46" s="405"/>
      <c r="P46" s="409"/>
      <c r="Q46" s="79">
        <v>6</v>
      </c>
      <c r="R46" s="80"/>
      <c r="S46" s="81" t="str">
        <f t="shared" si="35"/>
        <v/>
      </c>
      <c r="T46" s="82"/>
      <c r="U46" s="82"/>
      <c r="V46" s="83" t="str">
        <f t="shared" si="32"/>
        <v/>
      </c>
      <c r="W46" s="82"/>
      <c r="X46" s="82"/>
      <c r="Y46" s="82"/>
      <c r="Z46" s="84" t="str">
        <f t="shared" si="36"/>
        <v/>
      </c>
      <c r="AA46" s="85" t="str">
        <f t="shared" si="2"/>
        <v/>
      </c>
      <c r="AB46" s="83" t="str">
        <f t="shared" si="33"/>
        <v/>
      </c>
      <c r="AC46" s="85" t="str">
        <f>IFERROR(IF(AD46="","",IF(AD46&lt;=0.2,"Leve",IF(AD46&lt;=0.4,"Menor",IF(AD46&lt;=0.6,"Moderado",IF(AD46&lt;=0.8,"Mayor","Catastrófico"))))),"")</f>
        <v/>
      </c>
      <c r="AD46" s="83" t="str">
        <f t="shared" si="37"/>
        <v/>
      </c>
      <c r="AE46" s="86"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86"/>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51.5" hidden="1" customHeight="1" x14ac:dyDescent="0.35">
      <c r="A47" s="613">
        <v>7</v>
      </c>
      <c r="B47" s="400"/>
      <c r="C47" s="400"/>
      <c r="D47" s="400"/>
      <c r="E47" s="74"/>
      <c r="F47" s="402"/>
      <c r="G47" s="78"/>
      <c r="H47" s="400"/>
      <c r="I47" s="414"/>
      <c r="J47" s="407" t="str">
        <f>IF(I47&lt;=0,"",IF(I47&lt;=2,"Muy Baja",IF(I47&lt;=24,"Baja",IF(I47&lt;=500,"Media",IF(I47&lt;=5000,"Alta","Muy Alta")))))</f>
        <v/>
      </c>
      <c r="K47" s="405" t="str">
        <f>IF(J47="","",IF(J47="Muy Baja",0.2,IF(J47="Baja",0.4,IF(J47="Media",0.6,IF(J47="Alta",0.8,IF(J47="Muy Alta",1,))))))</f>
        <v/>
      </c>
      <c r="L47" s="416"/>
      <c r="M47" s="405">
        <v>0</v>
      </c>
      <c r="N47" s="407" t="s">
        <v>703</v>
      </c>
      <c r="O47" s="405" t="str">
        <f>IF(N47="","",IF(N47="Leve",0.2,IF(N47="Menor",0.4,IF(N47="Moderado",0.6,IF(N47="Mayor",0.8,IF(N47="Catastrófico",1,))))))</f>
        <v/>
      </c>
      <c r="P47" s="409" t="str">
        <f>IF(OR(AND(J47="Muy Baja",N47="Leve"),AND(J47="Muy Baja",N47="Menor"),AND(J47="Baja",N47="Leve")),"Bajo",IF(OR(AND(J47="Muy baja",N47="Moderado"),AND(J47="Baja",N47="Menor"),AND(J47="Baja",N47="Moderado"),AND(J47="Media",N47="Leve"),AND(J47="Media",N47="Menor"),AND(J47="Media",N47="Moderado"),AND(J47="Alta",N47="Leve"),AND(J47="Alta",N47="Menor")),"Moderado",IF(OR(AND(J47="Muy Baja",N47="Mayor"),AND(J47="Baja",N47="Mayor"),AND(J47="Media",N47="Mayor"),AND(J47="Alta",N47="Moderado"),AND(J47="Alta",N47="Mayor"),AND(J47="Muy Alta",N47="Leve"),AND(J47="Muy Alta",N47="Menor"),AND(J47="Muy Alta",N47="Moderado"),AND(J47="Muy Alta",N47="Mayor")),"Alto",IF(OR(AND(J47="Muy Baja",N47="Catastrófico"),AND(J47="Baja",N47="Catastrófico"),AND(J47="Media",N47="Catastrófico"),AND(J47="Alta",N47="Catastrófico"),AND(J47="Muy Alta",N47="Catastrófico")),"Extremo",""))))</f>
        <v/>
      </c>
      <c r="Q47" s="79">
        <v>1</v>
      </c>
      <c r="R47" s="80"/>
      <c r="S47" s="81" t="str">
        <f>IF(OR(T47="Preventivo",T47="Detectivo"),"Probabilidad",IF(T47="Correctivo","Impacto",""))</f>
        <v/>
      </c>
      <c r="T47" s="82"/>
      <c r="U47" s="82"/>
      <c r="V47" s="83" t="str">
        <f>IF(AND(T47="Preventivo",U47="Automático"),"50%",IF(AND(T47="Preventivo",U47="Manual"),"40%",IF(AND(T47="Detectivo",U47="Automático"),"40%",IF(AND(T47="Detectivo",U47="Manual"),"30%",IF(AND(T47="Correctivo",U47="Automático"),"35%",IF(AND(T47="Correctivo",U47="Manual"),"25%",""))))))</f>
        <v/>
      </c>
      <c r="W47" s="82"/>
      <c r="X47" s="82"/>
      <c r="Y47" s="82"/>
      <c r="Z47" s="84" t="str">
        <f>IFERROR(IF(S47="Probabilidad",(K47-(+K47*V47)),IF(S47="Impacto",K47,"")),"")</f>
        <v/>
      </c>
      <c r="AA47" s="85" t="str">
        <f>IFERROR(IF(Z47="","",IF(Z47&lt;=0.2,"Muy Baja",IF(Z47&lt;=0.4,"Baja",IF(Z47&lt;=0.6,"Media",IF(Z47&lt;=0.8,"Alta","Muy Alta"))))),"")</f>
        <v/>
      </c>
      <c r="AB47" s="83" t="str">
        <f>+Z47</f>
        <v/>
      </c>
      <c r="AC47" s="85" t="str">
        <f>IFERROR(IF(AD47="","",IF(AD47&lt;=0.2,"Leve",IF(AD47&lt;=0.4,"Menor",IF(AD47&lt;=0.6,"Moderado",IF(AD47&lt;=0.8,"Mayor","Catastrófico"))))),"")</f>
        <v/>
      </c>
      <c r="AD47" s="83" t="str">
        <f>IFERROR(IF(S47="Impacto",(O47-(+O47*V47)),IF(S47="Probabilidad",O47,"")),"")</f>
        <v/>
      </c>
      <c r="AE47" s="86" t="str">
        <f>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86"/>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151.5" hidden="1" customHeight="1" x14ac:dyDescent="0.35">
      <c r="A48" s="613"/>
      <c r="B48" s="400"/>
      <c r="C48" s="400"/>
      <c r="D48" s="400"/>
      <c r="E48" s="74"/>
      <c r="F48" s="402"/>
      <c r="G48" s="78"/>
      <c r="H48" s="400"/>
      <c r="I48" s="414"/>
      <c r="J48" s="407"/>
      <c r="K48" s="405"/>
      <c r="L48" s="416"/>
      <c r="M48" s="405">
        <f>IF(NOT(ISERROR(MATCH(L48,_xlfn.ANCHORARRAY(F59),0))),K61&amp;"Por favor no seleccionar los criterios de impacto",L48)</f>
        <v>0</v>
      </c>
      <c r="N48" s="407"/>
      <c r="O48" s="405"/>
      <c r="P48" s="409"/>
      <c r="Q48" s="79">
        <v>2</v>
      </c>
      <c r="R48" s="80"/>
      <c r="S48" s="81" t="str">
        <f>IF(OR(T48="Preventivo",T48="Detectivo"),"Probabilidad",IF(T48="Correctivo","Impacto",""))</f>
        <v/>
      </c>
      <c r="T48" s="82"/>
      <c r="U48" s="82"/>
      <c r="V48" s="83" t="str">
        <f t="shared" ref="V48:V52" si="39">IF(AND(T48="Preventivo",U48="Automático"),"50%",IF(AND(T48="Preventivo",U48="Manual"),"40%",IF(AND(T48="Detectivo",U48="Automático"),"40%",IF(AND(T48="Detectivo",U48="Manual"),"30%",IF(AND(T48="Correctivo",U48="Automático"),"35%",IF(AND(T48="Correctivo",U48="Manual"),"25%",""))))))</f>
        <v/>
      </c>
      <c r="W48" s="82"/>
      <c r="X48" s="82"/>
      <c r="Y48" s="82"/>
      <c r="Z48" s="84" t="str">
        <f>IFERROR(IF(AND(S47="Probabilidad",S48="Probabilidad"),(AB47-(+AB47*V48)),IF(S48="Probabilidad",(K47-(+K47*V48)),IF(S48="Impacto",AB47,""))),"")</f>
        <v/>
      </c>
      <c r="AA48" s="85" t="str">
        <f t="shared" si="2"/>
        <v/>
      </c>
      <c r="AB48" s="83" t="str">
        <f t="shared" ref="AB48:AB52" si="40">+Z48</f>
        <v/>
      </c>
      <c r="AC48" s="85" t="str">
        <f t="shared" si="11"/>
        <v/>
      </c>
      <c r="AD48" s="83" t="str">
        <f>IFERROR(IF(AND(S47="Impacto",S48="Impacto"),(AD47-(+AD47*V48)),IF(S48="Impacto",(O47-(+O47*V48)),IF(S48="Probabilidad",AD47,""))),"")</f>
        <v/>
      </c>
      <c r="AE48" s="86" t="str">
        <f t="shared" ref="AE48:AE49" si="41">IFERROR(IF(OR(AND(AA48="Muy Baja",AC48="Leve"),AND(AA48="Muy Baja",AC48="Menor"),AND(AA48="Baja",AC48="Leve")),"Bajo",IF(OR(AND(AA48="Muy baja",AC48="Moderado"),AND(AA48="Baja",AC48="Menor"),AND(AA48="Baja",AC48="Moderado"),AND(AA48="Media",AC48="Leve"),AND(AA48="Media",AC48="Menor"),AND(AA48="Media",AC48="Moderado"),AND(AA48="Alta",AC48="Leve"),AND(AA48="Alta",AC48="Menor")),"Moderado",IF(OR(AND(AA48="Muy Baja",AC48="Mayor"),AND(AA48="Baja",AC48="Mayor"),AND(AA48="Media",AC48="Mayor"),AND(AA48="Alta",AC48="Moderado"),AND(AA48="Alta",AC48="Mayor"),AND(AA48="Muy Alta",AC48="Leve"),AND(AA48="Muy Alta",AC48="Menor"),AND(AA48="Muy Alta",AC48="Moderado"),AND(AA48="Muy Alta",AC48="Mayor")),"Alto",IF(OR(AND(AA48="Muy Baja",AC48="Catastrófico"),AND(AA48="Baja",AC48="Catastrófico"),AND(AA48="Media",AC48="Catastrófico"),AND(AA48="Alta",AC48="Catastrófico"),AND(AA48="Muy Alta",AC48="Catastrófico")),"Extremo","")))),"")</f>
        <v/>
      </c>
      <c r="AF48" s="86"/>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613"/>
      <c r="B49" s="400"/>
      <c r="C49" s="400"/>
      <c r="D49" s="400"/>
      <c r="E49" s="74"/>
      <c r="F49" s="402"/>
      <c r="G49" s="78"/>
      <c r="H49" s="400"/>
      <c r="I49" s="414"/>
      <c r="J49" s="407"/>
      <c r="K49" s="405"/>
      <c r="L49" s="416"/>
      <c r="M49" s="405">
        <f>IF(NOT(ISERROR(MATCH(L49,_xlfn.ANCHORARRAY(F60),0))),K62&amp;"Por favor no seleccionar los criterios de impacto",L49)</f>
        <v>0</v>
      </c>
      <c r="N49" s="407"/>
      <c r="O49" s="405"/>
      <c r="P49" s="409"/>
      <c r="Q49" s="79">
        <v>3</v>
      </c>
      <c r="R49" s="87"/>
      <c r="S49" s="81" t="str">
        <f>IF(OR(T49="Preventivo",T49="Detectivo"),"Probabilidad",IF(T49="Correctivo","Impacto",""))</f>
        <v/>
      </c>
      <c r="T49" s="82"/>
      <c r="U49" s="82"/>
      <c r="V49" s="83" t="str">
        <f t="shared" si="39"/>
        <v/>
      </c>
      <c r="W49" s="82"/>
      <c r="X49" s="82"/>
      <c r="Y49" s="82"/>
      <c r="Z49" s="84" t="str">
        <f>IFERROR(IF(AND(S48="Probabilidad",S49="Probabilidad"),(AB48-(+AB48*V49)),IF(AND(S48="Impacto",S49="Probabilidad"),(AB47-(+AB47*V49)),IF(S49="Impacto",AB48,""))),"")</f>
        <v/>
      </c>
      <c r="AA49" s="85" t="str">
        <f t="shared" si="2"/>
        <v/>
      </c>
      <c r="AB49" s="83" t="str">
        <f t="shared" si="40"/>
        <v/>
      </c>
      <c r="AC49" s="85" t="str">
        <f t="shared" si="11"/>
        <v/>
      </c>
      <c r="AD49" s="83" t="str">
        <f>IFERROR(IF(AND(S48="Impacto",S49="Impacto"),(AD48-(+AD48*V49)),IF(AND(S48="Probabilidad",S49="Impacto"),(AD47-(+AD47*V49)),IF(S49="Probabilidad",AD48,""))),"")</f>
        <v/>
      </c>
      <c r="AE49" s="86" t="str">
        <f t="shared" si="41"/>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613"/>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4</v>
      </c>
      <c r="R50" s="80"/>
      <c r="S50" s="81" t="str">
        <f t="shared" ref="S50:S52" si="42">IF(OR(T50="Preventivo",T50="Detectivo"),"Probabilidad",IF(T50="Correctivo","Impacto",""))</f>
        <v/>
      </c>
      <c r="T50" s="82"/>
      <c r="U50" s="82"/>
      <c r="V50" s="83" t="str">
        <f t="shared" si="39"/>
        <v/>
      </c>
      <c r="W50" s="82"/>
      <c r="X50" s="82"/>
      <c r="Y50" s="82"/>
      <c r="Z50" s="84" t="str">
        <f t="shared" ref="Z50:Z52" si="43">IFERROR(IF(AND(S49="Probabilidad",S50="Probabilidad"),(AB49-(+AB49*V50)),IF(AND(S49="Impacto",S50="Probabilidad"),(AB48-(+AB48*V50)),IF(S50="Impacto",AB49,""))),"")</f>
        <v/>
      </c>
      <c r="AA50" s="85" t="str">
        <f t="shared" si="2"/>
        <v/>
      </c>
      <c r="AB50" s="83" t="str">
        <f t="shared" si="40"/>
        <v/>
      </c>
      <c r="AC50" s="85" t="str">
        <f t="shared" si="11"/>
        <v/>
      </c>
      <c r="AD50" s="83" t="str">
        <f t="shared" ref="AD50:AD52" si="44">IFERROR(IF(AND(S49="Impacto",S50="Impacto"),(AD49-(+AD49*V50)),IF(AND(S49="Probabilidad",S50="Impacto"),(AD48-(+AD48*V50)),IF(S50="Probabilidad",AD49,""))),"")</f>
        <v/>
      </c>
      <c r="AE50" s="86" t="str">
        <f>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613"/>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5</v>
      </c>
      <c r="R51" s="80"/>
      <c r="S51" s="81" t="str">
        <f t="shared" si="42"/>
        <v/>
      </c>
      <c r="T51" s="82"/>
      <c r="U51" s="82"/>
      <c r="V51" s="83" t="str">
        <f t="shared" si="39"/>
        <v/>
      </c>
      <c r="W51" s="82"/>
      <c r="X51" s="82"/>
      <c r="Y51" s="82"/>
      <c r="Z51" s="84" t="str">
        <f t="shared" si="43"/>
        <v/>
      </c>
      <c r="AA51" s="85" t="str">
        <f t="shared" si="2"/>
        <v/>
      </c>
      <c r="AB51" s="83" t="str">
        <f t="shared" si="40"/>
        <v/>
      </c>
      <c r="AC51" s="85" t="str">
        <f t="shared" si="11"/>
        <v/>
      </c>
      <c r="AD51" s="83" t="str">
        <f t="shared" si="44"/>
        <v/>
      </c>
      <c r="AE51" s="86" t="str">
        <f t="shared" ref="AE51:AE52" si="45">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613"/>
      <c r="B52" s="400"/>
      <c r="C52" s="400"/>
      <c r="D52" s="400"/>
      <c r="E52" s="74"/>
      <c r="F52" s="402"/>
      <c r="G52" s="78"/>
      <c r="H52" s="400"/>
      <c r="I52" s="414"/>
      <c r="J52" s="407"/>
      <c r="K52" s="405"/>
      <c r="L52" s="416"/>
      <c r="M52" s="405">
        <f>IF(NOT(ISERROR(MATCH(L52,_xlfn.ANCHORARRAY(F63),0))),K65&amp;"Por favor no seleccionar los criterios de impacto",L52)</f>
        <v>0</v>
      </c>
      <c r="N52" s="407"/>
      <c r="O52" s="405"/>
      <c r="P52" s="409"/>
      <c r="Q52" s="79">
        <v>6</v>
      </c>
      <c r="R52" s="80"/>
      <c r="S52" s="81" t="str">
        <f t="shared" si="42"/>
        <v/>
      </c>
      <c r="T52" s="82"/>
      <c r="U52" s="82"/>
      <c r="V52" s="83" t="str">
        <f t="shared" si="39"/>
        <v/>
      </c>
      <c r="W52" s="82"/>
      <c r="X52" s="82"/>
      <c r="Y52" s="82"/>
      <c r="Z52" s="84" t="str">
        <f t="shared" si="43"/>
        <v/>
      </c>
      <c r="AA52" s="85" t="str">
        <f t="shared" si="2"/>
        <v/>
      </c>
      <c r="AB52" s="83" t="str">
        <f t="shared" si="40"/>
        <v/>
      </c>
      <c r="AC52" s="85" t="str">
        <f t="shared" si="11"/>
        <v/>
      </c>
      <c r="AD52" s="83" t="str">
        <f t="shared" si="44"/>
        <v/>
      </c>
      <c r="AE52" s="86" t="str">
        <f t="shared" si="45"/>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613">
        <v>8</v>
      </c>
      <c r="B53" s="400"/>
      <c r="C53" s="400"/>
      <c r="D53" s="400"/>
      <c r="E53" s="74"/>
      <c r="F53" s="402"/>
      <c r="G53" s="78"/>
      <c r="H53" s="400"/>
      <c r="I53" s="414"/>
      <c r="J53" s="407" t="str">
        <f>IF(I53&lt;=0,"",IF(I53&lt;=2,"Muy Baja",IF(I53&lt;=24,"Baja",IF(I53&lt;=500,"Media",IF(I53&lt;=5000,"Alta","Muy Alta")))))</f>
        <v/>
      </c>
      <c r="K53" s="405" t="str">
        <f>IF(J53="","",IF(J53="Muy Baja",0.2,IF(J53="Baja",0.4,IF(J53="Media",0.6,IF(J53="Alta",0.8,IF(J53="Muy Alta",1,))))))</f>
        <v/>
      </c>
      <c r="L53" s="416"/>
      <c r="M53" s="405">
        <v>0</v>
      </c>
      <c r="N53" s="407" t="s">
        <v>703</v>
      </c>
      <c r="O53" s="405" t="str">
        <f>IF(N53="","",IF(N53="Leve",0.2,IF(N53="Menor",0.4,IF(N53="Moderado",0.6,IF(N53="Mayor",0.8,IF(N53="Catastrófico",1,))))))</f>
        <v/>
      </c>
      <c r="P53" s="409" t="str">
        <f>IF(OR(AND(J53="Muy Baja",N53="Leve"),AND(J53="Muy Baja",N53="Menor"),AND(J53="Baja",N53="Leve")),"Bajo",IF(OR(AND(J53="Muy baja",N53="Moderado"),AND(J53="Baja",N53="Menor"),AND(J53="Baja",N53="Moderado"),AND(J53="Media",N53="Leve"),AND(J53="Media",N53="Menor"),AND(J53="Media",N53="Moderado"),AND(J53="Alta",N53="Leve"),AND(J53="Alta",N53="Menor")),"Moderado",IF(OR(AND(J53="Muy Baja",N53="Mayor"),AND(J53="Baja",N53="Mayor"),AND(J53="Media",N53="Mayor"),AND(J53="Alta",N53="Moderado"),AND(J53="Alta",N53="Mayor"),AND(J53="Muy Alta",N53="Leve"),AND(J53="Muy Alta",N53="Menor"),AND(J53="Muy Alta",N53="Moderado"),AND(J53="Muy Alta",N53="Mayor")),"Alto",IF(OR(AND(J53="Muy Baja",N53="Catastrófico"),AND(J53="Baja",N53="Catastrófico"),AND(J53="Media",N53="Catastrófico"),AND(J53="Alta",N53="Catastrófico"),AND(J53="Muy Alta",N53="Catastrófico")),"Extremo",""))))</f>
        <v/>
      </c>
      <c r="Q53" s="79">
        <v>1</v>
      </c>
      <c r="R53" s="80"/>
      <c r="S53" s="81" t="str">
        <f>IF(OR(T53="Preventivo",T53="Detectivo"),"Probabilidad",IF(T53="Correctivo","Impacto",""))</f>
        <v/>
      </c>
      <c r="T53" s="82"/>
      <c r="U53" s="82"/>
      <c r="V53" s="83" t="str">
        <f>IF(AND(T53="Preventivo",U53="Automático"),"50%",IF(AND(T53="Preventivo",U53="Manual"),"40%",IF(AND(T53="Detectivo",U53="Automático"),"40%",IF(AND(T53="Detectivo",U53="Manual"),"30%",IF(AND(T53="Correctivo",U53="Automático"),"35%",IF(AND(T53="Correctivo",U53="Manual"),"25%",""))))))</f>
        <v/>
      </c>
      <c r="W53" s="82"/>
      <c r="X53" s="82"/>
      <c r="Y53" s="82"/>
      <c r="Z53" s="84" t="str">
        <f>IFERROR(IF(S53="Probabilidad",(K53-(+K53*V53)),IF(S53="Impacto",K53,"")),"")</f>
        <v/>
      </c>
      <c r="AA53" s="85" t="str">
        <f>IFERROR(IF(Z53="","",IF(Z53&lt;=0.2,"Muy Baja",IF(Z53&lt;=0.4,"Baja",IF(Z53&lt;=0.6,"Media",IF(Z53&lt;=0.8,"Alta","Muy Alta"))))),"")</f>
        <v/>
      </c>
      <c r="AB53" s="83" t="str">
        <f>+Z53</f>
        <v/>
      </c>
      <c r="AC53" s="85" t="str">
        <f>IFERROR(IF(AD53="","",IF(AD53&lt;=0.2,"Leve",IF(AD53&lt;=0.4,"Menor",IF(AD53&lt;=0.6,"Moderado",IF(AD53&lt;=0.8,"Mayor","Catastrófico"))))),"")</f>
        <v/>
      </c>
      <c r="AD53" s="83" t="str">
        <f>IFERROR(IF(S53="Impacto",(O53-(+O53*V53)),IF(S53="Probabilidad",O53,"")),"")</f>
        <v/>
      </c>
      <c r="AE53" s="86" t="str">
        <f>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613"/>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2</v>
      </c>
      <c r="R54" s="80"/>
      <c r="S54" s="81" t="str">
        <f>IF(OR(T54="Preventivo",T54="Detectivo"),"Probabilidad",IF(T54="Correctivo","Impacto",""))</f>
        <v/>
      </c>
      <c r="T54" s="82"/>
      <c r="U54" s="82"/>
      <c r="V54" s="83" t="str">
        <f t="shared" ref="V54:V58" si="46">IF(AND(T54="Preventivo",U54="Automático"),"50%",IF(AND(T54="Preventivo",U54="Manual"),"40%",IF(AND(T54="Detectivo",U54="Automático"),"40%",IF(AND(T54="Detectivo",U54="Manual"),"30%",IF(AND(T54="Correctivo",U54="Automático"),"35%",IF(AND(T54="Correctivo",U54="Manual"),"25%",""))))))</f>
        <v/>
      </c>
      <c r="W54" s="82"/>
      <c r="X54" s="82"/>
      <c r="Y54" s="82"/>
      <c r="Z54" s="84" t="str">
        <f>IFERROR(IF(AND(S53="Probabilidad",S54="Probabilidad"),(AB53-(+AB53*V54)),IF(S54="Probabilidad",(K53-(+K53*V54)),IF(S54="Impacto",AB53,""))),"")</f>
        <v/>
      </c>
      <c r="AA54" s="85" t="str">
        <f t="shared" si="2"/>
        <v/>
      </c>
      <c r="AB54" s="83" t="str">
        <f t="shared" ref="AB54:AB58" si="47">+Z54</f>
        <v/>
      </c>
      <c r="AC54" s="85" t="str">
        <f t="shared" si="11"/>
        <v/>
      </c>
      <c r="AD54" s="83" t="str">
        <f>IFERROR(IF(AND(S53="Impacto",S54="Impacto"),(AD53-(+AD53*V54)),IF(S54="Impacto",(O53-(+O53*V54)),IF(S54="Probabilidad",AD53,""))),"")</f>
        <v/>
      </c>
      <c r="AE54" s="86" t="str">
        <f t="shared" ref="AE54:AE55" si="48">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613"/>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3</v>
      </c>
      <c r="R55" s="87"/>
      <c r="S55" s="81" t="str">
        <f>IF(OR(T55="Preventivo",T55="Detectivo"),"Probabilidad",IF(T55="Correctivo","Impacto",""))</f>
        <v/>
      </c>
      <c r="T55" s="82"/>
      <c r="U55" s="82"/>
      <c r="V55" s="83" t="str">
        <f t="shared" si="46"/>
        <v/>
      </c>
      <c r="W55" s="82"/>
      <c r="X55" s="82"/>
      <c r="Y55" s="82"/>
      <c r="Z55" s="84" t="str">
        <f>IFERROR(IF(AND(S54="Probabilidad",S55="Probabilidad"),(AB54-(+AB54*V55)),IF(AND(S54="Impacto",S55="Probabilidad"),(AB53-(+AB53*V55)),IF(S55="Impacto",AB54,""))),"")</f>
        <v/>
      </c>
      <c r="AA55" s="85" t="str">
        <f t="shared" si="2"/>
        <v/>
      </c>
      <c r="AB55" s="83" t="str">
        <f t="shared" si="47"/>
        <v/>
      </c>
      <c r="AC55" s="85" t="str">
        <f t="shared" si="11"/>
        <v/>
      </c>
      <c r="AD55" s="83" t="str">
        <f>IFERROR(IF(AND(S54="Impacto",S55="Impacto"),(AD54-(+AD54*V55)),IF(AND(S54="Probabilidad",S55="Impacto"),(AD53-(+AD53*V55)),IF(S55="Probabilidad",AD54,""))),"")</f>
        <v/>
      </c>
      <c r="AE55" s="86" t="str">
        <f t="shared" si="48"/>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613"/>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4</v>
      </c>
      <c r="R56" s="80"/>
      <c r="S56" s="81" t="str">
        <f t="shared" ref="S56:S58" si="49">IF(OR(T56="Preventivo",T56="Detectivo"),"Probabilidad",IF(T56="Correctivo","Impacto",""))</f>
        <v/>
      </c>
      <c r="T56" s="82"/>
      <c r="U56" s="82"/>
      <c r="V56" s="83" t="str">
        <f t="shared" si="46"/>
        <v/>
      </c>
      <c r="W56" s="82"/>
      <c r="X56" s="82"/>
      <c r="Y56" s="82"/>
      <c r="Z56" s="84" t="str">
        <f t="shared" ref="Z56:Z58" si="50">IFERROR(IF(AND(S55="Probabilidad",S56="Probabilidad"),(AB55-(+AB55*V56)),IF(AND(S55="Impacto",S56="Probabilidad"),(AB54-(+AB54*V56)),IF(S56="Impacto",AB55,""))),"")</f>
        <v/>
      </c>
      <c r="AA56" s="85" t="str">
        <f t="shared" si="2"/>
        <v/>
      </c>
      <c r="AB56" s="83" t="str">
        <f t="shared" si="47"/>
        <v/>
      </c>
      <c r="AC56" s="85" t="str">
        <f t="shared" si="11"/>
        <v/>
      </c>
      <c r="AD56" s="83" t="str">
        <f t="shared" ref="AD56:AD58" si="51">IFERROR(IF(AND(S55="Impacto",S56="Impacto"),(AD55-(+AD55*V56)),IF(AND(S55="Probabilidad",S56="Impacto"),(AD54-(+AD54*V56)),IF(S56="Probabilidad",AD55,""))),"")</f>
        <v/>
      </c>
      <c r="AE56" s="86" t="str">
        <f>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613"/>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5</v>
      </c>
      <c r="R57" s="80"/>
      <c r="S57" s="81" t="str">
        <f t="shared" si="49"/>
        <v/>
      </c>
      <c r="T57" s="82"/>
      <c r="U57" s="82"/>
      <c r="V57" s="83" t="str">
        <f t="shared" si="46"/>
        <v/>
      </c>
      <c r="W57" s="82"/>
      <c r="X57" s="82"/>
      <c r="Y57" s="82"/>
      <c r="Z57" s="84" t="str">
        <f t="shared" si="50"/>
        <v/>
      </c>
      <c r="AA57" s="85" t="str">
        <f t="shared" si="2"/>
        <v/>
      </c>
      <c r="AB57" s="83" t="str">
        <f t="shared" si="47"/>
        <v/>
      </c>
      <c r="AC57" s="85" t="str">
        <f t="shared" si="11"/>
        <v/>
      </c>
      <c r="AD57" s="83" t="str">
        <f t="shared" si="51"/>
        <v/>
      </c>
      <c r="AE57" s="86" t="str">
        <f t="shared" ref="AE57:AE58" si="52">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613"/>
      <c r="B58" s="400"/>
      <c r="C58" s="400"/>
      <c r="D58" s="400"/>
      <c r="E58" s="74"/>
      <c r="F58" s="402"/>
      <c r="G58" s="78"/>
      <c r="H58" s="400"/>
      <c r="I58" s="414"/>
      <c r="J58" s="407"/>
      <c r="K58" s="405"/>
      <c r="L58" s="416"/>
      <c r="M58" s="405">
        <f>IF(NOT(ISERROR(MATCH(L58,_xlfn.ANCHORARRAY(F69),0))),K71&amp;"Por favor no seleccionar los criterios de impacto",L58)</f>
        <v>0</v>
      </c>
      <c r="N58" s="407"/>
      <c r="O58" s="405"/>
      <c r="P58" s="409"/>
      <c r="Q58" s="79">
        <v>6</v>
      </c>
      <c r="R58" s="80"/>
      <c r="S58" s="81" t="str">
        <f t="shared" si="49"/>
        <v/>
      </c>
      <c r="T58" s="82"/>
      <c r="U58" s="82"/>
      <c r="V58" s="83" t="str">
        <f t="shared" si="46"/>
        <v/>
      </c>
      <c r="W58" s="82"/>
      <c r="X58" s="82"/>
      <c r="Y58" s="82"/>
      <c r="Z58" s="84" t="str">
        <f t="shared" si="50"/>
        <v/>
      </c>
      <c r="AA58" s="85" t="str">
        <f t="shared" si="2"/>
        <v/>
      </c>
      <c r="AB58" s="83" t="str">
        <f t="shared" si="47"/>
        <v/>
      </c>
      <c r="AC58" s="85" t="str">
        <f t="shared" si="11"/>
        <v/>
      </c>
      <c r="AD58" s="83" t="str">
        <f t="shared" si="51"/>
        <v/>
      </c>
      <c r="AE58" s="86" t="str">
        <f t="shared" si="52"/>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613">
        <v>9</v>
      </c>
      <c r="B59" s="400"/>
      <c r="C59" s="400"/>
      <c r="D59" s="400"/>
      <c r="E59" s="74"/>
      <c r="F59" s="402"/>
      <c r="G59" s="78"/>
      <c r="H59" s="400"/>
      <c r="I59" s="414"/>
      <c r="J59" s="407" t="str">
        <f>IF(I59&lt;=0,"",IF(I59&lt;=2,"Muy Baja",IF(I59&lt;=24,"Baja",IF(I59&lt;=500,"Media",IF(I59&lt;=5000,"Alta","Muy Alta")))))</f>
        <v/>
      </c>
      <c r="K59" s="405" t="str">
        <f>IF(J59="","",IF(J59="Muy Baja",0.2,IF(J59="Baja",0.4,IF(J59="Media",0.6,IF(J59="Alta",0.8,IF(J59="Muy Alta",1,))))))</f>
        <v/>
      </c>
      <c r="L59" s="416"/>
      <c r="M59" s="405">
        <v>0</v>
      </c>
      <c r="N59" s="407" t="s">
        <v>703</v>
      </c>
      <c r="O59" s="405" t="str">
        <f>IF(N59="","",IF(N59="Leve",0.2,IF(N59="Menor",0.4,IF(N59="Moderado",0.6,IF(N59="Mayor",0.8,IF(N59="Catastrófico",1,))))))</f>
        <v/>
      </c>
      <c r="P59" s="409" t="str">
        <f>IF(OR(AND(J59="Muy Baja",N59="Leve"),AND(J59="Muy Baja",N59="Menor"),AND(J59="Baja",N59="Leve")),"Bajo",IF(OR(AND(J59="Muy baja",N59="Moderado"),AND(J59="Baja",N59="Menor"),AND(J59="Baja",N59="Moderado"),AND(J59="Media",N59="Leve"),AND(J59="Media",N59="Menor"),AND(J59="Media",N59="Moderado"),AND(J59="Alta",N59="Leve"),AND(J59="Alta",N59="Menor")),"Moderado",IF(OR(AND(J59="Muy Baja",N59="Mayor"),AND(J59="Baja",N59="Mayor"),AND(J59="Media",N59="Mayor"),AND(J59="Alta",N59="Moderado"),AND(J59="Alta",N59="Mayor"),AND(J59="Muy Alta",N59="Leve"),AND(J59="Muy Alta",N59="Menor"),AND(J59="Muy Alta",N59="Moderado"),AND(J59="Muy Alta",N59="Mayor")),"Alto",IF(OR(AND(J59="Muy Baja",N59="Catastrófico"),AND(J59="Baja",N59="Catastrófico"),AND(J59="Media",N59="Catastrófico"),AND(J59="Alta",N59="Catastrófico"),AND(J59="Muy Alta",N59="Catastrófico")),"Extremo",""))))</f>
        <v/>
      </c>
      <c r="Q59" s="79">
        <v>1</v>
      </c>
      <c r="R59" s="80"/>
      <c r="S59" s="81" t="str">
        <f>IF(OR(T59="Preventivo",T59="Detectivo"),"Probabilidad",IF(T59="Correctivo","Impacto",""))</f>
        <v/>
      </c>
      <c r="T59" s="82"/>
      <c r="U59" s="82"/>
      <c r="V59" s="83" t="str">
        <f>IF(AND(T59="Preventivo",U59="Automático"),"50%",IF(AND(T59="Preventivo",U59="Manual"),"40%",IF(AND(T59="Detectivo",U59="Automático"),"40%",IF(AND(T59="Detectivo",U59="Manual"),"30%",IF(AND(T59="Correctivo",U59="Automático"),"35%",IF(AND(T59="Correctivo",U59="Manual"),"25%",""))))))</f>
        <v/>
      </c>
      <c r="W59" s="82"/>
      <c r="X59" s="82"/>
      <c r="Y59" s="82"/>
      <c r="Z59" s="84" t="str">
        <f>IFERROR(IF(S59="Probabilidad",(K59-(+K59*V59)),IF(S59="Impacto",K59,"")),"")</f>
        <v/>
      </c>
      <c r="AA59" s="85" t="str">
        <f>IFERROR(IF(Z59="","",IF(Z59&lt;=0.2,"Muy Baja",IF(Z59&lt;=0.4,"Baja",IF(Z59&lt;=0.6,"Media",IF(Z59&lt;=0.8,"Alta","Muy Alta"))))),"")</f>
        <v/>
      </c>
      <c r="AB59" s="83" t="str">
        <f>+Z59</f>
        <v/>
      </c>
      <c r="AC59" s="85" t="str">
        <f>IFERROR(IF(AD59="","",IF(AD59&lt;=0.2,"Leve",IF(AD59&lt;=0.4,"Menor",IF(AD59&lt;=0.6,"Moderado",IF(AD59&lt;=0.8,"Mayor","Catastrófico"))))),"")</f>
        <v/>
      </c>
      <c r="AD59" s="83" t="str">
        <f>IFERROR(IF(S59="Impacto",(O59-(+O59*V59)),IF(S59="Probabilidad",O59,"")),"")</f>
        <v/>
      </c>
      <c r="AE59" s="86" t="str">
        <f>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613"/>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2</v>
      </c>
      <c r="R60" s="80"/>
      <c r="S60" s="81" t="str">
        <f>IF(OR(T60="Preventivo",T60="Detectivo"),"Probabilidad",IF(T60="Correctivo","Impacto",""))</f>
        <v/>
      </c>
      <c r="T60" s="82"/>
      <c r="U60" s="82"/>
      <c r="V60" s="83" t="str">
        <f t="shared" ref="V60:V64" si="53">IF(AND(T60="Preventivo",U60="Automático"),"50%",IF(AND(T60="Preventivo",U60="Manual"),"40%",IF(AND(T60="Detectivo",U60="Automático"),"40%",IF(AND(T60="Detectivo",U60="Manual"),"30%",IF(AND(T60="Correctivo",U60="Automático"),"35%",IF(AND(T60="Correctivo",U60="Manual"),"25%",""))))))</f>
        <v/>
      </c>
      <c r="W60" s="82"/>
      <c r="X60" s="82"/>
      <c r="Y60" s="82"/>
      <c r="Z60" s="84" t="str">
        <f>IFERROR(IF(AND(S59="Probabilidad",S60="Probabilidad"),(AB59-(+AB59*V60)),IF(S60="Probabilidad",(K59-(+K59*V60)),IF(S60="Impacto",AB59,""))),"")</f>
        <v/>
      </c>
      <c r="AA60" s="85" t="str">
        <f t="shared" si="2"/>
        <v/>
      </c>
      <c r="AB60" s="83" t="str">
        <f t="shared" ref="AB60:AB64" si="54">+Z60</f>
        <v/>
      </c>
      <c r="AC60" s="85" t="str">
        <f t="shared" si="11"/>
        <v/>
      </c>
      <c r="AD60" s="83" t="str">
        <f>IFERROR(IF(AND(S59="Impacto",S60="Impacto"),(AD59-(+AD59*V60)),IF(S60="Impacto",(O59-(+O59*V60)),IF(S60="Probabilidad",AD59,""))),"")</f>
        <v/>
      </c>
      <c r="AE60" s="86" t="str">
        <f t="shared" ref="AE60:AE61" si="55">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613"/>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3</v>
      </c>
      <c r="R61" s="87"/>
      <c r="S61" s="81" t="str">
        <f>IF(OR(T61="Preventivo",T61="Detectivo"),"Probabilidad",IF(T61="Correctivo","Impacto",""))</f>
        <v/>
      </c>
      <c r="T61" s="82"/>
      <c r="U61" s="82"/>
      <c r="V61" s="83" t="str">
        <f t="shared" si="53"/>
        <v/>
      </c>
      <c r="W61" s="82"/>
      <c r="X61" s="82"/>
      <c r="Y61" s="82"/>
      <c r="Z61" s="84" t="str">
        <f>IFERROR(IF(AND(S60="Probabilidad",S61="Probabilidad"),(AB60-(+AB60*V61)),IF(AND(S60="Impacto",S61="Probabilidad"),(AB59-(+AB59*V61)),IF(S61="Impacto",AB60,""))),"")</f>
        <v/>
      </c>
      <c r="AA61" s="85" t="str">
        <f t="shared" si="2"/>
        <v/>
      </c>
      <c r="AB61" s="83" t="str">
        <f t="shared" si="54"/>
        <v/>
      </c>
      <c r="AC61" s="85" t="str">
        <f t="shared" si="11"/>
        <v/>
      </c>
      <c r="AD61" s="83" t="str">
        <f>IFERROR(IF(AND(S60="Impacto",S61="Impacto"),(AD60-(+AD60*V61)),IF(AND(S60="Probabilidad",S61="Impacto"),(AD59-(+AD59*V61)),IF(S61="Probabilidad",AD60,""))),"")</f>
        <v/>
      </c>
      <c r="AE61" s="86" t="str">
        <f t="shared" si="55"/>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613"/>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4</v>
      </c>
      <c r="R62" s="80"/>
      <c r="S62" s="81" t="str">
        <f t="shared" ref="S62:S64" si="56">IF(OR(T62="Preventivo",T62="Detectivo"),"Probabilidad",IF(T62="Correctivo","Impacto",""))</f>
        <v/>
      </c>
      <c r="T62" s="82"/>
      <c r="U62" s="82"/>
      <c r="V62" s="83" t="str">
        <f t="shared" si="53"/>
        <v/>
      </c>
      <c r="W62" s="82"/>
      <c r="X62" s="82"/>
      <c r="Y62" s="82"/>
      <c r="Z62" s="84" t="str">
        <f t="shared" ref="Z62:Z64" si="57">IFERROR(IF(AND(S61="Probabilidad",S62="Probabilidad"),(AB61-(+AB61*V62)),IF(AND(S61="Impacto",S62="Probabilidad"),(AB60-(+AB60*V62)),IF(S62="Impacto",AB61,""))),"")</f>
        <v/>
      </c>
      <c r="AA62" s="85" t="str">
        <f t="shared" si="2"/>
        <v/>
      </c>
      <c r="AB62" s="83" t="str">
        <f t="shared" si="54"/>
        <v/>
      </c>
      <c r="AC62" s="85" t="str">
        <f t="shared" si="11"/>
        <v/>
      </c>
      <c r="AD62" s="83" t="str">
        <f t="shared" ref="AD62:AD64" si="58">IFERROR(IF(AND(S61="Impacto",S62="Impacto"),(AD61-(+AD61*V62)),IF(AND(S61="Probabilidad",S62="Impacto"),(AD60-(+AD60*V62)),IF(S62="Probabilidad",AD61,""))),"")</f>
        <v/>
      </c>
      <c r="AE62" s="86" t="str">
        <f>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613"/>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5</v>
      </c>
      <c r="R63" s="80"/>
      <c r="S63" s="81" t="str">
        <f t="shared" si="56"/>
        <v/>
      </c>
      <c r="T63" s="82"/>
      <c r="U63" s="82"/>
      <c r="V63" s="83" t="str">
        <f t="shared" si="53"/>
        <v/>
      </c>
      <c r="W63" s="82"/>
      <c r="X63" s="82"/>
      <c r="Y63" s="82"/>
      <c r="Z63" s="84" t="str">
        <f t="shared" si="57"/>
        <v/>
      </c>
      <c r="AA63" s="85" t="str">
        <f t="shared" si="2"/>
        <v/>
      </c>
      <c r="AB63" s="83" t="str">
        <f t="shared" si="54"/>
        <v/>
      </c>
      <c r="AC63" s="85" t="str">
        <f t="shared" si="11"/>
        <v/>
      </c>
      <c r="AD63" s="83" t="str">
        <f t="shared" si="58"/>
        <v/>
      </c>
      <c r="AE63" s="86" t="str">
        <f t="shared" ref="AE63:AE64" si="59">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613"/>
      <c r="B64" s="400"/>
      <c r="C64" s="400"/>
      <c r="D64" s="400"/>
      <c r="E64" s="74"/>
      <c r="F64" s="402"/>
      <c r="G64" s="78"/>
      <c r="H64" s="400"/>
      <c r="I64" s="414"/>
      <c r="J64" s="407"/>
      <c r="K64" s="405"/>
      <c r="L64" s="416"/>
      <c r="M64" s="405">
        <f>IF(NOT(ISERROR(MATCH(L64,_xlfn.ANCHORARRAY(F75),0))),K77&amp;"Por favor no seleccionar los criterios de impacto",L64)</f>
        <v>0</v>
      </c>
      <c r="N64" s="407"/>
      <c r="O64" s="405"/>
      <c r="P64" s="409"/>
      <c r="Q64" s="79">
        <v>6</v>
      </c>
      <c r="R64" s="80"/>
      <c r="S64" s="81" t="str">
        <f t="shared" si="56"/>
        <v/>
      </c>
      <c r="T64" s="82"/>
      <c r="U64" s="82"/>
      <c r="V64" s="83" t="str">
        <f t="shared" si="53"/>
        <v/>
      </c>
      <c r="W64" s="82"/>
      <c r="X64" s="82"/>
      <c r="Y64" s="82"/>
      <c r="Z64" s="84" t="str">
        <f t="shared" si="57"/>
        <v/>
      </c>
      <c r="AA64" s="85" t="str">
        <f t="shared" si="2"/>
        <v/>
      </c>
      <c r="AB64" s="83" t="str">
        <f t="shared" si="54"/>
        <v/>
      </c>
      <c r="AC64" s="85" t="str">
        <f t="shared" si="11"/>
        <v/>
      </c>
      <c r="AD64" s="83" t="str">
        <f t="shared" si="58"/>
        <v/>
      </c>
      <c r="AE64" s="86" t="str">
        <f t="shared" si="59"/>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613">
        <v>10</v>
      </c>
      <c r="B65" s="400"/>
      <c r="C65" s="400"/>
      <c r="D65" s="400"/>
      <c r="E65" s="74"/>
      <c r="F65" s="402"/>
      <c r="G65" s="78"/>
      <c r="H65" s="400"/>
      <c r="I65" s="414"/>
      <c r="J65" s="407" t="str">
        <f>IF(I65&lt;=0,"",IF(I65&lt;=2,"Muy Baja",IF(I65&lt;=24,"Baja",IF(I65&lt;=500,"Media",IF(I65&lt;=5000,"Alta","Muy Alta")))))</f>
        <v/>
      </c>
      <c r="K65" s="405" t="str">
        <f>IF(J65="","",IF(J65="Muy Baja",0.2,IF(J65="Baja",0.4,IF(J65="Media",0.6,IF(J65="Alta",0.8,IF(J65="Muy Alta",1,))))))</f>
        <v/>
      </c>
      <c r="L65" s="416"/>
      <c r="M65" s="405">
        <v>0</v>
      </c>
      <c r="N65" s="407" t="s">
        <v>703</v>
      </c>
      <c r="O65" s="405" t="str">
        <f>IF(N65="","",IF(N65="Leve",0.2,IF(N65="Menor",0.4,IF(N65="Moderado",0.6,IF(N65="Mayor",0.8,IF(N65="Catastrófico",1,))))))</f>
        <v/>
      </c>
      <c r="P65" s="409" t="str">
        <f>IF(OR(AND(J65="Muy Baja",N65="Leve"),AND(J65="Muy Baja",N65="Menor"),AND(J65="Baja",N65="Leve")),"Bajo",IF(OR(AND(J65="Muy baja",N65="Moderado"),AND(J65="Baja",N65="Menor"),AND(J65="Baja",N65="Moderado"),AND(J65="Media",N65="Leve"),AND(J65="Media",N65="Menor"),AND(J65="Media",N65="Moderado"),AND(J65="Alta",N65="Leve"),AND(J65="Alta",N65="Menor")),"Moderado",IF(OR(AND(J65="Muy Baja",N65="Mayor"),AND(J65="Baja",N65="Mayor"),AND(J65="Media",N65="Mayor"),AND(J65="Alta",N65="Moderado"),AND(J65="Alta",N65="Mayor"),AND(J65="Muy Alta",N65="Leve"),AND(J65="Muy Alta",N65="Menor"),AND(J65="Muy Alta",N65="Moderado"),AND(J65="Muy Alta",N65="Mayor")),"Alto",IF(OR(AND(J65="Muy Baja",N65="Catastrófico"),AND(J65="Baja",N65="Catastrófico"),AND(J65="Media",N65="Catastrófico"),AND(J65="Alta",N65="Catastrófico"),AND(J65="Muy Alta",N65="Catastrófico")),"Extremo",""))))</f>
        <v/>
      </c>
      <c r="Q65" s="79">
        <v>1</v>
      </c>
      <c r="R65" s="80"/>
      <c r="S65" s="81" t="str">
        <f>IF(OR(T65="Preventivo",T65="Detectivo"),"Probabilidad",IF(T65="Correctivo","Impacto",""))</f>
        <v/>
      </c>
      <c r="T65" s="82"/>
      <c r="U65" s="82"/>
      <c r="V65" s="83" t="str">
        <f>IF(AND(T65="Preventivo",U65="Automático"),"50%",IF(AND(T65="Preventivo",U65="Manual"),"40%",IF(AND(T65="Detectivo",U65="Automático"),"40%",IF(AND(T65="Detectivo",U65="Manual"),"30%",IF(AND(T65="Correctivo",U65="Automático"),"35%",IF(AND(T65="Correctivo",U65="Manual"),"25%",""))))))</f>
        <v/>
      </c>
      <c r="W65" s="82"/>
      <c r="X65" s="82"/>
      <c r="Y65" s="82"/>
      <c r="Z65" s="84" t="str">
        <f>IFERROR(IF(S65="Probabilidad",(K65-(+K65*V65)),IF(S65="Impacto",K65,"")),"")</f>
        <v/>
      </c>
      <c r="AA65" s="85" t="str">
        <f>IFERROR(IF(Z65="","",IF(Z65&lt;=0.2,"Muy Baja",IF(Z65&lt;=0.4,"Baja",IF(Z65&lt;=0.6,"Media",IF(Z65&lt;=0.8,"Alta","Muy Alta"))))),"")</f>
        <v/>
      </c>
      <c r="AB65" s="83" t="str">
        <f>+Z65</f>
        <v/>
      </c>
      <c r="AC65" s="85" t="str">
        <f>IFERROR(IF(AD65="","",IF(AD65&lt;=0.2,"Leve",IF(AD65&lt;=0.4,"Menor",IF(AD65&lt;=0.6,"Moderado",IF(AD65&lt;=0.8,"Mayor","Catastrófico"))))),"")</f>
        <v/>
      </c>
      <c r="AD65" s="83" t="str">
        <f>IFERROR(IF(S65="Impacto",(O65-(+O65*V65)),IF(S65="Probabilidad",O65,"")),"")</f>
        <v/>
      </c>
      <c r="AE65" s="86" t="str">
        <f>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613"/>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2</v>
      </c>
      <c r="R66" s="80"/>
      <c r="S66" s="81" t="str">
        <f>IF(OR(T66="Preventivo",T66="Detectivo"),"Probabilidad",IF(T66="Correctivo","Impacto",""))</f>
        <v/>
      </c>
      <c r="T66" s="82"/>
      <c r="U66" s="82"/>
      <c r="V66" s="83" t="str">
        <f t="shared" ref="V66:V70" si="60">IF(AND(T66="Preventivo",U66="Automático"),"50%",IF(AND(T66="Preventivo",U66="Manual"),"40%",IF(AND(T66="Detectivo",U66="Automático"),"40%",IF(AND(T66="Detectivo",U66="Manual"),"30%",IF(AND(T66="Correctivo",U66="Automático"),"35%",IF(AND(T66="Correctivo",U66="Manual"),"25%",""))))))</f>
        <v/>
      </c>
      <c r="W66" s="82"/>
      <c r="X66" s="82"/>
      <c r="Y66" s="82"/>
      <c r="Z66" s="84" t="str">
        <f>IFERROR(IF(AND(S65="Probabilidad",S66="Probabilidad"),(AB65-(+AB65*V66)),IF(S66="Probabilidad",(K65-(+K65*V66)),IF(S66="Impacto",AB65,""))),"")</f>
        <v/>
      </c>
      <c r="AA66" s="85" t="str">
        <f t="shared" si="2"/>
        <v/>
      </c>
      <c r="AB66" s="83" t="str">
        <f t="shared" ref="AB66:AB70" si="61">+Z66</f>
        <v/>
      </c>
      <c r="AC66" s="85" t="str">
        <f t="shared" si="11"/>
        <v/>
      </c>
      <c r="AD66" s="83" t="str">
        <f>IFERROR(IF(AND(S65="Impacto",S66="Impacto"),(AD65-(+AD65*V66)),IF(S66="Impacto",(O65-(+O65*V66)),IF(S66="Probabilidad",AD65,""))),"")</f>
        <v/>
      </c>
      <c r="AE66" s="86" t="str">
        <f t="shared" ref="AE66:AE67" si="62">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86"/>
      <c r="AG66" s="82"/>
      <c r="AH66" s="74"/>
      <c r="AI66" s="75"/>
      <c r="AJ66" s="76"/>
      <c r="AK66" s="76"/>
      <c r="AL66" s="74"/>
      <c r="AM66" s="77"/>
      <c r="AN66" s="39"/>
      <c r="AO66" s="39"/>
    </row>
    <row r="67" spans="1:71" ht="151.5" hidden="1" customHeight="1" x14ac:dyDescent="0.35">
      <c r="A67" s="613"/>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3</v>
      </c>
      <c r="R67" s="87"/>
      <c r="S67" s="81" t="str">
        <f>IF(OR(T67="Preventivo",T67="Detectivo"),"Probabilidad",IF(T67="Correctivo","Impacto",""))</f>
        <v/>
      </c>
      <c r="T67" s="82"/>
      <c r="U67" s="82"/>
      <c r="V67" s="83" t="str">
        <f t="shared" si="60"/>
        <v/>
      </c>
      <c r="W67" s="82"/>
      <c r="X67" s="82"/>
      <c r="Y67" s="82"/>
      <c r="Z67" s="84" t="str">
        <f>IFERROR(IF(AND(S66="Probabilidad",S67="Probabilidad"),(AB66-(+AB66*V67)),IF(AND(S66="Impacto",S67="Probabilidad"),(AB65-(+AB65*V67)),IF(S67="Impacto",AB66,""))),"")</f>
        <v/>
      </c>
      <c r="AA67" s="85" t="str">
        <f t="shared" si="2"/>
        <v/>
      </c>
      <c r="AB67" s="83" t="str">
        <f t="shared" si="61"/>
        <v/>
      </c>
      <c r="AC67" s="85" t="str">
        <f t="shared" si="11"/>
        <v/>
      </c>
      <c r="AD67" s="83" t="str">
        <f>IFERROR(IF(AND(S66="Impacto",S67="Impacto"),(AD66-(+AD66*V67)),IF(AND(S66="Probabilidad",S67="Impacto"),(AD65-(+AD65*V67)),IF(S67="Probabilidad",AD66,""))),"")</f>
        <v/>
      </c>
      <c r="AE67" s="86" t="str">
        <f t="shared" si="62"/>
        <v/>
      </c>
      <c r="AF67" s="86"/>
      <c r="AG67" s="82"/>
      <c r="AH67" s="74"/>
      <c r="AI67" s="75"/>
      <c r="AJ67" s="76"/>
      <c r="AK67" s="76"/>
      <c r="AL67" s="74"/>
      <c r="AM67" s="77"/>
      <c r="AN67" s="39"/>
      <c r="AO67" s="39"/>
    </row>
    <row r="68" spans="1:71" ht="151.5" hidden="1" customHeight="1" x14ac:dyDescent="0.35">
      <c r="A68" s="613"/>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4</v>
      </c>
      <c r="R68" s="80"/>
      <c r="S68" s="81" t="str">
        <f t="shared" ref="S68:S70" si="63">IF(OR(T68="Preventivo",T68="Detectivo"),"Probabilidad",IF(T68="Correctivo","Impacto",""))</f>
        <v/>
      </c>
      <c r="T68" s="82"/>
      <c r="U68" s="82"/>
      <c r="V68" s="83" t="str">
        <f t="shared" si="60"/>
        <v/>
      </c>
      <c r="W68" s="82"/>
      <c r="X68" s="82"/>
      <c r="Y68" s="82"/>
      <c r="Z68" s="84" t="str">
        <f t="shared" ref="Z68:Z70" si="64">IFERROR(IF(AND(S67="Probabilidad",S68="Probabilidad"),(AB67-(+AB67*V68)),IF(AND(S67="Impacto",S68="Probabilidad"),(AB66-(+AB66*V68)),IF(S68="Impacto",AB67,""))),"")</f>
        <v/>
      </c>
      <c r="AA68" s="85" t="str">
        <f t="shared" si="2"/>
        <v/>
      </c>
      <c r="AB68" s="83" t="str">
        <f t="shared" si="61"/>
        <v/>
      </c>
      <c r="AC68" s="85" t="str">
        <f t="shared" si="11"/>
        <v/>
      </c>
      <c r="AD68" s="83" t="str">
        <f t="shared" ref="AD68:AD70" si="65">IFERROR(IF(AND(S67="Impacto",S68="Impacto"),(AD67-(+AD67*V68)),IF(AND(S67="Probabilidad",S68="Impacto"),(AD66-(+AD66*V68)),IF(S68="Probabilidad",AD67,""))),"")</f>
        <v/>
      </c>
      <c r="AE68" s="86" t="str">
        <f>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39"/>
      <c r="AO68" s="39"/>
    </row>
    <row r="69" spans="1:71" ht="151.5" hidden="1" customHeight="1" x14ac:dyDescent="0.35">
      <c r="A69" s="613"/>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5</v>
      </c>
      <c r="R69" s="80"/>
      <c r="S69" s="81" t="str">
        <f t="shared" si="63"/>
        <v/>
      </c>
      <c r="T69" s="82"/>
      <c r="U69" s="82"/>
      <c r="V69" s="83" t="str">
        <f t="shared" si="60"/>
        <v/>
      </c>
      <c r="W69" s="82"/>
      <c r="X69" s="82"/>
      <c r="Y69" s="82"/>
      <c r="Z69" s="84" t="str">
        <f t="shared" si="64"/>
        <v/>
      </c>
      <c r="AA69" s="85" t="str">
        <f t="shared" si="2"/>
        <v/>
      </c>
      <c r="AB69" s="83" t="str">
        <f t="shared" si="61"/>
        <v/>
      </c>
      <c r="AC69" s="85" t="str">
        <f t="shared" si="11"/>
        <v/>
      </c>
      <c r="AD69" s="83" t="str">
        <f t="shared" si="65"/>
        <v/>
      </c>
      <c r="AE69" s="86" t="str">
        <f t="shared" ref="AE69:AE70" si="66">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86"/>
      <c r="AG69" s="82"/>
      <c r="AH69" s="74"/>
      <c r="AI69" s="75"/>
      <c r="AJ69" s="76"/>
      <c r="AK69" s="76"/>
      <c r="AL69" s="74"/>
      <c r="AM69" s="77"/>
      <c r="AN69" s="39"/>
      <c r="AO69" s="39"/>
    </row>
    <row r="70" spans="1:71" ht="151.5" hidden="1" customHeight="1" x14ac:dyDescent="0.35">
      <c r="A70" s="613"/>
      <c r="B70" s="400"/>
      <c r="C70" s="400"/>
      <c r="D70" s="400"/>
      <c r="E70" s="74"/>
      <c r="F70" s="402"/>
      <c r="G70" s="78"/>
      <c r="H70" s="400"/>
      <c r="I70" s="414"/>
      <c r="J70" s="407"/>
      <c r="K70" s="405"/>
      <c r="L70" s="416"/>
      <c r="M70" s="405">
        <f>IF(NOT(ISERROR(MATCH(L70,_xlfn.ANCHORARRAY(F81),0))),K83&amp;"Por favor no seleccionar los criterios de impacto",L70)</f>
        <v>0</v>
      </c>
      <c r="N70" s="407"/>
      <c r="O70" s="405"/>
      <c r="P70" s="409"/>
      <c r="Q70" s="79">
        <v>6</v>
      </c>
      <c r="R70" s="80"/>
      <c r="S70" s="81" t="str">
        <f t="shared" si="63"/>
        <v/>
      </c>
      <c r="T70" s="82"/>
      <c r="U70" s="82"/>
      <c r="V70" s="83" t="str">
        <f t="shared" si="60"/>
        <v/>
      </c>
      <c r="W70" s="82"/>
      <c r="X70" s="82"/>
      <c r="Y70" s="82"/>
      <c r="Z70" s="84" t="str">
        <f t="shared" si="64"/>
        <v/>
      </c>
      <c r="AA70" s="85" t="str">
        <f t="shared" si="2"/>
        <v/>
      </c>
      <c r="AB70" s="83" t="str">
        <f t="shared" si="61"/>
        <v/>
      </c>
      <c r="AC70" s="85" t="str">
        <f t="shared" si="11"/>
        <v/>
      </c>
      <c r="AD70" s="83" t="str">
        <f t="shared" si="65"/>
        <v/>
      </c>
      <c r="AE70" s="86" t="str">
        <f t="shared" si="66"/>
        <v/>
      </c>
      <c r="AF70" s="86"/>
      <c r="AG70" s="82"/>
      <c r="AH70" s="74"/>
      <c r="AI70" s="75"/>
      <c r="AJ70" s="76"/>
      <c r="AK70" s="76"/>
      <c r="AL70" s="74"/>
      <c r="AM70" s="77"/>
      <c r="AN70" s="39"/>
      <c r="AO70" s="39"/>
    </row>
    <row r="71" spans="1:71" ht="49.5" customHeight="1" x14ac:dyDescent="0.35">
      <c r="A71" s="89"/>
      <c r="B71" s="614"/>
      <c r="C71" s="419"/>
      <c r="D71" s="419"/>
      <c r="E71" s="419"/>
      <c r="F71" s="419"/>
      <c r="G71" s="419"/>
      <c r="H71" s="419"/>
      <c r="I71" s="419"/>
      <c r="J71" s="419"/>
      <c r="K71" s="419"/>
      <c r="L71" s="419"/>
      <c r="M71" s="419"/>
      <c r="N71" s="419"/>
      <c r="O71" s="419"/>
      <c r="P71" s="419"/>
      <c r="Q71" s="419"/>
      <c r="R71" s="419"/>
      <c r="S71" s="419"/>
      <c r="T71" s="419"/>
      <c r="U71" s="419"/>
      <c r="V71" s="419"/>
      <c r="W71" s="419"/>
      <c r="X71" s="419"/>
      <c r="Y71" s="419"/>
      <c r="Z71" s="419"/>
      <c r="AA71" s="419"/>
      <c r="AB71" s="419"/>
      <c r="AC71" s="419"/>
      <c r="AD71" s="419"/>
      <c r="AE71" s="419"/>
      <c r="AF71" s="419"/>
      <c r="AG71" s="419"/>
      <c r="AH71" s="419"/>
      <c r="AI71" s="419"/>
      <c r="AJ71" s="419"/>
      <c r="AK71" s="419"/>
      <c r="AL71" s="419"/>
      <c r="AM71" s="420"/>
      <c r="AN71" s="39"/>
      <c r="AO71" s="39"/>
    </row>
    <row r="72" spans="1:71" ht="17.5" x14ac:dyDescent="0.35">
      <c r="B72" s="90"/>
      <c r="C72" s="90"/>
      <c r="D72" s="90"/>
      <c r="E72" s="90"/>
      <c r="F72" s="91"/>
      <c r="G72" s="39"/>
      <c r="H72" s="91"/>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row>
    <row r="73" spans="1:71" ht="18" hidden="1" x14ac:dyDescent="0.35">
      <c r="A73" s="24"/>
      <c r="B73" s="92" t="s">
        <v>123</v>
      </c>
      <c r="C73" s="39"/>
      <c r="D73" s="39"/>
      <c r="E73" s="39"/>
      <c r="F73" s="91"/>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row>
    <row r="74" spans="1:71" ht="17.5" hidden="1" x14ac:dyDescent="0.35">
      <c r="B74" s="90"/>
      <c r="C74" s="90"/>
      <c r="D74" s="90"/>
      <c r="E74" s="90"/>
      <c r="F74" s="91"/>
      <c r="G74" s="39"/>
      <c r="H74" s="91"/>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row>
    <row r="75" spans="1:71" ht="17.5" hidden="1" x14ac:dyDescent="0.35">
      <c r="B75" s="90"/>
      <c r="C75" s="90"/>
      <c r="D75" s="90"/>
      <c r="E75" s="90"/>
      <c r="F75" s="91"/>
      <c r="G75" s="39"/>
      <c r="H75" s="91"/>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row>
    <row r="76" spans="1:71" ht="17.5" hidden="1" x14ac:dyDescent="0.35">
      <c r="B76" s="90"/>
      <c r="C76" s="90"/>
      <c r="D76" s="90"/>
      <c r="E76" s="90"/>
      <c r="F76" s="91"/>
      <c r="G76" s="39"/>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71" ht="15" hidden="1" customHeight="1" x14ac:dyDescent="0.35">
      <c r="B77" s="90"/>
      <c r="C77" s="90"/>
      <c r="D77" s="90"/>
      <c r="E77" s="90"/>
      <c r="F77" s="91"/>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5" hidden="1" customHeight="1" x14ac:dyDescent="0.35">
      <c r="B78" s="90"/>
      <c r="C78" s="90"/>
      <c r="D78" s="90"/>
      <c r="E78" s="90"/>
      <c r="F78" s="91"/>
      <c r="G78" s="39"/>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1.15" hidden="1" customHeight="1" x14ac:dyDescent="0.35">
      <c r="B79" s="90"/>
      <c r="C79" s="90"/>
      <c r="D79" s="90"/>
      <c r="E79" s="90"/>
      <c r="F79" s="91"/>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7" hidden="1" customHeight="1" x14ac:dyDescent="0.35">
      <c r="B80" s="90"/>
      <c r="C80" s="90"/>
      <c r="D80" s="90"/>
      <c r="E80" s="90"/>
      <c r="F80" s="91"/>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20.149999999999999" hidden="1" customHeight="1" x14ac:dyDescent="0.35">
      <c r="B81" s="90"/>
      <c r="C81" s="90"/>
      <c r="D81" s="90"/>
      <c r="E81" s="90"/>
      <c r="F81" s="91"/>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22.5" hidden="1" customHeight="1" x14ac:dyDescent="0.35">
      <c r="B82" s="90"/>
      <c r="C82" s="90"/>
      <c r="D82" s="90"/>
      <c r="E82" s="90"/>
      <c r="F82" s="91"/>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7.5" x14ac:dyDescent="0.35">
      <c r="B83" s="90"/>
      <c r="C83" s="90"/>
      <c r="D83" s="90"/>
      <c r="E83" s="90"/>
      <c r="F83" s="91"/>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sheetData>
  <dataConsolidate/>
  <mergeCells count="206">
    <mergeCell ref="B71:AM71"/>
    <mergeCell ref="H65:H70"/>
    <mergeCell ref="I65:I70"/>
    <mergeCell ref="J65:J70"/>
    <mergeCell ref="K65:K70"/>
    <mergeCell ref="L65:L70"/>
    <mergeCell ref="M65:M70"/>
    <mergeCell ref="L59:L64"/>
    <mergeCell ref="M59:M64"/>
    <mergeCell ref="N59:N64"/>
    <mergeCell ref="O59:O64"/>
    <mergeCell ref="P59:P64"/>
    <mergeCell ref="A65:A70"/>
    <mergeCell ref="B65:B70"/>
    <mergeCell ref="C65:C70"/>
    <mergeCell ref="D65:D70"/>
    <mergeCell ref="F65:F70"/>
    <mergeCell ref="N65:N70"/>
    <mergeCell ref="O65:O70"/>
    <mergeCell ref="P65:P70"/>
    <mergeCell ref="A59:A64"/>
    <mergeCell ref="B59:B64"/>
    <mergeCell ref="C59:C64"/>
    <mergeCell ref="D59:D64"/>
    <mergeCell ref="F59:F64"/>
    <mergeCell ref="H59:H64"/>
    <mergeCell ref="I59:I64"/>
    <mergeCell ref="J59:J64"/>
    <mergeCell ref="K59:K64"/>
    <mergeCell ref="P47:P52"/>
    <mergeCell ref="A53:A58"/>
    <mergeCell ref="B53:B58"/>
    <mergeCell ref="C53:C58"/>
    <mergeCell ref="D53:D58"/>
    <mergeCell ref="F53:F58"/>
    <mergeCell ref="H53:H58"/>
    <mergeCell ref="I53:I58"/>
    <mergeCell ref="H47:H52"/>
    <mergeCell ref="I47:I52"/>
    <mergeCell ref="J47:J52"/>
    <mergeCell ref="K47:K52"/>
    <mergeCell ref="L47:L52"/>
    <mergeCell ref="M47:M52"/>
    <mergeCell ref="P53:P58"/>
    <mergeCell ref="J53:J58"/>
    <mergeCell ref="K53:K58"/>
    <mergeCell ref="L53:L58"/>
    <mergeCell ref="M53:M58"/>
    <mergeCell ref="N53:N58"/>
    <mergeCell ref="O53:O58"/>
    <mergeCell ref="A47:A52"/>
    <mergeCell ref="B47:B52"/>
    <mergeCell ref="C47:C52"/>
    <mergeCell ref="D47:D52"/>
    <mergeCell ref="F47:F52"/>
    <mergeCell ref="G41:G44"/>
    <mergeCell ref="H41:H46"/>
    <mergeCell ref="I41:I46"/>
    <mergeCell ref="J41:J46"/>
    <mergeCell ref="O36:O40"/>
    <mergeCell ref="N47:N52"/>
    <mergeCell ref="O47:O52"/>
    <mergeCell ref="P36:P40"/>
    <mergeCell ref="AF36:AF39"/>
    <mergeCell ref="A41:A46"/>
    <mergeCell ref="B41:B46"/>
    <mergeCell ref="C41:C46"/>
    <mergeCell ref="D41:D46"/>
    <mergeCell ref="F41:F46"/>
    <mergeCell ref="G36:G39"/>
    <mergeCell ref="H36:H40"/>
    <mergeCell ref="I36:I40"/>
    <mergeCell ref="J36:J40"/>
    <mergeCell ref="K36:K40"/>
    <mergeCell ref="L36:L40"/>
    <mergeCell ref="M41:M46"/>
    <mergeCell ref="N41:N46"/>
    <mergeCell ref="O41:O46"/>
    <mergeCell ref="P41:P46"/>
    <mergeCell ref="AF41:AF44"/>
    <mergeCell ref="K41:K46"/>
    <mergeCell ref="L41:L46"/>
    <mergeCell ref="M31:M35"/>
    <mergeCell ref="N31:N35"/>
    <mergeCell ref="O31:O35"/>
    <mergeCell ref="P31:P35"/>
    <mergeCell ref="AF31:AF34"/>
    <mergeCell ref="A36:A40"/>
    <mergeCell ref="B36:B40"/>
    <mergeCell ref="C36:C40"/>
    <mergeCell ref="D36:D40"/>
    <mergeCell ref="F36:F40"/>
    <mergeCell ref="G31:G35"/>
    <mergeCell ref="H31:H35"/>
    <mergeCell ref="I31:I35"/>
    <mergeCell ref="J31:J35"/>
    <mergeCell ref="K31:K35"/>
    <mergeCell ref="L31:L35"/>
    <mergeCell ref="A31:A35"/>
    <mergeCell ref="B31:B35"/>
    <mergeCell ref="C31:C35"/>
    <mergeCell ref="D31:D35"/>
    <mergeCell ref="E31:E35"/>
    <mergeCell ref="F31:F35"/>
    <mergeCell ref="M36:M40"/>
    <mergeCell ref="N36:N40"/>
    <mergeCell ref="L28:L30"/>
    <mergeCell ref="M28:M30"/>
    <mergeCell ref="N28:N30"/>
    <mergeCell ref="O28:O30"/>
    <mergeCell ref="P28:P30"/>
    <mergeCell ref="AF28:AF30"/>
    <mergeCell ref="F28:F30"/>
    <mergeCell ref="G28:G30"/>
    <mergeCell ref="H28:H30"/>
    <mergeCell ref="I28:I30"/>
    <mergeCell ref="J28:J30"/>
    <mergeCell ref="K28:K30"/>
    <mergeCell ref="A28:A30"/>
    <mergeCell ref="B28:B30"/>
    <mergeCell ref="C28:C30"/>
    <mergeCell ref="D28:D30"/>
    <mergeCell ref="E28:E30"/>
    <mergeCell ref="G22:G27"/>
    <mergeCell ref="H22:H27"/>
    <mergeCell ref="I22:I27"/>
    <mergeCell ref="J22:J27"/>
    <mergeCell ref="O11:O21"/>
    <mergeCell ref="P11:P21"/>
    <mergeCell ref="AF11:AF21"/>
    <mergeCell ref="A22:A27"/>
    <mergeCell ref="B22:B27"/>
    <mergeCell ref="C22:C27"/>
    <mergeCell ref="D22:D27"/>
    <mergeCell ref="E22:E27"/>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AA11:AA70 J22">
    <cfRule type="cellIs" dxfId="747" priority="128" operator="equal">
      <formula>"Baja"</formula>
    </cfRule>
    <cfRule type="cellIs" dxfId="746" priority="127" operator="equal">
      <formula>"Media"</formula>
    </cfRule>
    <cfRule type="cellIs" dxfId="745" priority="126" operator="equal">
      <formula>"Alta"</formula>
    </cfRule>
    <cfRule type="cellIs" dxfId="744" priority="125" operator="equal">
      <formula>"Muy Alta"</formula>
    </cfRule>
    <cfRule type="cellIs" dxfId="743" priority="129" operator="equal">
      <formula>"Muy Baja"</formula>
    </cfRule>
  </conditionalFormatting>
  <conditionalFormatting sqref="J28">
    <cfRule type="cellIs" dxfId="742" priority="102" operator="equal">
      <formula>"Baja"</formula>
    </cfRule>
    <cfRule type="cellIs" dxfId="741" priority="101" operator="equal">
      <formula>"Media"</formula>
    </cfRule>
    <cfRule type="cellIs" dxfId="740" priority="100" operator="equal">
      <formula>"Alta"</formula>
    </cfRule>
    <cfRule type="cellIs" dxfId="739" priority="99" operator="equal">
      <formula>"Muy Alta"</formula>
    </cfRule>
    <cfRule type="cellIs" dxfId="738" priority="103" operator="equal">
      <formula>"Muy Baja"</formula>
    </cfRule>
  </conditionalFormatting>
  <conditionalFormatting sqref="J31">
    <cfRule type="cellIs" dxfId="737" priority="88" operator="equal">
      <formula>"Media"</formula>
    </cfRule>
    <cfRule type="cellIs" dxfId="736" priority="90" operator="equal">
      <formula>"Muy Baja"</formula>
    </cfRule>
    <cfRule type="cellIs" dxfId="735" priority="89" operator="equal">
      <formula>"Baja"</formula>
    </cfRule>
    <cfRule type="cellIs" dxfId="734" priority="86" operator="equal">
      <formula>"Muy Alta"</formula>
    </cfRule>
    <cfRule type="cellIs" dxfId="733" priority="87" operator="equal">
      <formula>"Alta"</formula>
    </cfRule>
  </conditionalFormatting>
  <conditionalFormatting sqref="J41">
    <cfRule type="cellIs" dxfId="732" priority="64" operator="equal">
      <formula>"Muy Baja"</formula>
    </cfRule>
    <cfRule type="cellIs" dxfId="731" priority="63" operator="equal">
      <formula>"Baja"</formula>
    </cfRule>
    <cfRule type="cellIs" dxfId="730" priority="60" operator="equal">
      <formula>"Muy Alta"</formula>
    </cfRule>
    <cfRule type="cellIs" dxfId="729" priority="61" operator="equal">
      <formula>"Alta"</formula>
    </cfRule>
    <cfRule type="cellIs" dxfId="728" priority="62" operator="equal">
      <formula>"Media"</formula>
    </cfRule>
  </conditionalFormatting>
  <conditionalFormatting sqref="J47">
    <cfRule type="cellIs" dxfId="727" priority="50" operator="equal">
      <formula>"Baja"</formula>
    </cfRule>
    <cfRule type="cellIs" dxfId="726" priority="51" operator="equal">
      <formula>"Muy Baja"</formula>
    </cfRule>
    <cfRule type="cellIs" dxfId="725" priority="47" operator="equal">
      <formula>"Muy Alta"</formula>
    </cfRule>
    <cfRule type="cellIs" dxfId="724" priority="48" operator="equal">
      <formula>"Alta"</formula>
    </cfRule>
    <cfRule type="cellIs" dxfId="723" priority="49" operator="equal">
      <formula>"Media"</formula>
    </cfRule>
  </conditionalFormatting>
  <conditionalFormatting sqref="J53">
    <cfRule type="cellIs" dxfId="722" priority="38" operator="equal">
      <formula>"Muy Alta"</formula>
    </cfRule>
    <cfRule type="cellIs" dxfId="721" priority="39" operator="equal">
      <formula>"Alta"</formula>
    </cfRule>
    <cfRule type="cellIs" dxfId="720" priority="40" operator="equal">
      <formula>"Media"</formula>
    </cfRule>
    <cfRule type="cellIs" dxfId="719" priority="41" operator="equal">
      <formula>"Baja"</formula>
    </cfRule>
    <cfRule type="cellIs" dxfId="718" priority="42" operator="equal">
      <formula>"Muy Baja"</formula>
    </cfRule>
  </conditionalFormatting>
  <conditionalFormatting sqref="J59">
    <cfRule type="cellIs" dxfId="717" priority="31" operator="equal">
      <formula>"Media"</formula>
    </cfRule>
    <cfRule type="cellIs" dxfId="716" priority="32" operator="equal">
      <formula>"Baja"</formula>
    </cfRule>
    <cfRule type="cellIs" dxfId="715" priority="33" operator="equal">
      <formula>"Muy Baja"</formula>
    </cfRule>
    <cfRule type="cellIs" dxfId="714" priority="29" operator="equal">
      <formula>"Muy Alta"</formula>
    </cfRule>
    <cfRule type="cellIs" dxfId="713" priority="30" operator="equal">
      <formula>"Alta"</formula>
    </cfRule>
  </conditionalFormatting>
  <conditionalFormatting sqref="J65">
    <cfRule type="cellIs" dxfId="712" priority="23" operator="equal">
      <formula>"Baja"</formula>
    </cfRule>
    <cfRule type="cellIs" dxfId="711" priority="22" operator="equal">
      <formula>"Media"</formula>
    </cfRule>
    <cfRule type="cellIs" dxfId="710" priority="21" operator="equal">
      <formula>"Alta"</formula>
    </cfRule>
    <cfRule type="cellIs" dxfId="709" priority="20" operator="equal">
      <formula>"Muy Alta"</formula>
    </cfRule>
    <cfRule type="cellIs" dxfId="708" priority="24" operator="equal">
      <formula>"Muy Baja"</formula>
    </cfRule>
  </conditionalFormatting>
  <conditionalFormatting sqref="M11:M70">
    <cfRule type="containsText" dxfId="707" priority="1" operator="containsText" text="❌">
      <formula>NOT(ISERROR(SEARCH("❌",M11)))</formula>
    </cfRule>
  </conditionalFormatting>
  <conditionalFormatting sqref="N11 AC11:AC70 N22 N28 N31 N41 N47 N53 N59 N65">
    <cfRule type="cellIs" dxfId="706" priority="124" operator="equal">
      <formula>"Leve"</formula>
    </cfRule>
    <cfRule type="cellIs" dxfId="705" priority="123" operator="equal">
      <formula>"Menor"</formula>
    </cfRule>
    <cfRule type="cellIs" dxfId="704" priority="122" operator="equal">
      <formula>"Moderado"</formula>
    </cfRule>
    <cfRule type="cellIs" dxfId="703" priority="120" operator="equal">
      <formula>"Catastrófico"</formula>
    </cfRule>
    <cfRule type="cellIs" dxfId="702" priority="121" operator="equal">
      <formula>"Mayor"</formula>
    </cfRule>
  </conditionalFormatting>
  <conditionalFormatting sqref="P11 AE35:AF35">
    <cfRule type="cellIs" dxfId="701" priority="116" operator="equal">
      <formula>"Extremo"</formula>
    </cfRule>
    <cfRule type="cellIs" dxfId="700" priority="119" operator="equal">
      <formula>"Bajo"</formula>
    </cfRule>
    <cfRule type="cellIs" dxfId="699" priority="118" operator="equal">
      <formula>"Moderado"</formula>
    </cfRule>
    <cfRule type="cellIs" dxfId="698" priority="117" operator="equal">
      <formula>"Alto"</formula>
    </cfRule>
  </conditionalFormatting>
  <conditionalFormatting sqref="P22">
    <cfRule type="cellIs" dxfId="697" priority="110" operator="equal">
      <formula>"Moderado"</formula>
    </cfRule>
    <cfRule type="cellIs" dxfId="696" priority="109" operator="equal">
      <formula>"Alto"</formula>
    </cfRule>
    <cfRule type="cellIs" dxfId="695" priority="108" operator="equal">
      <formula>"Extremo"</formula>
    </cfRule>
    <cfRule type="cellIs" dxfId="694" priority="111" operator="equal">
      <formula>"Bajo"</formula>
    </cfRule>
  </conditionalFormatting>
  <conditionalFormatting sqref="P28">
    <cfRule type="cellIs" dxfId="693" priority="95" operator="equal">
      <formula>"Extremo"</formula>
    </cfRule>
    <cfRule type="cellIs" dxfId="692" priority="97" operator="equal">
      <formula>"Moderado"</formula>
    </cfRule>
    <cfRule type="cellIs" dxfId="691" priority="96" operator="equal">
      <formula>"Alto"</formula>
    </cfRule>
    <cfRule type="cellIs" dxfId="690" priority="98" operator="equal">
      <formula>"Bajo"</formula>
    </cfRule>
  </conditionalFormatting>
  <conditionalFormatting sqref="P31">
    <cfRule type="cellIs" dxfId="689" priority="82" operator="equal">
      <formula>"Extremo"</formula>
    </cfRule>
    <cfRule type="cellIs" dxfId="688" priority="83" operator="equal">
      <formula>"Alto"</formula>
    </cfRule>
    <cfRule type="cellIs" dxfId="687" priority="84" operator="equal">
      <formula>"Moderado"</formula>
    </cfRule>
    <cfRule type="cellIs" dxfId="686" priority="85" operator="equal">
      <formula>"Bajo"</formula>
    </cfRule>
  </conditionalFormatting>
  <conditionalFormatting sqref="P41">
    <cfRule type="cellIs" dxfId="685" priority="57" operator="equal">
      <formula>"Alto"</formula>
    </cfRule>
    <cfRule type="cellIs" dxfId="684" priority="59" operator="equal">
      <formula>"Bajo"</formula>
    </cfRule>
    <cfRule type="cellIs" dxfId="683" priority="56" operator="equal">
      <formula>"Extremo"</formula>
    </cfRule>
    <cfRule type="cellIs" dxfId="682" priority="58" operator="equal">
      <formula>"Moderado"</formula>
    </cfRule>
  </conditionalFormatting>
  <conditionalFormatting sqref="P47">
    <cfRule type="cellIs" dxfId="681" priority="43" operator="equal">
      <formula>"Extremo"</formula>
    </cfRule>
    <cfRule type="cellIs" dxfId="680" priority="44" operator="equal">
      <formula>"Alto"</formula>
    </cfRule>
    <cfRule type="cellIs" dxfId="679" priority="45" operator="equal">
      <formula>"Moderado"</formula>
    </cfRule>
    <cfRule type="cellIs" dxfId="678" priority="46" operator="equal">
      <formula>"Bajo"</formula>
    </cfRule>
  </conditionalFormatting>
  <conditionalFormatting sqref="P53">
    <cfRule type="cellIs" dxfId="677" priority="37" operator="equal">
      <formula>"Bajo"</formula>
    </cfRule>
    <cfRule type="cellIs" dxfId="676" priority="35" operator="equal">
      <formula>"Alto"</formula>
    </cfRule>
    <cfRule type="cellIs" dxfId="675" priority="36" operator="equal">
      <formula>"Moderado"</formula>
    </cfRule>
    <cfRule type="cellIs" dxfId="674" priority="34" operator="equal">
      <formula>"Extremo"</formula>
    </cfRule>
  </conditionalFormatting>
  <conditionalFormatting sqref="P59">
    <cfRule type="cellIs" dxfId="673" priority="25" operator="equal">
      <formula>"Extremo"</formula>
    </cfRule>
    <cfRule type="cellIs" dxfId="672" priority="28" operator="equal">
      <formula>"Bajo"</formula>
    </cfRule>
    <cfRule type="cellIs" dxfId="671" priority="26" operator="equal">
      <formula>"Alto"</formula>
    </cfRule>
    <cfRule type="cellIs" dxfId="670" priority="27" operator="equal">
      <formula>"Moderado"</formula>
    </cfRule>
  </conditionalFormatting>
  <conditionalFormatting sqref="P65">
    <cfRule type="cellIs" dxfId="669" priority="16" operator="equal">
      <formula>"Extremo"</formula>
    </cfRule>
    <cfRule type="cellIs" dxfId="668" priority="18" operator="equal">
      <formula>"Moderado"</formula>
    </cfRule>
    <cfRule type="cellIs" dxfId="667" priority="19" operator="equal">
      <formula>"Bajo"</formula>
    </cfRule>
    <cfRule type="cellIs" dxfId="666" priority="17" operator="equal">
      <formula>"Alto"</formula>
    </cfRule>
  </conditionalFormatting>
  <conditionalFormatting sqref="AE36:AE39">
    <cfRule type="cellIs" dxfId="665" priority="66" operator="equal">
      <formula>"Alto"</formula>
    </cfRule>
    <cfRule type="cellIs" dxfId="664" priority="65" operator="equal">
      <formula>"Extremo"</formula>
    </cfRule>
    <cfRule type="cellIs" dxfId="663" priority="68" operator="equal">
      <formula>"Bajo"</formula>
    </cfRule>
    <cfRule type="cellIs" dxfId="662" priority="67" operator="equal">
      <formula>"Moderado"</formula>
    </cfRule>
  </conditionalFormatting>
  <conditionalFormatting sqref="AE11:AF11 AE12:AE21">
    <cfRule type="cellIs" dxfId="661" priority="114" operator="equal">
      <formula>"Moderado"</formula>
    </cfRule>
    <cfRule type="cellIs" dxfId="660" priority="115" operator="equal">
      <formula>"Bajo"</formula>
    </cfRule>
    <cfRule type="cellIs" dxfId="659" priority="113" operator="equal">
      <formula>"Alto"</formula>
    </cfRule>
    <cfRule type="cellIs" dxfId="658" priority="112" operator="equal">
      <formula>"Extremo"</formula>
    </cfRule>
  </conditionalFormatting>
  <conditionalFormatting sqref="AE22:AF22 AE23:AE26">
    <cfRule type="cellIs" dxfId="657" priority="107" operator="equal">
      <formula>"Bajo"</formula>
    </cfRule>
    <cfRule type="cellIs" dxfId="656" priority="106" operator="equal">
      <formula>"Moderado"</formula>
    </cfRule>
    <cfRule type="cellIs" dxfId="655" priority="105" operator="equal">
      <formula>"Alto"</formula>
    </cfRule>
    <cfRule type="cellIs" dxfId="654" priority="104" operator="equal">
      <formula>"Extremo"</formula>
    </cfRule>
  </conditionalFormatting>
  <conditionalFormatting sqref="AE27:AF28 AE29:AE30">
    <cfRule type="cellIs" dxfId="653" priority="91" operator="equal">
      <formula>"Extremo"</formula>
    </cfRule>
    <cfRule type="cellIs" dxfId="652" priority="94" operator="equal">
      <formula>"Bajo"</formula>
    </cfRule>
    <cfRule type="cellIs" dxfId="651" priority="92" operator="equal">
      <formula>"Alto"</formula>
    </cfRule>
    <cfRule type="cellIs" dxfId="650" priority="93" operator="equal">
      <formula>"Moderado"</formula>
    </cfRule>
  </conditionalFormatting>
  <conditionalFormatting sqref="AE31:AF31 AE32:AE34">
    <cfRule type="cellIs" dxfId="649" priority="80" operator="equal">
      <formula>"Moderado"</formula>
    </cfRule>
    <cfRule type="cellIs" dxfId="648" priority="81" operator="equal">
      <formula>"Bajo"</formula>
    </cfRule>
    <cfRule type="cellIs" dxfId="647" priority="79" operator="equal">
      <formula>"Alto"</formula>
    </cfRule>
    <cfRule type="cellIs" dxfId="646" priority="78" operator="equal">
      <formula>"Extremo"</formula>
    </cfRule>
  </conditionalFormatting>
  <conditionalFormatting sqref="AE40:AF41 AE42:AE44">
    <cfRule type="cellIs" dxfId="645" priority="53" operator="equal">
      <formula>"Alto"</formula>
    </cfRule>
    <cfRule type="cellIs" dxfId="644" priority="52" operator="equal">
      <formula>"Extremo"</formula>
    </cfRule>
    <cfRule type="cellIs" dxfId="643" priority="54" operator="equal">
      <formula>"Moderado"</formula>
    </cfRule>
    <cfRule type="cellIs" dxfId="642" priority="55" operator="equal">
      <formula>"Bajo"</formula>
    </cfRule>
  </conditionalFormatting>
  <conditionalFormatting sqref="AE45:AF70">
    <cfRule type="cellIs" dxfId="641" priority="3" operator="equal">
      <formula>"Alto"</formula>
    </cfRule>
    <cfRule type="cellIs" dxfId="640" priority="4" operator="equal">
      <formula>"Moderado"</formula>
    </cfRule>
    <cfRule type="cellIs" dxfId="639" priority="5" operator="equal">
      <formula>"Bajo"</formula>
    </cfRule>
    <cfRule type="cellIs" dxfId="638" priority="2" operator="equal">
      <formula>"Extremo"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56E2-D503-4513-9D1C-23C9DDFA724B}">
  <sheetPr>
    <tabColor rgb="FF002060"/>
  </sheetPr>
  <dimension ref="A1:BS89"/>
  <sheetViews>
    <sheetView zoomScale="70" zoomScaleNormal="70" workbookViewId="0">
      <selection activeCell="F11" sqref="F11:F21"/>
    </sheetView>
  </sheetViews>
  <sheetFormatPr baseColWidth="10" defaultColWidth="11.453125" defaultRowHeight="14" x14ac:dyDescent="0.3"/>
  <cols>
    <col min="1" max="1" width="4" style="36" bestFit="1" customWidth="1"/>
    <col min="2" max="2" width="21.81640625" style="36" customWidth="1"/>
    <col min="3" max="3" width="20.453125" style="36" customWidth="1"/>
    <col min="4" max="4" width="29.54296875" style="36" customWidth="1"/>
    <col min="5" max="5" width="29.453125" style="36" customWidth="1"/>
    <col min="6" max="6" width="55.1796875" style="24" customWidth="1"/>
    <col min="7"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24" bestFit="1" customWidth="1"/>
    <col min="13" max="13" width="30.54296875" style="5"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23"/>
      <c r="G3" s="1"/>
      <c r="H3" s="4"/>
      <c r="I3" s="1"/>
      <c r="J3" s="1"/>
      <c r="K3" s="1"/>
      <c r="L3" s="23"/>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53.5" customHeight="1" x14ac:dyDescent="0.3">
      <c r="A4" s="349" t="s">
        <v>1</v>
      </c>
      <c r="B4" s="350"/>
      <c r="C4" s="366" t="s">
        <v>334</v>
      </c>
      <c r="D4" s="367"/>
      <c r="E4" s="367"/>
      <c r="F4" s="367"/>
      <c r="G4" s="367"/>
      <c r="H4" s="367"/>
      <c r="I4" s="367"/>
      <c r="J4" s="367"/>
      <c r="K4" s="367"/>
      <c r="L4" s="367"/>
      <c r="M4" s="367"/>
      <c r="N4" s="367"/>
      <c r="O4" s="367"/>
      <c r="P4" s="36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43.5" customHeight="1" x14ac:dyDescent="0.3">
      <c r="A5" s="349" t="s">
        <v>3</v>
      </c>
      <c r="B5" s="350"/>
      <c r="C5" s="370" t="s">
        <v>335</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85.5" customHeight="1" x14ac:dyDescent="0.3">
      <c r="A6" s="349" t="s">
        <v>5</v>
      </c>
      <c r="B6" s="350"/>
      <c r="C6" s="370" t="s">
        <v>336</v>
      </c>
      <c r="D6" s="371"/>
      <c r="E6" s="371"/>
      <c r="F6" s="371"/>
      <c r="G6" s="371"/>
      <c r="H6" s="371"/>
      <c r="I6" s="371"/>
      <c r="J6" s="371"/>
      <c r="K6" s="371"/>
      <c r="L6" s="371"/>
      <c r="M6" s="371"/>
      <c r="N6" s="371"/>
      <c r="O6" s="371"/>
      <c r="P6" s="37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100" customHeight="1" x14ac:dyDescent="0.35">
      <c r="A11" s="403">
        <v>1</v>
      </c>
      <c r="B11" s="379" t="s">
        <v>90</v>
      </c>
      <c r="C11" s="379" t="s">
        <v>337</v>
      </c>
      <c r="D11" s="379" t="s">
        <v>338</v>
      </c>
      <c r="E11" s="379" t="s">
        <v>139</v>
      </c>
      <c r="F11" s="380" t="s">
        <v>339</v>
      </c>
      <c r="G11" s="380" t="s">
        <v>54</v>
      </c>
      <c r="H11" s="379" t="s">
        <v>55</v>
      </c>
      <c r="I11" s="437">
        <v>1</v>
      </c>
      <c r="J11" s="387" t="str">
        <f>IF(I11&lt;=0,"",IF(I11&lt;=2,"Muy Baja",IF(I11&lt;=24,"Baja",IF(I11&lt;=500,"Media",IF(I11&lt;=5000,"Alta","Muy Alta")))))</f>
        <v>Muy Baja</v>
      </c>
      <c r="K11" s="388">
        <f>IF(J11="","",IF(J11="Muy Baja",0.2,IF(J11="Baja",0.4,IF(J11="Media",0.6,IF(J11="Alta",0.8,IF(J11="Muy Alta",1,))))))</f>
        <v>0.2</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202" t="s">
        <v>340</v>
      </c>
      <c r="S11" s="49" t="str">
        <f>IF(OR(T11="Preventivo",T11="Detectivo"),"Probabilidad",IF(T11="Correctivo","Impacto",""))</f>
        <v>Probabilidad</v>
      </c>
      <c r="T11" s="50" t="s">
        <v>72</v>
      </c>
      <c r="U11" s="50" t="s">
        <v>59</v>
      </c>
      <c r="V11" s="51" t="str">
        <f>IF(AND(T11="Preventivo",U11="Automático"),"50%",IF(AND(T11="Preventivo",U11="Manual"),"40%",IF(AND(T11="Detectivo",U11="Automático"),"40%",IF(AND(T11="Detectivo",U11="Manual"),"30%",IF(AND(T11="Correctivo",U11="Automático"),"35%",IF(AND(T11="Correctivo",U11="Manual"),"25%",""))))))</f>
        <v>30%</v>
      </c>
      <c r="W11" s="50" t="s">
        <v>60</v>
      </c>
      <c r="X11" s="50" t="s">
        <v>61</v>
      </c>
      <c r="Y11" s="50" t="s">
        <v>62</v>
      </c>
      <c r="Z11" s="52">
        <f>IFERROR(IF(S11="Probabilidad",(K11-(+K11*V11)),IF(S11="Impacto",K11,"")),"")</f>
        <v>0.14000000000000001</v>
      </c>
      <c r="AA11" s="53" t="str">
        <f>IFERROR(IF(Z11="","",IF(Z11&lt;=0.2,"Muy Baja",IF(Z11&lt;=0.4,"Baja",IF(Z11&lt;=0.6,"Media",IF(Z11&lt;=0.8,"Alta","Muy Alta"))))),"")</f>
        <v>Muy Baja</v>
      </c>
      <c r="AB11" s="51">
        <f>+Z11</f>
        <v>0.14000000000000001</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421" t="str">
        <f>(AE14)</f>
        <v>Moderado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99" customHeight="1" x14ac:dyDescent="0.35">
      <c r="A12" s="403"/>
      <c r="B12" s="379"/>
      <c r="C12" s="379"/>
      <c r="D12" s="379"/>
      <c r="E12" s="379"/>
      <c r="F12" s="380"/>
      <c r="G12" s="380"/>
      <c r="H12" s="379"/>
      <c r="I12" s="437"/>
      <c r="J12" s="387"/>
      <c r="K12" s="388"/>
      <c r="L12" s="389"/>
      <c r="M12" s="382">
        <f>IF(NOT(ISERROR(MATCH(L12,_xlfn.ANCHORARRAY(F28),0))),K30&amp;"Por favor no seleccionar los criterios de impacto",L12)</f>
        <v>0</v>
      </c>
      <c r="N12" s="381"/>
      <c r="O12" s="382"/>
      <c r="P12" s="383"/>
      <c r="Q12" s="48">
        <v>2</v>
      </c>
      <c r="R12" s="203" t="s">
        <v>341</v>
      </c>
      <c r="S12" s="49" t="str">
        <f t="shared" ref="S12:S16" si="0">IF(OR(T12="Preventivo",T12="Detectivo"),"Probabilidad",IF(T12="Correctivo","Impacto",""))</f>
        <v>Probabilidad</v>
      </c>
      <c r="T12" s="50" t="s">
        <v>58</v>
      </c>
      <c r="U12" s="50" t="s">
        <v>59</v>
      </c>
      <c r="V12" s="51" t="str">
        <f t="shared" ref="V12:V16" si="1">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8.4000000000000005E-2</v>
      </c>
      <c r="AA12" s="53" t="str">
        <f t="shared" ref="AA12:AA76" si="2">IFERROR(IF(Z12="","",IF(Z12&lt;=0.2,"Muy Baja",IF(Z12&lt;=0.4,"Baja",IF(Z12&lt;=0.6,"Media",IF(Z12&lt;=0.8,"Alta","Muy Alta"))))),"")</f>
        <v>Muy Baja</v>
      </c>
      <c r="AB12" s="51">
        <f t="shared" ref="AB12:AB16" si="3">+Z12</f>
        <v>8.4000000000000005E-2</v>
      </c>
      <c r="AC12" s="53" t="str">
        <f t="shared" ref="AC12:AC76" si="4">IFERROR(IF(AD12="","",IF(AD12&lt;=0.2,"Leve",IF(AD12&lt;=0.4,"Menor",IF(AD12&lt;=0.6,"Moderado",IF(AD12&lt;=0.8,"Mayor","Catastrófico"))))),"")</f>
        <v>Moderado</v>
      </c>
      <c r="AD12" s="51">
        <f>IFERROR(IF(AND(S11="Impacto",S12="Impacto"),(AD11-(+AD11*V12)),IF(S12="Impacto",(O11-(+O11*V12)),IF(S12="Probabilidad",AD11,""))),"")</f>
        <v>0.6</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customHeight="1" x14ac:dyDescent="0.35">
      <c r="A13" s="403"/>
      <c r="B13" s="379"/>
      <c r="C13" s="379"/>
      <c r="D13" s="379"/>
      <c r="E13" s="379"/>
      <c r="F13" s="380"/>
      <c r="G13" s="380"/>
      <c r="H13" s="379"/>
      <c r="I13" s="437"/>
      <c r="J13" s="387"/>
      <c r="K13" s="388"/>
      <c r="L13" s="389"/>
      <c r="M13" s="382"/>
      <c r="N13" s="381"/>
      <c r="O13" s="382"/>
      <c r="P13" s="383"/>
      <c r="Q13" s="48">
        <v>3</v>
      </c>
      <c r="R13" s="204" t="s">
        <v>342</v>
      </c>
      <c r="S13" s="49" t="str">
        <f t="shared" si="0"/>
        <v>Probabilidad</v>
      </c>
      <c r="T13" s="50" t="s">
        <v>72</v>
      </c>
      <c r="U13" s="50" t="s">
        <v>59</v>
      </c>
      <c r="V13" s="51" t="str">
        <f t="shared" si="1"/>
        <v>30%</v>
      </c>
      <c r="W13" s="50" t="s">
        <v>60</v>
      </c>
      <c r="X13" s="50" t="s">
        <v>61</v>
      </c>
      <c r="Y13" s="50" t="s">
        <v>62</v>
      </c>
      <c r="Z13" s="52">
        <f t="shared" ref="Z13:Z16" si="6">IFERROR(IF(AND(S12="Probabilidad",S13="Probabilidad"),(AB12-(+AB12*V13)),IF(S13="Probabilidad",(K12-(+K12*V13)),IF(S13="Impacto",AB12,""))),"")</f>
        <v>5.8800000000000005E-2</v>
      </c>
      <c r="AA13" s="53" t="str">
        <f t="shared" si="2"/>
        <v>Muy Baja</v>
      </c>
      <c r="AB13" s="51">
        <f t="shared" si="3"/>
        <v>5.8800000000000005E-2</v>
      </c>
      <c r="AC13" s="53" t="str">
        <f t="shared" si="4"/>
        <v>Moderado</v>
      </c>
      <c r="AD13" s="51">
        <f t="shared" ref="AD13:AD16"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6.5" customHeight="1" x14ac:dyDescent="0.35">
      <c r="A14" s="403"/>
      <c r="B14" s="379"/>
      <c r="C14" s="379"/>
      <c r="D14" s="379"/>
      <c r="E14" s="379"/>
      <c r="F14" s="380"/>
      <c r="G14" s="380"/>
      <c r="H14" s="379"/>
      <c r="I14" s="437"/>
      <c r="J14" s="387"/>
      <c r="K14" s="388"/>
      <c r="L14" s="389"/>
      <c r="M14" s="382"/>
      <c r="N14" s="381"/>
      <c r="O14" s="382"/>
      <c r="P14" s="383"/>
      <c r="Q14" s="48">
        <v>4</v>
      </c>
      <c r="R14" s="203" t="s">
        <v>343</v>
      </c>
      <c r="S14" s="49" t="str">
        <f t="shared" si="0"/>
        <v>Probabilidad</v>
      </c>
      <c r="T14" s="50" t="s">
        <v>72</v>
      </c>
      <c r="U14" s="50" t="s">
        <v>59</v>
      </c>
      <c r="V14" s="51" t="str">
        <f t="shared" si="1"/>
        <v>30%</v>
      </c>
      <c r="W14" s="50" t="s">
        <v>60</v>
      </c>
      <c r="X14" s="50" t="s">
        <v>61</v>
      </c>
      <c r="Y14" s="50" t="s">
        <v>62</v>
      </c>
      <c r="Z14" s="52">
        <f t="shared" si="6"/>
        <v>4.1160000000000002E-2</v>
      </c>
      <c r="AA14" s="53" t="str">
        <f t="shared" si="2"/>
        <v>Muy Baja</v>
      </c>
      <c r="AB14" s="51">
        <f t="shared" si="3"/>
        <v>4.1160000000000002E-2</v>
      </c>
      <c r="AC14" s="53" t="str">
        <f t="shared" si="4"/>
        <v>Moderado</v>
      </c>
      <c r="AD14" s="51">
        <f t="shared" si="7"/>
        <v>0.6</v>
      </c>
      <c r="AE14" s="54" t="str">
        <f t="shared" si="5"/>
        <v>Moderado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403"/>
      <c r="B15" s="379"/>
      <c r="C15" s="379"/>
      <c r="D15" s="379"/>
      <c r="E15" s="379"/>
      <c r="F15" s="380"/>
      <c r="G15" s="380"/>
      <c r="H15" s="379"/>
      <c r="I15" s="437"/>
      <c r="J15" s="387"/>
      <c r="K15" s="388"/>
      <c r="L15" s="389"/>
      <c r="M15" s="382"/>
      <c r="N15" s="381"/>
      <c r="O15" s="382"/>
      <c r="P15" s="383"/>
      <c r="Q15" s="48">
        <v>5</v>
      </c>
      <c r="R15" s="203"/>
      <c r="S15" s="49" t="str">
        <f t="shared" si="0"/>
        <v/>
      </c>
      <c r="T15" s="50"/>
      <c r="U15" s="50"/>
      <c r="V15" s="51" t="str">
        <f t="shared" si="1"/>
        <v/>
      </c>
      <c r="W15" s="50"/>
      <c r="X15" s="50"/>
      <c r="Y15" s="50"/>
      <c r="Z15" s="52" t="str">
        <f t="shared" si="6"/>
        <v/>
      </c>
      <c r="AA15" s="53" t="str">
        <f t="shared" si="2"/>
        <v/>
      </c>
      <c r="AB15" s="51" t="str">
        <f t="shared" si="3"/>
        <v/>
      </c>
      <c r="AC15" s="53" t="str">
        <f t="shared" si="4"/>
        <v/>
      </c>
      <c r="AD15" s="51" t="str">
        <f t="shared" si="7"/>
        <v/>
      </c>
      <c r="AE15" s="54" t="str">
        <f t="shared" si="5"/>
        <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403"/>
      <c r="B16" s="379"/>
      <c r="C16" s="379"/>
      <c r="D16" s="379"/>
      <c r="E16" s="379"/>
      <c r="F16" s="380"/>
      <c r="G16" s="380"/>
      <c r="H16" s="379"/>
      <c r="I16" s="437"/>
      <c r="J16" s="387"/>
      <c r="K16" s="388"/>
      <c r="L16" s="389"/>
      <c r="M16" s="382"/>
      <c r="N16" s="381"/>
      <c r="O16" s="382"/>
      <c r="P16" s="383"/>
      <c r="Q16" s="48">
        <v>6</v>
      </c>
      <c r="R16" s="203"/>
      <c r="S16" s="49" t="str">
        <f t="shared" si="0"/>
        <v/>
      </c>
      <c r="T16" s="50"/>
      <c r="U16" s="50"/>
      <c r="V16" s="51" t="str">
        <f t="shared" si="1"/>
        <v/>
      </c>
      <c r="W16" s="50"/>
      <c r="X16" s="50"/>
      <c r="Y16" s="50"/>
      <c r="Z16" s="52" t="str">
        <f t="shared" si="6"/>
        <v/>
      </c>
      <c r="AA16" s="53" t="str">
        <f t="shared" si="2"/>
        <v/>
      </c>
      <c r="AB16" s="51" t="str">
        <f t="shared" si="3"/>
        <v/>
      </c>
      <c r="AC16" s="53" t="str">
        <f t="shared" si="4"/>
        <v/>
      </c>
      <c r="AD16" s="51" t="str">
        <f t="shared" si="7"/>
        <v/>
      </c>
      <c r="AE16" s="54" t="str">
        <f t="shared" si="5"/>
        <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403"/>
      <c r="B17" s="379"/>
      <c r="C17" s="379"/>
      <c r="D17" s="379"/>
      <c r="E17" s="379"/>
      <c r="F17" s="380"/>
      <c r="G17" s="380"/>
      <c r="H17" s="379"/>
      <c r="I17" s="437"/>
      <c r="J17" s="387"/>
      <c r="K17" s="388"/>
      <c r="L17" s="389"/>
      <c r="M17" s="382"/>
      <c r="N17" s="381"/>
      <c r="O17" s="382"/>
      <c r="P17" s="383"/>
      <c r="Q17" s="48">
        <v>7</v>
      </c>
      <c r="R17" s="203"/>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403"/>
      <c r="B18" s="379"/>
      <c r="C18" s="379"/>
      <c r="D18" s="379"/>
      <c r="E18" s="379"/>
      <c r="F18" s="380"/>
      <c r="G18" s="380"/>
      <c r="H18" s="379"/>
      <c r="I18" s="437"/>
      <c r="J18" s="387"/>
      <c r="K18" s="388"/>
      <c r="L18" s="389"/>
      <c r="M18" s="382"/>
      <c r="N18" s="381"/>
      <c r="O18" s="382"/>
      <c r="P18" s="383"/>
      <c r="Q18" s="48">
        <v>8</v>
      </c>
      <c r="R18" s="203"/>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403"/>
      <c r="B19" s="379"/>
      <c r="C19" s="379"/>
      <c r="D19" s="379"/>
      <c r="E19" s="379"/>
      <c r="F19" s="380"/>
      <c r="G19" s="380"/>
      <c r="H19" s="379"/>
      <c r="I19" s="437"/>
      <c r="J19" s="387"/>
      <c r="K19" s="388"/>
      <c r="L19" s="389"/>
      <c r="M19" s="382">
        <f>IF(NOT(ISERROR(MATCH(L19,_xlfn.ANCHORARRAY(F29),0))),K31&amp;"Por favor no seleccionar los criterios de impacto",L19)</f>
        <v>0</v>
      </c>
      <c r="N19" s="381"/>
      <c r="O19" s="382"/>
      <c r="P19" s="383"/>
      <c r="Q19" s="48">
        <v>9</v>
      </c>
      <c r="R19" s="203"/>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403"/>
      <c r="B20" s="379"/>
      <c r="C20" s="379"/>
      <c r="D20" s="379"/>
      <c r="E20" s="379"/>
      <c r="F20" s="380"/>
      <c r="G20" s="380"/>
      <c r="H20" s="379"/>
      <c r="I20" s="437"/>
      <c r="J20" s="387"/>
      <c r="K20" s="388"/>
      <c r="L20" s="389"/>
      <c r="M20" s="382"/>
      <c r="N20" s="381"/>
      <c r="O20" s="382"/>
      <c r="P20" s="383"/>
      <c r="Q20" s="48"/>
      <c r="R20" s="203"/>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403"/>
      <c r="B21" s="379"/>
      <c r="C21" s="379"/>
      <c r="D21" s="379"/>
      <c r="E21" s="379"/>
      <c r="F21" s="380"/>
      <c r="G21" s="380"/>
      <c r="H21" s="379"/>
      <c r="I21" s="437"/>
      <c r="J21" s="387"/>
      <c r="K21" s="388"/>
      <c r="L21" s="389"/>
      <c r="M21" s="382">
        <f>IF(NOT(ISERROR(MATCH(L21,_xlfn.ANCHORARRAY(F30),0))),K32&amp;"Por favor no seleccionar los criterios de impacto",L21)</f>
        <v>0</v>
      </c>
      <c r="N21" s="381"/>
      <c r="O21" s="382"/>
      <c r="P21" s="383"/>
      <c r="Q21" s="48">
        <v>10</v>
      </c>
      <c r="R21" s="203"/>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04.15" customHeight="1" x14ac:dyDescent="0.35">
      <c r="A22" s="403">
        <v>2</v>
      </c>
      <c r="B22" s="379" t="s">
        <v>49</v>
      </c>
      <c r="C22" s="379" t="s">
        <v>344</v>
      </c>
      <c r="D22" s="379" t="s">
        <v>345</v>
      </c>
      <c r="E22" s="379" t="s">
        <v>139</v>
      </c>
      <c r="F22" s="380" t="s">
        <v>346</v>
      </c>
      <c r="G22" s="380" t="s">
        <v>54</v>
      </c>
      <c r="H22" s="379" t="s">
        <v>55</v>
      </c>
      <c r="I22" s="437">
        <v>125</v>
      </c>
      <c r="J22" s="387" t="str">
        <f>IF(I22&lt;=0,"",IF(I22&lt;=2,"Muy Baja",IF(I22&lt;=24,"Baja",IF(I22&lt;=500,"Media",IF(I22&lt;=5000,"Alta","Muy Alta")))))</f>
        <v>Media</v>
      </c>
      <c r="K22" s="388">
        <f>IF(J22="","",IF(J22="Muy Baja",0.2,IF(J22="Baja",0.4,IF(J22="Media",0.6,IF(J22="Alta",0.8,IF(J22="Muy Alta",1,))))))</f>
        <v>0.6</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205" t="s">
        <v>347</v>
      </c>
      <c r="S22" s="49" t="str">
        <f>IF(OR(T22="Preventivo",T22="Detectivo"),"Probabilidad",IF(T22="Correctivo","Impacto",""))</f>
        <v>Probabilidad</v>
      </c>
      <c r="T22" s="50" t="s">
        <v>72</v>
      </c>
      <c r="U22" s="50" t="s">
        <v>59</v>
      </c>
      <c r="V22" s="51" t="str">
        <f>IF(AND(T22="Preventivo",U22="Automático"),"50%",IF(AND(T22="Preventivo",U22="Manual"),"40%",IF(AND(T22="Detectivo",U22="Automático"),"40%",IF(AND(T22="Detectivo",U22="Manual"),"30%",IF(AND(T22="Correctivo",U22="Automático"),"35%",IF(AND(T22="Correctivo",U22="Manual"),"25%",""))))))</f>
        <v>30%</v>
      </c>
      <c r="W22" s="50" t="s">
        <v>60</v>
      </c>
      <c r="X22" s="50" t="s">
        <v>61</v>
      </c>
      <c r="Y22" s="50" t="s">
        <v>62</v>
      </c>
      <c r="Z22" s="52">
        <f>IFERROR(IF(S22="Probabilidad",(K22-(+K22*V22)),IF(S22="Impacto",K22,"")),"")</f>
        <v>0.42</v>
      </c>
      <c r="AA22" s="53" t="str">
        <f>IFERROR(IF(Z22="","",IF(Z22&lt;=0.2,"Muy Baja",IF(Z22&lt;=0.4,"Baja",IF(Z22&lt;=0.6,"Media",IF(Z22&lt;=0.8,"Alta","Muy Alta"))))),"")</f>
        <v>Media</v>
      </c>
      <c r="AB22" s="51">
        <f>+Z22</f>
        <v>0.42</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(AC24)</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84" customHeight="1" x14ac:dyDescent="0.35">
      <c r="A23" s="403"/>
      <c r="B23" s="379"/>
      <c r="C23" s="379"/>
      <c r="D23" s="379"/>
      <c r="E23" s="379"/>
      <c r="F23" s="380"/>
      <c r="G23" s="380"/>
      <c r="H23" s="379"/>
      <c r="I23" s="437"/>
      <c r="J23" s="387"/>
      <c r="K23" s="388"/>
      <c r="L23" s="389"/>
      <c r="M23" s="382">
        <f>IF(NOT(ISERROR(MATCH(L23,_xlfn.ANCHORARRAY(F34),0))),K36&amp;"Por favor no seleccionar los criterios de impacto",L23)</f>
        <v>0</v>
      </c>
      <c r="N23" s="381"/>
      <c r="O23" s="382"/>
      <c r="P23" s="383"/>
      <c r="Q23" s="48">
        <v>2</v>
      </c>
      <c r="R23" s="205" t="s">
        <v>348</v>
      </c>
      <c r="S23" s="49" t="str">
        <f>IF(OR(T23="Preventivo",T23="Detectivo"),"Probabilidad",IF(T23="Correctivo","Impacto",""))</f>
        <v>Probabilidad</v>
      </c>
      <c r="T23" s="50" t="s">
        <v>58</v>
      </c>
      <c r="U23" s="50" t="s">
        <v>59</v>
      </c>
      <c r="V23" s="51" t="str">
        <f t="shared" ref="V23:V27"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0.252</v>
      </c>
      <c r="AA23" s="53" t="str">
        <f t="shared" si="2"/>
        <v>Baja</v>
      </c>
      <c r="AB23" s="51">
        <f t="shared" ref="AB23:AB27" si="9">+Z23</f>
        <v>0.252</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11" customHeight="1" x14ac:dyDescent="0.35">
      <c r="A24" s="403"/>
      <c r="B24" s="379"/>
      <c r="C24" s="379"/>
      <c r="D24" s="379"/>
      <c r="E24" s="379"/>
      <c r="F24" s="380"/>
      <c r="G24" s="380"/>
      <c r="H24" s="379"/>
      <c r="I24" s="437"/>
      <c r="J24" s="387"/>
      <c r="K24" s="388"/>
      <c r="L24" s="389"/>
      <c r="M24" s="382">
        <f>IF(NOT(ISERROR(MATCH(L24,_xlfn.ANCHORARRAY(F35),0))),K37&amp;"Por favor no seleccionar los criterios de impacto",L24)</f>
        <v>0</v>
      </c>
      <c r="N24" s="381"/>
      <c r="O24" s="382"/>
      <c r="P24" s="383"/>
      <c r="Q24" s="48">
        <v>3</v>
      </c>
      <c r="R24" s="205" t="s">
        <v>349</v>
      </c>
      <c r="S24" s="49" t="str">
        <f>IF(OR(T24="Preventivo",T24="Detectivo"),"Probabilidad",IF(T24="Correctivo","Impacto",""))</f>
        <v>Probabilidad</v>
      </c>
      <c r="T24" s="50" t="s">
        <v>72</v>
      </c>
      <c r="U24" s="50" t="s">
        <v>59</v>
      </c>
      <c r="V24" s="51" t="str">
        <f t="shared" si="8"/>
        <v>30%</v>
      </c>
      <c r="W24" s="50" t="s">
        <v>60</v>
      </c>
      <c r="X24" s="50" t="s">
        <v>61</v>
      </c>
      <c r="Y24" s="50" t="s">
        <v>62</v>
      </c>
      <c r="Z24" s="52">
        <f>IFERROR(IF(AND(S23="Probabilidad",S24="Probabilidad"),(AB23-(+AB23*V24)),IF(AND(S23="Impacto",S24="Probabilidad"),(AB22-(+AB22*V24)),IF(S24="Impacto",AB23,""))),"")</f>
        <v>0.1764</v>
      </c>
      <c r="AA24" s="53" t="str">
        <f t="shared" si="2"/>
        <v>Muy Baja</v>
      </c>
      <c r="AB24" s="51">
        <f t="shared" si="9"/>
        <v>0.1764</v>
      </c>
      <c r="AC24" s="53" t="str">
        <f t="shared" si="4"/>
        <v>Moderado</v>
      </c>
      <c r="AD24" s="51">
        <f>IFERROR(IF(AND(S23="Impacto",S24="Impacto"),(AD23-(+AD23*V24)),IF(AND(S23="Probabilidad",S24="Impacto"),(AD22-(+AD22*V24)),IF(S24="Probabilidad",AD23,""))),"")</f>
        <v>0.6</v>
      </c>
      <c r="AE24" s="54" t="str">
        <f t="shared" si="10"/>
        <v>Moderado</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hidden="1" customHeight="1" x14ac:dyDescent="0.35">
      <c r="A25" s="403"/>
      <c r="B25" s="379"/>
      <c r="C25" s="379"/>
      <c r="D25" s="379"/>
      <c r="E25" s="379"/>
      <c r="F25" s="380"/>
      <c r="G25" s="380"/>
      <c r="H25" s="379"/>
      <c r="I25" s="437"/>
      <c r="J25" s="387"/>
      <c r="K25" s="388"/>
      <c r="L25" s="389"/>
      <c r="M25" s="382">
        <f>IF(NOT(ISERROR(MATCH(L25,_xlfn.ANCHORARRAY(F36),0))),K38&amp;"Por favor no seleccionar los criterios de impacto",L25)</f>
        <v>0</v>
      </c>
      <c r="N25" s="381"/>
      <c r="O25" s="382"/>
      <c r="P25" s="383"/>
      <c r="Q25" s="48">
        <v>4</v>
      </c>
      <c r="R25" s="206"/>
      <c r="S25" s="49" t="str">
        <f t="shared" ref="S25:S27" si="11">IF(OR(T25="Preventivo",T25="Detectivo"),"Probabilidad",IF(T25="Correctivo","Impacto",""))</f>
        <v/>
      </c>
      <c r="T25" s="50"/>
      <c r="U25" s="50"/>
      <c r="V25" s="51"/>
      <c r="W25" s="50"/>
      <c r="X25" s="50"/>
      <c r="Y25" s="50"/>
      <c r="Z25" s="52"/>
      <c r="AA25" s="53"/>
      <c r="AB25" s="51"/>
      <c r="AC25" s="53"/>
      <c r="AD25" s="51"/>
      <c r="AE25" s="54"/>
      <c r="AF25" s="384"/>
      <c r="AG25" s="50"/>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403"/>
      <c r="B26" s="379"/>
      <c r="C26" s="379"/>
      <c r="D26" s="379"/>
      <c r="E26" s="379"/>
      <c r="F26" s="380"/>
      <c r="G26" s="380"/>
      <c r="H26" s="379"/>
      <c r="I26" s="437"/>
      <c r="J26" s="387"/>
      <c r="K26" s="388"/>
      <c r="L26" s="389"/>
      <c r="M26" s="382">
        <f>IF(NOT(ISERROR(MATCH(L26,_xlfn.ANCHORARRAY(F37),0))),K39&amp;"Por favor no seleccionar los criterios de impacto",L26)</f>
        <v>0</v>
      </c>
      <c r="N26" s="381"/>
      <c r="O26" s="382"/>
      <c r="P26" s="383"/>
      <c r="Q26" s="48">
        <v>5</v>
      </c>
      <c r="R26" s="206"/>
      <c r="S26" s="49" t="str">
        <f t="shared" si="11"/>
        <v/>
      </c>
      <c r="T26" s="50"/>
      <c r="U26" s="50"/>
      <c r="V26" s="51"/>
      <c r="W26" s="50"/>
      <c r="X26" s="50"/>
      <c r="Y26" s="50"/>
      <c r="Z26" s="52"/>
      <c r="AA26" s="53"/>
      <c r="AB26" s="51"/>
      <c r="AC26" s="53"/>
      <c r="AD26" s="51"/>
      <c r="AE26" s="54"/>
      <c r="AF26" s="384"/>
      <c r="AG26" s="50"/>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403"/>
      <c r="B27" s="379"/>
      <c r="C27" s="379"/>
      <c r="D27" s="379"/>
      <c r="E27" s="46"/>
      <c r="F27" s="380"/>
      <c r="G27" s="47"/>
      <c r="H27" s="379"/>
      <c r="I27" s="437"/>
      <c r="J27" s="387"/>
      <c r="K27" s="388"/>
      <c r="L27" s="389"/>
      <c r="M27" s="382">
        <f>IF(NOT(ISERROR(MATCH(L27,_xlfn.ANCHORARRAY(F38),0))),K40&amp;"Por favor no seleccionar los criterios de impacto",L27)</f>
        <v>0</v>
      </c>
      <c r="N27" s="381"/>
      <c r="O27" s="382"/>
      <c r="P27" s="383"/>
      <c r="Q27" s="48">
        <v>6</v>
      </c>
      <c r="R27" s="203"/>
      <c r="S27" s="49" t="str">
        <f t="shared" si="11"/>
        <v/>
      </c>
      <c r="T27" s="50"/>
      <c r="U27" s="50"/>
      <c r="V27" s="51" t="str">
        <f t="shared" si="8"/>
        <v/>
      </c>
      <c r="W27" s="50"/>
      <c r="X27" s="50"/>
      <c r="Y27" s="50"/>
      <c r="Z27" s="52" t="str">
        <f t="shared" ref="Z27" si="12">IFERROR(IF(AND(S26="Probabilidad",S27="Probabilidad"),(AB26-(+AB26*V27)),IF(AND(S26="Impacto",S27="Probabilidad"),(AB25-(+AB25*V27)),IF(S27="Impacto",AB26,""))),"")</f>
        <v/>
      </c>
      <c r="AA27" s="53" t="str">
        <f t="shared" si="2"/>
        <v/>
      </c>
      <c r="AB27" s="51" t="str">
        <f t="shared" si="9"/>
        <v/>
      </c>
      <c r="AC27" s="53" t="str">
        <f t="shared" si="4"/>
        <v/>
      </c>
      <c r="AD27" s="51" t="str">
        <f t="shared" ref="AD27" si="13">IFERROR(IF(AND(S26="Impacto",S27="Impacto"),(AD26-(+AD26*V27)),IF(AND(S26="Probabilidad",S27="Impacto"),(AD25-(+AD25*V27)),IF(S27="Probabilidad",AD26,""))),"")</f>
        <v/>
      </c>
      <c r="AE27" s="54" t="str">
        <f t="shared" ref="AE27" si="14">IFERROR(IF(OR(AND(AA27="Muy Baja",AC27="Leve"),AND(AA27="Muy Baja",AC27="Menor"),AND(AA27="Baja",AC27="Leve")),"Bajo",IF(OR(AND(AA27="Muy baja",AC27="Moderado"),AND(AA27="Baja",AC27="Menor"),AND(AA27="Baja",AC27="Moderado"),AND(AA27="Media",AC27="Leve"),AND(AA27="Media",AC27="Menor"),AND(AA27="Media",AC27="Moderado"),AND(AA27="Alta",AC27="Leve"),AND(AA27="Alta",AC27="Menor")),"Moderado",IF(OR(AND(AA27="Muy Baja",AC27="Mayor"),AND(AA27="Baja",AC27="Mayor"),AND(AA27="Media",AC27="Mayor"),AND(AA27="Alta",AC27="Moderado"),AND(AA27="Alta",AC27="Mayor"),AND(AA27="Muy Alta",AC27="Leve"),AND(AA27="Muy Alta",AC27="Menor"),AND(AA27="Muy Alta",AC27="Moderado"),AND(AA27="Muy Alta",AC27="Mayor")),"Alto",IF(OR(AND(AA27="Muy Baja",AC27="Catastrófico"),AND(AA27="Baja",AC27="Catastrófico"),AND(AA27="Media",AC27="Catastrófico"),AND(AA27="Alta",AC27="Catastrófico"),AND(AA27="Muy Alta",AC27="Catastrófico")),"Extremo","")))),"")</f>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6.5" customHeight="1" x14ac:dyDescent="0.35">
      <c r="A28" s="403">
        <v>3</v>
      </c>
      <c r="B28" s="379" t="s">
        <v>49</v>
      </c>
      <c r="C28" s="379" t="s">
        <v>350</v>
      </c>
      <c r="D28" s="379" t="s">
        <v>351</v>
      </c>
      <c r="E28" s="379" t="s">
        <v>139</v>
      </c>
      <c r="F28" s="380" t="s">
        <v>352</v>
      </c>
      <c r="G28" s="380" t="s">
        <v>54</v>
      </c>
      <c r="H28" s="379" t="s">
        <v>55</v>
      </c>
      <c r="I28" s="437">
        <v>130</v>
      </c>
      <c r="J28" s="387" t="str">
        <f>IF(I28&lt;=0,"",IF(I28&lt;=2,"Muy Baja",IF(I28&lt;=24,"Baja",IF(I28&lt;=500,"Media",IF(I28&lt;=5000,"Alta","Muy Alta")))))</f>
        <v>Media</v>
      </c>
      <c r="K28" s="388">
        <f>IF(J28="","",IF(J28="Muy Baja",0.2,IF(J28="Baja",0.4,IF(J28="Media",0.6,IF(J28="Alta",0.8,IF(J28="Muy Alta",1,))))))</f>
        <v>0.6</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205" t="s">
        <v>353</v>
      </c>
      <c r="S28" s="49" t="str">
        <f>IF(OR(T28="Preventivo",T28="Detectivo"),"Probabilidad",IF(T28="Correctivo","Impacto",""))</f>
        <v>Probabilidad</v>
      </c>
      <c r="T28" s="50" t="s">
        <v>58</v>
      </c>
      <c r="U28" s="50" t="s">
        <v>59</v>
      </c>
      <c r="V28" s="51" t="str">
        <f>IF(AND(T28="Preventivo",U28="Automático"),"50%",IF(AND(T28="Preventivo",U28="Manual"),"40%",IF(AND(T28="Detectivo",U28="Automático"),"40%",IF(AND(T28="Detectivo",U28="Manual"),"30%",IF(AND(T28="Correctivo",U28="Automático"),"35%",IF(AND(T28="Correctivo",U28="Manual"),"25%",""))))))</f>
        <v>40%</v>
      </c>
      <c r="W28" s="50" t="s">
        <v>60</v>
      </c>
      <c r="X28" s="50" t="s">
        <v>61</v>
      </c>
      <c r="Y28" s="50" t="s">
        <v>62</v>
      </c>
      <c r="Z28" s="52">
        <f>IFERROR(IF(S28="Probabilidad",(K28-(+K28*V28)),IF(S28="Impacto",K28,"")),"")</f>
        <v>0.36</v>
      </c>
      <c r="AA28" s="53" t="str">
        <f>IFERROR(IF(Z28="","",IF(Z28&lt;=0.2,"Muy Baja",IF(Z28&lt;=0.4,"Baja",IF(Z28&lt;=0.6,"Media",IF(Z28&lt;=0.8,"Alta","Muy Alta"))))),"")</f>
        <v>Baja</v>
      </c>
      <c r="AB28" s="51">
        <f>+Z28</f>
        <v>0.36</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t="str">
        <f>(AC30)</f>
        <v>Moderado</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82.5" customHeight="1" x14ac:dyDescent="0.35">
      <c r="A29" s="403"/>
      <c r="B29" s="379"/>
      <c r="C29" s="379"/>
      <c r="D29" s="379"/>
      <c r="E29" s="379"/>
      <c r="F29" s="380"/>
      <c r="G29" s="380"/>
      <c r="H29" s="379"/>
      <c r="I29" s="437"/>
      <c r="J29" s="387"/>
      <c r="K29" s="388"/>
      <c r="L29" s="389"/>
      <c r="M29" s="388">
        <f>IF(NOT(ISERROR(MATCH(L29,_xlfn.ANCHORARRAY(F40),0))),K42&amp;"Por favor no seleccionar los criterios de impacto",L29)</f>
        <v>0</v>
      </c>
      <c r="N29" s="387"/>
      <c r="O29" s="388"/>
      <c r="P29" s="395"/>
      <c r="Q29" s="48">
        <v>2</v>
      </c>
      <c r="R29" s="205" t="s">
        <v>354</v>
      </c>
      <c r="S29" s="49" t="str">
        <f>IF(OR(T29="Preventivo",T29="Detectivo"),"Probabilidad",IF(T29="Correctivo","Impacto",""))</f>
        <v>Probabilidad</v>
      </c>
      <c r="T29" s="50" t="s">
        <v>72</v>
      </c>
      <c r="U29" s="50" t="s">
        <v>59</v>
      </c>
      <c r="V29" s="51" t="str">
        <f t="shared" ref="V29:V35" si="15">IF(AND(T29="Preventivo",U29="Automático"),"50%",IF(AND(T29="Preventivo",U29="Manual"),"40%",IF(AND(T29="Detectivo",U29="Automático"),"40%",IF(AND(T29="Detectivo",U29="Manual"),"30%",IF(AND(T29="Correctivo",U29="Automático"),"35%",IF(AND(T29="Correctivo",U29="Manual"),"25%",""))))))</f>
        <v>30%</v>
      </c>
      <c r="W29" s="50" t="s">
        <v>60</v>
      </c>
      <c r="X29" s="50" t="s">
        <v>61</v>
      </c>
      <c r="Y29" s="50" t="s">
        <v>62</v>
      </c>
      <c r="Z29" s="59">
        <f>IFERROR(IF(AND(S28="Probabilidad",S29="Probabilidad"),(AB28-(+AB28*V29)),IF(S29="Probabilidad",(K28-(+K28*V29)),IF(S29="Impacto",AB28,""))),"")</f>
        <v>0.252</v>
      </c>
      <c r="AA29" s="53" t="str">
        <f t="shared" si="2"/>
        <v>Baja</v>
      </c>
      <c r="AB29" s="51">
        <f t="shared" ref="AB29:AB33" si="16">+Z29</f>
        <v>0.252</v>
      </c>
      <c r="AC29" s="53" t="str">
        <f t="shared" si="4"/>
        <v>Moderado</v>
      </c>
      <c r="AD29" s="51">
        <f>IFERROR(IF(AND(S28="Impacto",S29="Impacto"),(AD28-(+AD28*V29)),IF(S29="Impacto",(O28-(+O28*V29)),IF(S29="Probabilidad",AD28,""))),"")</f>
        <v>0.6</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87.65" customHeight="1" x14ac:dyDescent="0.35">
      <c r="A30" s="403"/>
      <c r="B30" s="379"/>
      <c r="C30" s="379"/>
      <c r="D30" s="379"/>
      <c r="E30" s="379"/>
      <c r="F30" s="380"/>
      <c r="G30" s="380"/>
      <c r="H30" s="379"/>
      <c r="I30" s="437"/>
      <c r="J30" s="387"/>
      <c r="K30" s="388"/>
      <c r="L30" s="389"/>
      <c r="M30" s="388">
        <f>IF(NOT(ISERROR(MATCH(L30,_xlfn.ANCHORARRAY(F41),0))),K43&amp;"Por favor no seleccionar los criterios de impacto",L30)</f>
        <v>0</v>
      </c>
      <c r="N30" s="387"/>
      <c r="O30" s="388"/>
      <c r="P30" s="395"/>
      <c r="Q30" s="48">
        <v>3</v>
      </c>
      <c r="R30" s="205" t="s">
        <v>355</v>
      </c>
      <c r="S30" s="49" t="str">
        <f>IF(OR(T30="Preventivo",T30="Detectivo"),"Probabilidad",IF(T30="Correctivo","Impacto",""))</f>
        <v>Probabilidad</v>
      </c>
      <c r="T30" s="50" t="s">
        <v>58</v>
      </c>
      <c r="U30" s="50" t="s">
        <v>59</v>
      </c>
      <c r="V30" s="51" t="str">
        <f t="shared" si="15"/>
        <v>40%</v>
      </c>
      <c r="W30" s="50" t="s">
        <v>60</v>
      </c>
      <c r="X30" s="50" t="s">
        <v>61</v>
      </c>
      <c r="Y30" s="50" t="s">
        <v>62</v>
      </c>
      <c r="Z30" s="52">
        <f>IFERROR(IF(AND(S29="Probabilidad",S30="Probabilidad"),(AB29-(+AB29*V30)),IF(AND(S29="Impacto",S30="Probabilidad"),(AB28-(+AB28*V30)),IF(S30="Impacto",AB29,""))),"")</f>
        <v>0.1512</v>
      </c>
      <c r="AA30" s="53" t="str">
        <f t="shared" si="2"/>
        <v>Muy Baja</v>
      </c>
      <c r="AB30" s="51">
        <f t="shared" si="16"/>
        <v>0.1512</v>
      </c>
      <c r="AC30" s="53" t="str">
        <f t="shared" si="4"/>
        <v>Moderado</v>
      </c>
      <c r="AD30" s="51">
        <f>IFERROR(IF(AND(S29="Impacto",S30="Impacto"),(AD29-(+AD29*V30)),IF(AND(S29="Probabilidad",S30="Impacto"),(AD28-(+AD28*V30)),IF(S30="Probabilidad",AD29,""))),"")</f>
        <v>0.6</v>
      </c>
      <c r="AE30" s="54" t="str">
        <f t="shared" si="17"/>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51.5" hidden="1" customHeight="1" x14ac:dyDescent="0.35">
      <c r="A31" s="403"/>
      <c r="B31" s="379"/>
      <c r="C31" s="379"/>
      <c r="D31" s="379"/>
      <c r="E31" s="379"/>
      <c r="F31" s="380"/>
      <c r="G31" s="380"/>
      <c r="H31" s="379"/>
      <c r="I31" s="437"/>
      <c r="J31" s="387"/>
      <c r="K31" s="388"/>
      <c r="L31" s="389"/>
      <c r="M31" s="388">
        <f>IF(NOT(ISERROR(MATCH(L31,_xlfn.ANCHORARRAY(F42),0))),K44&amp;"Por favor no seleccionar los criterios de impacto",L31)</f>
        <v>0</v>
      </c>
      <c r="N31" s="387"/>
      <c r="O31" s="388"/>
      <c r="P31" s="395"/>
      <c r="Q31" s="48">
        <v>4</v>
      </c>
      <c r="R31" s="207"/>
      <c r="S31" s="49" t="str">
        <f t="shared" ref="S31:S33" si="18">IF(OR(T31="Preventivo",T31="Detectivo"),"Probabilidad",IF(T31="Correctivo","Impacto",""))</f>
        <v/>
      </c>
      <c r="T31" s="50"/>
      <c r="U31" s="50"/>
      <c r="V31" s="51" t="str">
        <f t="shared" si="15"/>
        <v/>
      </c>
      <c r="W31" s="50"/>
      <c r="X31" s="50"/>
      <c r="Y31" s="50"/>
      <c r="Z31" s="52" t="str">
        <f t="shared" ref="Z31:Z33" si="19">IFERROR(IF(AND(S30="Probabilidad",S31="Probabilidad"),(AB30-(+AB30*V31)),IF(AND(S30="Impacto",S31="Probabilidad"),(AB29-(+AB29*V31)),IF(S31="Impacto",AB30,""))),"")</f>
        <v/>
      </c>
      <c r="AA31" s="53" t="str">
        <f t="shared" si="2"/>
        <v/>
      </c>
      <c r="AB31" s="51" t="str">
        <f t="shared" si="16"/>
        <v/>
      </c>
      <c r="AC31" s="53" t="str">
        <f t="shared" si="4"/>
        <v/>
      </c>
      <c r="AD31" s="51" t="str">
        <f t="shared" ref="AD31:AD33" si="20">IFERROR(IF(AND(S30="Impacto",S31="Impacto"),(AD30-(+AD30*V31)),IF(AND(S30="Probabilidad",S31="Impacto"),(AD29-(+AD29*V31)),IF(S31="Probabilidad",AD30,""))),"")</f>
        <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hidden="1" customHeight="1" x14ac:dyDescent="0.35">
      <c r="A32" s="403"/>
      <c r="B32" s="379"/>
      <c r="C32" s="379"/>
      <c r="D32" s="379"/>
      <c r="E32" s="379"/>
      <c r="F32" s="380"/>
      <c r="G32" s="380"/>
      <c r="H32" s="379"/>
      <c r="I32" s="437"/>
      <c r="J32" s="387"/>
      <c r="K32" s="388"/>
      <c r="L32" s="389"/>
      <c r="M32" s="388">
        <f>IF(NOT(ISERROR(MATCH(L32,_xlfn.ANCHORARRAY(F43),0))),K45&amp;"Por favor no seleccionar los criterios de impacto",L32)</f>
        <v>0</v>
      </c>
      <c r="N32" s="387"/>
      <c r="O32" s="388"/>
      <c r="P32" s="395"/>
      <c r="Q32" s="48">
        <v>5</v>
      </c>
      <c r="R32" s="206"/>
      <c r="S32" s="49" t="str">
        <f t="shared" si="18"/>
        <v/>
      </c>
      <c r="T32" s="50"/>
      <c r="U32" s="50"/>
      <c r="V32" s="51" t="str">
        <f t="shared" si="15"/>
        <v/>
      </c>
      <c r="W32" s="50"/>
      <c r="X32" s="50"/>
      <c r="Y32" s="50"/>
      <c r="Z32" s="52" t="str">
        <f t="shared" si="19"/>
        <v/>
      </c>
      <c r="AA32" s="53" t="str">
        <f t="shared" si="2"/>
        <v/>
      </c>
      <c r="AB32" s="51" t="str">
        <f t="shared" si="16"/>
        <v/>
      </c>
      <c r="AC32" s="53" t="str">
        <f t="shared" si="4"/>
        <v/>
      </c>
      <c r="AD32" s="51" t="str">
        <f t="shared" si="20"/>
        <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hidden="1" customHeight="1" x14ac:dyDescent="0.35">
      <c r="A33" s="403"/>
      <c r="B33" s="379"/>
      <c r="C33" s="379"/>
      <c r="D33" s="379"/>
      <c r="E33" s="379"/>
      <c r="F33" s="380"/>
      <c r="G33" s="380"/>
      <c r="H33" s="379"/>
      <c r="I33" s="437"/>
      <c r="J33" s="387"/>
      <c r="K33" s="388"/>
      <c r="L33" s="389"/>
      <c r="M33" s="388">
        <f>IF(NOT(ISERROR(MATCH(L33,_xlfn.ANCHORARRAY(F44),0))),K46&amp;"Por favor no seleccionar los criterios de impacto",L33)</f>
        <v>0</v>
      </c>
      <c r="N33" s="387"/>
      <c r="O33" s="388"/>
      <c r="P33" s="395"/>
      <c r="Q33" s="48">
        <v>6</v>
      </c>
      <c r="R33" s="206"/>
      <c r="S33" s="49" t="str">
        <f t="shared" si="18"/>
        <v/>
      </c>
      <c r="T33" s="50"/>
      <c r="U33" s="50"/>
      <c r="V33" s="51" t="str">
        <f t="shared" si="15"/>
        <v/>
      </c>
      <c r="W33" s="50"/>
      <c r="X33" s="50"/>
      <c r="Y33" s="50"/>
      <c r="Z33" s="52" t="str">
        <f t="shared" si="19"/>
        <v/>
      </c>
      <c r="AA33" s="53" t="str">
        <f t="shared" si="2"/>
        <v/>
      </c>
      <c r="AB33" s="51" t="str">
        <f t="shared" si="16"/>
        <v/>
      </c>
      <c r="AC33" s="53" t="str">
        <f t="shared" si="4"/>
        <v/>
      </c>
      <c r="AD33" s="51" t="str">
        <f t="shared" si="20"/>
        <v/>
      </c>
      <c r="AE33" s="54" t="str">
        <f t="shared" si="21"/>
        <v/>
      </c>
      <c r="AF33" s="396"/>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122.5" customHeight="1" x14ac:dyDescent="0.35">
      <c r="A34" s="403">
        <v>4</v>
      </c>
      <c r="B34" s="379" t="s">
        <v>49</v>
      </c>
      <c r="C34" s="379" t="s">
        <v>356</v>
      </c>
      <c r="D34" s="379" t="s">
        <v>357</v>
      </c>
      <c r="E34" s="379" t="s">
        <v>139</v>
      </c>
      <c r="F34" s="380" t="s">
        <v>358</v>
      </c>
      <c r="G34" s="380" t="s">
        <v>359</v>
      </c>
      <c r="H34" s="379" t="s">
        <v>55</v>
      </c>
      <c r="I34" s="437">
        <v>500</v>
      </c>
      <c r="J34" s="387" t="str">
        <f>IF(I34&lt;=0,"",IF(I34&lt;=2,"Muy Baja",IF(I34&lt;=24,"Baja",IF(I34&lt;=500,"Media",IF(I34&lt;=5000,"Alta","Muy Alta")))))</f>
        <v>Media</v>
      </c>
      <c r="K34" s="388">
        <f>IF(J34="","",IF(J34="Muy Baja",0.2,IF(J34="Baja",0.4,IF(J34="Media",0.6,IF(J34="Alta",0.8,IF(J34="Muy Alta",1,))))))</f>
        <v>0.6</v>
      </c>
      <c r="L34" s="389" t="s">
        <v>56</v>
      </c>
      <c r="M34" s="388" t="s">
        <v>56</v>
      </c>
      <c r="N34" s="387" t="s">
        <v>702</v>
      </c>
      <c r="O34" s="388">
        <f>IF(N34="","",IF(N34="Leve",0.2,IF(N34="Menor",0.4,IF(N34="Moderado",0.6,IF(N34="Mayor",0.8,IF(N34="Catastrófico",1,))))))</f>
        <v>0.6</v>
      </c>
      <c r="P34" s="395"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Moderado</v>
      </c>
      <c r="Q34" s="48">
        <v>1</v>
      </c>
      <c r="R34" s="203" t="s">
        <v>360</v>
      </c>
      <c r="S34" s="49" t="str">
        <f>IF(OR(T34="Preventivo",T34="Detectivo"),"Probabilidad",IF(T34="Correctivo","Impacto",""))</f>
        <v>Probabilidad</v>
      </c>
      <c r="T34" s="50" t="s">
        <v>58</v>
      </c>
      <c r="U34" s="50" t="s">
        <v>59</v>
      </c>
      <c r="V34" s="51" t="str">
        <f t="shared" si="15"/>
        <v>40%</v>
      </c>
      <c r="W34" s="50" t="s">
        <v>60</v>
      </c>
      <c r="X34" s="50" t="s">
        <v>61</v>
      </c>
      <c r="Y34" s="50" t="s">
        <v>62</v>
      </c>
      <c r="Z34" s="52">
        <f>IFERROR(IF(S34="Probabilidad",(K34-(+K34*V34)),IF(S34="Impacto",K34,"")),"")</f>
        <v>0.36</v>
      </c>
      <c r="AA34" s="53" t="str">
        <f>IFERROR(IF(Z34="","",IF(Z34&lt;=0.2,"Muy Baja",IF(Z34&lt;=0.4,"Baja",IF(Z34&lt;=0.6,"Media",IF(Z34&lt;=0.8,"Alta","Muy Alta"))))),"")</f>
        <v>Baja</v>
      </c>
      <c r="AB34" s="51">
        <f>+Z34</f>
        <v>0.36</v>
      </c>
      <c r="AC34" s="53" t="str">
        <f>IFERROR(IF(AD34="","",IF(AD34&lt;=0.2,"Leve",IF(AD34&lt;=0.4,"Menor",IF(AD34&lt;=0.6,"Moderado",IF(AD34&lt;=0.8,"Mayor","Catastrófico"))))),"")</f>
        <v>Moderado</v>
      </c>
      <c r="AD34" s="51">
        <f>IFERROR(IF(S34="Impacto",(O34-(+O34*V34)),IF(S34="Probabilidad",O34,"")),"")</f>
        <v>0.6</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396" t="str">
        <f>(AC35)</f>
        <v>Moderado</v>
      </c>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78" customHeight="1" x14ac:dyDescent="0.35">
      <c r="A35" s="403"/>
      <c r="B35" s="379"/>
      <c r="C35" s="379"/>
      <c r="D35" s="379"/>
      <c r="E35" s="379"/>
      <c r="F35" s="380"/>
      <c r="G35" s="380"/>
      <c r="H35" s="379"/>
      <c r="I35" s="437"/>
      <c r="J35" s="387"/>
      <c r="K35" s="388"/>
      <c r="L35" s="389"/>
      <c r="M35" s="388">
        <f>IF(NOT(ISERROR(MATCH(L35,_xlfn.ANCHORARRAY(F46),0))),K48&amp;"Por favor no seleccionar los criterios de impacto",L35)</f>
        <v>0</v>
      </c>
      <c r="N35" s="387"/>
      <c r="O35" s="388"/>
      <c r="P35" s="395"/>
      <c r="Q35" s="48">
        <v>2</v>
      </c>
      <c r="R35" s="203" t="s">
        <v>361</v>
      </c>
      <c r="S35" s="49" t="str">
        <f>IF(OR(T35="Preventivo",T35="Detectivo"),"Probabilidad",IF(T35="Correctivo","Impacto",""))</f>
        <v>Probabilidad</v>
      </c>
      <c r="T35" s="50" t="s">
        <v>72</v>
      </c>
      <c r="U35" s="50" t="s">
        <v>59</v>
      </c>
      <c r="V35" s="51" t="str">
        <f t="shared" si="15"/>
        <v>30%</v>
      </c>
      <c r="W35" s="50" t="s">
        <v>60</v>
      </c>
      <c r="X35" s="50" t="s">
        <v>61</v>
      </c>
      <c r="Y35" s="50" t="s">
        <v>62</v>
      </c>
      <c r="Z35" s="52">
        <f>IFERROR(IF(AND(S34="Probabilidad",S35="Probabilidad"),(AB34-(+AB34*V35)),IF(S35="Probabilidad",(K34-(+K34*V35)),IF(S35="Impacto",AB34,""))),"")</f>
        <v>0.252</v>
      </c>
      <c r="AA35" s="53" t="str">
        <f t="shared" si="2"/>
        <v>Baja</v>
      </c>
      <c r="AB35" s="51">
        <f t="shared" ref="AB35:AB37" si="22">+Z35</f>
        <v>0.252</v>
      </c>
      <c r="AC35" s="53" t="str">
        <f t="shared" si="4"/>
        <v>Moderado</v>
      </c>
      <c r="AD35" s="51">
        <f>IFERROR(IF(AND(S34="Impacto",S35="Impacto"),(AD34-(+AD34*V35)),IF(S35="Impacto",(O34-(+O34*V35)),IF(S35="Probabilidad",AD34,""))),"")</f>
        <v>0.6</v>
      </c>
      <c r="AE35" s="54" t="str">
        <f t="shared" ref="AE35:AE36" si="23">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Moderado</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17.25" hidden="1" customHeight="1" x14ac:dyDescent="0.35">
      <c r="A36" s="403"/>
      <c r="B36" s="379"/>
      <c r="C36" s="379"/>
      <c r="D36" s="379"/>
      <c r="E36" s="379"/>
      <c r="F36" s="380"/>
      <c r="G36" s="380"/>
      <c r="H36" s="379"/>
      <c r="I36" s="437"/>
      <c r="J36" s="387"/>
      <c r="K36" s="388"/>
      <c r="L36" s="389"/>
      <c r="M36" s="388">
        <f>IF(NOT(ISERROR(MATCH(L36,_xlfn.ANCHORARRAY(F47),0))),K49&amp;"Por favor no seleccionar los criterios de impacto",L36)</f>
        <v>0</v>
      </c>
      <c r="N36" s="387"/>
      <c r="O36" s="388"/>
      <c r="P36" s="395"/>
      <c r="Q36" s="48">
        <v>3</v>
      </c>
      <c r="R36" s="60"/>
      <c r="S36" s="49" t="str">
        <f>IF(OR(T36="Preventivo",T36="Detectivo"),"Probabilidad",IF(T36="Correctivo","Impacto",""))</f>
        <v/>
      </c>
      <c r="T36" s="50"/>
      <c r="U36" s="50"/>
      <c r="V36" s="51"/>
      <c r="W36" s="50"/>
      <c r="X36" s="50"/>
      <c r="Y36" s="50"/>
      <c r="Z36" s="52" t="str">
        <f>IFERROR(IF(AND(S35="Probabilidad",S36="Probabilidad"),(AB35-(+AB35*V36)),IF(AND(S35="Impacto",S36="Probabilidad"),(AB34-(+AB34*V36)),IF(S36="Impacto",AB35,""))),"")</f>
        <v/>
      </c>
      <c r="AA36" s="53" t="str">
        <f t="shared" si="2"/>
        <v/>
      </c>
      <c r="AB36" s="51" t="str">
        <f t="shared" si="22"/>
        <v/>
      </c>
      <c r="AC36" s="53" t="str">
        <f t="shared" si="4"/>
        <v/>
      </c>
      <c r="AD36" s="51" t="str">
        <f>IFERROR(IF(AND(S35="Impacto",S36="Impacto"),(AD35-(+AD35*V36)),IF(AND(S35="Probabilidad",S36="Impacto"),(AD34-(+AD34*V36)),IF(S36="Probabilidad",AD35,""))),"")</f>
        <v/>
      </c>
      <c r="AE36" s="54" t="str">
        <f t="shared" si="23"/>
        <v/>
      </c>
      <c r="AF36" s="396"/>
      <c r="AG36" s="50"/>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26.25" hidden="1" customHeight="1" x14ac:dyDescent="0.35">
      <c r="A37" s="403"/>
      <c r="B37" s="379"/>
      <c r="C37" s="379"/>
      <c r="D37" s="379"/>
      <c r="E37" s="379"/>
      <c r="F37" s="380"/>
      <c r="G37" s="380"/>
      <c r="H37" s="379"/>
      <c r="I37" s="437"/>
      <c r="J37" s="387"/>
      <c r="K37" s="388"/>
      <c r="L37" s="389"/>
      <c r="M37" s="388">
        <f>IF(NOT(ISERROR(MATCH(L37,_xlfn.ANCHORARRAY(F48),0))),K50&amp;"Por favor no seleccionar los criterios de impacto",L37)</f>
        <v>0</v>
      </c>
      <c r="N37" s="387"/>
      <c r="O37" s="388"/>
      <c r="P37" s="395"/>
      <c r="Q37" s="48">
        <v>4</v>
      </c>
      <c r="R37" s="60"/>
      <c r="S37" s="49" t="str">
        <f t="shared" ref="S37" si="24">IF(OR(T37="Preventivo",T37="Detectivo"),"Probabilidad",IF(T37="Correctivo","Impacto",""))</f>
        <v/>
      </c>
      <c r="T37" s="50"/>
      <c r="U37" s="50"/>
      <c r="V37" s="51"/>
      <c r="W37" s="50"/>
      <c r="X37" s="50"/>
      <c r="Y37" s="50"/>
      <c r="Z37" s="52" t="str">
        <f t="shared" ref="Z37" si="25">IFERROR(IF(AND(S36="Probabilidad",S37="Probabilidad"),(AB36-(+AB36*V37)),IF(AND(S36="Impacto",S37="Probabilidad"),(AB35-(+AB35*V37)),IF(S37="Impacto",AB36,""))),"")</f>
        <v/>
      </c>
      <c r="AA37" s="53" t="str">
        <f t="shared" si="2"/>
        <v/>
      </c>
      <c r="AB37" s="51" t="str">
        <f t="shared" si="22"/>
        <v/>
      </c>
      <c r="AC37" s="53" t="str">
        <f t="shared" si="4"/>
        <v/>
      </c>
      <c r="AD37" s="51" t="str">
        <f t="shared" ref="AD37" si="26">IFERROR(IF(AND(S36="Impacto",S37="Impacto"),(AD36-(+AD36*V37)),IF(AND(S36="Probabilidad",S37="Impacto"),(AD35-(+AD35*V37)),IF(S37="Probabilidad",AD36,""))),"")</f>
        <v/>
      </c>
      <c r="AE37" s="54"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
      </c>
      <c r="AF37" s="396"/>
      <c r="AG37" s="50"/>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24.75" hidden="1" customHeight="1" x14ac:dyDescent="0.35">
      <c r="A38" s="403"/>
      <c r="B38" s="379"/>
      <c r="C38" s="379"/>
      <c r="D38" s="379"/>
      <c r="E38" s="46"/>
      <c r="F38" s="380"/>
      <c r="G38" s="47"/>
      <c r="H38" s="379"/>
      <c r="I38" s="437"/>
      <c r="J38" s="387"/>
      <c r="K38" s="388"/>
      <c r="L38" s="389"/>
      <c r="M38" s="388">
        <f>IF(NOT(ISERROR(MATCH(L38,_xlfn.ANCHORARRAY(F49),0))),K52&amp;"Por favor no seleccionar los criterios de impacto",L38)</f>
        <v>0</v>
      </c>
      <c r="N38" s="387"/>
      <c r="O38" s="388"/>
      <c r="P38" s="395"/>
      <c r="Q38" s="48">
        <v>5</v>
      </c>
      <c r="R38" s="60"/>
      <c r="S38" s="49"/>
      <c r="T38" s="50"/>
      <c r="U38" s="50"/>
      <c r="V38" s="51"/>
      <c r="W38" s="50"/>
      <c r="X38" s="50"/>
      <c r="Y38" s="50"/>
      <c r="Z38" s="59"/>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6" hidden="1" customHeight="1" x14ac:dyDescent="0.35">
      <c r="A39" s="403"/>
      <c r="B39" s="379"/>
      <c r="C39" s="379"/>
      <c r="D39" s="379"/>
      <c r="E39" s="46"/>
      <c r="F39" s="380"/>
      <c r="G39" s="47"/>
      <c r="H39" s="379"/>
      <c r="I39" s="437"/>
      <c r="J39" s="387"/>
      <c r="K39" s="388"/>
      <c r="L39" s="389"/>
      <c r="M39" s="388">
        <f>IF(NOT(ISERROR(MATCH(L39,_xlfn.ANCHORARRAY(F50),0))),K53&amp;"Por favor no seleccionar los criterios de impacto",L39)</f>
        <v>0</v>
      </c>
      <c r="N39" s="387"/>
      <c r="O39" s="388"/>
      <c r="P39" s="395"/>
      <c r="Q39" s="48">
        <v>6</v>
      </c>
      <c r="R39" s="60"/>
      <c r="S39" s="49"/>
      <c r="T39" s="50"/>
      <c r="U39" s="50"/>
      <c r="V39" s="51"/>
      <c r="W39" s="50"/>
      <c r="X39" s="50"/>
      <c r="Y39" s="50"/>
      <c r="Z39" s="52"/>
      <c r="AA39" s="53"/>
      <c r="AB39" s="51"/>
      <c r="AC39" s="53"/>
      <c r="AD39" s="51"/>
      <c r="AE39" s="54"/>
      <c r="AF39" s="54"/>
      <c r="AG39" s="50"/>
      <c r="AH39" s="56"/>
      <c r="AI39" s="57"/>
      <c r="AJ39" s="58"/>
      <c r="AK39" s="58"/>
      <c r="AL39" s="56"/>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86.15" customHeight="1" x14ac:dyDescent="0.35">
      <c r="A40" s="397">
        <v>5</v>
      </c>
      <c r="B40" s="615" t="s">
        <v>90</v>
      </c>
      <c r="C40" s="615" t="s">
        <v>362</v>
      </c>
      <c r="D40" s="615" t="s">
        <v>363</v>
      </c>
      <c r="E40" s="617" t="s">
        <v>139</v>
      </c>
      <c r="F40" s="443" t="s">
        <v>364</v>
      </c>
      <c r="G40" s="442" t="s">
        <v>359</v>
      </c>
      <c r="H40" s="615" t="s">
        <v>55</v>
      </c>
      <c r="I40" s="623">
        <v>500</v>
      </c>
      <c r="J40" s="625" t="str">
        <f>IF(I40&lt;=0,"",IF(I40&lt;=2,"Muy Baja",IF(I40&lt;=24,"Baja",IF(I40&lt;=500,"Media",IF(I40&lt;=5000,"Alta","Muy Alta")))))</f>
        <v>Media</v>
      </c>
      <c r="K40" s="620">
        <f>IF(J40="","",IF(J40="Muy Baja",0.2,IF(J40="Baja",0.4,IF(J40="Media",0.6,IF(J40="Alta",0.8,IF(J40="Muy Alta",1,))))))</f>
        <v>0.6</v>
      </c>
      <c r="L40" s="618" t="s">
        <v>56</v>
      </c>
      <c r="M40" s="620" t="s">
        <v>56</v>
      </c>
      <c r="N40" s="406" t="s">
        <v>702</v>
      </c>
      <c r="O40" s="404">
        <f>IF(N40="","",IF(N40="Leve",0.2,IF(N40="Menor",0.4,IF(N40="Moderado",0.6,IF(N40="Mayor",0.8,IF(N40="Catastrófico",1,))))))</f>
        <v>0.6</v>
      </c>
      <c r="P40" s="408"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Moderado</v>
      </c>
      <c r="Q40" s="66">
        <v>1</v>
      </c>
      <c r="R40" s="208" t="s">
        <v>365</v>
      </c>
      <c r="S40" s="68" t="str">
        <f>IF(OR(T40="Preventivo",T40="Detectivo"),"Probabilidad",IF(T40="Correctivo","Impacto",""))</f>
        <v>Probabilidad</v>
      </c>
      <c r="T40" s="69" t="s">
        <v>72</v>
      </c>
      <c r="U40" s="69" t="s">
        <v>59</v>
      </c>
      <c r="V40" s="70" t="str">
        <f>IF(AND(T40="Preventivo",U40="Automático"),"50%",IF(AND(T40="Preventivo",U40="Manual"),"40%",IF(AND(T40="Detectivo",U40="Automático"),"40%",IF(AND(T40="Detectivo",U40="Manual"),"30%",IF(AND(T40="Correctivo",U40="Automático"),"35%",IF(AND(T40="Correctivo",U40="Manual"),"25%",""))))))</f>
        <v>30%</v>
      </c>
      <c r="W40" s="69" t="s">
        <v>60</v>
      </c>
      <c r="X40" s="69" t="s">
        <v>61</v>
      </c>
      <c r="Y40" s="69" t="s">
        <v>62</v>
      </c>
      <c r="Z40" s="71">
        <f>IFERROR(IF(S40="Probabilidad",(K40-(+K40*V40)),IF(S40="Impacto",K40,"")),"")</f>
        <v>0.42</v>
      </c>
      <c r="AA40" s="72" t="str">
        <f>IFERROR(IF(Z40="","",IF(Z40&lt;=0.2,"Muy Baja",IF(Z40&lt;=0.4,"Baja",IF(Z40&lt;=0.6,"Media",IF(Z40&lt;=0.8,"Alta","Muy Alta"))))),"")</f>
        <v>Media</v>
      </c>
      <c r="AB40" s="70">
        <f>+Z40</f>
        <v>0.42</v>
      </c>
      <c r="AC40" s="72" t="str">
        <f>IFERROR(IF(AD40="","",IF(AD40&lt;=0.2,"Leve",IF(AD40&lt;=0.4,"Menor",IF(AD40&lt;=0.6,"Moderado",IF(AD40&lt;=0.8,"Mayor","Catastrófico"))))),"")</f>
        <v>Moderado</v>
      </c>
      <c r="AD40" s="70">
        <f>IFERROR(IF(S40="Impacto",(O40-(+O40*V40)),IF(S40="Probabilidad",O40,"")),"")</f>
        <v>0.6</v>
      </c>
      <c r="AE40" s="73"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Moderado</v>
      </c>
      <c r="AF40" s="410" t="str">
        <f>(AC41)</f>
        <v>Moderado</v>
      </c>
      <c r="AG40" s="69" t="s">
        <v>63</v>
      </c>
      <c r="AH40" s="61"/>
      <c r="AI40" s="62"/>
      <c r="AJ40" s="63"/>
      <c r="AK40" s="63"/>
      <c r="AL40" s="61"/>
      <c r="AM40" s="64"/>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103" customHeight="1" x14ac:dyDescent="0.35">
      <c r="A41" s="398"/>
      <c r="B41" s="616"/>
      <c r="C41" s="616"/>
      <c r="D41" s="616"/>
      <c r="E41" s="615"/>
      <c r="F41" s="622"/>
      <c r="G41" s="442"/>
      <c r="H41" s="616"/>
      <c r="I41" s="624"/>
      <c r="J41" s="626"/>
      <c r="K41" s="621"/>
      <c r="L41" s="619"/>
      <c r="M41" s="621">
        <f>IF(NOT(ISERROR(MATCH(L41,_xlfn.ANCHORARRAY(F53),0))),K55&amp;"Por favor no seleccionar los criterios de impacto",L41)</f>
        <v>0</v>
      </c>
      <c r="N41" s="407"/>
      <c r="O41" s="405"/>
      <c r="P41" s="409"/>
      <c r="Q41" s="79">
        <v>2</v>
      </c>
      <c r="R41" s="212" t="s">
        <v>366</v>
      </c>
      <c r="S41" s="81" t="str">
        <f>IF(OR(T41="Preventivo",T41="Detectivo"),"Probabilidad",IF(T41="Correctivo","Impacto",""))</f>
        <v>Probabilidad</v>
      </c>
      <c r="T41" s="82" t="s">
        <v>72</v>
      </c>
      <c r="U41" s="82" t="s">
        <v>59</v>
      </c>
      <c r="V41" s="83" t="str">
        <f t="shared" ref="V41:V45" si="27">IF(AND(T41="Preventivo",U41="Automático"),"50%",IF(AND(T41="Preventivo",U41="Manual"),"40%",IF(AND(T41="Detectivo",U41="Automático"),"40%",IF(AND(T41="Detectivo",U41="Manual"),"30%",IF(AND(T41="Correctivo",U41="Automático"),"35%",IF(AND(T41="Correctivo",U41="Manual"),"25%",""))))))</f>
        <v>30%</v>
      </c>
      <c r="W41" s="82" t="s">
        <v>60</v>
      </c>
      <c r="X41" s="82" t="s">
        <v>61</v>
      </c>
      <c r="Y41" s="82" t="s">
        <v>62</v>
      </c>
      <c r="Z41" s="84">
        <f>IFERROR(IF(AND(S40="Probabilidad",S41="Probabilidad"),(AB40-(+AB40*V41)),IF(S41="Probabilidad",(K40-(+K40*V41)),IF(S41="Impacto",AB40,""))),"")</f>
        <v>0.29399999999999998</v>
      </c>
      <c r="AA41" s="85" t="str">
        <f t="shared" si="2"/>
        <v>Baja</v>
      </c>
      <c r="AB41" s="83">
        <f t="shared" ref="AB41:AB45" si="28">+Z41</f>
        <v>0.29399999999999998</v>
      </c>
      <c r="AC41" s="85" t="str">
        <f t="shared" si="4"/>
        <v>Moderado</v>
      </c>
      <c r="AD41" s="83">
        <f>IFERROR(IF(AND(S40="Impacto",S41="Impacto"),(AD40-(+AD40*V41)),IF(S41="Impacto",(O40-(+O40*V41)),IF(S41="Probabilidad",AD40,""))),"")</f>
        <v>0.6</v>
      </c>
      <c r="AE41" s="86" t="str">
        <f t="shared" ref="AE41:AE42" si="29">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Moderado</v>
      </c>
      <c r="AF41" s="410"/>
      <c r="AG41" s="69" t="s">
        <v>63</v>
      </c>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69" hidden="1" customHeight="1" x14ac:dyDescent="0.35">
      <c r="A42" s="398"/>
      <c r="B42" s="616"/>
      <c r="C42" s="616"/>
      <c r="D42" s="616"/>
      <c r="E42" s="209"/>
      <c r="F42" s="622"/>
      <c r="G42" s="442"/>
      <c r="H42" s="616"/>
      <c r="I42" s="624"/>
      <c r="J42" s="626"/>
      <c r="K42" s="621"/>
      <c r="L42" s="619"/>
      <c r="M42" s="621">
        <f>IF(NOT(ISERROR(MATCH(L42,_xlfn.ANCHORARRAY(F54),0))),K56&amp;"Por favor no seleccionar los criterios de impacto",L42)</f>
        <v>0</v>
      </c>
      <c r="N42" s="407"/>
      <c r="O42" s="405"/>
      <c r="P42" s="409"/>
      <c r="Q42" s="79">
        <v>3</v>
      </c>
      <c r="R42" s="87"/>
      <c r="S42" s="81" t="str">
        <f>IF(OR(T42="Preventivo",T42="Detectivo"),"Probabilidad",IF(T42="Correctivo","Impacto",""))</f>
        <v/>
      </c>
      <c r="T42" s="82"/>
      <c r="U42" s="82"/>
      <c r="V42" s="83" t="str">
        <f t="shared" si="27"/>
        <v/>
      </c>
      <c r="W42" s="82"/>
      <c r="X42" s="82" t="s">
        <v>61</v>
      </c>
      <c r="Y42" s="82" t="s">
        <v>62</v>
      </c>
      <c r="Z42" s="84" t="str">
        <f>IFERROR(IF(AND(S41="Probabilidad",S42="Probabilidad"),(AB41-(+AB41*V42)),IF(AND(S41="Impacto",S42="Probabilidad"),(AB40-(+AB40*V42)),IF(S42="Impacto",AB41,""))),"")</f>
        <v/>
      </c>
      <c r="AA42" s="85" t="str">
        <f t="shared" si="2"/>
        <v/>
      </c>
      <c r="AB42" s="83" t="str">
        <f t="shared" si="28"/>
        <v/>
      </c>
      <c r="AC42" s="85" t="str">
        <f t="shared" si="4"/>
        <v/>
      </c>
      <c r="AD42" s="83" t="str">
        <f>IFERROR(IF(AND(S41="Impacto",S42="Impacto"),(AD41-(+AD41*V42)),IF(AND(S41="Probabilidad",S42="Impacto"),(AD40-(+AD40*V42)),IF(S42="Probabilidad",AD41,""))),"")</f>
        <v/>
      </c>
      <c r="AE42" s="86" t="str">
        <f t="shared" si="29"/>
        <v/>
      </c>
      <c r="AF42" s="410"/>
      <c r="AG42" s="69" t="s">
        <v>63</v>
      </c>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81.650000000000006" hidden="1" customHeight="1" x14ac:dyDescent="0.35">
      <c r="A43" s="398"/>
      <c r="B43" s="616"/>
      <c r="C43" s="616"/>
      <c r="D43" s="616"/>
      <c r="E43" s="209"/>
      <c r="F43" s="622"/>
      <c r="G43" s="442"/>
      <c r="H43" s="616"/>
      <c r="I43" s="624"/>
      <c r="J43" s="626"/>
      <c r="K43" s="621"/>
      <c r="L43" s="619"/>
      <c r="M43" s="621">
        <f>IF(NOT(ISERROR(MATCH(L43,_xlfn.ANCHORARRAY(F55),0))),K57&amp;"Por favor no seleccionar los criterios de impacto",L43)</f>
        <v>0</v>
      </c>
      <c r="N43" s="407"/>
      <c r="O43" s="405"/>
      <c r="P43" s="409"/>
      <c r="Q43" s="79">
        <v>4</v>
      </c>
      <c r="R43" s="80"/>
      <c r="S43" s="81" t="str">
        <f t="shared" ref="S43:S45" si="30">IF(OR(T43="Preventivo",T43="Detectivo"),"Probabilidad",IF(T43="Correctivo","Impacto",""))</f>
        <v/>
      </c>
      <c r="T43" s="82"/>
      <c r="U43" s="82"/>
      <c r="V43" s="83" t="str">
        <f t="shared" si="27"/>
        <v/>
      </c>
      <c r="W43" s="82"/>
      <c r="X43" s="82" t="s">
        <v>61</v>
      </c>
      <c r="Y43" s="82" t="s">
        <v>62</v>
      </c>
      <c r="Z43" s="84" t="str">
        <f t="shared" ref="Z43:Z45" si="31">IFERROR(IF(AND(S42="Probabilidad",S43="Probabilidad"),(AB42-(+AB42*V43)),IF(AND(S42="Impacto",S43="Probabilidad"),(AB41-(+AB41*V43)),IF(S43="Impacto",AB42,""))),"")</f>
        <v/>
      </c>
      <c r="AA43" s="85" t="str">
        <f t="shared" si="2"/>
        <v/>
      </c>
      <c r="AB43" s="83" t="str">
        <f t="shared" si="28"/>
        <v/>
      </c>
      <c r="AC43" s="85" t="str">
        <f t="shared" si="4"/>
        <v/>
      </c>
      <c r="AD43" s="83" t="str">
        <f t="shared" ref="AD43:AD45" si="32">IFERROR(IF(AND(S42="Impacto",S43="Impacto"),(AD42-(+AD42*V43)),IF(AND(S42="Probabilidad",S43="Impacto"),(AD41-(+AD41*V43)),IF(S43="Probabilidad",AD42,""))),"")</f>
        <v/>
      </c>
      <c r="AE43" s="86"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410"/>
      <c r="AG43" s="69" t="s">
        <v>63</v>
      </c>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66.650000000000006" hidden="1" customHeight="1" x14ac:dyDescent="0.35">
      <c r="A44" s="398"/>
      <c r="B44" s="616"/>
      <c r="C44" s="616"/>
      <c r="D44" s="616"/>
      <c r="E44" s="209"/>
      <c r="F44" s="622"/>
      <c r="G44" s="443"/>
      <c r="H44" s="616"/>
      <c r="I44" s="624"/>
      <c r="J44" s="626"/>
      <c r="K44" s="621"/>
      <c r="L44" s="619"/>
      <c r="M44" s="621">
        <f>IF(NOT(ISERROR(MATCH(L44,_xlfn.ANCHORARRAY(F56),0))),K58&amp;"Por favor no seleccionar los criterios de impacto",L44)</f>
        <v>0</v>
      </c>
      <c r="N44" s="407"/>
      <c r="O44" s="405"/>
      <c r="P44" s="409"/>
      <c r="Q44" s="79">
        <v>5</v>
      </c>
      <c r="R44" s="80"/>
      <c r="S44" s="81" t="str">
        <f t="shared" si="30"/>
        <v/>
      </c>
      <c r="T44" s="82"/>
      <c r="U44" s="82"/>
      <c r="V44" s="83" t="str">
        <f t="shared" si="27"/>
        <v/>
      </c>
      <c r="W44" s="82"/>
      <c r="X44" s="82" t="s">
        <v>61</v>
      </c>
      <c r="Y44" s="82" t="s">
        <v>62</v>
      </c>
      <c r="Z44" s="84" t="str">
        <f t="shared" si="31"/>
        <v/>
      </c>
      <c r="AA44" s="85" t="str">
        <f t="shared" si="2"/>
        <v/>
      </c>
      <c r="AB44" s="83" t="str">
        <f t="shared" si="28"/>
        <v/>
      </c>
      <c r="AC44" s="85" t="str">
        <f t="shared" si="4"/>
        <v/>
      </c>
      <c r="AD44" s="83" t="str">
        <f t="shared" si="32"/>
        <v/>
      </c>
      <c r="AE44" s="86" t="str">
        <f t="shared" ref="AE44:AE45" si="33">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411"/>
      <c r="AG44" s="69" t="s">
        <v>63</v>
      </c>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39" hidden="1" customHeight="1" x14ac:dyDescent="0.35">
      <c r="A45" s="398"/>
      <c r="B45" s="616"/>
      <c r="C45" s="616"/>
      <c r="D45" s="616"/>
      <c r="E45" s="209"/>
      <c r="F45" s="622"/>
      <c r="G45" s="210"/>
      <c r="H45" s="616"/>
      <c r="I45" s="624"/>
      <c r="J45" s="626"/>
      <c r="K45" s="621"/>
      <c r="L45" s="619"/>
      <c r="M45" s="621">
        <f>IF(NOT(ISERROR(MATCH(L45,_xlfn.ANCHORARRAY(F57),0))),K59&amp;"Por favor no seleccionar los criterios de impacto",L45)</f>
        <v>0</v>
      </c>
      <c r="N45" s="407"/>
      <c r="O45" s="405"/>
      <c r="P45" s="409"/>
      <c r="Q45" s="79">
        <v>6</v>
      </c>
      <c r="R45" s="80"/>
      <c r="S45" s="81" t="str">
        <f t="shared" si="30"/>
        <v/>
      </c>
      <c r="T45" s="82"/>
      <c r="U45" s="82"/>
      <c r="V45" s="83" t="str">
        <f t="shared" si="27"/>
        <v/>
      </c>
      <c r="W45" s="82"/>
      <c r="X45" s="82" t="s">
        <v>61</v>
      </c>
      <c r="Y45" s="82" t="s">
        <v>62</v>
      </c>
      <c r="Z45" s="84" t="str">
        <f t="shared" si="31"/>
        <v/>
      </c>
      <c r="AA45" s="85" t="str">
        <f t="shared" si="2"/>
        <v/>
      </c>
      <c r="AB45" s="83" t="str">
        <f t="shared" si="28"/>
        <v/>
      </c>
      <c r="AC45" s="85" t="str">
        <f t="shared" si="4"/>
        <v/>
      </c>
      <c r="AD45" s="83" t="str">
        <f t="shared" si="32"/>
        <v/>
      </c>
      <c r="AE45" s="86" t="str">
        <f t="shared" si="33"/>
        <v/>
      </c>
      <c r="AF45" s="86"/>
      <c r="AG45" s="69" t="s">
        <v>63</v>
      </c>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119.15" customHeight="1" x14ac:dyDescent="0.35">
      <c r="A46" s="613">
        <v>6</v>
      </c>
      <c r="B46" s="616" t="s">
        <v>367</v>
      </c>
      <c r="C46" s="616" t="s">
        <v>368</v>
      </c>
      <c r="D46" s="616" t="s">
        <v>369</v>
      </c>
      <c r="E46" s="630" t="s">
        <v>139</v>
      </c>
      <c r="F46" s="622" t="s">
        <v>370</v>
      </c>
      <c r="G46" s="444" t="s">
        <v>216</v>
      </c>
      <c r="H46" s="616" t="s">
        <v>55</v>
      </c>
      <c r="I46" s="624">
        <v>50</v>
      </c>
      <c r="J46" s="626" t="str">
        <f>IF(I46&lt;=0,"",IF(I46&lt;=2,"Muy Baja",IF(I46&lt;=24,"Baja",IF(I46&lt;=500,"Media",IF(I46&lt;=5000,"Alta","Muy Alta")))))</f>
        <v>Media</v>
      </c>
      <c r="K46" s="621">
        <f>IF(J46="","",IF(J46="Muy Baja",0.2,IF(J46="Baja",0.4,IF(J46="Media",0.6,IF(J46="Alta",0.8,IF(J46="Muy Alta",1,))))))</f>
        <v>0.6</v>
      </c>
      <c r="L46" s="619" t="s">
        <v>371</v>
      </c>
      <c r="M46" s="211" t="s">
        <v>371</v>
      </c>
      <c r="N46" s="627" t="s">
        <v>702</v>
      </c>
      <c r="O46" s="621">
        <f>IF(N46="","",IF(N46="Leve",0.2,IF(N46="Menor",0.4,IF(N46="Moderado",0.6,IF(N46="Mayor",0.8,IF(N46="Catastrófico",1,))))))</f>
        <v>0.6</v>
      </c>
      <c r="P46" s="62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Moderado</v>
      </c>
      <c r="Q46" s="213">
        <v>1</v>
      </c>
      <c r="R46" s="228" t="s">
        <v>372</v>
      </c>
      <c r="S46" s="214" t="str">
        <f>IF(OR(T46="Preventivo",T46="Detectivo"),"Probabilidad",IF(T46="Correctivo","Impacto",""))</f>
        <v>Probabilidad</v>
      </c>
      <c r="T46" s="215" t="s">
        <v>58</v>
      </c>
      <c r="U46" s="215" t="s">
        <v>59</v>
      </c>
      <c r="V46" s="109" t="str">
        <f>IF(AND(T46="Preventivo",U46="Automático"),"50%",IF(AND(T46="Preventivo",U46="Manual"),"40%",IF(AND(T46="Detectivo",U46="Automático"),"40%",IF(AND(T46="Detectivo",U46="Manual"),"30%",IF(AND(T46="Correctivo",U46="Automático"),"35%",IF(AND(T46="Correctivo",U46="Manual"),"25%",""))))))</f>
        <v>40%</v>
      </c>
      <c r="W46" s="215" t="s">
        <v>60</v>
      </c>
      <c r="X46" s="215" t="s">
        <v>61</v>
      </c>
      <c r="Y46" s="215" t="s">
        <v>62</v>
      </c>
      <c r="Z46" s="216">
        <f>IFERROR(IF(S46="Probabilidad",(K46-(+K46*V46)),IF(S46="Impacto",K46,"")),"")</f>
        <v>0.36</v>
      </c>
      <c r="AA46" s="217" t="str">
        <f>IFERROR(IF(Z46="","",IF(Z46&lt;=0.2,"Muy Baja",IF(Z46&lt;=0.4,"Baja",IF(Z46&lt;=0.6,"Media",IF(Z46&lt;=0.8,"Alta","Muy Alta"))))),"")</f>
        <v>Baja</v>
      </c>
      <c r="AB46" s="109">
        <f>+Z46</f>
        <v>0.36</v>
      </c>
      <c r="AC46" s="217" t="str">
        <f>IFERROR(IF(AD46="","",IF(AD46&lt;=0.2,"Leve",IF(AD46&lt;=0.4,"Menor",IF(AD46&lt;=0.6,"Moderado",IF(AD46&lt;=0.8,"Mayor","Catastrófico"))))),"")</f>
        <v>Moderado</v>
      </c>
      <c r="AD46" s="109">
        <f>IFERROR(IF(S46="Impacto",(O46-(+O46*V46)),IF(S46="Probabilidad",O46,"")),"")</f>
        <v>0.6</v>
      </c>
      <c r="AE46" s="218"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Moderado</v>
      </c>
      <c r="AF46" s="579" t="str">
        <f>(AC52)</f>
        <v>Moderado</v>
      </c>
      <c r="AG46" s="219" t="s">
        <v>63</v>
      </c>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17" customHeight="1" x14ac:dyDescent="0.35">
      <c r="A47" s="613"/>
      <c r="B47" s="616"/>
      <c r="C47" s="616"/>
      <c r="D47" s="616"/>
      <c r="E47" s="631"/>
      <c r="F47" s="622"/>
      <c r="G47" s="442"/>
      <c r="H47" s="616"/>
      <c r="I47" s="624"/>
      <c r="J47" s="626"/>
      <c r="K47" s="621"/>
      <c r="L47" s="632"/>
      <c r="M47" s="211">
        <f>IF(NOT(ISERROR(MATCH(L47,_xlfn.ANCHORARRAY(F59),0))),K61&amp;"Por favor no seleccionar los criterios de impacto",L47)</f>
        <v>0</v>
      </c>
      <c r="N47" s="628"/>
      <c r="O47" s="621"/>
      <c r="P47" s="629"/>
      <c r="Q47" s="213">
        <v>2</v>
      </c>
      <c r="R47" s="229" t="s">
        <v>373</v>
      </c>
      <c r="S47" s="214" t="str">
        <f>IF(OR(T47="Preventivo",T47="Detectivo"),"Probabilidad",IF(T47="Correctivo","Impacto",""))</f>
        <v>Probabilidad</v>
      </c>
      <c r="T47" s="215" t="s">
        <v>72</v>
      </c>
      <c r="U47" s="215" t="s">
        <v>59</v>
      </c>
      <c r="V47" s="109" t="str">
        <f t="shared" ref="V47:V52" si="34">IF(AND(T47="Preventivo",U47="Automático"),"50%",IF(AND(T47="Preventivo",U47="Manual"),"40%",IF(AND(T47="Detectivo",U47="Automático"),"40%",IF(AND(T47="Detectivo",U47="Manual"),"30%",IF(AND(T47="Correctivo",U47="Automático"),"35%",IF(AND(T47="Correctivo",U47="Manual"),"25%",""))))))</f>
        <v>30%</v>
      </c>
      <c r="W47" s="215" t="s">
        <v>60</v>
      </c>
      <c r="X47" s="215" t="s">
        <v>61</v>
      </c>
      <c r="Y47" s="215" t="s">
        <v>62</v>
      </c>
      <c r="Z47" s="216">
        <f>IFERROR(IF(AND(S46="Probabilidad",S47="Probabilidad"),(AB46-(+AB46*V47)),IF(S47="Probabilidad",(K46-(+K46*V47)),IF(S47="Impacto",AB46,""))),"")</f>
        <v>0.252</v>
      </c>
      <c r="AA47" s="217" t="str">
        <f t="shared" si="2"/>
        <v>Baja</v>
      </c>
      <c r="AB47" s="109">
        <f t="shared" ref="AB47:AB52" si="35">+Z47</f>
        <v>0.252</v>
      </c>
      <c r="AC47" s="217" t="str">
        <f t="shared" si="4"/>
        <v>Moderado</v>
      </c>
      <c r="AD47" s="109">
        <f>IFERROR(IF(AND(S46="Impacto",S47="Impacto"),(AD46-(+AD46*V47)),IF(S47="Impacto",(O46-(+O46*V47)),IF(S47="Probabilidad",AD46,""))),"")</f>
        <v>0.6</v>
      </c>
      <c r="AE47" s="218" t="str">
        <f t="shared" ref="AE47:AE48" si="36">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Moderado</v>
      </c>
      <c r="AF47" s="580"/>
      <c r="AG47" s="219" t="s">
        <v>63</v>
      </c>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88" customHeight="1" x14ac:dyDescent="0.35">
      <c r="A48" s="613"/>
      <c r="B48" s="616"/>
      <c r="C48" s="616"/>
      <c r="D48" s="616"/>
      <c r="E48" s="631"/>
      <c r="F48" s="622"/>
      <c r="G48" s="442"/>
      <c r="H48" s="616"/>
      <c r="I48" s="624"/>
      <c r="J48" s="626"/>
      <c r="K48" s="621"/>
      <c r="L48" s="632"/>
      <c r="M48" s="211">
        <f>IF(NOT(ISERROR(MATCH(L48,_xlfn.ANCHORARRAY(F60),0))),K62&amp;"Por favor no seleccionar los criterios de impacto",L48)</f>
        <v>0</v>
      </c>
      <c r="N48" s="628"/>
      <c r="O48" s="621"/>
      <c r="P48" s="629"/>
      <c r="Q48" s="213">
        <v>3</v>
      </c>
      <c r="R48" s="229" t="s">
        <v>374</v>
      </c>
      <c r="S48" s="214" t="str">
        <f>IF(OR(T48="Preventivo",T48="Detectivo"),"Probabilidad",IF(T48="Correctivo","Impacto",""))</f>
        <v>Probabilidad</v>
      </c>
      <c r="T48" s="215" t="s">
        <v>72</v>
      </c>
      <c r="U48" s="215" t="s">
        <v>59</v>
      </c>
      <c r="V48" s="109" t="str">
        <f t="shared" si="34"/>
        <v>30%</v>
      </c>
      <c r="W48" s="215" t="s">
        <v>60</v>
      </c>
      <c r="X48" s="215" t="s">
        <v>61</v>
      </c>
      <c r="Y48" s="215" t="s">
        <v>62</v>
      </c>
      <c r="Z48" s="216">
        <f>IFERROR(IF(AND(S47="Probabilidad",S48="Probabilidad"),(AB47-(+AB47*V48)),IF(AND(S47="Impacto",S48="Probabilidad"),(AB46-(+AB46*V48)),IF(S48="Impacto",AB47,""))),"")</f>
        <v>0.1764</v>
      </c>
      <c r="AA48" s="217" t="str">
        <f t="shared" si="2"/>
        <v>Muy Baja</v>
      </c>
      <c r="AB48" s="109">
        <f t="shared" si="35"/>
        <v>0.1764</v>
      </c>
      <c r="AC48" s="217" t="str">
        <f t="shared" si="4"/>
        <v>Moderado</v>
      </c>
      <c r="AD48" s="109">
        <f>IFERROR(IF(AND(S47="Impacto",S48="Impacto"),(AD47-(+AD47*V48)),IF(AND(S47="Probabilidad",S48="Impacto"),(AD46-(+AD46*V48)),IF(S48="Probabilidad",AD47,""))),"")</f>
        <v>0.6</v>
      </c>
      <c r="AE48" s="218" t="str">
        <f t="shared" si="36"/>
        <v>Moderado</v>
      </c>
      <c r="AF48" s="580"/>
      <c r="AG48" s="219" t="s">
        <v>63</v>
      </c>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05.65" customHeight="1" x14ac:dyDescent="0.35">
      <c r="A49" s="613"/>
      <c r="B49" s="616"/>
      <c r="C49" s="616"/>
      <c r="D49" s="616"/>
      <c r="E49" s="631"/>
      <c r="F49" s="622"/>
      <c r="G49" s="442"/>
      <c r="H49" s="616"/>
      <c r="I49" s="624"/>
      <c r="J49" s="626"/>
      <c r="K49" s="621"/>
      <c r="L49" s="632"/>
      <c r="M49" s="211">
        <f>IF(NOT(ISERROR(MATCH(L49,_xlfn.ANCHORARRAY(F61),0))),K63&amp;"Por favor no seleccionar los criterios de impacto",L49)</f>
        <v>0</v>
      </c>
      <c r="N49" s="628"/>
      <c r="O49" s="621"/>
      <c r="P49" s="629"/>
      <c r="Q49" s="213">
        <v>4</v>
      </c>
      <c r="R49" s="229" t="s">
        <v>375</v>
      </c>
      <c r="S49" s="214" t="str">
        <f t="shared" ref="S49:S52" si="37">IF(OR(T49="Preventivo",T49="Detectivo"),"Probabilidad",IF(T49="Correctivo","Impacto",""))</f>
        <v>Probabilidad</v>
      </c>
      <c r="T49" s="215" t="s">
        <v>72</v>
      </c>
      <c r="U49" s="215" t="s">
        <v>59</v>
      </c>
      <c r="V49" s="109" t="str">
        <f t="shared" si="34"/>
        <v>30%</v>
      </c>
      <c r="W49" s="215" t="s">
        <v>60</v>
      </c>
      <c r="X49" s="215" t="s">
        <v>61</v>
      </c>
      <c r="Y49" s="215" t="s">
        <v>62</v>
      </c>
      <c r="Z49" s="216">
        <f t="shared" ref="Z49:Z51" si="38">IFERROR(IF(AND(S48="Probabilidad",S49="Probabilidad"),(AB48-(+AB48*V49)),IF(AND(S48="Impacto",S49="Probabilidad"),(AB47-(+AB47*V49)),IF(S49="Impacto",AB48,""))),"")</f>
        <v>0.12348000000000001</v>
      </c>
      <c r="AA49" s="217" t="str">
        <f t="shared" si="2"/>
        <v>Muy Baja</v>
      </c>
      <c r="AB49" s="109">
        <f t="shared" si="35"/>
        <v>0.12348000000000001</v>
      </c>
      <c r="AC49" s="217" t="str">
        <f t="shared" si="4"/>
        <v>Moderado</v>
      </c>
      <c r="AD49" s="109">
        <f t="shared" ref="AD49:AD51" si="39">IFERROR(IF(AND(S48="Impacto",S49="Impacto"),(AD48-(+AD48*V49)),IF(AND(S48="Probabilidad",S49="Impacto"),(AD47-(+AD47*V49)),IF(S49="Probabilidad",AD48,""))),"")</f>
        <v>0.6</v>
      </c>
      <c r="AE49" s="218"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Moderado</v>
      </c>
      <c r="AF49" s="580"/>
      <c r="AG49" s="219" t="s">
        <v>63</v>
      </c>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90.75" customHeight="1" x14ac:dyDescent="0.35">
      <c r="A50" s="613"/>
      <c r="B50" s="616"/>
      <c r="C50" s="616"/>
      <c r="D50" s="616"/>
      <c r="E50" s="631"/>
      <c r="F50" s="622"/>
      <c r="G50" s="442"/>
      <c r="H50" s="616"/>
      <c r="I50" s="624"/>
      <c r="J50" s="626"/>
      <c r="K50" s="621"/>
      <c r="L50" s="632"/>
      <c r="M50" s="211">
        <f>IF(NOT(ISERROR(MATCH(L50,_xlfn.ANCHORARRAY(F62),0))),K64&amp;"Por favor no seleccionar los criterios de impacto",L50)</f>
        <v>0</v>
      </c>
      <c r="N50" s="628"/>
      <c r="O50" s="621"/>
      <c r="P50" s="629"/>
      <c r="Q50" s="213">
        <v>5</v>
      </c>
      <c r="R50" s="229" t="s">
        <v>376</v>
      </c>
      <c r="S50" s="214" t="str">
        <f t="shared" si="37"/>
        <v>Probabilidad</v>
      </c>
      <c r="T50" s="215" t="s">
        <v>72</v>
      </c>
      <c r="U50" s="215" t="s">
        <v>59</v>
      </c>
      <c r="V50" s="109" t="str">
        <f t="shared" si="34"/>
        <v>30%</v>
      </c>
      <c r="W50" s="215" t="s">
        <v>60</v>
      </c>
      <c r="X50" s="215" t="s">
        <v>61</v>
      </c>
      <c r="Y50" s="215" t="s">
        <v>62</v>
      </c>
      <c r="Z50" s="216">
        <f t="shared" si="38"/>
        <v>8.6436000000000013E-2</v>
      </c>
      <c r="AA50" s="217" t="str">
        <f t="shared" si="2"/>
        <v>Muy Baja</v>
      </c>
      <c r="AB50" s="109">
        <f t="shared" si="35"/>
        <v>8.6436000000000013E-2</v>
      </c>
      <c r="AC50" s="217" t="str">
        <f t="shared" si="4"/>
        <v>Moderado</v>
      </c>
      <c r="AD50" s="109">
        <f t="shared" si="39"/>
        <v>0.6</v>
      </c>
      <c r="AE50" s="218" t="str">
        <f t="shared" ref="AE50:AE51" si="40">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Moderado</v>
      </c>
      <c r="AF50" s="580"/>
      <c r="AG50" s="219" t="s">
        <v>63</v>
      </c>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13.5" customHeight="1" x14ac:dyDescent="0.35">
      <c r="A51" s="613"/>
      <c r="B51" s="616"/>
      <c r="C51" s="616"/>
      <c r="D51" s="616"/>
      <c r="E51" s="631"/>
      <c r="F51" s="622"/>
      <c r="G51" s="442"/>
      <c r="H51" s="616"/>
      <c r="I51" s="624"/>
      <c r="J51" s="626"/>
      <c r="K51" s="621"/>
      <c r="L51" s="632"/>
      <c r="M51" s="211"/>
      <c r="N51" s="628"/>
      <c r="O51" s="621"/>
      <c r="P51" s="629"/>
      <c r="Q51" s="213">
        <v>6</v>
      </c>
      <c r="R51" s="229" t="s">
        <v>377</v>
      </c>
      <c r="S51" s="214" t="str">
        <f t="shared" si="37"/>
        <v>Probabilidad</v>
      </c>
      <c r="T51" s="215" t="s">
        <v>72</v>
      </c>
      <c r="U51" s="215" t="s">
        <v>59</v>
      </c>
      <c r="V51" s="109" t="str">
        <f t="shared" si="34"/>
        <v>30%</v>
      </c>
      <c r="W51" s="215" t="s">
        <v>60</v>
      </c>
      <c r="X51" s="215" t="s">
        <v>61</v>
      </c>
      <c r="Y51" s="215" t="s">
        <v>62</v>
      </c>
      <c r="Z51" s="216">
        <f t="shared" si="38"/>
        <v>6.0505200000000009E-2</v>
      </c>
      <c r="AA51" s="217" t="str">
        <f t="shared" si="2"/>
        <v>Muy Baja</v>
      </c>
      <c r="AB51" s="109">
        <f t="shared" si="35"/>
        <v>6.0505200000000009E-2</v>
      </c>
      <c r="AC51" s="217" t="str">
        <f t="shared" si="4"/>
        <v>Moderado</v>
      </c>
      <c r="AD51" s="109">
        <f t="shared" si="39"/>
        <v>0.6</v>
      </c>
      <c r="AE51" s="218" t="str">
        <f t="shared" si="40"/>
        <v>Moderado</v>
      </c>
      <c r="AF51" s="580"/>
      <c r="AG51" s="219" t="s">
        <v>63</v>
      </c>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74.25" customHeight="1" x14ac:dyDescent="0.35">
      <c r="A52" s="613"/>
      <c r="B52" s="616"/>
      <c r="C52" s="616"/>
      <c r="D52" s="616"/>
      <c r="E52" s="615"/>
      <c r="F52" s="622"/>
      <c r="G52" s="443"/>
      <c r="H52" s="616"/>
      <c r="I52" s="624"/>
      <c r="J52" s="626"/>
      <c r="K52" s="621"/>
      <c r="L52" s="618"/>
      <c r="M52" s="211">
        <f>IF(NOT(ISERROR(MATCH(L52,_xlfn.ANCHORARRAY(F63),0))),K65&amp;"Por favor no seleccionar los criterios de impacto",L52)</f>
        <v>0</v>
      </c>
      <c r="N52" s="625"/>
      <c r="O52" s="621"/>
      <c r="P52" s="629"/>
      <c r="Q52" s="213">
        <v>7</v>
      </c>
      <c r="R52" s="229" t="s">
        <v>378</v>
      </c>
      <c r="S52" s="214" t="str">
        <f t="shared" si="37"/>
        <v>Probabilidad</v>
      </c>
      <c r="T52" s="215" t="s">
        <v>72</v>
      </c>
      <c r="U52" s="215" t="s">
        <v>59</v>
      </c>
      <c r="V52" s="109" t="str">
        <f t="shared" si="34"/>
        <v>30%</v>
      </c>
      <c r="W52" s="215" t="s">
        <v>60</v>
      </c>
      <c r="X52" s="215" t="s">
        <v>61</v>
      </c>
      <c r="Y52" s="215" t="s">
        <v>62</v>
      </c>
      <c r="Z52" s="216">
        <f>IFERROR(IF(AND(S50="Probabilidad",S52="Probabilidad"),(AB50-(+AB50*V52)),IF(AND(S50="Impacto",S52="Probabilidad"),(AB49-(+AB49*V52)),IF(S52="Impacto",AB50,""))),"")</f>
        <v>6.0505200000000009E-2</v>
      </c>
      <c r="AA52" s="217" t="str">
        <f t="shared" si="2"/>
        <v>Muy Baja</v>
      </c>
      <c r="AB52" s="109">
        <f t="shared" si="35"/>
        <v>6.0505200000000009E-2</v>
      </c>
      <c r="AC52" s="217" t="str">
        <f>IFERROR(IF(AD52="","",IF(AD52&lt;=0.2,"Leve",IF(AD52&lt;=0.4,"Menor",IF(AD52&lt;=0.6,"Moderado",IF(AD52&lt;=0.8,"Mayor","Catastrófico"))))),"")</f>
        <v>Moderado</v>
      </c>
      <c r="AD52" s="109">
        <f>IFERROR(IF(AND(S50="Impacto",S52="Impacto"),(AD50-(+AD50*V52)),IF(AND(S50="Probabilidad",S52="Impacto"),(AD49-(+AD49*V52)),IF(S52="Probabilidad",AD50,""))),"")</f>
        <v>0.6</v>
      </c>
      <c r="AE52" s="218"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Moderado</v>
      </c>
      <c r="AF52" s="581"/>
      <c r="AG52" s="219" t="s">
        <v>63</v>
      </c>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38.65" customHeight="1" x14ac:dyDescent="0.35">
      <c r="A53" s="398">
        <v>7</v>
      </c>
      <c r="B53" s="616" t="s">
        <v>379</v>
      </c>
      <c r="C53" s="616" t="s">
        <v>380</v>
      </c>
      <c r="D53" s="616" t="s">
        <v>381</v>
      </c>
      <c r="E53" s="630" t="s">
        <v>139</v>
      </c>
      <c r="F53" s="622" t="s">
        <v>382</v>
      </c>
      <c r="G53" s="444" t="s">
        <v>216</v>
      </c>
      <c r="H53" s="616" t="s">
        <v>55</v>
      </c>
      <c r="I53" s="624">
        <v>250</v>
      </c>
      <c r="J53" s="626" t="str">
        <f>IF(I53&lt;=0,"",IF(I53&lt;=2,"Muy Baja",IF(I53&lt;=24,"Baja",IF(I53&lt;=500,"Media",IF(I53&lt;=5000,"Alta","Muy Alta")))))</f>
        <v>Media</v>
      </c>
      <c r="K53" s="621">
        <f>IF(J53="","",IF(J53="Muy Baja",0.2,IF(J53="Baja",0.4,IF(J53="Media",0.6,IF(J53="Alta",0.8,IF(J53="Muy Alta",1,))))))</f>
        <v>0.6</v>
      </c>
      <c r="L53" s="619" t="s">
        <v>371</v>
      </c>
      <c r="M53" s="405" t="s">
        <v>371</v>
      </c>
      <c r="N53" s="407" t="s">
        <v>702</v>
      </c>
      <c r="O53" s="405">
        <f>IF(N53="","",IF(N53="Leve",0.2,IF(N53="Menor",0.4,IF(N53="Moderado",0.6,IF(N53="Mayor",0.8,IF(N53="Catastrófico",1,))))))</f>
        <v>0.6</v>
      </c>
      <c r="P53" s="409" t="str">
        <f>IF(OR(AND(J53="Muy Baja",N53="Leve"),AND(J53="Muy Baja",N53="Menor"),AND(J53="Baja",N53="Leve")),"Bajo",IF(OR(AND(J53="Muy baja",N53="Moderado"),AND(J53="Baja",N53="Menor"),AND(J53="Baja",N53="Moderado"),AND(J53="Media",N53="Leve"),AND(J53="Media",N53="Menor"),AND(J53="Media",N53="Moderado"),AND(J53="Alta",N53="Leve"),AND(J53="Alta",N53="Menor")),"Moderado",IF(OR(AND(J53="Muy Baja",N53="Mayor"),AND(J53="Baja",N53="Mayor"),AND(J53="Media",N53="Mayor"),AND(J53="Alta",N53="Moderado"),AND(J53="Alta",N53="Mayor"),AND(J53="Muy Alta",N53="Leve"),AND(J53="Muy Alta",N53="Menor"),AND(J53="Muy Alta",N53="Moderado"),AND(J53="Muy Alta",N53="Mayor")),"Alto",IF(OR(AND(J53="Muy Baja",N53="Catastrófico"),AND(J53="Baja",N53="Catastrófico"),AND(J53="Media",N53="Catastrófico"),AND(J53="Alta",N53="Catastrófico"),AND(J53="Muy Alta",N53="Catastrófico")),"Extremo",""))))</f>
        <v>Moderado</v>
      </c>
      <c r="Q53" s="79">
        <v>1</v>
      </c>
      <c r="R53" s="220" t="s">
        <v>383</v>
      </c>
      <c r="S53" s="81" t="str">
        <f>IF(OR(T53="Preventivo",T53="Detectivo"),"Probabilidad",IF(T53="Correctivo","Impacto",""))</f>
        <v>Probabilidad</v>
      </c>
      <c r="T53" s="82" t="s">
        <v>72</v>
      </c>
      <c r="U53" s="82" t="s">
        <v>59</v>
      </c>
      <c r="V53" s="83" t="str">
        <f>IF(AND(T53="Preventivo",U53="Automático"),"50%",IF(AND(T53="Preventivo",U53="Manual"),"40%",IF(AND(T53="Detectivo",U53="Automático"),"40%",IF(AND(T53="Detectivo",U53="Manual"),"30%",IF(AND(T53="Correctivo",U53="Automático"),"35%",IF(AND(T53="Correctivo",U53="Manual"),"25%",""))))))</f>
        <v>30%</v>
      </c>
      <c r="W53" s="82" t="s">
        <v>60</v>
      </c>
      <c r="X53" s="82" t="s">
        <v>61</v>
      </c>
      <c r="Y53" s="82" t="s">
        <v>62</v>
      </c>
      <c r="Z53" s="84">
        <f>IFERROR(IF(S53="Probabilidad",(K53-(+K53*V53)),IF(S53="Impacto",K53,"")),"")</f>
        <v>0.42</v>
      </c>
      <c r="AA53" s="85" t="str">
        <f>IFERROR(IF(Z53="","",IF(Z53&lt;=0.2,"Muy Baja",IF(Z53&lt;=0.4,"Baja",IF(Z53&lt;=0.6,"Media",IF(Z53&lt;=0.8,"Alta","Muy Alta"))))),"")</f>
        <v>Media</v>
      </c>
      <c r="AB53" s="83">
        <f>+Z53</f>
        <v>0.42</v>
      </c>
      <c r="AC53" s="85" t="str">
        <f>IFERROR(IF(AD53="","",IF(AD53&lt;=0.2,"Leve",IF(AD53&lt;=0.4,"Menor",IF(AD53&lt;=0.6,"Moderado",IF(AD53&lt;=0.8,"Mayor","Catastrófico"))))),"")</f>
        <v>Moderado</v>
      </c>
      <c r="AD53" s="83">
        <f>IFERROR(IF(S53="Impacto",(O53-(+O53*V53)),IF(S53="Probabilidad",O53,"")),"")</f>
        <v>0.6</v>
      </c>
      <c r="AE53" s="86" t="str">
        <f>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Moderado</v>
      </c>
      <c r="AF53" s="417" t="str">
        <f>(AC56)</f>
        <v>Moderado</v>
      </c>
      <c r="AG53" s="82" t="s">
        <v>63</v>
      </c>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02.65" customHeight="1" x14ac:dyDescent="0.35">
      <c r="A54" s="398"/>
      <c r="B54" s="616"/>
      <c r="C54" s="616"/>
      <c r="D54" s="616"/>
      <c r="E54" s="631"/>
      <c r="F54" s="622"/>
      <c r="G54" s="442"/>
      <c r="H54" s="616"/>
      <c r="I54" s="624"/>
      <c r="J54" s="626"/>
      <c r="K54" s="621"/>
      <c r="L54" s="619"/>
      <c r="M54" s="405">
        <f>IF(NOT(ISERROR(MATCH(L54,_xlfn.ANCHORARRAY(F65),0))),K67&amp;"Por favor no seleccionar los criterios de impacto",L54)</f>
        <v>0</v>
      </c>
      <c r="N54" s="407"/>
      <c r="O54" s="405"/>
      <c r="P54" s="409"/>
      <c r="Q54" s="79">
        <v>2</v>
      </c>
      <c r="R54" s="220" t="s">
        <v>384</v>
      </c>
      <c r="S54" s="81" t="str">
        <f>IF(OR(T54="Preventivo",T54="Detectivo"),"Probabilidad",IF(T54="Correctivo","Impacto",""))</f>
        <v>Probabilidad</v>
      </c>
      <c r="T54" s="82" t="s">
        <v>72</v>
      </c>
      <c r="U54" s="82" t="s">
        <v>59</v>
      </c>
      <c r="V54" s="83" t="str">
        <f t="shared" ref="V54:V64" si="41">IF(AND(T54="Preventivo",U54="Automático"),"50%",IF(AND(T54="Preventivo",U54="Manual"),"40%",IF(AND(T54="Detectivo",U54="Automático"),"40%",IF(AND(T54="Detectivo",U54="Manual"),"30%",IF(AND(T54="Correctivo",U54="Automático"),"35%",IF(AND(T54="Correctivo",U54="Manual"),"25%",""))))))</f>
        <v>30%</v>
      </c>
      <c r="W54" s="82" t="s">
        <v>60</v>
      </c>
      <c r="X54" s="82" t="s">
        <v>61</v>
      </c>
      <c r="Y54" s="82" t="s">
        <v>62</v>
      </c>
      <c r="Z54" s="84">
        <f>IFERROR(IF(AND(S53="Probabilidad",S54="Probabilidad"),(AB53-(+AB53*V54)),IF(S54="Probabilidad",(K53-(+K53*V54)),IF(S54="Impacto",AB53,""))),"")</f>
        <v>0.29399999999999998</v>
      </c>
      <c r="AA54" s="85" t="str">
        <f t="shared" si="2"/>
        <v>Baja</v>
      </c>
      <c r="AB54" s="83">
        <f t="shared" ref="AB54:AB58" si="42">+Z54</f>
        <v>0.29399999999999998</v>
      </c>
      <c r="AC54" s="85" t="str">
        <f t="shared" si="4"/>
        <v>Moderado</v>
      </c>
      <c r="AD54" s="83">
        <f>IFERROR(IF(AND(S53="Impacto",S54="Impacto"),(AD53-(+AD53*V54)),IF(S54="Impacto",(O53-(+O53*V54)),IF(S54="Probabilidad",AD53,""))),"")</f>
        <v>0.6</v>
      </c>
      <c r="AE54" s="86" t="str">
        <f t="shared" ref="AE54:AE55" si="43">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Moderado</v>
      </c>
      <c r="AF54" s="410"/>
      <c r="AG54" s="82" t="s">
        <v>63</v>
      </c>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39.5" customHeight="1" x14ac:dyDescent="0.35">
      <c r="A55" s="398"/>
      <c r="B55" s="616"/>
      <c r="C55" s="616"/>
      <c r="D55" s="616"/>
      <c r="E55" s="631"/>
      <c r="F55" s="622"/>
      <c r="G55" s="442"/>
      <c r="H55" s="616"/>
      <c r="I55" s="624"/>
      <c r="J55" s="626"/>
      <c r="K55" s="621"/>
      <c r="L55" s="619"/>
      <c r="M55" s="405">
        <f>IF(NOT(ISERROR(MATCH(L55,_xlfn.ANCHORARRAY(F66),0))),K68&amp;"Por favor no seleccionar los criterios de impacto",L55)</f>
        <v>0</v>
      </c>
      <c r="N55" s="407"/>
      <c r="O55" s="405"/>
      <c r="P55" s="409"/>
      <c r="Q55" s="79">
        <v>3</v>
      </c>
      <c r="R55" s="221" t="s">
        <v>385</v>
      </c>
      <c r="S55" s="81" t="str">
        <f>IF(OR(T55="Preventivo",T55="Detectivo"),"Probabilidad",IF(T55="Correctivo","Impacto",""))</f>
        <v>Probabilidad</v>
      </c>
      <c r="T55" s="82" t="s">
        <v>72</v>
      </c>
      <c r="U55" s="82" t="s">
        <v>59</v>
      </c>
      <c r="V55" s="83" t="str">
        <f t="shared" si="41"/>
        <v>30%</v>
      </c>
      <c r="W55" s="82" t="s">
        <v>60</v>
      </c>
      <c r="X55" s="82" t="s">
        <v>61</v>
      </c>
      <c r="Y55" s="82" t="s">
        <v>62</v>
      </c>
      <c r="Z55" s="84">
        <f>IFERROR(IF(AND(S54="Probabilidad",S55="Probabilidad"),(AB54-(+AB54*V55)),IF(AND(S54="Impacto",S55="Probabilidad"),(AB53-(+AB53*V55)),IF(S55="Impacto",AB54,""))),"")</f>
        <v>0.20579999999999998</v>
      </c>
      <c r="AA55" s="85" t="str">
        <f t="shared" si="2"/>
        <v>Baja</v>
      </c>
      <c r="AB55" s="83">
        <f t="shared" si="42"/>
        <v>0.20579999999999998</v>
      </c>
      <c r="AC55" s="85" t="str">
        <f t="shared" si="4"/>
        <v>Moderado</v>
      </c>
      <c r="AD55" s="83">
        <f>IFERROR(IF(AND(S54="Impacto",S55="Impacto"),(AD54-(+AD54*V55)),IF(AND(S54="Probabilidad",S55="Impacto"),(AD53-(+AD53*V55)),IF(S55="Probabilidad",AD54,""))),"")</f>
        <v>0.6</v>
      </c>
      <c r="AE55" s="86" t="str">
        <f t="shared" si="43"/>
        <v>Moderado</v>
      </c>
      <c r="AF55" s="410"/>
      <c r="AG55" s="82" t="s">
        <v>63</v>
      </c>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79" customHeight="1" x14ac:dyDescent="0.35">
      <c r="A56" s="398"/>
      <c r="B56" s="616"/>
      <c r="C56" s="616"/>
      <c r="D56" s="616"/>
      <c r="E56" s="615"/>
      <c r="F56" s="622"/>
      <c r="G56" s="443"/>
      <c r="H56" s="616"/>
      <c r="I56" s="624"/>
      <c r="J56" s="626"/>
      <c r="K56" s="621"/>
      <c r="L56" s="619"/>
      <c r="M56" s="405">
        <f>IF(NOT(ISERROR(MATCH(L56,_xlfn.ANCHORARRAY(F67),0))),K69&amp;"Por favor no seleccionar los criterios de impacto",L56)</f>
        <v>0</v>
      </c>
      <c r="N56" s="407"/>
      <c r="O56" s="405"/>
      <c r="P56" s="409"/>
      <c r="Q56" s="79">
        <v>4</v>
      </c>
      <c r="R56" s="222" t="s">
        <v>386</v>
      </c>
      <c r="S56" s="81" t="str">
        <f t="shared" ref="S56:S58" si="44">IF(OR(T56="Preventivo",T56="Detectivo"),"Probabilidad",IF(T56="Correctivo","Impacto",""))</f>
        <v>Probabilidad</v>
      </c>
      <c r="T56" s="82" t="s">
        <v>72</v>
      </c>
      <c r="U56" s="82" t="s">
        <v>59</v>
      </c>
      <c r="V56" s="83" t="str">
        <f t="shared" si="41"/>
        <v>30%</v>
      </c>
      <c r="W56" s="82" t="s">
        <v>60</v>
      </c>
      <c r="X56" s="82" t="s">
        <v>61</v>
      </c>
      <c r="Y56" s="82" t="s">
        <v>62</v>
      </c>
      <c r="Z56" s="84">
        <f t="shared" ref="Z56:Z58" si="45">IFERROR(IF(AND(S55="Probabilidad",S56="Probabilidad"),(AB55-(+AB55*V56)),IF(AND(S55="Impacto",S56="Probabilidad"),(AB54-(+AB54*V56)),IF(S56="Impacto",AB55,""))),"")</f>
        <v>0.14405999999999999</v>
      </c>
      <c r="AA56" s="85" t="str">
        <f t="shared" si="2"/>
        <v>Muy Baja</v>
      </c>
      <c r="AB56" s="83">
        <f t="shared" si="42"/>
        <v>0.14405999999999999</v>
      </c>
      <c r="AC56" s="85" t="str">
        <f t="shared" si="4"/>
        <v>Moderado</v>
      </c>
      <c r="AD56" s="83">
        <f t="shared" ref="AD56:AD58" si="46">IFERROR(IF(AND(S55="Impacto",S56="Impacto"),(AD55-(+AD55*V56)),IF(AND(S55="Probabilidad",S56="Impacto"),(AD54-(+AD54*V56)),IF(S56="Probabilidad",AD55,""))),"")</f>
        <v>0.6</v>
      </c>
      <c r="AE56" s="86" t="str">
        <f>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Moderado</v>
      </c>
      <c r="AF56" s="411"/>
      <c r="AG56" s="82" t="s">
        <v>63</v>
      </c>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616"/>
      <c r="C57" s="616"/>
      <c r="D57" s="616"/>
      <c r="E57" s="209"/>
      <c r="F57" s="622"/>
      <c r="G57" s="210"/>
      <c r="H57" s="616"/>
      <c r="I57" s="624"/>
      <c r="J57" s="626"/>
      <c r="K57" s="621"/>
      <c r="L57" s="619"/>
      <c r="M57" s="405">
        <f>IF(NOT(ISERROR(MATCH(L57,_xlfn.ANCHORARRAY(F68),0))),K70&amp;"Por favor no seleccionar los criterios de impacto",L57)</f>
        <v>0</v>
      </c>
      <c r="N57" s="407"/>
      <c r="O57" s="405"/>
      <c r="P57" s="409"/>
      <c r="Q57" s="79">
        <v>5</v>
      </c>
      <c r="R57" s="80"/>
      <c r="S57" s="81" t="str">
        <f t="shared" si="44"/>
        <v/>
      </c>
      <c r="T57" s="82"/>
      <c r="U57" s="82" t="s">
        <v>59</v>
      </c>
      <c r="V57" s="83" t="str">
        <f t="shared" si="41"/>
        <v/>
      </c>
      <c r="W57" s="82" t="s">
        <v>60</v>
      </c>
      <c r="X57" s="82" t="s">
        <v>61</v>
      </c>
      <c r="Y57" s="82" t="s">
        <v>62</v>
      </c>
      <c r="Z57" s="84" t="str">
        <f t="shared" si="45"/>
        <v/>
      </c>
      <c r="AA57" s="85" t="str">
        <f t="shared" si="2"/>
        <v/>
      </c>
      <c r="AB57" s="83" t="str">
        <f t="shared" si="42"/>
        <v/>
      </c>
      <c r="AC57" s="85" t="str">
        <f t="shared" si="4"/>
        <v/>
      </c>
      <c r="AD57" s="83" t="str">
        <f t="shared" si="46"/>
        <v/>
      </c>
      <c r="AE57" s="86" t="str">
        <f t="shared" ref="AE57:AE58" si="47">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c r="B58" s="616"/>
      <c r="C58" s="616"/>
      <c r="D58" s="616"/>
      <c r="E58" s="209"/>
      <c r="F58" s="622"/>
      <c r="G58" s="210"/>
      <c r="H58" s="616"/>
      <c r="I58" s="624"/>
      <c r="J58" s="626"/>
      <c r="K58" s="621"/>
      <c r="L58" s="619"/>
      <c r="M58" s="405">
        <f>IF(NOT(ISERROR(MATCH(L58,_xlfn.ANCHORARRAY(F69),0))),K71&amp;"Por favor no seleccionar los criterios de impacto",L58)</f>
        <v>0</v>
      </c>
      <c r="N58" s="407"/>
      <c r="O58" s="405"/>
      <c r="P58" s="409"/>
      <c r="Q58" s="79">
        <v>6</v>
      </c>
      <c r="R58" s="80"/>
      <c r="S58" s="81" t="str">
        <f t="shared" si="44"/>
        <v/>
      </c>
      <c r="T58" s="82"/>
      <c r="U58" s="82" t="s">
        <v>59</v>
      </c>
      <c r="V58" s="83" t="str">
        <f t="shared" si="41"/>
        <v/>
      </c>
      <c r="W58" s="82" t="s">
        <v>60</v>
      </c>
      <c r="X58" s="82" t="s">
        <v>61</v>
      </c>
      <c r="Y58" s="82" t="s">
        <v>62</v>
      </c>
      <c r="Z58" s="84" t="str">
        <f t="shared" si="45"/>
        <v/>
      </c>
      <c r="AA58" s="85" t="str">
        <f t="shared" si="2"/>
        <v/>
      </c>
      <c r="AB58" s="83" t="str">
        <f t="shared" si="42"/>
        <v/>
      </c>
      <c r="AC58" s="85" t="str">
        <f t="shared" si="4"/>
        <v/>
      </c>
      <c r="AD58" s="83" t="str">
        <f t="shared" si="46"/>
        <v/>
      </c>
      <c r="AE58" s="86" t="str">
        <f t="shared" si="47"/>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15" customHeight="1" x14ac:dyDescent="0.35">
      <c r="A59" s="398">
        <v>8</v>
      </c>
      <c r="B59" s="616" t="s">
        <v>387</v>
      </c>
      <c r="C59" s="616" t="s">
        <v>388</v>
      </c>
      <c r="D59" s="616" t="s">
        <v>389</v>
      </c>
      <c r="E59" s="630" t="s">
        <v>139</v>
      </c>
      <c r="F59" s="622" t="s">
        <v>390</v>
      </c>
      <c r="G59" s="444" t="s">
        <v>216</v>
      </c>
      <c r="H59" s="616" t="s">
        <v>55</v>
      </c>
      <c r="I59" s="624">
        <v>20</v>
      </c>
      <c r="J59" s="626" t="str">
        <f>IF(I59&lt;=0,"",IF(I59&lt;=2,"Muy Baja",IF(I59&lt;=24,"Baja",IF(I59&lt;=500,"Media",IF(I59&lt;=5000,"Alta","Muy Alta")))))</f>
        <v>Baja</v>
      </c>
      <c r="K59" s="621">
        <f>IF(J59="","",IF(J59="Muy Baja",0.2,IF(J59="Baja",0.4,IF(J59="Media",0.6,IF(J59="Alta",0.8,IF(J59="Muy Alta",1,))))))</f>
        <v>0.4</v>
      </c>
      <c r="L59" s="619" t="s">
        <v>391</v>
      </c>
      <c r="M59" s="621" t="s">
        <v>391</v>
      </c>
      <c r="N59" s="627" t="s">
        <v>707</v>
      </c>
      <c r="O59" s="621">
        <f>IF(N59="","",IF(N59="Leve",0.2,IF(N59="Menor",0.4,IF(N59="Moderado",0.6,IF(N59="Mayor",0.8,IF(N59="Catastrófico",1,))))))</f>
        <v>0.4</v>
      </c>
      <c r="P59" s="629" t="str">
        <f>IF(OR(AND(J59="Muy Baja",N59="Leve"),AND(J59="Muy Baja",N59="Menor"),AND(J59="Baja",N59="Leve")),"Bajo",IF(OR(AND(J59="Muy baja",N59="Moderado"),AND(J59="Baja",N59="Menor"),AND(J59="Baja",N59="Moderado"),AND(J59="Media",N59="Leve"),AND(J59="Media",N59="Menor"),AND(J59="Media",N59="Moderado"),AND(J59="Alta",N59="Leve"),AND(J59="Alta",N59="Menor")),"Moderado",IF(OR(AND(J59="Muy Baja",N59="Mayor"),AND(J59="Baja",N59="Mayor"),AND(J59="Media",N59="Mayor"),AND(J59="Alta",N59="Moderado"),AND(J59="Alta",N59="Mayor"),AND(J59="Muy Alta",N59="Leve"),AND(J59="Muy Alta",N59="Menor"),AND(J59="Muy Alta",N59="Moderado"),AND(J59="Muy Alta",N59="Mayor")),"Alto",IF(OR(AND(J59="Muy Baja",N59="Catastrófico"),AND(J59="Baja",N59="Catastrófico"),AND(J59="Media",N59="Catastrófico"),AND(J59="Alta",N59="Catastrófico"),AND(J59="Muy Alta",N59="Catastrófico")),"Extremo",""))))</f>
        <v>Moderado</v>
      </c>
      <c r="Q59" s="79">
        <v>1</v>
      </c>
      <c r="R59" s="220" t="s">
        <v>392</v>
      </c>
      <c r="S59" s="81" t="str">
        <f>IF(OR(T59="Preventivo",T59="Detectivo"),"Probabilidad",IF(T59="Correctivo","Impacto",""))</f>
        <v>Probabilidad</v>
      </c>
      <c r="T59" s="82" t="s">
        <v>58</v>
      </c>
      <c r="U59" s="82" t="s">
        <v>59</v>
      </c>
      <c r="V59" s="83" t="str">
        <f t="shared" si="41"/>
        <v>40%</v>
      </c>
      <c r="W59" s="82" t="s">
        <v>60</v>
      </c>
      <c r="X59" s="82" t="s">
        <v>61</v>
      </c>
      <c r="Y59" s="82" t="s">
        <v>62</v>
      </c>
      <c r="Z59" s="223">
        <v>0.24</v>
      </c>
      <c r="AA59" s="85" t="str">
        <f>IFERROR(IF(Z59="","",IF(Z59&lt;=0.2,"Muy Baja",IF(Z59&lt;=0.4,"Baja",IF(Z59&lt;=0.6,"Media",IF(Z59&lt;=0.8,"Alta","Muy Alta"))))),"")</f>
        <v>Baja</v>
      </c>
      <c r="AB59" s="83">
        <f>+Z59</f>
        <v>0.24</v>
      </c>
      <c r="AC59" s="224" t="str">
        <f>IFERROR(IF(AD59="","",IF(AD59&lt;=0.2,"Leve",IF(AD59&lt;=0.4,"Menor",IF(AD59&lt;=0.6,"Moderado",IF(AD59&lt;=0.8,"Mayor","Catastrófico"))))),"")</f>
        <v>Menor</v>
      </c>
      <c r="AD59" s="225">
        <f>IFERROR(IF(S59="Impacto",(O59-(+O59*V59)),IF(S59="Probabilidad",O59,"")),"")</f>
        <v>0.4</v>
      </c>
      <c r="AE59" s="226" t="str">
        <f>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Moderado</v>
      </c>
      <c r="AF59" s="633" t="str">
        <f>(AC61)</f>
        <v>Menor</v>
      </c>
      <c r="AG59" s="82" t="s">
        <v>63</v>
      </c>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86.5" customHeight="1" x14ac:dyDescent="0.35">
      <c r="A60" s="398"/>
      <c r="B60" s="616"/>
      <c r="C60" s="616"/>
      <c r="D60" s="616"/>
      <c r="E60" s="631"/>
      <c r="F60" s="622"/>
      <c r="G60" s="442"/>
      <c r="H60" s="616"/>
      <c r="I60" s="624"/>
      <c r="J60" s="626"/>
      <c r="K60" s="621"/>
      <c r="L60" s="619"/>
      <c r="M60" s="621">
        <f>IF(NOT(ISERROR(MATCH(L60,_xlfn.ANCHORARRAY(F71),0))),K73&amp;"Por favor no seleccionar los criterios de impacto",L60)</f>
        <v>0</v>
      </c>
      <c r="N60" s="628"/>
      <c r="O60" s="621"/>
      <c r="P60" s="629"/>
      <c r="Q60" s="79">
        <v>2</v>
      </c>
      <c r="R60" s="220" t="s">
        <v>393</v>
      </c>
      <c r="S60" s="81" t="str">
        <f>IF(OR(T60="Preventivo",T60="Detectivo"),"Probabilidad",IF(T60="Correctivo","Impacto",""))</f>
        <v>Probabilidad</v>
      </c>
      <c r="T60" s="82" t="s">
        <v>72</v>
      </c>
      <c r="U60" s="82" t="s">
        <v>59</v>
      </c>
      <c r="V60" s="83" t="str">
        <f t="shared" si="41"/>
        <v>30%</v>
      </c>
      <c r="W60" s="82" t="s">
        <v>60</v>
      </c>
      <c r="X60" s="82" t="s">
        <v>61</v>
      </c>
      <c r="Y60" s="82" t="s">
        <v>62</v>
      </c>
      <c r="Z60" s="227">
        <v>0.16800000000000001</v>
      </c>
      <c r="AA60" s="85" t="str">
        <f t="shared" ref="AA60:AA61" si="48">IFERROR(IF(Z60="","",IF(Z60&lt;=0.2,"Muy Baja",IF(Z60&lt;=0.4,"Baja",IF(Z60&lt;=0.6,"Media",IF(Z60&lt;=0.8,"Alta","Muy Alta"))))),"")</f>
        <v>Muy Baja</v>
      </c>
      <c r="AB60" s="83">
        <f t="shared" ref="AB60:AB64" si="49">+Z60</f>
        <v>0.16800000000000001</v>
      </c>
      <c r="AC60" s="224" t="str">
        <f t="shared" ref="AC60:AC61" si="50">IFERROR(IF(AD60="","",IF(AD60&lt;=0.2,"Leve",IF(AD60&lt;=0.4,"Menor",IF(AD60&lt;=0.6,"Moderado",IF(AD60&lt;=0.8,"Mayor","Catastrófico"))))),"")</f>
        <v>Menor</v>
      </c>
      <c r="AD60" s="225">
        <f>IFERROR(IF(AND(S59="Impacto",S60="Impacto"),(AD59-(+AD59*V60)),IF(S60="Impacto",(O59-(+O59*V60)),IF(S60="Probabilidad",AD59,""))),"")</f>
        <v>0.4</v>
      </c>
      <c r="AE60" s="226" t="str">
        <f t="shared" ref="AE60:AE61" si="51">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Bajo</v>
      </c>
      <c r="AF60" s="634"/>
      <c r="AG60" s="82" t="s">
        <v>63</v>
      </c>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84" customHeight="1" x14ac:dyDescent="0.35">
      <c r="A61" s="398"/>
      <c r="B61" s="616"/>
      <c r="C61" s="616"/>
      <c r="D61" s="616"/>
      <c r="E61" s="631"/>
      <c r="F61" s="622"/>
      <c r="G61" s="442"/>
      <c r="H61" s="616"/>
      <c r="I61" s="624"/>
      <c r="J61" s="626"/>
      <c r="K61" s="621"/>
      <c r="L61" s="619"/>
      <c r="M61" s="621">
        <f>IF(NOT(ISERROR(MATCH(L61,_xlfn.ANCHORARRAY(F72),0))),K74&amp;"Por favor no seleccionar los criterios de impacto",L61)</f>
        <v>0</v>
      </c>
      <c r="N61" s="628"/>
      <c r="O61" s="621"/>
      <c r="P61" s="629"/>
      <c r="Q61" s="79">
        <v>3</v>
      </c>
      <c r="R61" s="221" t="s">
        <v>394</v>
      </c>
      <c r="S61" s="81" t="str">
        <f>IF(OR(T61="Preventivo",T61="Detectivo"),"Probabilidad",IF(T61="Correctivo","Impacto",""))</f>
        <v>Probabilidad</v>
      </c>
      <c r="T61" s="82" t="s">
        <v>72</v>
      </c>
      <c r="U61" s="82" t="s">
        <v>59</v>
      </c>
      <c r="V61" s="83" t="str">
        <f t="shared" si="41"/>
        <v>30%</v>
      </c>
      <c r="W61" s="82" t="s">
        <v>60</v>
      </c>
      <c r="X61" s="82" t="s">
        <v>61</v>
      </c>
      <c r="Y61" s="82" t="s">
        <v>62</v>
      </c>
      <c r="Z61" s="227">
        <v>0.11799999999999999</v>
      </c>
      <c r="AA61" s="85" t="str">
        <f t="shared" si="48"/>
        <v>Muy Baja</v>
      </c>
      <c r="AB61" s="83">
        <f t="shared" si="49"/>
        <v>0.11799999999999999</v>
      </c>
      <c r="AC61" s="224" t="str">
        <f t="shared" si="50"/>
        <v>Menor</v>
      </c>
      <c r="AD61" s="225">
        <f>IFERROR(IF(AND(S60="Impacto",S61="Impacto"),(AD60-(+AD60*V61)),IF(AND(S60="Probabilidad",S61="Impacto"),(AD59-(+AD59*V61)),IF(S61="Probabilidad",AD60,""))),"")</f>
        <v>0.4</v>
      </c>
      <c r="AE61" s="226" t="str">
        <f t="shared" si="51"/>
        <v>Bajo</v>
      </c>
      <c r="AF61" s="635"/>
      <c r="AG61" s="82" t="s">
        <v>63</v>
      </c>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616"/>
      <c r="C62" s="616"/>
      <c r="D62" s="616"/>
      <c r="E62" s="631"/>
      <c r="F62" s="622"/>
      <c r="G62" s="442"/>
      <c r="H62" s="616"/>
      <c r="I62" s="624"/>
      <c r="J62" s="626"/>
      <c r="K62" s="621"/>
      <c r="L62" s="619"/>
      <c r="M62" s="621">
        <f>IF(NOT(ISERROR(MATCH(L62,_xlfn.ANCHORARRAY(F73),0))),K75&amp;"Por favor no seleccionar los criterios de impacto",L62)</f>
        <v>0</v>
      </c>
      <c r="N62" s="628"/>
      <c r="O62" s="621"/>
      <c r="P62" s="629"/>
      <c r="Q62" s="79">
        <v>4</v>
      </c>
      <c r="R62" s="80"/>
      <c r="S62" s="81" t="str">
        <f t="shared" ref="S62:S64" si="52">IF(OR(T62="Preventivo",T62="Detectivo"),"Probabilidad",IF(T62="Correctivo","Impacto",""))</f>
        <v/>
      </c>
      <c r="T62" s="82"/>
      <c r="U62" s="82"/>
      <c r="V62" s="83" t="str">
        <f t="shared" si="41"/>
        <v/>
      </c>
      <c r="W62" s="82"/>
      <c r="X62" s="82"/>
      <c r="Y62" s="82"/>
      <c r="Z62" s="84" t="str">
        <f t="shared" ref="Z62:Z64" si="53">IFERROR(IF(AND(S61="Probabilidad",S62="Probabilidad"),(AB61-(+AB61*V62)),IF(AND(S61="Impacto",S62="Probabilidad"),(AB60-(+AB60*V62)),IF(S62="Impacto",AB61,""))),"")</f>
        <v/>
      </c>
      <c r="AA62" s="85" t="str">
        <f t="shared" si="2"/>
        <v/>
      </c>
      <c r="AB62" s="83" t="str">
        <f t="shared" si="49"/>
        <v/>
      </c>
      <c r="AC62" s="85" t="str">
        <f t="shared" si="4"/>
        <v/>
      </c>
      <c r="AD62" s="83" t="str">
        <f t="shared" ref="AD62:AD64" si="54">IFERROR(IF(AND(S61="Impacto",S62="Impacto"),(AD61-(+AD61*V62)),IF(AND(S61="Probabilidad",S62="Impacto"),(AD60-(+AD60*V62)),IF(S62="Probabilidad",AD61,""))),"")</f>
        <v/>
      </c>
      <c r="AE62" s="86" t="str">
        <f>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616"/>
      <c r="C63" s="616"/>
      <c r="D63" s="616"/>
      <c r="E63" s="631"/>
      <c r="F63" s="622"/>
      <c r="G63" s="442"/>
      <c r="H63" s="616"/>
      <c r="I63" s="624"/>
      <c r="J63" s="626"/>
      <c r="K63" s="621"/>
      <c r="L63" s="619"/>
      <c r="M63" s="621">
        <f>IF(NOT(ISERROR(MATCH(L63,_xlfn.ANCHORARRAY(F74),0))),K76&amp;"Por favor no seleccionar los criterios de impacto",L63)</f>
        <v>0</v>
      </c>
      <c r="N63" s="628"/>
      <c r="O63" s="621"/>
      <c r="P63" s="629"/>
      <c r="Q63" s="79">
        <v>5</v>
      </c>
      <c r="R63" s="80"/>
      <c r="S63" s="81" t="str">
        <f t="shared" si="52"/>
        <v/>
      </c>
      <c r="T63" s="82"/>
      <c r="U63" s="82"/>
      <c r="V63" s="83" t="str">
        <f t="shared" si="41"/>
        <v/>
      </c>
      <c r="W63" s="82"/>
      <c r="X63" s="82"/>
      <c r="Y63" s="82"/>
      <c r="Z63" s="84" t="str">
        <f t="shared" si="53"/>
        <v/>
      </c>
      <c r="AA63" s="85" t="str">
        <f t="shared" si="2"/>
        <v/>
      </c>
      <c r="AB63" s="83" t="str">
        <f t="shared" si="49"/>
        <v/>
      </c>
      <c r="AC63" s="85" t="str">
        <f t="shared" si="4"/>
        <v/>
      </c>
      <c r="AD63" s="83" t="str">
        <f t="shared" si="54"/>
        <v/>
      </c>
      <c r="AE63" s="86" t="str">
        <f t="shared" ref="AE63:AE64" si="55">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c r="B64" s="616"/>
      <c r="C64" s="616"/>
      <c r="D64" s="616"/>
      <c r="E64" s="631"/>
      <c r="F64" s="622"/>
      <c r="G64" s="442"/>
      <c r="H64" s="616"/>
      <c r="I64" s="624"/>
      <c r="J64" s="626"/>
      <c r="K64" s="621"/>
      <c r="L64" s="619"/>
      <c r="M64" s="621">
        <f>IF(NOT(ISERROR(MATCH(L64,_xlfn.ANCHORARRAY(F75),0))),K77&amp;"Por favor no seleccionar los criterios de impacto",L64)</f>
        <v>0</v>
      </c>
      <c r="N64" s="625"/>
      <c r="O64" s="621"/>
      <c r="P64" s="629"/>
      <c r="Q64" s="79">
        <v>6</v>
      </c>
      <c r="R64" s="80"/>
      <c r="S64" s="81" t="str">
        <f t="shared" si="52"/>
        <v/>
      </c>
      <c r="T64" s="82"/>
      <c r="U64" s="82"/>
      <c r="V64" s="83" t="str">
        <f t="shared" si="41"/>
        <v/>
      </c>
      <c r="W64" s="82"/>
      <c r="X64" s="82"/>
      <c r="Y64" s="82"/>
      <c r="Z64" s="84" t="str">
        <f t="shared" si="53"/>
        <v/>
      </c>
      <c r="AA64" s="85" t="str">
        <f t="shared" si="2"/>
        <v/>
      </c>
      <c r="AB64" s="83" t="str">
        <f t="shared" si="49"/>
        <v/>
      </c>
      <c r="AC64" s="85" t="str">
        <f t="shared" si="4"/>
        <v/>
      </c>
      <c r="AD64" s="83" t="str">
        <f t="shared" si="54"/>
        <v/>
      </c>
      <c r="AE64" s="86" t="str">
        <f t="shared" si="55"/>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v>9</v>
      </c>
      <c r="B65" s="400"/>
      <c r="C65" s="400"/>
      <c r="D65" s="400"/>
      <c r="E65" s="631"/>
      <c r="F65" s="622"/>
      <c r="G65" s="442"/>
      <c r="H65" s="400"/>
      <c r="I65" s="414"/>
      <c r="J65" s="407" t="str">
        <f>IF(I65&lt;=0,"",IF(I65&lt;=2,"Muy Baja",IF(I65&lt;=24,"Baja",IF(I65&lt;=500,"Media",IF(I65&lt;=5000,"Alta","Muy Alta")))))</f>
        <v/>
      </c>
      <c r="K65" s="405" t="str">
        <f>IF(J65="","",IF(J65="Muy Baja",0.2,IF(J65="Baja",0.4,IF(J65="Media",0.6,IF(J65="Alta",0.8,IF(J65="Muy Alta",1,))))))</f>
        <v/>
      </c>
      <c r="L65" s="619"/>
      <c r="M65" s="405">
        <v>0</v>
      </c>
      <c r="N65" s="407" t="s">
        <v>703</v>
      </c>
      <c r="O65" s="405" t="str">
        <f>IF(N65="","",IF(N65="Leve",0.2,IF(N65="Menor",0.4,IF(N65="Moderado",0.6,IF(N65="Mayor",0.8,IF(N65="Catastrófico",1,))))))</f>
        <v/>
      </c>
      <c r="P65" s="409" t="str">
        <f>IF(OR(AND(J65="Muy Baja",N65="Leve"),AND(J65="Muy Baja",N65="Menor"),AND(J65="Baja",N65="Leve")),"Bajo",IF(OR(AND(J65="Muy baja",N65="Moderado"),AND(J65="Baja",N65="Menor"),AND(J65="Baja",N65="Moderado"),AND(J65="Media",N65="Leve"),AND(J65="Media",N65="Menor"),AND(J65="Media",N65="Moderado"),AND(J65="Alta",N65="Leve"),AND(J65="Alta",N65="Menor")),"Moderado",IF(OR(AND(J65="Muy Baja",N65="Mayor"),AND(J65="Baja",N65="Mayor"),AND(J65="Media",N65="Mayor"),AND(J65="Alta",N65="Moderado"),AND(J65="Alta",N65="Mayor"),AND(J65="Muy Alta",N65="Leve"),AND(J65="Muy Alta",N65="Menor"),AND(J65="Muy Alta",N65="Moderado"),AND(J65="Muy Alta",N65="Mayor")),"Alto",IF(OR(AND(J65="Muy Baja",N65="Catastrófico"),AND(J65="Baja",N65="Catastrófico"),AND(J65="Media",N65="Catastrófico"),AND(J65="Alta",N65="Catastrófico"),AND(J65="Muy Alta",N65="Catastrófico")),"Extremo",""))))</f>
        <v/>
      </c>
      <c r="Q65" s="79">
        <v>1</v>
      </c>
      <c r="R65" s="80"/>
      <c r="S65" s="81" t="str">
        <f>IF(OR(T65="Preventivo",T65="Detectivo"),"Probabilidad",IF(T65="Correctivo","Impacto",""))</f>
        <v/>
      </c>
      <c r="T65" s="82"/>
      <c r="U65" s="82"/>
      <c r="V65" s="83" t="str">
        <f>IF(AND(T65="Preventivo",U65="Automático"),"50%",IF(AND(T65="Preventivo",U65="Manual"),"40%",IF(AND(T65="Detectivo",U65="Automático"),"40%",IF(AND(T65="Detectivo",U65="Manual"),"30%",IF(AND(T65="Correctivo",U65="Automático"),"35%",IF(AND(T65="Correctivo",U65="Manual"),"25%",""))))))</f>
        <v/>
      </c>
      <c r="W65" s="82"/>
      <c r="X65" s="82"/>
      <c r="Y65" s="82"/>
      <c r="Z65" s="84" t="str">
        <f>IFERROR(IF(S65="Probabilidad",(K65-(+K65*V65)),IF(S65="Impacto",K65,"")),"")</f>
        <v/>
      </c>
      <c r="AA65" s="85" t="str">
        <f>IFERROR(IF(Z65="","",IF(Z65&lt;=0.2,"Muy Baja",IF(Z65&lt;=0.4,"Baja",IF(Z65&lt;=0.6,"Media",IF(Z65&lt;=0.8,"Alta","Muy Alta"))))),"")</f>
        <v/>
      </c>
      <c r="AB65" s="83" t="str">
        <f>+Z65</f>
        <v/>
      </c>
      <c r="AC65" s="85" t="str">
        <f>IFERROR(IF(AD65="","",IF(AD65&lt;=0.2,"Leve",IF(AD65&lt;=0.4,"Menor",IF(AD65&lt;=0.6,"Moderado",IF(AD65&lt;=0.8,"Mayor","Catastrófico"))))),"")</f>
        <v/>
      </c>
      <c r="AD65" s="83" t="str">
        <f>IFERROR(IF(S65="Impacto",(O65-(+O65*V65)),IF(S65="Probabilidad",O65,"")),"")</f>
        <v/>
      </c>
      <c r="AE65" s="86" t="str">
        <f>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631"/>
      <c r="F66" s="622"/>
      <c r="G66" s="442"/>
      <c r="H66" s="400"/>
      <c r="I66" s="414"/>
      <c r="J66" s="407"/>
      <c r="K66" s="405"/>
      <c r="L66" s="619"/>
      <c r="M66" s="405">
        <f>IF(NOT(ISERROR(MATCH(L66,_xlfn.ANCHORARRAY(F77),0))),K79&amp;"Por favor no seleccionar los criterios de impacto",L66)</f>
        <v>0</v>
      </c>
      <c r="N66" s="407"/>
      <c r="O66" s="405"/>
      <c r="P66" s="409"/>
      <c r="Q66" s="79">
        <v>2</v>
      </c>
      <c r="R66" s="80"/>
      <c r="S66" s="81" t="str">
        <f>IF(OR(T66="Preventivo",T66="Detectivo"),"Probabilidad",IF(T66="Correctivo","Impacto",""))</f>
        <v/>
      </c>
      <c r="T66" s="82"/>
      <c r="U66" s="82"/>
      <c r="V66" s="83" t="str">
        <f t="shared" ref="V66:V70" si="56">IF(AND(T66="Preventivo",U66="Automático"),"50%",IF(AND(T66="Preventivo",U66="Manual"),"40%",IF(AND(T66="Detectivo",U66="Automático"),"40%",IF(AND(T66="Detectivo",U66="Manual"),"30%",IF(AND(T66="Correctivo",U66="Automático"),"35%",IF(AND(T66="Correctivo",U66="Manual"),"25%",""))))))</f>
        <v/>
      </c>
      <c r="W66" s="82"/>
      <c r="X66" s="82"/>
      <c r="Y66" s="82"/>
      <c r="Z66" s="84" t="str">
        <f>IFERROR(IF(AND(S65="Probabilidad",S66="Probabilidad"),(AB65-(+AB65*V66)),IF(S66="Probabilidad",(K65-(+K65*V66)),IF(S66="Impacto",AB65,""))),"")</f>
        <v/>
      </c>
      <c r="AA66" s="85" t="str">
        <f t="shared" si="2"/>
        <v/>
      </c>
      <c r="AB66" s="83" t="str">
        <f t="shared" ref="AB66:AB70" si="57">+Z66</f>
        <v/>
      </c>
      <c r="AC66" s="85" t="str">
        <f t="shared" si="4"/>
        <v/>
      </c>
      <c r="AD66" s="83" t="str">
        <f>IFERROR(IF(AND(S65="Impacto",S66="Impacto"),(AD65-(+AD65*V66)),IF(S66="Impacto",(O65-(+O65*V66)),IF(S66="Probabilidad",AD65,""))),"")</f>
        <v/>
      </c>
      <c r="AE66" s="86" t="str">
        <f t="shared" ref="AE66:AE67" si="58">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631"/>
      <c r="F67" s="622"/>
      <c r="G67" s="442"/>
      <c r="H67" s="400"/>
      <c r="I67" s="414"/>
      <c r="J67" s="407"/>
      <c r="K67" s="405"/>
      <c r="L67" s="619"/>
      <c r="M67" s="405">
        <f>IF(NOT(ISERROR(MATCH(L67,_xlfn.ANCHORARRAY(F78),0))),K80&amp;"Por favor no seleccionar los criterios de impacto",L67)</f>
        <v>0</v>
      </c>
      <c r="N67" s="407"/>
      <c r="O67" s="405"/>
      <c r="P67" s="409"/>
      <c r="Q67" s="79">
        <v>3</v>
      </c>
      <c r="R67" s="87"/>
      <c r="S67" s="81" t="str">
        <f>IF(OR(T67="Preventivo",T67="Detectivo"),"Probabilidad",IF(T67="Correctivo","Impacto",""))</f>
        <v/>
      </c>
      <c r="T67" s="82"/>
      <c r="U67" s="82"/>
      <c r="V67" s="83" t="str">
        <f t="shared" si="56"/>
        <v/>
      </c>
      <c r="W67" s="82"/>
      <c r="X67" s="82"/>
      <c r="Y67" s="82"/>
      <c r="Z67" s="84" t="str">
        <f>IFERROR(IF(AND(S66="Probabilidad",S67="Probabilidad"),(AB66-(+AB66*V67)),IF(AND(S66="Impacto",S67="Probabilidad"),(AB65-(+AB65*V67)),IF(S67="Impacto",AB66,""))),"")</f>
        <v/>
      </c>
      <c r="AA67" s="85" t="str">
        <f t="shared" si="2"/>
        <v/>
      </c>
      <c r="AB67" s="83" t="str">
        <f t="shared" si="57"/>
        <v/>
      </c>
      <c r="AC67" s="85" t="str">
        <f t="shared" si="4"/>
        <v/>
      </c>
      <c r="AD67" s="83" t="str">
        <f>IFERROR(IF(AND(S66="Impacto",S67="Impacto"),(AD66-(+AD66*V67)),IF(AND(S66="Probabilidad",S67="Impacto"),(AD65-(+AD65*V67)),IF(S67="Probabilidad",AD66,""))),"")</f>
        <v/>
      </c>
      <c r="AE67" s="86" t="str">
        <f t="shared" si="58"/>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631"/>
      <c r="F68" s="622"/>
      <c r="G68" s="442"/>
      <c r="H68" s="400"/>
      <c r="I68" s="414"/>
      <c r="J68" s="407"/>
      <c r="K68" s="405"/>
      <c r="L68" s="619"/>
      <c r="M68" s="405">
        <f>IF(NOT(ISERROR(MATCH(L68,_xlfn.ANCHORARRAY(F79),0))),K81&amp;"Por favor no seleccionar los criterios de impacto",L68)</f>
        <v>0</v>
      </c>
      <c r="N68" s="407"/>
      <c r="O68" s="405"/>
      <c r="P68" s="409"/>
      <c r="Q68" s="79">
        <v>4</v>
      </c>
      <c r="R68" s="80"/>
      <c r="S68" s="81" t="str">
        <f t="shared" ref="S68:S70" si="59">IF(OR(T68="Preventivo",T68="Detectivo"),"Probabilidad",IF(T68="Correctivo","Impacto",""))</f>
        <v/>
      </c>
      <c r="T68" s="82"/>
      <c r="U68" s="82"/>
      <c r="V68" s="83" t="str">
        <f t="shared" si="56"/>
        <v/>
      </c>
      <c r="W68" s="82"/>
      <c r="X68" s="82"/>
      <c r="Y68" s="82"/>
      <c r="Z68" s="84" t="str">
        <f t="shared" ref="Z68:Z70" si="60">IFERROR(IF(AND(S67="Probabilidad",S68="Probabilidad"),(AB67-(+AB67*V68)),IF(AND(S67="Impacto",S68="Probabilidad"),(AB66-(+AB66*V68)),IF(S68="Impacto",AB67,""))),"")</f>
        <v/>
      </c>
      <c r="AA68" s="85" t="str">
        <f t="shared" si="2"/>
        <v/>
      </c>
      <c r="AB68" s="83" t="str">
        <f t="shared" si="57"/>
        <v/>
      </c>
      <c r="AC68" s="85" t="str">
        <f t="shared" si="4"/>
        <v/>
      </c>
      <c r="AD68" s="83" t="str">
        <f t="shared" ref="AD68:AD70" si="61">IFERROR(IF(AND(S67="Impacto",S68="Impacto"),(AD67-(+AD67*V68)),IF(AND(S67="Probabilidad",S68="Impacto"),(AD66-(+AD66*V68)),IF(S68="Probabilidad",AD67,""))),"")</f>
        <v/>
      </c>
      <c r="AE68" s="86" t="str">
        <f>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c r="B69" s="400"/>
      <c r="C69" s="400"/>
      <c r="D69" s="400"/>
      <c r="E69" s="631"/>
      <c r="F69" s="622"/>
      <c r="G69" s="442"/>
      <c r="H69" s="400"/>
      <c r="I69" s="414"/>
      <c r="J69" s="407"/>
      <c r="K69" s="405"/>
      <c r="L69" s="619"/>
      <c r="M69" s="405">
        <f>IF(NOT(ISERROR(MATCH(L69,_xlfn.ANCHORARRAY(F80),0))),K82&amp;"Por favor no seleccionar los criterios de impacto",L69)</f>
        <v>0</v>
      </c>
      <c r="N69" s="407"/>
      <c r="O69" s="405"/>
      <c r="P69" s="409"/>
      <c r="Q69" s="79">
        <v>5</v>
      </c>
      <c r="R69" s="80"/>
      <c r="S69" s="81" t="str">
        <f t="shared" si="59"/>
        <v/>
      </c>
      <c r="T69" s="82"/>
      <c r="U69" s="82"/>
      <c r="V69" s="83" t="str">
        <f t="shared" si="56"/>
        <v/>
      </c>
      <c r="W69" s="82"/>
      <c r="X69" s="82"/>
      <c r="Y69" s="82"/>
      <c r="Z69" s="84" t="str">
        <f t="shared" si="60"/>
        <v/>
      </c>
      <c r="AA69" s="85" t="str">
        <f t="shared" si="2"/>
        <v/>
      </c>
      <c r="AB69" s="83" t="str">
        <f t="shared" si="57"/>
        <v/>
      </c>
      <c r="AC69" s="85" t="str">
        <f t="shared" si="4"/>
        <v/>
      </c>
      <c r="AD69" s="83" t="str">
        <f t="shared" si="61"/>
        <v/>
      </c>
      <c r="AE69" s="86" t="str">
        <f t="shared" ref="AE69:AE70" si="62">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c r="B70" s="400"/>
      <c r="C70" s="400"/>
      <c r="D70" s="400"/>
      <c r="E70" s="631"/>
      <c r="F70" s="622"/>
      <c r="G70" s="442"/>
      <c r="H70" s="400"/>
      <c r="I70" s="414"/>
      <c r="J70" s="407"/>
      <c r="K70" s="405"/>
      <c r="L70" s="619"/>
      <c r="M70" s="405">
        <f>IF(NOT(ISERROR(MATCH(L70,_xlfn.ANCHORARRAY(F81),0))),K83&amp;"Por favor no seleccionar los criterios de impacto",L70)</f>
        <v>0</v>
      </c>
      <c r="N70" s="407"/>
      <c r="O70" s="405"/>
      <c r="P70" s="409"/>
      <c r="Q70" s="79">
        <v>6</v>
      </c>
      <c r="R70" s="80"/>
      <c r="S70" s="81" t="str">
        <f t="shared" si="59"/>
        <v/>
      </c>
      <c r="T70" s="82"/>
      <c r="U70" s="82"/>
      <c r="V70" s="83" t="str">
        <f t="shared" si="56"/>
        <v/>
      </c>
      <c r="W70" s="82"/>
      <c r="X70" s="82"/>
      <c r="Y70" s="82"/>
      <c r="Z70" s="84" t="str">
        <f t="shared" si="60"/>
        <v/>
      </c>
      <c r="AA70" s="85" t="str">
        <f t="shared" si="2"/>
        <v/>
      </c>
      <c r="AB70" s="83" t="str">
        <f t="shared" si="57"/>
        <v/>
      </c>
      <c r="AC70" s="85" t="str">
        <f t="shared" si="4"/>
        <v/>
      </c>
      <c r="AD70" s="83" t="str">
        <f t="shared" si="61"/>
        <v/>
      </c>
      <c r="AE70" s="86" t="str">
        <f t="shared" si="62"/>
        <v/>
      </c>
      <c r="AF70" s="86"/>
      <c r="AG70" s="82"/>
      <c r="AH70" s="74"/>
      <c r="AI70" s="75"/>
      <c r="AJ70" s="76"/>
      <c r="AK70" s="76"/>
      <c r="AL70" s="74"/>
      <c r="AM70" s="77"/>
      <c r="AN70" s="93"/>
      <c r="AO70" s="93"/>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51.5" hidden="1" customHeight="1" x14ac:dyDescent="0.35">
      <c r="A71" s="398">
        <v>10</v>
      </c>
      <c r="B71" s="400"/>
      <c r="C71" s="400"/>
      <c r="D71" s="400"/>
      <c r="E71" s="631"/>
      <c r="F71" s="622"/>
      <c r="G71" s="442"/>
      <c r="H71" s="400"/>
      <c r="I71" s="414"/>
      <c r="J71" s="407" t="str">
        <f>IF(I71&lt;=0,"",IF(I71&lt;=2,"Muy Baja",IF(I71&lt;=24,"Baja",IF(I71&lt;=500,"Media",IF(I71&lt;=5000,"Alta","Muy Alta")))))</f>
        <v/>
      </c>
      <c r="K71" s="405" t="str">
        <f>IF(J71="","",IF(J71="Muy Baja",0.2,IF(J71="Baja",0.4,IF(J71="Media",0.6,IF(J71="Alta",0.8,IF(J71="Muy Alta",1,))))))</f>
        <v/>
      </c>
      <c r="L71" s="619"/>
      <c r="M71" s="405">
        <v>0</v>
      </c>
      <c r="N71" s="407" t="s">
        <v>703</v>
      </c>
      <c r="O71" s="405" t="str">
        <f>IF(N71="","",IF(N71="Leve",0.2,IF(N71="Menor",0.4,IF(N71="Moderado",0.6,IF(N71="Mayor",0.8,IF(N71="Catastrófico",1,))))))</f>
        <v/>
      </c>
      <c r="P71" s="409" t="str">
        <f>IF(OR(AND(J71="Muy Baja",N71="Leve"),AND(J71="Muy Baja",N71="Menor"),AND(J71="Baja",N71="Leve")),"Bajo",IF(OR(AND(J71="Muy baja",N71="Moderado"),AND(J71="Baja",N71="Menor"),AND(J71="Baja",N71="Moderado"),AND(J71="Media",N71="Leve"),AND(J71="Media",N71="Menor"),AND(J71="Media",N71="Moderado"),AND(J71="Alta",N71="Leve"),AND(J71="Alta",N71="Menor")),"Moderado",IF(OR(AND(J71="Muy Baja",N71="Mayor"),AND(J71="Baja",N71="Mayor"),AND(J71="Media",N71="Mayor"),AND(J71="Alta",N71="Moderado"),AND(J71="Alta",N71="Mayor"),AND(J71="Muy Alta",N71="Leve"),AND(J71="Muy Alta",N71="Menor"),AND(J71="Muy Alta",N71="Moderado"),AND(J71="Muy Alta",N71="Mayor")),"Alto",IF(OR(AND(J71="Muy Baja",N71="Catastrófico"),AND(J71="Baja",N71="Catastrófico"),AND(J71="Media",N71="Catastrófico"),AND(J71="Alta",N71="Catastrófico"),AND(J71="Muy Alta",N71="Catastrófico")),"Extremo",""))))</f>
        <v/>
      </c>
      <c r="Q71" s="79">
        <v>1</v>
      </c>
      <c r="R71" s="80"/>
      <c r="S71" s="81" t="str">
        <f>IF(OR(T71="Preventivo",T71="Detectivo"),"Probabilidad",IF(T71="Correctivo","Impacto",""))</f>
        <v/>
      </c>
      <c r="T71" s="82"/>
      <c r="U71" s="82"/>
      <c r="V71" s="83" t="str">
        <f>IF(AND(T71="Preventivo",U71="Automático"),"50%",IF(AND(T71="Preventivo",U71="Manual"),"40%",IF(AND(T71="Detectivo",U71="Automático"),"40%",IF(AND(T71="Detectivo",U71="Manual"),"30%",IF(AND(T71="Correctivo",U71="Automático"),"35%",IF(AND(T71="Correctivo",U71="Manual"),"25%",""))))))</f>
        <v/>
      </c>
      <c r="W71" s="82"/>
      <c r="X71" s="82"/>
      <c r="Y71" s="82"/>
      <c r="Z71" s="84" t="str">
        <f>IFERROR(IF(S71="Probabilidad",(K71-(+K71*V71)),IF(S71="Impacto",K71,"")),"")</f>
        <v/>
      </c>
      <c r="AA71" s="85" t="str">
        <f>IFERROR(IF(Z71="","",IF(Z71&lt;=0.2,"Muy Baja",IF(Z71&lt;=0.4,"Baja",IF(Z71&lt;=0.6,"Media",IF(Z71&lt;=0.8,"Alta","Muy Alta"))))),"")</f>
        <v/>
      </c>
      <c r="AB71" s="83" t="str">
        <f>+Z71</f>
        <v/>
      </c>
      <c r="AC71" s="85" t="str">
        <f>IFERROR(IF(AD71="","",IF(AD71&lt;=0.2,"Leve",IF(AD71&lt;=0.4,"Menor",IF(AD71&lt;=0.6,"Moderado",IF(AD71&lt;=0.8,"Mayor","Catastrófico"))))),"")</f>
        <v/>
      </c>
      <c r="AD71" s="83" t="str">
        <f>IFERROR(IF(S71="Impacto",(O71-(+O71*V71)),IF(S71="Probabilidad",O71,"")),"")</f>
        <v/>
      </c>
      <c r="AE71" s="86" t="str">
        <f>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86"/>
      <c r="AG71" s="82"/>
      <c r="AH71" s="74"/>
      <c r="AI71" s="75"/>
      <c r="AJ71" s="76"/>
      <c r="AK71" s="76"/>
      <c r="AL71" s="74"/>
      <c r="AM71" s="77"/>
      <c r="AN71" s="93"/>
      <c r="AO71" s="93"/>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1" ht="151.5" hidden="1" customHeight="1" x14ac:dyDescent="0.35">
      <c r="A72" s="398"/>
      <c r="B72" s="400"/>
      <c r="C72" s="400"/>
      <c r="D72" s="400"/>
      <c r="E72" s="631"/>
      <c r="F72" s="622"/>
      <c r="G72" s="442"/>
      <c r="H72" s="400"/>
      <c r="I72" s="414"/>
      <c r="J72" s="407"/>
      <c r="K72" s="405"/>
      <c r="L72" s="619"/>
      <c r="M72" s="405">
        <f>IF(NOT(ISERROR(MATCH(L72,_xlfn.ANCHORARRAY(F83),0))),K85&amp;"Por favor no seleccionar los criterios de impacto",L72)</f>
        <v>0</v>
      </c>
      <c r="N72" s="407"/>
      <c r="O72" s="405"/>
      <c r="P72" s="409"/>
      <c r="Q72" s="79">
        <v>2</v>
      </c>
      <c r="R72" s="80"/>
      <c r="S72" s="81" t="str">
        <f>IF(OR(T72="Preventivo",T72="Detectivo"),"Probabilidad",IF(T72="Correctivo","Impacto",""))</f>
        <v/>
      </c>
      <c r="T72" s="82"/>
      <c r="U72" s="82"/>
      <c r="V72" s="83" t="str">
        <f t="shared" ref="V72:V76" si="63">IF(AND(T72="Preventivo",U72="Automático"),"50%",IF(AND(T72="Preventivo",U72="Manual"),"40%",IF(AND(T72="Detectivo",U72="Automático"),"40%",IF(AND(T72="Detectivo",U72="Manual"),"30%",IF(AND(T72="Correctivo",U72="Automático"),"35%",IF(AND(T72="Correctivo",U72="Manual"),"25%",""))))))</f>
        <v/>
      </c>
      <c r="W72" s="82"/>
      <c r="X72" s="82"/>
      <c r="Y72" s="82"/>
      <c r="Z72" s="84" t="str">
        <f>IFERROR(IF(AND(S71="Probabilidad",S72="Probabilidad"),(AB71-(+AB71*V72)),IF(S72="Probabilidad",(K71-(+K71*V72)),IF(S72="Impacto",AB71,""))),"")</f>
        <v/>
      </c>
      <c r="AA72" s="85" t="str">
        <f t="shared" si="2"/>
        <v/>
      </c>
      <c r="AB72" s="83" t="str">
        <f t="shared" ref="AB72:AB76" si="64">+Z72</f>
        <v/>
      </c>
      <c r="AC72" s="85" t="str">
        <f t="shared" si="4"/>
        <v/>
      </c>
      <c r="AD72" s="83" t="str">
        <f>IFERROR(IF(AND(S71="Impacto",S72="Impacto"),(AD71-(+AD71*V72)),IF(S72="Impacto",(O71-(+O71*V72)),IF(S72="Probabilidad",AD71,""))),"")</f>
        <v/>
      </c>
      <c r="AE72" s="86" t="str">
        <f t="shared" ref="AE72:AE73" si="65">IFERROR(IF(OR(AND(AA72="Muy Baja",AC72="Leve"),AND(AA72="Muy Baja",AC72="Menor"),AND(AA72="Baja",AC72="Leve")),"Bajo",IF(OR(AND(AA72="Muy baja",AC72="Moderado"),AND(AA72="Baja",AC72="Menor"),AND(AA72="Baja",AC72="Moderado"),AND(AA72="Media",AC72="Leve"),AND(AA72="Media",AC72="Menor"),AND(AA72="Media",AC72="Moderado"),AND(AA72="Alta",AC72="Leve"),AND(AA72="Alta",AC72="Menor")),"Moderado",IF(OR(AND(AA72="Muy Baja",AC72="Mayor"),AND(AA72="Baja",AC72="Mayor"),AND(AA72="Media",AC72="Mayor"),AND(AA72="Alta",AC72="Moderado"),AND(AA72="Alta",AC72="Mayor"),AND(AA72="Muy Alta",AC72="Leve"),AND(AA72="Muy Alta",AC72="Menor"),AND(AA72="Muy Alta",AC72="Moderado"),AND(AA72="Muy Alta",AC72="Mayor")),"Alto",IF(OR(AND(AA72="Muy Baja",AC72="Catastrófico"),AND(AA72="Baja",AC72="Catastrófico"),AND(AA72="Media",AC72="Catastrófico"),AND(AA72="Alta",AC72="Catastrófico"),AND(AA72="Muy Alta",AC72="Catastrófico")),"Extremo","")))),"")</f>
        <v/>
      </c>
      <c r="AF72" s="86"/>
      <c r="AG72" s="82"/>
      <c r="AH72" s="74"/>
      <c r="AI72" s="75"/>
      <c r="AJ72" s="76"/>
      <c r="AK72" s="76"/>
      <c r="AL72" s="74"/>
      <c r="AM72" s="77"/>
      <c r="AN72" s="39"/>
      <c r="AO72" s="39"/>
    </row>
    <row r="73" spans="1:71" ht="151.5" hidden="1" customHeight="1" x14ac:dyDescent="0.35">
      <c r="A73" s="398"/>
      <c r="B73" s="400"/>
      <c r="C73" s="400"/>
      <c r="D73" s="400"/>
      <c r="E73" s="631"/>
      <c r="F73" s="622"/>
      <c r="G73" s="442"/>
      <c r="H73" s="400"/>
      <c r="I73" s="414"/>
      <c r="J73" s="407"/>
      <c r="K73" s="405"/>
      <c r="L73" s="619"/>
      <c r="M73" s="405">
        <f>IF(NOT(ISERROR(MATCH(L73,_xlfn.ANCHORARRAY(F84),0))),K86&amp;"Por favor no seleccionar los criterios de impacto",L73)</f>
        <v>0</v>
      </c>
      <c r="N73" s="407"/>
      <c r="O73" s="405"/>
      <c r="P73" s="409"/>
      <c r="Q73" s="79">
        <v>3</v>
      </c>
      <c r="R73" s="87"/>
      <c r="S73" s="81" t="str">
        <f>IF(OR(T73="Preventivo",T73="Detectivo"),"Probabilidad",IF(T73="Correctivo","Impacto",""))</f>
        <v/>
      </c>
      <c r="T73" s="82"/>
      <c r="U73" s="82"/>
      <c r="V73" s="83" t="str">
        <f t="shared" si="63"/>
        <v/>
      </c>
      <c r="W73" s="82"/>
      <c r="X73" s="82"/>
      <c r="Y73" s="82"/>
      <c r="Z73" s="84" t="str">
        <f>IFERROR(IF(AND(S72="Probabilidad",S73="Probabilidad"),(AB72-(+AB72*V73)),IF(AND(S72="Impacto",S73="Probabilidad"),(AB71-(+AB71*V73)),IF(S73="Impacto",AB72,""))),"")</f>
        <v/>
      </c>
      <c r="AA73" s="85" t="str">
        <f t="shared" si="2"/>
        <v/>
      </c>
      <c r="AB73" s="83" t="str">
        <f t="shared" si="64"/>
        <v/>
      </c>
      <c r="AC73" s="85" t="str">
        <f t="shared" si="4"/>
        <v/>
      </c>
      <c r="AD73" s="83" t="str">
        <f>IFERROR(IF(AND(S72="Impacto",S73="Impacto"),(AD72-(+AD72*V73)),IF(AND(S72="Probabilidad",S73="Impacto"),(AD71-(+AD71*V73)),IF(S73="Probabilidad",AD72,""))),"")</f>
        <v/>
      </c>
      <c r="AE73" s="86" t="str">
        <f t="shared" si="65"/>
        <v/>
      </c>
      <c r="AF73" s="86"/>
      <c r="AG73" s="82"/>
      <c r="AH73" s="74"/>
      <c r="AI73" s="75"/>
      <c r="AJ73" s="76"/>
      <c r="AK73" s="76"/>
      <c r="AL73" s="74"/>
      <c r="AM73" s="77"/>
      <c r="AN73" s="39"/>
      <c r="AO73" s="39"/>
    </row>
    <row r="74" spans="1:71" ht="151.5" hidden="1" customHeight="1" x14ac:dyDescent="0.35">
      <c r="A74" s="398"/>
      <c r="B74" s="400"/>
      <c r="C74" s="400"/>
      <c r="D74" s="400"/>
      <c r="E74" s="631"/>
      <c r="F74" s="622"/>
      <c r="G74" s="442"/>
      <c r="H74" s="400"/>
      <c r="I74" s="414"/>
      <c r="J74" s="407"/>
      <c r="K74" s="405"/>
      <c r="L74" s="619"/>
      <c r="M74" s="405">
        <f>IF(NOT(ISERROR(MATCH(L74,_xlfn.ANCHORARRAY(F85),0))),K87&amp;"Por favor no seleccionar los criterios de impacto",L74)</f>
        <v>0</v>
      </c>
      <c r="N74" s="407"/>
      <c r="O74" s="405"/>
      <c r="P74" s="409"/>
      <c r="Q74" s="79">
        <v>4</v>
      </c>
      <c r="R74" s="80"/>
      <c r="S74" s="81" t="str">
        <f t="shared" ref="S74:S76" si="66">IF(OR(T74="Preventivo",T74="Detectivo"),"Probabilidad",IF(T74="Correctivo","Impacto",""))</f>
        <v/>
      </c>
      <c r="T74" s="82"/>
      <c r="U74" s="82"/>
      <c r="V74" s="83" t="str">
        <f t="shared" si="63"/>
        <v/>
      </c>
      <c r="W74" s="82"/>
      <c r="X74" s="82"/>
      <c r="Y74" s="82"/>
      <c r="Z74" s="84" t="str">
        <f t="shared" ref="Z74:Z76" si="67">IFERROR(IF(AND(S73="Probabilidad",S74="Probabilidad"),(AB73-(+AB73*V74)),IF(AND(S73="Impacto",S74="Probabilidad"),(AB72-(+AB72*V74)),IF(S74="Impacto",AB73,""))),"")</f>
        <v/>
      </c>
      <c r="AA74" s="85" t="str">
        <f t="shared" si="2"/>
        <v/>
      </c>
      <c r="AB74" s="83" t="str">
        <f t="shared" si="64"/>
        <v/>
      </c>
      <c r="AC74" s="85" t="str">
        <f t="shared" si="4"/>
        <v/>
      </c>
      <c r="AD74" s="83" t="str">
        <f t="shared" ref="AD74:AD76" si="68">IFERROR(IF(AND(S73="Impacto",S74="Impacto"),(AD73-(+AD73*V74)),IF(AND(S73="Probabilidad",S74="Impacto"),(AD72-(+AD72*V74)),IF(S74="Probabilidad",AD73,""))),"")</f>
        <v/>
      </c>
      <c r="AE74" s="86" t="str">
        <f>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86"/>
      <c r="AG74" s="82"/>
      <c r="AH74" s="74"/>
      <c r="AI74" s="75"/>
      <c r="AJ74" s="76"/>
      <c r="AK74" s="76"/>
      <c r="AL74" s="74"/>
      <c r="AM74" s="77"/>
      <c r="AN74" s="39"/>
      <c r="AO74" s="39"/>
    </row>
    <row r="75" spans="1:71" ht="151.5" hidden="1" customHeight="1" x14ac:dyDescent="0.35">
      <c r="A75" s="398"/>
      <c r="B75" s="400"/>
      <c r="C75" s="400"/>
      <c r="D75" s="400"/>
      <c r="E75" s="631"/>
      <c r="F75" s="622"/>
      <c r="G75" s="442"/>
      <c r="H75" s="400"/>
      <c r="I75" s="414"/>
      <c r="J75" s="407"/>
      <c r="K75" s="405"/>
      <c r="L75" s="619"/>
      <c r="M75" s="405">
        <f>IF(NOT(ISERROR(MATCH(L75,_xlfn.ANCHORARRAY(F86),0))),K88&amp;"Por favor no seleccionar los criterios de impacto",L75)</f>
        <v>0</v>
      </c>
      <c r="N75" s="407"/>
      <c r="O75" s="405"/>
      <c r="P75" s="409"/>
      <c r="Q75" s="79">
        <v>5</v>
      </c>
      <c r="R75" s="80"/>
      <c r="S75" s="81" t="str">
        <f t="shared" si="66"/>
        <v/>
      </c>
      <c r="T75" s="82"/>
      <c r="U75" s="82"/>
      <c r="V75" s="83" t="str">
        <f t="shared" si="63"/>
        <v/>
      </c>
      <c r="W75" s="82"/>
      <c r="X75" s="82"/>
      <c r="Y75" s="82"/>
      <c r="Z75" s="84" t="str">
        <f t="shared" si="67"/>
        <v/>
      </c>
      <c r="AA75" s="85" t="str">
        <f t="shared" si="2"/>
        <v/>
      </c>
      <c r="AB75" s="83" t="str">
        <f t="shared" si="64"/>
        <v/>
      </c>
      <c r="AC75" s="85" t="str">
        <f t="shared" si="4"/>
        <v/>
      </c>
      <c r="AD75" s="83" t="str">
        <f t="shared" si="68"/>
        <v/>
      </c>
      <c r="AE75" s="86" t="str">
        <f t="shared" ref="AE75:AE76" si="69">IFERROR(IF(OR(AND(AA75="Muy Baja",AC75="Leve"),AND(AA75="Muy Baja",AC75="Menor"),AND(AA75="Baja",AC75="Leve")),"Bajo",IF(OR(AND(AA75="Muy baja",AC75="Moderado"),AND(AA75="Baja",AC75="Menor"),AND(AA75="Baja",AC75="Moderado"),AND(AA75="Media",AC75="Leve"),AND(AA75="Media",AC75="Menor"),AND(AA75="Media",AC75="Moderado"),AND(AA75="Alta",AC75="Leve"),AND(AA75="Alta",AC75="Menor")),"Moderado",IF(OR(AND(AA75="Muy Baja",AC75="Mayor"),AND(AA75="Baja",AC75="Mayor"),AND(AA75="Media",AC75="Mayor"),AND(AA75="Alta",AC75="Moderado"),AND(AA75="Alta",AC75="Mayor"),AND(AA75="Muy Alta",AC75="Leve"),AND(AA75="Muy Alta",AC75="Menor"),AND(AA75="Muy Alta",AC75="Moderado"),AND(AA75="Muy Alta",AC75="Mayor")),"Alto",IF(OR(AND(AA75="Muy Baja",AC75="Catastrófico"),AND(AA75="Baja",AC75="Catastrófico"),AND(AA75="Media",AC75="Catastrófico"),AND(AA75="Alta",AC75="Catastrófico"),AND(AA75="Muy Alta",AC75="Catastrófico")),"Extremo","")))),"")</f>
        <v/>
      </c>
      <c r="AF75" s="86"/>
      <c r="AG75" s="82"/>
      <c r="AH75" s="74"/>
      <c r="AI75" s="75"/>
      <c r="AJ75" s="76"/>
      <c r="AK75" s="76"/>
      <c r="AL75" s="74"/>
      <c r="AM75" s="77"/>
      <c r="AN75" s="39"/>
      <c r="AO75" s="39"/>
    </row>
    <row r="76" spans="1:71" ht="33.65" hidden="1" customHeight="1" x14ac:dyDescent="0.35">
      <c r="A76" s="398"/>
      <c r="B76" s="400"/>
      <c r="C76" s="400"/>
      <c r="D76" s="400"/>
      <c r="E76" s="615"/>
      <c r="F76" s="622"/>
      <c r="G76" s="443"/>
      <c r="H76" s="400"/>
      <c r="I76" s="414"/>
      <c r="J76" s="407"/>
      <c r="K76" s="405"/>
      <c r="L76" s="619"/>
      <c r="M76" s="405">
        <f>IF(NOT(ISERROR(MATCH(L76,_xlfn.ANCHORARRAY(F87),0))),K89&amp;"Por favor no seleccionar los criterios de impacto",L76)</f>
        <v>0</v>
      </c>
      <c r="N76" s="407"/>
      <c r="O76" s="405"/>
      <c r="P76" s="409"/>
      <c r="Q76" s="79" t="s">
        <v>395</v>
      </c>
      <c r="R76" s="80"/>
      <c r="S76" s="81" t="str">
        <f t="shared" si="66"/>
        <v/>
      </c>
      <c r="T76" s="82"/>
      <c r="U76" s="82"/>
      <c r="V76" s="83" t="str">
        <f t="shared" si="63"/>
        <v/>
      </c>
      <c r="W76" s="82"/>
      <c r="X76" s="82"/>
      <c r="Y76" s="82"/>
      <c r="Z76" s="84" t="str">
        <f t="shared" si="67"/>
        <v/>
      </c>
      <c r="AA76" s="85" t="str">
        <f t="shared" si="2"/>
        <v/>
      </c>
      <c r="AB76" s="83" t="str">
        <f t="shared" si="64"/>
        <v/>
      </c>
      <c r="AC76" s="85" t="str">
        <f t="shared" si="4"/>
        <v/>
      </c>
      <c r="AD76" s="83" t="str">
        <f t="shared" si="68"/>
        <v/>
      </c>
      <c r="AE76" s="86" t="str">
        <f t="shared" si="69"/>
        <v/>
      </c>
      <c r="AF76" s="86"/>
      <c r="AG76" s="82"/>
      <c r="AH76" s="74"/>
      <c r="AI76" s="75"/>
      <c r="AJ76" s="76"/>
      <c r="AK76" s="76"/>
      <c r="AL76" s="74"/>
      <c r="AM76" s="77"/>
      <c r="AN76" s="39"/>
      <c r="AO76" s="39"/>
    </row>
    <row r="77" spans="1:71" ht="49.5" customHeight="1" x14ac:dyDescent="0.35">
      <c r="A77" s="89"/>
      <c r="B77" s="419"/>
      <c r="C77" s="419"/>
      <c r="D77" s="419"/>
      <c r="E77" s="419"/>
      <c r="F77" s="419"/>
      <c r="G77" s="419"/>
      <c r="H77" s="419"/>
      <c r="I77" s="419"/>
      <c r="J77" s="419"/>
      <c r="K77" s="419"/>
      <c r="L77" s="419"/>
      <c r="M77" s="419"/>
      <c r="N77" s="419"/>
      <c r="O77" s="419"/>
      <c r="P77" s="419"/>
      <c r="Q77" s="419"/>
      <c r="R77" s="419"/>
      <c r="S77" s="419"/>
      <c r="T77" s="419"/>
      <c r="U77" s="419"/>
      <c r="V77" s="419"/>
      <c r="W77" s="419"/>
      <c r="X77" s="419"/>
      <c r="Y77" s="419"/>
      <c r="Z77" s="419"/>
      <c r="AA77" s="419"/>
      <c r="AB77" s="419"/>
      <c r="AC77" s="419"/>
      <c r="AD77" s="419"/>
      <c r="AE77" s="419"/>
      <c r="AF77" s="419"/>
      <c r="AG77" s="419"/>
      <c r="AH77" s="419"/>
      <c r="AI77" s="419"/>
      <c r="AJ77" s="419"/>
      <c r="AK77" s="419"/>
      <c r="AL77" s="419"/>
      <c r="AM77" s="420"/>
      <c r="AN77" s="39"/>
      <c r="AO77" s="39"/>
    </row>
    <row r="78" spans="1:71" ht="17.5" x14ac:dyDescent="0.35">
      <c r="B78" s="90"/>
      <c r="C78" s="90"/>
      <c r="D78" s="90"/>
      <c r="E78" s="90"/>
      <c r="F78" s="110"/>
      <c r="G78" s="39"/>
      <c r="H78" s="91"/>
      <c r="I78" s="39"/>
      <c r="J78" s="39"/>
      <c r="K78" s="39"/>
      <c r="L78" s="110"/>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8" hidden="1" x14ac:dyDescent="0.35">
      <c r="A79" s="5"/>
      <c r="B79" s="92" t="s">
        <v>123</v>
      </c>
      <c r="C79" s="39"/>
      <c r="D79" s="39"/>
      <c r="E79" s="39"/>
      <c r="F79" s="110"/>
      <c r="G79" s="39"/>
      <c r="H79" s="39"/>
      <c r="I79" s="39"/>
      <c r="J79" s="39"/>
      <c r="K79" s="39"/>
      <c r="L79" s="110"/>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110"/>
      <c r="G80" s="39"/>
      <c r="H80" s="91"/>
      <c r="I80" s="39"/>
      <c r="J80" s="39"/>
      <c r="K80" s="39"/>
      <c r="L80" s="110"/>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7.5" hidden="1" x14ac:dyDescent="0.35">
      <c r="B81" s="90"/>
      <c r="C81" s="90"/>
      <c r="D81" s="90"/>
      <c r="E81" s="90"/>
      <c r="F81" s="110"/>
      <c r="G81" s="39"/>
      <c r="H81" s="91"/>
      <c r="I81" s="39"/>
      <c r="J81" s="39"/>
      <c r="K81" s="39"/>
      <c r="L81" s="110"/>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7.5" hidden="1" x14ac:dyDescent="0.35">
      <c r="B82" s="90"/>
      <c r="C82" s="90"/>
      <c r="D82" s="90"/>
      <c r="E82" s="90"/>
      <c r="F82" s="110"/>
      <c r="G82" s="39"/>
      <c r="H82" s="91"/>
      <c r="I82" s="39"/>
      <c r="J82" s="39"/>
      <c r="K82" s="39"/>
      <c r="L82" s="110"/>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5" hidden="1" customHeight="1" x14ac:dyDescent="0.35">
      <c r="B83" s="90"/>
      <c r="C83" s="90"/>
      <c r="D83" s="90"/>
      <c r="E83" s="90"/>
      <c r="F83" s="110"/>
      <c r="G83" s="39"/>
      <c r="H83" s="91"/>
      <c r="I83" s="39"/>
      <c r="J83" s="39"/>
      <c r="K83" s="39"/>
      <c r="L83" s="110"/>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15" hidden="1" customHeight="1" x14ac:dyDescent="0.35">
      <c r="B84" s="90"/>
      <c r="C84" s="90"/>
      <c r="D84" s="90"/>
      <c r="E84" s="90"/>
      <c r="F84" s="110"/>
      <c r="G84" s="39"/>
      <c r="H84" s="91"/>
      <c r="I84" s="39"/>
      <c r="J84" s="39"/>
      <c r="K84" s="39"/>
      <c r="L84" s="110"/>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11.15" hidden="1" customHeight="1" x14ac:dyDescent="0.35">
      <c r="B85" s="90"/>
      <c r="C85" s="90"/>
      <c r="D85" s="90"/>
      <c r="E85" s="90"/>
      <c r="F85" s="110"/>
      <c r="G85" s="39"/>
      <c r="H85" s="91"/>
      <c r="I85" s="39"/>
      <c r="J85" s="39"/>
      <c r="K85" s="39"/>
      <c r="L85" s="110"/>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7" hidden="1" customHeight="1" x14ac:dyDescent="0.35">
      <c r="B86" s="90"/>
      <c r="C86" s="90"/>
      <c r="D86" s="90"/>
      <c r="E86" s="90"/>
      <c r="F86" s="110"/>
      <c r="G86" s="39"/>
      <c r="H86" s="91"/>
      <c r="I86" s="39"/>
      <c r="J86" s="39"/>
      <c r="K86" s="39"/>
      <c r="L86" s="110"/>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2:41" ht="20.149999999999999" hidden="1" customHeight="1" x14ac:dyDescent="0.35">
      <c r="B87" s="90"/>
      <c r="C87" s="90"/>
      <c r="D87" s="90"/>
      <c r="E87" s="90"/>
      <c r="F87" s="110"/>
      <c r="G87" s="39"/>
      <c r="H87" s="91"/>
      <c r="I87" s="39"/>
      <c r="J87" s="39"/>
      <c r="K87" s="39"/>
      <c r="L87" s="110"/>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row r="88" spans="2:41" ht="22.5" hidden="1" customHeight="1" x14ac:dyDescent="0.35">
      <c r="B88" s="90"/>
      <c r="C88" s="90"/>
      <c r="D88" s="90"/>
      <c r="E88" s="90"/>
      <c r="F88" s="110"/>
      <c r="G88" s="39"/>
      <c r="H88" s="91"/>
      <c r="I88" s="39"/>
      <c r="J88" s="39"/>
      <c r="K88" s="39"/>
      <c r="L88" s="110"/>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row>
    <row r="89" spans="2:41" ht="17.5" x14ac:dyDescent="0.35">
      <c r="B89" s="90"/>
      <c r="C89" s="90"/>
      <c r="D89" s="90"/>
      <c r="E89" s="90"/>
      <c r="F89" s="110"/>
      <c r="G89" s="39"/>
      <c r="H89" s="91"/>
      <c r="I89" s="39"/>
      <c r="J89" s="39"/>
      <c r="K89" s="39"/>
      <c r="L89" s="110"/>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row>
  </sheetData>
  <dataConsolidate/>
  <mergeCells count="213">
    <mergeCell ref="B77:AM77"/>
    <mergeCell ref="I71:I76"/>
    <mergeCell ref="J71:J76"/>
    <mergeCell ref="K71:K76"/>
    <mergeCell ref="L71:L76"/>
    <mergeCell ref="M71:M76"/>
    <mergeCell ref="N71:N76"/>
    <mergeCell ref="O65:O70"/>
    <mergeCell ref="P65:P70"/>
    <mergeCell ref="H65:H70"/>
    <mergeCell ref="O71:O76"/>
    <mergeCell ref="P71:P76"/>
    <mergeCell ref="A71:A76"/>
    <mergeCell ref="B71:B76"/>
    <mergeCell ref="C71:C76"/>
    <mergeCell ref="D71:D76"/>
    <mergeCell ref="F71:F76"/>
    <mergeCell ref="A65:A70"/>
    <mergeCell ref="B65:B70"/>
    <mergeCell ref="C65:C70"/>
    <mergeCell ref="D65:D70"/>
    <mergeCell ref="F65:F70"/>
    <mergeCell ref="J59:J64"/>
    <mergeCell ref="K59:K64"/>
    <mergeCell ref="I65:I70"/>
    <mergeCell ref="J65:J70"/>
    <mergeCell ref="K65:K70"/>
    <mergeCell ref="H71:H76"/>
    <mergeCell ref="L65:L70"/>
    <mergeCell ref="M65:M70"/>
    <mergeCell ref="N65:N70"/>
    <mergeCell ref="O53:O58"/>
    <mergeCell ref="P53:P58"/>
    <mergeCell ref="AF53:AF56"/>
    <mergeCell ref="A59:A64"/>
    <mergeCell ref="B59:B64"/>
    <mergeCell ref="C59:C64"/>
    <mergeCell ref="D59:D64"/>
    <mergeCell ref="E59:E76"/>
    <mergeCell ref="G53:G56"/>
    <mergeCell ref="H53:H58"/>
    <mergeCell ref="I53:I58"/>
    <mergeCell ref="J53:J58"/>
    <mergeCell ref="K53:K58"/>
    <mergeCell ref="L53:L58"/>
    <mergeCell ref="L59:L64"/>
    <mergeCell ref="M59:M64"/>
    <mergeCell ref="N59:N64"/>
    <mergeCell ref="O59:O64"/>
    <mergeCell ref="P59:P64"/>
    <mergeCell ref="AF59:AF61"/>
    <mergeCell ref="F59:F64"/>
    <mergeCell ref="G59:G76"/>
    <mergeCell ref="H59:H64"/>
    <mergeCell ref="I59:I64"/>
    <mergeCell ref="N46:N52"/>
    <mergeCell ref="O46:O52"/>
    <mergeCell ref="P46:P52"/>
    <mergeCell ref="AF46:AF52"/>
    <mergeCell ref="A53:A58"/>
    <mergeCell ref="B53:B58"/>
    <mergeCell ref="C53:C58"/>
    <mergeCell ref="D53:D58"/>
    <mergeCell ref="E53:E56"/>
    <mergeCell ref="F53:F58"/>
    <mergeCell ref="G46:G52"/>
    <mergeCell ref="H46:H52"/>
    <mergeCell ref="I46:I52"/>
    <mergeCell ref="J46:J52"/>
    <mergeCell ref="K46:K52"/>
    <mergeCell ref="L46:L52"/>
    <mergeCell ref="A46:A52"/>
    <mergeCell ref="B46:B52"/>
    <mergeCell ref="C46:C52"/>
    <mergeCell ref="D46:D52"/>
    <mergeCell ref="E46:E52"/>
    <mergeCell ref="F46:F52"/>
    <mergeCell ref="M53:M58"/>
    <mergeCell ref="N53:N58"/>
    <mergeCell ref="N40:N45"/>
    <mergeCell ref="O40:O45"/>
    <mergeCell ref="P40:P45"/>
    <mergeCell ref="AF40:AF44"/>
    <mergeCell ref="F40:F45"/>
    <mergeCell ref="G40:G44"/>
    <mergeCell ref="H40:H45"/>
    <mergeCell ref="I40:I45"/>
    <mergeCell ref="J40:J45"/>
    <mergeCell ref="K40:K45"/>
    <mergeCell ref="M34:M39"/>
    <mergeCell ref="N34:N39"/>
    <mergeCell ref="O34:O39"/>
    <mergeCell ref="P34:P39"/>
    <mergeCell ref="AF34:AF37"/>
    <mergeCell ref="A40:A45"/>
    <mergeCell ref="B40:B45"/>
    <mergeCell ref="C40:C45"/>
    <mergeCell ref="D40:D45"/>
    <mergeCell ref="E40:E41"/>
    <mergeCell ref="G34:G37"/>
    <mergeCell ref="H34:H39"/>
    <mergeCell ref="I34:I39"/>
    <mergeCell ref="J34:J39"/>
    <mergeCell ref="K34:K39"/>
    <mergeCell ref="L34:L39"/>
    <mergeCell ref="A34:A39"/>
    <mergeCell ref="B34:B39"/>
    <mergeCell ref="C34:C39"/>
    <mergeCell ref="D34:D39"/>
    <mergeCell ref="E34:E37"/>
    <mergeCell ref="F34:F39"/>
    <mergeCell ref="L40:L45"/>
    <mergeCell ref="M40:M45"/>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6"/>
    <mergeCell ref="H22:H27"/>
    <mergeCell ref="I22:I27"/>
    <mergeCell ref="J22:J27"/>
    <mergeCell ref="O11:O21"/>
    <mergeCell ref="P11:P21"/>
    <mergeCell ref="AF11:AF21"/>
    <mergeCell ref="A22:A27"/>
    <mergeCell ref="B22:B27"/>
    <mergeCell ref="C22:C27"/>
    <mergeCell ref="D22:D27"/>
    <mergeCell ref="E22:E26"/>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2">
    <cfRule type="cellIs" dxfId="637" priority="139" operator="equal">
      <formula>"Media"</formula>
    </cfRule>
    <cfRule type="cellIs" dxfId="636" priority="137" operator="equal">
      <formula>"Muy Alta"</formula>
    </cfRule>
    <cfRule type="cellIs" dxfId="635" priority="141" operator="equal">
      <formula>"Muy Baja"</formula>
    </cfRule>
    <cfRule type="cellIs" dxfId="634" priority="138" operator="equal">
      <formula>"Alta"</formula>
    </cfRule>
    <cfRule type="cellIs" dxfId="633" priority="140" operator="equal">
      <formula>"Baja"</formula>
    </cfRule>
  </conditionalFormatting>
  <conditionalFormatting sqref="J28">
    <cfRule type="cellIs" dxfId="632" priority="112" operator="equal">
      <formula>"Alta"</formula>
    </cfRule>
    <cfRule type="cellIs" dxfId="631" priority="115" operator="equal">
      <formula>"Muy Baja"</formula>
    </cfRule>
    <cfRule type="cellIs" dxfId="630" priority="114" operator="equal">
      <formula>"Baja"</formula>
    </cfRule>
    <cfRule type="cellIs" dxfId="629" priority="113" operator="equal">
      <formula>"Media"</formula>
    </cfRule>
    <cfRule type="cellIs" dxfId="628" priority="111" operator="equal">
      <formula>"Muy Alta"</formula>
    </cfRule>
  </conditionalFormatting>
  <conditionalFormatting sqref="J34">
    <cfRule type="cellIs" dxfId="627" priority="102" operator="equal">
      <formula>"Muy Baja"</formula>
    </cfRule>
    <cfRule type="cellIs" dxfId="626" priority="101" operator="equal">
      <formula>"Baja"</formula>
    </cfRule>
    <cfRule type="cellIs" dxfId="625" priority="100" operator="equal">
      <formula>"Media"</formula>
    </cfRule>
    <cfRule type="cellIs" dxfId="624" priority="99" operator="equal">
      <formula>"Alta"</formula>
    </cfRule>
    <cfRule type="cellIs" dxfId="623" priority="98" operator="equal">
      <formula>"Muy Alta"</formula>
    </cfRule>
  </conditionalFormatting>
  <conditionalFormatting sqref="J40">
    <cfRule type="cellIs" dxfId="622" priority="88" operator="equal">
      <formula>"Baja"</formula>
    </cfRule>
    <cfRule type="cellIs" dxfId="621" priority="85" operator="equal">
      <formula>"Muy Alta"</formula>
    </cfRule>
    <cfRule type="cellIs" dxfId="620" priority="86" operator="equal">
      <formula>"Alta"</formula>
    </cfRule>
    <cfRule type="cellIs" dxfId="619" priority="89" operator="equal">
      <formula>"Muy Baja"</formula>
    </cfRule>
    <cfRule type="cellIs" dxfId="618" priority="87" operator="equal">
      <formula>"Media"</formula>
    </cfRule>
  </conditionalFormatting>
  <conditionalFormatting sqref="J46">
    <cfRule type="cellIs" dxfId="617" priority="76" operator="equal">
      <formula>"Muy Baja"</formula>
    </cfRule>
    <cfRule type="cellIs" dxfId="616" priority="75" operator="equal">
      <formula>"Baja"</formula>
    </cfRule>
    <cfRule type="cellIs" dxfId="615" priority="74" operator="equal">
      <formula>"Media"</formula>
    </cfRule>
    <cfRule type="cellIs" dxfId="614" priority="73" operator="equal">
      <formula>"Alta"</formula>
    </cfRule>
    <cfRule type="cellIs" dxfId="613" priority="72" operator="equal">
      <formula>"Muy Alta"</formula>
    </cfRule>
  </conditionalFormatting>
  <conditionalFormatting sqref="J53">
    <cfRule type="cellIs" dxfId="612" priority="60" operator="equal">
      <formula>"Alta"</formula>
    </cfRule>
    <cfRule type="cellIs" dxfId="611" priority="59" operator="equal">
      <formula>"Muy Alta"</formula>
    </cfRule>
    <cfRule type="cellIs" dxfId="610" priority="63" operator="equal">
      <formula>"Muy Baja"</formula>
    </cfRule>
    <cfRule type="cellIs" dxfId="609" priority="61" operator="equal">
      <formula>"Media"</formula>
    </cfRule>
    <cfRule type="cellIs" dxfId="608" priority="62" operator="equal">
      <formula>"Baja"</formula>
    </cfRule>
  </conditionalFormatting>
  <conditionalFormatting sqref="J59">
    <cfRule type="cellIs" dxfId="607" priority="50" operator="equal">
      <formula>"Muy Baja"</formula>
    </cfRule>
    <cfRule type="cellIs" dxfId="606" priority="49" operator="equal">
      <formula>"Baja"</formula>
    </cfRule>
    <cfRule type="cellIs" dxfId="605" priority="48" operator="equal">
      <formula>"Media"</formula>
    </cfRule>
    <cfRule type="cellIs" dxfId="604" priority="47" operator="equal">
      <formula>"Alta"</formula>
    </cfRule>
    <cfRule type="cellIs" dxfId="603" priority="46" operator="equal">
      <formula>"Muy Alta"</formula>
    </cfRule>
  </conditionalFormatting>
  <conditionalFormatting sqref="J65">
    <cfRule type="cellIs" dxfId="602" priority="39" operator="equal">
      <formula>"Media"</formula>
    </cfRule>
    <cfRule type="cellIs" dxfId="601" priority="38" operator="equal">
      <formula>"Alta"</formula>
    </cfRule>
    <cfRule type="cellIs" dxfId="600" priority="41" operator="equal">
      <formula>"Muy Baja"</formula>
    </cfRule>
    <cfRule type="cellIs" dxfId="599" priority="37" operator="equal">
      <formula>"Muy Alta"</formula>
    </cfRule>
    <cfRule type="cellIs" dxfId="598" priority="40" operator="equal">
      <formula>"Baja"</formula>
    </cfRule>
  </conditionalFormatting>
  <conditionalFormatting sqref="J71">
    <cfRule type="cellIs" dxfId="597" priority="28" operator="equal">
      <formula>"Muy Alta"</formula>
    </cfRule>
    <cfRule type="cellIs" dxfId="596" priority="29" operator="equal">
      <formula>"Alta"</formula>
    </cfRule>
    <cfRule type="cellIs" dxfId="595" priority="30" operator="equal">
      <formula>"Media"</formula>
    </cfRule>
    <cfRule type="cellIs" dxfId="594" priority="31" operator="equal">
      <formula>"Baja"</formula>
    </cfRule>
    <cfRule type="cellIs" dxfId="593" priority="32" operator="equal">
      <formula>"Muy Baja"</formula>
    </cfRule>
  </conditionalFormatting>
  <conditionalFormatting sqref="M11:M76">
    <cfRule type="containsText" dxfId="592" priority="19" operator="containsText" text="❌">
      <formula>NOT(ISERROR(SEARCH("❌",M11)))</formula>
    </cfRule>
  </conditionalFormatting>
  <conditionalFormatting sqref="N11 N22 N28 N34 N40 N46 N53 N59 N65 N71">
    <cfRule type="cellIs" dxfId="591" priority="132" operator="equal">
      <formula>"Catastrófico"</formula>
    </cfRule>
    <cfRule type="cellIs" dxfId="590" priority="133" operator="equal">
      <formula>"Mayor"</formula>
    </cfRule>
    <cfRule type="cellIs" dxfId="589" priority="134" operator="equal">
      <formula>"Moderado"</formula>
    </cfRule>
    <cfRule type="cellIs" dxfId="588" priority="135" operator="equal">
      <formula>"Menor"</formula>
    </cfRule>
    <cfRule type="cellIs" dxfId="587" priority="136" operator="equal">
      <formula>"Leve"</formula>
    </cfRule>
  </conditionalFormatting>
  <conditionalFormatting sqref="P11">
    <cfRule type="cellIs" dxfId="586" priority="128" operator="equal">
      <formula>"Extremo"</formula>
    </cfRule>
    <cfRule type="cellIs" dxfId="585" priority="129" operator="equal">
      <formula>"Alto"</formula>
    </cfRule>
    <cfRule type="cellIs" dxfId="584" priority="130" operator="equal">
      <formula>"Moderado"</formula>
    </cfRule>
    <cfRule type="cellIs" dxfId="583" priority="131" operator="equal">
      <formula>"Bajo"</formula>
    </cfRule>
  </conditionalFormatting>
  <conditionalFormatting sqref="P22">
    <cfRule type="cellIs" dxfId="582" priority="120" operator="equal">
      <formula>"Extremo"</formula>
    </cfRule>
    <cfRule type="cellIs" dxfId="581" priority="121" operator="equal">
      <formula>"Alto"</formula>
    </cfRule>
    <cfRule type="cellIs" dxfId="580" priority="122" operator="equal">
      <formula>"Moderado"</formula>
    </cfRule>
    <cfRule type="cellIs" dxfId="579" priority="123" operator="equal">
      <formula>"Bajo"</formula>
    </cfRule>
  </conditionalFormatting>
  <conditionalFormatting sqref="P28">
    <cfRule type="cellIs" dxfId="578" priority="108" operator="equal">
      <formula>"Alto"</formula>
    </cfRule>
    <cfRule type="cellIs" dxfId="577" priority="109" operator="equal">
      <formula>"Moderado"</formula>
    </cfRule>
    <cfRule type="cellIs" dxfId="576" priority="110" operator="equal">
      <formula>"Bajo"</formula>
    </cfRule>
    <cfRule type="cellIs" dxfId="575" priority="107" operator="equal">
      <formula>"Extremo"</formula>
    </cfRule>
  </conditionalFormatting>
  <conditionalFormatting sqref="P34">
    <cfRule type="cellIs" dxfId="574" priority="97" operator="equal">
      <formula>"Bajo"</formula>
    </cfRule>
    <cfRule type="cellIs" dxfId="573" priority="95" operator="equal">
      <formula>"Alto"</formula>
    </cfRule>
    <cfRule type="cellIs" dxfId="572" priority="94" operator="equal">
      <formula>"Extremo"</formula>
    </cfRule>
    <cfRule type="cellIs" dxfId="571" priority="96" operator="equal">
      <formula>"Moderado"</formula>
    </cfRule>
  </conditionalFormatting>
  <conditionalFormatting sqref="P40">
    <cfRule type="cellIs" dxfId="570" priority="84" operator="equal">
      <formula>"Bajo"</formula>
    </cfRule>
    <cfRule type="cellIs" dxfId="569" priority="82" operator="equal">
      <formula>"Alto"</formula>
    </cfRule>
    <cfRule type="cellIs" dxfId="568" priority="81" operator="equal">
      <formula>"Extremo"</formula>
    </cfRule>
    <cfRule type="cellIs" dxfId="567" priority="83" operator="equal">
      <formula>"Moderado"</formula>
    </cfRule>
  </conditionalFormatting>
  <conditionalFormatting sqref="P46">
    <cfRule type="cellIs" dxfId="566" priority="68" operator="equal">
      <formula>"Extremo"</formula>
    </cfRule>
    <cfRule type="cellIs" dxfId="565" priority="69" operator="equal">
      <formula>"Alto"</formula>
    </cfRule>
    <cfRule type="cellIs" dxfId="564" priority="70" operator="equal">
      <formula>"Moderado"</formula>
    </cfRule>
    <cfRule type="cellIs" dxfId="563" priority="71" operator="equal">
      <formula>"Bajo"</formula>
    </cfRule>
  </conditionalFormatting>
  <conditionalFormatting sqref="P53">
    <cfRule type="cellIs" dxfId="562" priority="58" operator="equal">
      <formula>"Bajo"</formula>
    </cfRule>
    <cfRule type="cellIs" dxfId="561" priority="57" operator="equal">
      <formula>"Moderado"</formula>
    </cfRule>
    <cfRule type="cellIs" dxfId="560" priority="56" operator="equal">
      <formula>"Alto"</formula>
    </cfRule>
    <cfRule type="cellIs" dxfId="559" priority="55" operator="equal">
      <formula>"Extremo"</formula>
    </cfRule>
  </conditionalFormatting>
  <conditionalFormatting sqref="P59">
    <cfRule type="cellIs" dxfId="558" priority="42" operator="equal">
      <formula>"Extremo"</formula>
    </cfRule>
    <cfRule type="cellIs" dxfId="557" priority="43" operator="equal">
      <formula>"Alto"</formula>
    </cfRule>
    <cfRule type="cellIs" dxfId="556" priority="45" operator="equal">
      <formula>"Bajo"</formula>
    </cfRule>
    <cfRule type="cellIs" dxfId="555" priority="44" operator="equal">
      <formula>"Moderado"</formula>
    </cfRule>
  </conditionalFormatting>
  <conditionalFormatting sqref="P65">
    <cfRule type="cellIs" dxfId="554" priority="35" operator="equal">
      <formula>"Moderado"</formula>
    </cfRule>
    <cfRule type="cellIs" dxfId="553" priority="36" operator="equal">
      <formula>"Bajo"</formula>
    </cfRule>
    <cfRule type="cellIs" dxfId="552" priority="33" operator="equal">
      <formula>"Extremo"</formula>
    </cfRule>
    <cfRule type="cellIs" dxfId="551" priority="34" operator="equal">
      <formula>"Alto"</formula>
    </cfRule>
  </conditionalFormatting>
  <conditionalFormatting sqref="P71">
    <cfRule type="cellIs" dxfId="550" priority="26" operator="equal">
      <formula>"Moderado"</formula>
    </cfRule>
    <cfRule type="cellIs" dxfId="549" priority="27" operator="equal">
      <formula>"Bajo"</formula>
    </cfRule>
    <cfRule type="cellIs" dxfId="548" priority="25" operator="equal">
      <formula>"Alto"</formula>
    </cfRule>
    <cfRule type="cellIs" dxfId="547" priority="24" operator="equal">
      <formula>"Extremo"</formula>
    </cfRule>
  </conditionalFormatting>
  <conditionalFormatting sqref="AA11:AA76">
    <cfRule type="cellIs" dxfId="546" priority="5" operator="equal">
      <formula>"Muy Baja"</formula>
    </cfRule>
    <cfRule type="cellIs" dxfId="545" priority="4" operator="equal">
      <formula>"Baja"</formula>
    </cfRule>
    <cfRule type="cellIs" dxfId="544" priority="2" operator="equal">
      <formula>"Alta"</formula>
    </cfRule>
    <cfRule type="cellIs" dxfId="543" priority="1" operator="equal">
      <formula>"Muy Alta"</formula>
    </cfRule>
    <cfRule type="cellIs" dxfId="542" priority="3" operator="equal">
      <formula>"Media"</formula>
    </cfRule>
  </conditionalFormatting>
  <conditionalFormatting sqref="AC11:AC76">
    <cfRule type="cellIs" dxfId="541" priority="18" operator="equal">
      <formula>"Leve"</formula>
    </cfRule>
    <cfRule type="cellIs" dxfId="540" priority="14" operator="equal">
      <formula>"Catastrófico"</formula>
    </cfRule>
    <cfRule type="cellIs" dxfId="539" priority="15" operator="equal">
      <formula>"Mayor"</formula>
    </cfRule>
    <cfRule type="cellIs" dxfId="538" priority="16" operator="equal">
      <formula>"Moderado"</formula>
    </cfRule>
    <cfRule type="cellIs" dxfId="537" priority="17" operator="equal">
      <formula>"Menor"</formula>
    </cfRule>
  </conditionalFormatting>
  <conditionalFormatting sqref="AE59:AE61">
    <cfRule type="cellIs" dxfId="536" priority="8" operator="equal">
      <formula>"Moderado"</formula>
    </cfRule>
    <cfRule type="cellIs" dxfId="535" priority="7" operator="equal">
      <formula>"Alto"</formula>
    </cfRule>
    <cfRule type="cellIs" dxfId="534" priority="6" operator="equal">
      <formula>"Extremo"</formula>
    </cfRule>
    <cfRule type="cellIs" dxfId="533" priority="9" operator="equal">
      <formula>"Bajo"</formula>
    </cfRule>
  </conditionalFormatting>
  <conditionalFormatting sqref="AE11:AF11 AE12:AE21">
    <cfRule type="cellIs" dxfId="532" priority="125" operator="equal">
      <formula>"Alto"</formula>
    </cfRule>
    <cfRule type="cellIs" dxfId="531" priority="126" operator="equal">
      <formula>"Moderado"</formula>
    </cfRule>
    <cfRule type="cellIs" dxfId="530" priority="127" operator="equal">
      <formula>"Bajo"</formula>
    </cfRule>
    <cfRule type="cellIs" dxfId="529" priority="124" operator="equal">
      <formula>"Extremo"</formula>
    </cfRule>
  </conditionalFormatting>
  <conditionalFormatting sqref="AE22:AF22 AE23:AE26">
    <cfRule type="cellIs" dxfId="528" priority="116" operator="equal">
      <formula>"Extremo"</formula>
    </cfRule>
    <cfRule type="cellIs" dxfId="527" priority="118" operator="equal">
      <formula>"Moderado"</formula>
    </cfRule>
    <cfRule type="cellIs" dxfId="526" priority="119" operator="equal">
      <formula>"Bajo"</formula>
    </cfRule>
    <cfRule type="cellIs" dxfId="525" priority="117" operator="equal">
      <formula>"Alto"</formula>
    </cfRule>
  </conditionalFormatting>
  <conditionalFormatting sqref="AE27:AF28 AE29:AE33">
    <cfRule type="cellIs" dxfId="524" priority="105" operator="equal">
      <formula>"Moderado"</formula>
    </cfRule>
    <cfRule type="cellIs" dxfId="523" priority="104" operator="equal">
      <formula>"Alto"</formula>
    </cfRule>
    <cfRule type="cellIs" dxfId="522" priority="103" operator="equal">
      <formula>"Extremo"</formula>
    </cfRule>
    <cfRule type="cellIs" dxfId="521" priority="106" operator="equal">
      <formula>"Bajo"</formula>
    </cfRule>
  </conditionalFormatting>
  <conditionalFormatting sqref="AE34:AF34 AE35:AE37">
    <cfRule type="cellIs" dxfId="520" priority="93" operator="equal">
      <formula>"Bajo"</formula>
    </cfRule>
    <cfRule type="cellIs" dxfId="519" priority="91" operator="equal">
      <formula>"Alto"</formula>
    </cfRule>
    <cfRule type="cellIs" dxfId="518" priority="90" operator="equal">
      <formula>"Extremo"</formula>
    </cfRule>
    <cfRule type="cellIs" dxfId="517" priority="92" operator="equal">
      <formula>"Moderado"</formula>
    </cfRule>
  </conditionalFormatting>
  <conditionalFormatting sqref="AE38:AF40 AE41:AE44">
    <cfRule type="cellIs" dxfId="516" priority="80" operator="equal">
      <formula>"Bajo"</formula>
    </cfRule>
    <cfRule type="cellIs" dxfId="515" priority="79" operator="equal">
      <formula>"Moderado"</formula>
    </cfRule>
    <cfRule type="cellIs" dxfId="514" priority="78" operator="equal">
      <formula>"Alto"</formula>
    </cfRule>
    <cfRule type="cellIs" dxfId="513" priority="77" operator="equal">
      <formula>"Extremo"</formula>
    </cfRule>
  </conditionalFormatting>
  <conditionalFormatting sqref="AE45:AF46 AE47:AE52">
    <cfRule type="cellIs" dxfId="512" priority="67" operator="equal">
      <formula>"Bajo"</formula>
    </cfRule>
    <cfRule type="cellIs" dxfId="511" priority="66" operator="equal">
      <formula>"Moderado"</formula>
    </cfRule>
    <cfRule type="cellIs" dxfId="510" priority="65" operator="equal">
      <formula>"Alto"</formula>
    </cfRule>
    <cfRule type="cellIs" dxfId="509" priority="64" operator="equal">
      <formula>"Extremo"</formula>
    </cfRule>
  </conditionalFormatting>
  <conditionalFormatting sqref="AE53:AF53 AE54:AE56 AE57:AF58">
    <cfRule type="cellIs" dxfId="508" priority="53" operator="equal">
      <formula>"Moderado"</formula>
    </cfRule>
    <cfRule type="cellIs" dxfId="507" priority="54" operator="equal">
      <formula>"Bajo"</formula>
    </cfRule>
    <cfRule type="cellIs" dxfId="506" priority="51" operator="equal">
      <formula>"Extremo"</formula>
    </cfRule>
    <cfRule type="cellIs" dxfId="505" priority="52" operator="equal">
      <formula>"Alto"</formula>
    </cfRule>
  </conditionalFormatting>
  <conditionalFormatting sqref="AE62:AF76">
    <cfRule type="cellIs" dxfId="504" priority="21" operator="equal">
      <formula>"Alto"</formula>
    </cfRule>
    <cfRule type="cellIs" dxfId="503" priority="22" operator="equal">
      <formula>"Moderado"</formula>
    </cfRule>
    <cfRule type="cellIs" dxfId="502" priority="20" operator="equal">
      <formula>"Extremo"</formula>
    </cfRule>
    <cfRule type="cellIs" dxfId="501" priority="23" operator="equal">
      <formula>"Bajo"</formula>
    </cfRule>
  </conditionalFormatting>
  <conditionalFormatting sqref="AF59">
    <cfRule type="cellIs" dxfId="500" priority="13" operator="equal">
      <formula>"Bajo"</formula>
    </cfRule>
    <cfRule type="cellIs" dxfId="499" priority="12" operator="equal">
      <formula>"Moderado"</formula>
    </cfRule>
    <cfRule type="cellIs" dxfId="498" priority="11" operator="equal">
      <formula>"Alto"</formula>
    </cfRule>
    <cfRule type="cellIs" dxfId="497" priority="10" operator="equal">
      <formula>"Extremo"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3A4-D1DF-4511-9496-52F640523B22}">
  <sheetPr>
    <tabColor rgb="FF002060"/>
  </sheetPr>
  <dimension ref="A1:BS87"/>
  <sheetViews>
    <sheetView zoomScale="70" zoomScaleNormal="70" workbookViewId="0">
      <selection activeCell="C5" sqref="C5:P5"/>
    </sheetView>
  </sheetViews>
  <sheetFormatPr baseColWidth="10" defaultColWidth="11.453125" defaultRowHeight="14" x14ac:dyDescent="0.3"/>
  <cols>
    <col min="1" max="1" width="4" style="36" bestFit="1" customWidth="1"/>
    <col min="2" max="2" width="17.54296875" style="36" customWidth="1"/>
    <col min="3" max="3" width="18.4531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506" t="s">
        <v>460</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500" t="s">
        <v>461</v>
      </c>
      <c r="D5" s="501"/>
      <c r="E5" s="501"/>
      <c r="F5" s="501"/>
      <c r="G5" s="501"/>
      <c r="H5" s="501"/>
      <c r="I5" s="501"/>
      <c r="J5" s="501"/>
      <c r="K5" s="501"/>
      <c r="L5" s="501"/>
      <c r="M5" s="501"/>
      <c r="N5" s="501"/>
      <c r="O5" s="501"/>
      <c r="P5" s="50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75" customHeight="1" x14ac:dyDescent="0.3">
      <c r="A6" s="349" t="s">
        <v>5</v>
      </c>
      <c r="B6" s="350"/>
      <c r="C6" s="500" t="s">
        <v>462</v>
      </c>
      <c r="D6" s="501"/>
      <c r="E6" s="501"/>
      <c r="F6" s="501"/>
      <c r="G6" s="501"/>
      <c r="H6" s="501"/>
      <c r="I6" s="501"/>
      <c r="J6" s="501"/>
      <c r="K6" s="501"/>
      <c r="L6" s="501"/>
      <c r="M6" s="501"/>
      <c r="N6" s="501"/>
      <c r="O6" s="501"/>
      <c r="P6" s="50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503" t="s">
        <v>8</v>
      </c>
      <c r="D7" s="504"/>
      <c r="E7" s="504"/>
      <c r="F7" s="504"/>
      <c r="G7" s="504"/>
      <c r="H7" s="504"/>
      <c r="I7" s="504"/>
      <c r="J7" s="504"/>
      <c r="K7" s="504"/>
      <c r="L7" s="504"/>
      <c r="M7" s="504"/>
      <c r="N7" s="504"/>
      <c r="O7" s="504"/>
      <c r="P7" s="505"/>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78.650000000000006" customHeight="1" x14ac:dyDescent="0.35">
      <c r="A11" s="385">
        <v>1</v>
      </c>
      <c r="B11" s="379" t="s">
        <v>90</v>
      </c>
      <c r="C11" s="379" t="s">
        <v>463</v>
      </c>
      <c r="D11" s="379" t="s">
        <v>464</v>
      </c>
      <c r="E11" s="379" t="s">
        <v>139</v>
      </c>
      <c r="F11" s="380" t="s">
        <v>465</v>
      </c>
      <c r="G11" s="380" t="s">
        <v>54</v>
      </c>
      <c r="H11" s="379" t="s">
        <v>55</v>
      </c>
      <c r="I11" s="386">
        <v>30</v>
      </c>
      <c r="J11" s="387" t="str">
        <f>IF(I11&lt;=0,"",IF(I11&lt;=2,"Muy Baja",IF(I11&lt;=24,"Baja",IF(I11&lt;=500,"Media",IF(I11&lt;=5000,"Alta","Muy Alta")))))</f>
        <v>Media</v>
      </c>
      <c r="K11" s="388">
        <f>IF(J11="","",IF(J11="Muy Baja",0.2,IF(J11="Baja",0.4,IF(J11="Media",0.6,IF(J11="Alta",0.8,IF(J11="Muy Alta",1,))))))</f>
        <v>0.6</v>
      </c>
      <c r="L11" s="389" t="s">
        <v>56</v>
      </c>
      <c r="M11" s="388"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60" t="s">
        <v>466</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0.36</v>
      </c>
      <c r="AA11" s="53" t="str">
        <f>IFERROR(IF(Z11="","",IF(Z11&lt;=0.2,"Muy Baja",IF(Z11&lt;=0.4,"Baja",IF(Z11&lt;=0.6,"Media",IF(Z11&lt;=0.8,"Alta","Muy Alta"))))),"")</f>
        <v>Baja</v>
      </c>
      <c r="AB11" s="51">
        <f>+Z11</f>
        <v>0.36</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(AE16)</f>
        <v>Moderado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80.150000000000006" customHeight="1" x14ac:dyDescent="0.35">
      <c r="A12" s="385"/>
      <c r="B12" s="379"/>
      <c r="C12" s="379"/>
      <c r="D12" s="379"/>
      <c r="E12" s="379"/>
      <c r="F12" s="380"/>
      <c r="G12" s="380"/>
      <c r="H12" s="379"/>
      <c r="I12" s="386"/>
      <c r="J12" s="387"/>
      <c r="K12" s="388"/>
      <c r="L12" s="389"/>
      <c r="M12" s="388">
        <f>IF(NOT(ISERROR(MATCH(L12,_xlfn.ANCHORARRAY(F28),0))),K30&amp;"Por favor no seleccionar los criterios de impacto",L12)</f>
        <v>0</v>
      </c>
      <c r="N12" s="381"/>
      <c r="O12" s="382"/>
      <c r="P12" s="383"/>
      <c r="Q12" s="48">
        <v>2</v>
      </c>
      <c r="R12" s="60" t="s">
        <v>467</v>
      </c>
      <c r="S12" s="49" t="str">
        <f t="shared" ref="S12:S17" si="0">IF(OR(T12="Preventivo",T12="Detectivo"),"Probabilidad",IF(T12="Correctivo","Impacto",""))</f>
        <v>Probabilidad</v>
      </c>
      <c r="T12" s="50" t="s">
        <v>58</v>
      </c>
      <c r="U12" s="50" t="s">
        <v>59</v>
      </c>
      <c r="V12" s="51" t="str">
        <f t="shared" ref="V12:V21" si="1">IF(AND(T12="Preventivo",U12="Automático"),"50%",IF(AND(T12="Preventivo",U12="Manual"),"40%",IF(AND(T12="Detectivo",U12="Automático"),"40%",IF(AND(T12="Detectivo",U12="Manual"),"30%",IF(AND(T12="Correctivo",U12="Automático"),"35%",IF(AND(T12="Correctivo",U12="Manual"),"25%",""))))))</f>
        <v>40%</v>
      </c>
      <c r="W12" s="50" t="s">
        <v>60</v>
      </c>
      <c r="X12" s="50" t="s">
        <v>61</v>
      </c>
      <c r="Y12" s="50" t="s">
        <v>62</v>
      </c>
      <c r="Z12" s="52">
        <f>IFERROR(IF(AND(S11="Probabilidad",S12="Probabilidad"),(AB11-(+AB11*V12)),IF(S12="Probabilidad",(K11-(+K11*V12)),IF(S12="Impacto",AB11,""))),"")</f>
        <v>0.216</v>
      </c>
      <c r="AA12" s="53" t="str">
        <f t="shared" ref="AA12:AA69" si="2">IFERROR(IF(Z12="","",IF(Z12&lt;=0.2,"Muy Baja",IF(Z12&lt;=0.4,"Baja",IF(Z12&lt;=0.6,"Media",IF(Z12&lt;=0.8,"Alta","Muy Alta"))))),"")</f>
        <v>Baja</v>
      </c>
      <c r="AB12" s="51">
        <f t="shared" ref="AB12:AB17" si="3">+Z12</f>
        <v>0.216</v>
      </c>
      <c r="AC12" s="53" t="str">
        <f t="shared" ref="AC12:AC69" si="4">IFERROR(IF(AD12="","",IF(AD12&lt;=0.2,"Leve",IF(AD12&lt;=0.4,"Menor",IF(AD12&lt;=0.6,"Moderado",IF(AD12&lt;=0.8,"Mayor","Catastrófico"))))),"")</f>
        <v>Moderado</v>
      </c>
      <c r="AD12" s="51">
        <f>IFERROR(IF(AND(S11="Impacto",S12="Impacto"),(AD11-(+AD11*V12)),IF(S12="Impacto",(O11-(+O11*V12)),IF(S12="Probabilidad",AD11,""))),"")</f>
        <v>0.6</v>
      </c>
      <c r="AE12" s="54" t="str">
        <f t="shared" ref="AE12:AE17"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93.75" customHeight="1" x14ac:dyDescent="0.35">
      <c r="A13" s="385"/>
      <c r="B13" s="379"/>
      <c r="C13" s="379"/>
      <c r="D13" s="379"/>
      <c r="E13" s="379"/>
      <c r="F13" s="380"/>
      <c r="G13" s="380"/>
      <c r="H13" s="379"/>
      <c r="I13" s="386"/>
      <c r="J13" s="387"/>
      <c r="K13" s="388"/>
      <c r="L13" s="389"/>
      <c r="M13" s="388"/>
      <c r="N13" s="381"/>
      <c r="O13" s="382"/>
      <c r="P13" s="383"/>
      <c r="Q13" s="48">
        <v>3</v>
      </c>
      <c r="R13" s="95" t="s">
        <v>468</v>
      </c>
      <c r="S13" s="49" t="str">
        <f t="shared" si="0"/>
        <v>Probabilidad</v>
      </c>
      <c r="T13" s="50" t="s">
        <v>58</v>
      </c>
      <c r="U13" s="50" t="s">
        <v>59</v>
      </c>
      <c r="V13" s="51" t="str">
        <f t="shared" si="1"/>
        <v>40%</v>
      </c>
      <c r="W13" s="50" t="s">
        <v>60</v>
      </c>
      <c r="X13" s="50" t="s">
        <v>61</v>
      </c>
      <c r="Y13" s="50" t="s">
        <v>62</v>
      </c>
      <c r="Z13" s="52">
        <f t="shared" ref="Z13:Z17" si="6">IFERROR(IF(AND(S12="Probabilidad",S13="Probabilidad"),(AB12-(+AB12*V13)),IF(S13="Probabilidad",(K12-(+K12*V13)),IF(S13="Impacto",AB12,""))),"")</f>
        <v>0.12959999999999999</v>
      </c>
      <c r="AA13" s="53" t="str">
        <f t="shared" si="2"/>
        <v>Muy Baja</v>
      </c>
      <c r="AB13" s="51">
        <f t="shared" si="3"/>
        <v>0.12959999999999999</v>
      </c>
      <c r="AC13" s="53" t="str">
        <f t="shared" si="4"/>
        <v>Moderado</v>
      </c>
      <c r="AD13" s="51">
        <f t="shared" ref="AD13:AD17"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61.5" customHeight="1" x14ac:dyDescent="0.35">
      <c r="A14" s="385"/>
      <c r="B14" s="379"/>
      <c r="C14" s="379"/>
      <c r="D14" s="379"/>
      <c r="E14" s="379"/>
      <c r="F14" s="380"/>
      <c r="G14" s="380"/>
      <c r="H14" s="379"/>
      <c r="I14" s="386"/>
      <c r="J14" s="387"/>
      <c r="K14" s="388"/>
      <c r="L14" s="389"/>
      <c r="M14" s="388"/>
      <c r="N14" s="381"/>
      <c r="O14" s="382"/>
      <c r="P14" s="383"/>
      <c r="Q14" s="48">
        <v>4</v>
      </c>
      <c r="R14" s="60" t="s">
        <v>469</v>
      </c>
      <c r="S14" s="49" t="str">
        <f t="shared" si="0"/>
        <v>Probabilidad</v>
      </c>
      <c r="T14" s="50" t="s">
        <v>58</v>
      </c>
      <c r="U14" s="50" t="s">
        <v>59</v>
      </c>
      <c r="V14" s="51" t="str">
        <f t="shared" si="1"/>
        <v>40%</v>
      </c>
      <c r="W14" s="50" t="s">
        <v>60</v>
      </c>
      <c r="X14" s="50" t="s">
        <v>61</v>
      </c>
      <c r="Y14" s="50" t="s">
        <v>62</v>
      </c>
      <c r="Z14" s="52">
        <f t="shared" si="6"/>
        <v>7.7759999999999996E-2</v>
      </c>
      <c r="AA14" s="53" t="str">
        <f t="shared" si="2"/>
        <v>Muy Baja</v>
      </c>
      <c r="AB14" s="51">
        <f t="shared" si="3"/>
        <v>7.7759999999999996E-2</v>
      </c>
      <c r="AC14" s="53" t="str">
        <f t="shared" si="4"/>
        <v>Moderado</v>
      </c>
      <c r="AD14" s="51">
        <f t="shared" si="7"/>
        <v>0.6</v>
      </c>
      <c r="AE14" s="54" t="str">
        <f t="shared" si="5"/>
        <v>Moderado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81" customHeight="1" x14ac:dyDescent="0.35">
      <c r="A15" s="385"/>
      <c r="B15" s="379"/>
      <c r="C15" s="379"/>
      <c r="D15" s="379"/>
      <c r="E15" s="379"/>
      <c r="F15" s="380"/>
      <c r="G15" s="380"/>
      <c r="H15" s="379"/>
      <c r="I15" s="386"/>
      <c r="J15" s="387"/>
      <c r="K15" s="388"/>
      <c r="L15" s="389"/>
      <c r="M15" s="388"/>
      <c r="N15" s="381"/>
      <c r="O15" s="382"/>
      <c r="P15" s="383"/>
      <c r="Q15" s="48">
        <v>5</v>
      </c>
      <c r="R15" s="60" t="s">
        <v>470</v>
      </c>
      <c r="S15" s="49" t="str">
        <f t="shared" si="0"/>
        <v>Probabilidad</v>
      </c>
      <c r="T15" s="50" t="s">
        <v>72</v>
      </c>
      <c r="U15" s="50" t="s">
        <v>59</v>
      </c>
      <c r="V15" s="51" t="str">
        <f t="shared" si="1"/>
        <v>30%</v>
      </c>
      <c r="W15" s="50" t="s">
        <v>60</v>
      </c>
      <c r="X15" s="50" t="s">
        <v>61</v>
      </c>
      <c r="Y15" s="50" t="s">
        <v>62</v>
      </c>
      <c r="Z15" s="52">
        <f t="shared" si="6"/>
        <v>5.4431999999999994E-2</v>
      </c>
      <c r="AA15" s="53" t="str">
        <f t="shared" si="2"/>
        <v>Muy Baja</v>
      </c>
      <c r="AB15" s="51">
        <f t="shared" si="3"/>
        <v>5.4431999999999994E-2</v>
      </c>
      <c r="AC15" s="53" t="str">
        <f t="shared" si="4"/>
        <v>Moderado</v>
      </c>
      <c r="AD15" s="51">
        <f t="shared" si="7"/>
        <v>0.6</v>
      </c>
      <c r="AE15" s="54" t="str">
        <f t="shared" si="5"/>
        <v>Moderado</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customHeight="1" x14ac:dyDescent="0.35">
      <c r="A16" s="385"/>
      <c r="B16" s="379"/>
      <c r="C16" s="379"/>
      <c r="D16" s="379"/>
      <c r="E16" s="379"/>
      <c r="F16" s="380"/>
      <c r="G16" s="380"/>
      <c r="H16" s="379"/>
      <c r="I16" s="386"/>
      <c r="J16" s="387"/>
      <c r="K16" s="388"/>
      <c r="L16" s="389"/>
      <c r="M16" s="388"/>
      <c r="N16" s="381"/>
      <c r="O16" s="382"/>
      <c r="P16" s="383"/>
      <c r="Q16" s="48">
        <v>6</v>
      </c>
      <c r="R16" s="60" t="s">
        <v>471</v>
      </c>
      <c r="S16" s="49" t="str">
        <f t="shared" si="0"/>
        <v>Probabilidad</v>
      </c>
      <c r="T16" s="50" t="s">
        <v>72</v>
      </c>
      <c r="U16" s="50" t="s">
        <v>59</v>
      </c>
      <c r="V16" s="51" t="str">
        <f t="shared" si="1"/>
        <v>30%</v>
      </c>
      <c r="W16" s="50" t="s">
        <v>60</v>
      </c>
      <c r="X16" s="50" t="s">
        <v>61</v>
      </c>
      <c r="Y16" s="50" t="s">
        <v>62</v>
      </c>
      <c r="Z16" s="52">
        <f t="shared" si="6"/>
        <v>3.8102399999999995E-2</v>
      </c>
      <c r="AA16" s="53" t="str">
        <f t="shared" si="2"/>
        <v>Muy Baja</v>
      </c>
      <c r="AB16" s="51">
        <f t="shared" si="3"/>
        <v>3.8102399999999995E-2</v>
      </c>
      <c r="AC16" s="53" t="str">
        <f t="shared" si="4"/>
        <v>Moderado</v>
      </c>
      <c r="AD16" s="51">
        <f t="shared" si="7"/>
        <v>0.6</v>
      </c>
      <c r="AE16" s="54" t="str">
        <f t="shared" si="5"/>
        <v>Moderado</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77.25" customHeight="1" x14ac:dyDescent="0.35">
      <c r="A17" s="385"/>
      <c r="B17" s="379"/>
      <c r="C17" s="379"/>
      <c r="D17" s="379"/>
      <c r="E17" s="379"/>
      <c r="F17" s="380"/>
      <c r="G17" s="380"/>
      <c r="H17" s="379"/>
      <c r="I17" s="386"/>
      <c r="J17" s="387"/>
      <c r="K17" s="388"/>
      <c r="L17" s="389"/>
      <c r="M17" s="388"/>
      <c r="N17" s="381"/>
      <c r="O17" s="382"/>
      <c r="P17" s="383"/>
      <c r="Q17" s="48">
        <v>7</v>
      </c>
      <c r="R17" s="60" t="s">
        <v>472</v>
      </c>
      <c r="S17" s="49" t="str">
        <f t="shared" si="0"/>
        <v>Probabilidad</v>
      </c>
      <c r="T17" s="50" t="s">
        <v>72</v>
      </c>
      <c r="U17" s="50" t="s">
        <v>59</v>
      </c>
      <c r="V17" s="51" t="str">
        <f t="shared" si="1"/>
        <v>30%</v>
      </c>
      <c r="W17" s="50" t="s">
        <v>60</v>
      </c>
      <c r="X17" s="50" t="s">
        <v>61</v>
      </c>
      <c r="Y17" s="50" t="s">
        <v>62</v>
      </c>
      <c r="Z17" s="52">
        <f t="shared" si="6"/>
        <v>2.6671679999999996E-2</v>
      </c>
      <c r="AA17" s="53" t="str">
        <f t="shared" si="2"/>
        <v>Muy Baja</v>
      </c>
      <c r="AB17" s="51">
        <f t="shared" si="3"/>
        <v>2.6671679999999996E-2</v>
      </c>
      <c r="AC17" s="53" t="str">
        <f t="shared" si="4"/>
        <v>Moderado</v>
      </c>
      <c r="AD17" s="51">
        <f t="shared" si="7"/>
        <v>0.6</v>
      </c>
      <c r="AE17" s="54" t="str">
        <f t="shared" si="5"/>
        <v>Moderado</v>
      </c>
      <c r="AF17" s="384"/>
      <c r="AG17" s="50" t="s">
        <v>63</v>
      </c>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385"/>
      <c r="B18" s="379"/>
      <c r="C18" s="379"/>
      <c r="D18" s="379"/>
      <c r="E18" s="379"/>
      <c r="F18" s="380"/>
      <c r="G18" s="380"/>
      <c r="H18" s="379"/>
      <c r="I18" s="386"/>
      <c r="J18" s="387"/>
      <c r="K18" s="388"/>
      <c r="L18" s="389"/>
      <c r="M18" s="388"/>
      <c r="N18" s="381"/>
      <c r="O18" s="382"/>
      <c r="P18" s="383"/>
      <c r="Q18" s="48">
        <v>8</v>
      </c>
      <c r="R18" s="60"/>
      <c r="S18" s="49"/>
      <c r="T18" s="50"/>
      <c r="U18" s="50"/>
      <c r="V18" s="51" t="str">
        <f t="shared" si="1"/>
        <v/>
      </c>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385"/>
      <c r="B19" s="379"/>
      <c r="C19" s="379"/>
      <c r="D19" s="379"/>
      <c r="E19" s="379"/>
      <c r="F19" s="380"/>
      <c r="G19" s="380"/>
      <c r="H19" s="379"/>
      <c r="I19" s="386"/>
      <c r="J19" s="387"/>
      <c r="K19" s="388"/>
      <c r="L19" s="389"/>
      <c r="M19" s="388">
        <f>IF(NOT(ISERROR(MATCH(L19,_xlfn.ANCHORARRAY(F29),0))),K31&amp;"Por favor no seleccionar los criterios de impacto",L19)</f>
        <v>0</v>
      </c>
      <c r="N19" s="381"/>
      <c r="O19" s="382"/>
      <c r="P19" s="383"/>
      <c r="Q19" s="48">
        <v>9</v>
      </c>
      <c r="R19" s="60"/>
      <c r="S19" s="49"/>
      <c r="T19" s="50"/>
      <c r="U19" s="50"/>
      <c r="V19" s="51" t="str">
        <f t="shared" si="1"/>
        <v/>
      </c>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385"/>
      <c r="B20" s="379"/>
      <c r="C20" s="379"/>
      <c r="D20" s="379"/>
      <c r="E20" s="379"/>
      <c r="F20" s="380"/>
      <c r="G20" s="380"/>
      <c r="H20" s="379"/>
      <c r="I20" s="386"/>
      <c r="J20" s="387"/>
      <c r="K20" s="388"/>
      <c r="L20" s="389"/>
      <c r="M20" s="388"/>
      <c r="N20" s="381"/>
      <c r="O20" s="382"/>
      <c r="P20" s="383"/>
      <c r="Q20" s="48"/>
      <c r="R20" s="60"/>
      <c r="S20" s="49"/>
      <c r="T20" s="50"/>
      <c r="U20" s="50"/>
      <c r="V20" s="51" t="str">
        <f t="shared" si="1"/>
        <v/>
      </c>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385"/>
      <c r="B21" s="379"/>
      <c r="C21" s="379"/>
      <c r="D21" s="379"/>
      <c r="E21" s="379"/>
      <c r="F21" s="380"/>
      <c r="G21" s="380"/>
      <c r="H21" s="379"/>
      <c r="I21" s="386"/>
      <c r="J21" s="387"/>
      <c r="K21" s="388"/>
      <c r="L21" s="389"/>
      <c r="M21" s="388">
        <f>IF(NOT(ISERROR(MATCH(L21,_xlfn.ANCHORARRAY(F30),0))),K32&amp;"Por favor no seleccionar los criterios de impacto",L21)</f>
        <v>0</v>
      </c>
      <c r="N21" s="381"/>
      <c r="O21" s="382"/>
      <c r="P21" s="383"/>
      <c r="Q21" s="48">
        <v>10</v>
      </c>
      <c r="R21" s="60"/>
      <c r="S21" s="49"/>
      <c r="T21" s="50"/>
      <c r="U21" s="50"/>
      <c r="V21" s="51" t="str">
        <f t="shared" si="1"/>
        <v/>
      </c>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39" customHeight="1" x14ac:dyDescent="0.35">
      <c r="A22" s="385">
        <v>2</v>
      </c>
      <c r="B22" s="379" t="s">
        <v>90</v>
      </c>
      <c r="C22" s="379" t="s">
        <v>473</v>
      </c>
      <c r="D22" s="379" t="s">
        <v>474</v>
      </c>
      <c r="E22" s="379" t="s">
        <v>475</v>
      </c>
      <c r="F22" s="380" t="s">
        <v>476</v>
      </c>
      <c r="G22" s="380" t="s">
        <v>54</v>
      </c>
      <c r="H22" s="379" t="s">
        <v>55</v>
      </c>
      <c r="I22" s="386">
        <v>12</v>
      </c>
      <c r="J22" s="387" t="str">
        <f>IF(I22&lt;=0,"",IF(I22&lt;=2,"Muy Baja",IF(I22&lt;=24,"Baja",IF(I22&lt;=500,"Media",IF(I22&lt;=5000,"Alta","Muy Alta")))))</f>
        <v>Baja</v>
      </c>
      <c r="K22" s="388">
        <f>IF(J22="","",IF(J22="Muy Baja",0.2,IF(J22="Baja",0.4,IF(J22="Media",0.6,IF(J22="Alta",0.8,IF(J22="Muy Alta",1,))))))</f>
        <v>0.4</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100" t="s">
        <v>477</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0.24</v>
      </c>
      <c r="AA22" s="53" t="str">
        <f>IFERROR(IF(Z22="","",IF(Z22&lt;=0.2,"Muy Baja",IF(Z22&lt;=0.4,"Baja",IF(Z22&lt;=0.6,"Media",IF(Z22&lt;=0.8,"Alta","Muy Alta"))))),"")</f>
        <v>Baja</v>
      </c>
      <c r="AB22" s="51">
        <f>+Z22</f>
        <v>0.24</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(AE26)</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125.15" customHeight="1" x14ac:dyDescent="0.35">
      <c r="A23" s="385"/>
      <c r="B23" s="379"/>
      <c r="C23" s="379"/>
      <c r="D23" s="379"/>
      <c r="E23" s="379"/>
      <c r="F23" s="380"/>
      <c r="G23" s="380"/>
      <c r="H23" s="379"/>
      <c r="I23" s="386"/>
      <c r="J23" s="387"/>
      <c r="K23" s="388"/>
      <c r="L23" s="389"/>
      <c r="M23" s="382">
        <f>IF(NOT(ISERROR(MATCH(L23,_xlfn.ANCHORARRAY(F34),0))),K36&amp;"Por favor no seleccionar los criterios de impacto",L23)</f>
        <v>0</v>
      </c>
      <c r="N23" s="381"/>
      <c r="O23" s="382"/>
      <c r="P23" s="383"/>
      <c r="Q23" s="48">
        <v>2</v>
      </c>
      <c r="R23" s="100" t="s">
        <v>478</v>
      </c>
      <c r="S23" s="49" t="str">
        <f>IF(OR(T23="Preventivo",T23="Detectivo"),"Probabilidad",IF(T23="Correctivo","Impacto",""))</f>
        <v>Probabilidad</v>
      </c>
      <c r="T23" s="50" t="s">
        <v>58</v>
      </c>
      <c r="U23" s="50" t="s">
        <v>59</v>
      </c>
      <c r="V23" s="51" t="str">
        <f t="shared" ref="V23:V27"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0.14399999999999999</v>
      </c>
      <c r="AA23" s="53" t="str">
        <f t="shared" si="2"/>
        <v>Muy Baja</v>
      </c>
      <c r="AB23" s="51">
        <f t="shared" ref="AB23:AB27" si="9">+Z23</f>
        <v>0.14399999999999999</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110.15" customHeight="1" x14ac:dyDescent="0.35">
      <c r="A24" s="385"/>
      <c r="B24" s="379"/>
      <c r="C24" s="379"/>
      <c r="D24" s="379"/>
      <c r="E24" s="379"/>
      <c r="F24" s="380"/>
      <c r="G24" s="380"/>
      <c r="H24" s="379"/>
      <c r="I24" s="386"/>
      <c r="J24" s="387"/>
      <c r="K24" s="388"/>
      <c r="L24" s="389"/>
      <c r="M24" s="382">
        <f>IF(NOT(ISERROR(MATCH(L24,_xlfn.ANCHORARRAY(F35),0))),K37&amp;"Por favor no seleccionar los criterios de impacto",L24)</f>
        <v>0</v>
      </c>
      <c r="N24" s="381"/>
      <c r="O24" s="382"/>
      <c r="P24" s="383"/>
      <c r="Q24" s="48">
        <v>3</v>
      </c>
      <c r="R24" s="100" t="s">
        <v>479</v>
      </c>
      <c r="S24" s="49" t="str">
        <f>IF(OR(T24="Preventivo",T24="Detectivo"),"Probabilidad",IF(T24="Correctivo","Impacto",""))</f>
        <v>Probabilidad</v>
      </c>
      <c r="T24" s="50" t="s">
        <v>72</v>
      </c>
      <c r="U24" s="50" t="s">
        <v>59</v>
      </c>
      <c r="V24" s="51" t="str">
        <f t="shared" si="8"/>
        <v>30%</v>
      </c>
      <c r="W24" s="50" t="s">
        <v>60</v>
      </c>
      <c r="X24" s="50" t="s">
        <v>61</v>
      </c>
      <c r="Y24" s="50" t="s">
        <v>62</v>
      </c>
      <c r="Z24" s="52">
        <f>IFERROR(IF(AND(S23="Probabilidad",S24="Probabilidad"),(AB23-(+AB23*V24)),IF(AND(S23="Impacto",S24="Probabilidad"),(AB22-(+AB22*V24)),IF(S24="Impacto",AB23,""))),"")</f>
        <v>0.1008</v>
      </c>
      <c r="AA24" s="53" t="str">
        <f t="shared" si="2"/>
        <v>Muy Baja</v>
      </c>
      <c r="AB24" s="51">
        <f t="shared" si="9"/>
        <v>0.1008</v>
      </c>
      <c r="AC24" s="53" t="str">
        <f t="shared" si="4"/>
        <v>Moderado</v>
      </c>
      <c r="AD24" s="51">
        <f>IFERROR(IF(AND(S23="Impacto",S24="Impacto"),(AD23-(+AD23*V24)),IF(AND(S23="Probabilidad",S24="Impacto"),(AD22-(+AD22*V24)),IF(S24="Probabilidad",AD23,""))),"")</f>
        <v>0.6</v>
      </c>
      <c r="AE24" s="54" t="str">
        <f t="shared" si="10"/>
        <v>Moderado</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90.65" customHeight="1" x14ac:dyDescent="0.35">
      <c r="A25" s="385"/>
      <c r="B25" s="379"/>
      <c r="C25" s="379"/>
      <c r="D25" s="379"/>
      <c r="E25" s="379"/>
      <c r="F25" s="380"/>
      <c r="G25" s="380"/>
      <c r="H25" s="379"/>
      <c r="I25" s="386"/>
      <c r="J25" s="387"/>
      <c r="K25" s="388"/>
      <c r="L25" s="389"/>
      <c r="M25" s="382">
        <f>IF(NOT(ISERROR(MATCH(L25,_xlfn.ANCHORARRAY(F36),0))),K38&amp;"Por favor no seleccionar los criterios de impacto",L25)</f>
        <v>0</v>
      </c>
      <c r="N25" s="381"/>
      <c r="O25" s="382"/>
      <c r="P25" s="383"/>
      <c r="Q25" s="48">
        <v>4</v>
      </c>
      <c r="R25" s="60" t="s">
        <v>480</v>
      </c>
      <c r="S25" s="49" t="str">
        <f t="shared" ref="S25:S27" si="11">IF(OR(T25="Preventivo",T25="Detectivo"),"Probabilidad",IF(T25="Correctivo","Impacto",""))</f>
        <v>Probabilidad</v>
      </c>
      <c r="T25" s="50" t="s">
        <v>72</v>
      </c>
      <c r="U25" s="50" t="s">
        <v>59</v>
      </c>
      <c r="V25" s="51" t="str">
        <f t="shared" si="8"/>
        <v>30%</v>
      </c>
      <c r="W25" s="50" t="s">
        <v>60</v>
      </c>
      <c r="X25" s="50" t="s">
        <v>61</v>
      </c>
      <c r="Y25" s="50" t="s">
        <v>62</v>
      </c>
      <c r="Z25" s="52">
        <f t="shared" ref="Z25:Z27" si="12">IFERROR(IF(AND(S24="Probabilidad",S25="Probabilidad"),(AB24-(+AB24*V25)),IF(AND(S24="Impacto",S25="Probabilidad"),(AB23-(+AB23*V25)),IF(S25="Impacto",AB24,""))),"")</f>
        <v>7.0559999999999998E-2</v>
      </c>
      <c r="AA25" s="53" t="str">
        <f t="shared" si="2"/>
        <v>Muy Baja</v>
      </c>
      <c r="AB25" s="51">
        <f t="shared" si="9"/>
        <v>7.0559999999999998E-2</v>
      </c>
      <c r="AC25" s="53" t="str">
        <f t="shared" si="4"/>
        <v>Moderado</v>
      </c>
      <c r="AD25" s="51">
        <f t="shared" ref="AD25:AD27" si="13">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84"/>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120.65" customHeight="1" x14ac:dyDescent="0.35">
      <c r="A26" s="385"/>
      <c r="B26" s="379"/>
      <c r="C26" s="379"/>
      <c r="D26" s="379"/>
      <c r="E26" s="379"/>
      <c r="F26" s="380"/>
      <c r="G26" s="380"/>
      <c r="H26" s="379"/>
      <c r="I26" s="386"/>
      <c r="J26" s="387"/>
      <c r="K26" s="388"/>
      <c r="L26" s="389"/>
      <c r="M26" s="382">
        <f>IF(NOT(ISERROR(MATCH(L26,_xlfn.ANCHORARRAY(F37),0))),K39&amp;"Por favor no seleccionar los criterios de impacto",L26)</f>
        <v>0</v>
      </c>
      <c r="N26" s="381"/>
      <c r="O26" s="382"/>
      <c r="P26" s="383"/>
      <c r="Q26" s="48">
        <v>5</v>
      </c>
      <c r="R26" s="60" t="s">
        <v>481</v>
      </c>
      <c r="S26" s="49" t="str">
        <f t="shared" si="11"/>
        <v>Probabilidad</v>
      </c>
      <c r="T26" s="50" t="s">
        <v>72</v>
      </c>
      <c r="U26" s="50" t="s">
        <v>59</v>
      </c>
      <c r="V26" s="51" t="str">
        <f t="shared" si="8"/>
        <v>30%</v>
      </c>
      <c r="W26" s="50" t="s">
        <v>60</v>
      </c>
      <c r="X26" s="50" t="s">
        <v>61</v>
      </c>
      <c r="Y26" s="50" t="s">
        <v>62</v>
      </c>
      <c r="Z26" s="52">
        <f t="shared" si="12"/>
        <v>4.9391999999999998E-2</v>
      </c>
      <c r="AA26" s="53" t="str">
        <f t="shared" si="2"/>
        <v>Muy Baja</v>
      </c>
      <c r="AB26" s="51">
        <f t="shared" si="9"/>
        <v>4.9391999999999998E-2</v>
      </c>
      <c r="AC26" s="53" t="str">
        <f t="shared" si="4"/>
        <v>Moderado</v>
      </c>
      <c r="AD26" s="51">
        <f t="shared" si="13"/>
        <v>0.6</v>
      </c>
      <c r="AE26" s="54"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Moderado</v>
      </c>
      <c r="AF26" s="384"/>
      <c r="AG26" s="50"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385"/>
      <c r="B27" s="379"/>
      <c r="C27" s="379"/>
      <c r="D27" s="379"/>
      <c r="E27" s="46"/>
      <c r="F27" s="380"/>
      <c r="G27" s="47"/>
      <c r="H27" s="379"/>
      <c r="I27" s="386"/>
      <c r="J27" s="387"/>
      <c r="K27" s="388"/>
      <c r="L27" s="389"/>
      <c r="M27" s="382">
        <f>IF(NOT(ISERROR(MATCH(L27,_xlfn.ANCHORARRAY(F38),0))),#REF!&amp;"Por favor no seleccionar los criterios de impacto",L27)</f>
        <v>0</v>
      </c>
      <c r="N27" s="381"/>
      <c r="O27" s="382"/>
      <c r="P27" s="383"/>
      <c r="Q27" s="48">
        <v>6</v>
      </c>
      <c r="R27" s="60"/>
      <c r="S27" s="49" t="str">
        <f t="shared" si="11"/>
        <v/>
      </c>
      <c r="T27" s="50"/>
      <c r="U27" s="50"/>
      <c r="V27" s="51" t="str">
        <f t="shared" si="8"/>
        <v/>
      </c>
      <c r="W27" s="50"/>
      <c r="X27" s="50"/>
      <c r="Y27" s="50"/>
      <c r="Z27" s="52" t="str">
        <f t="shared" si="12"/>
        <v/>
      </c>
      <c r="AA27" s="53" t="str">
        <f t="shared" si="2"/>
        <v/>
      </c>
      <c r="AB27" s="51" t="str">
        <f t="shared" si="9"/>
        <v/>
      </c>
      <c r="AC27" s="53" t="str">
        <f t="shared" si="4"/>
        <v/>
      </c>
      <c r="AD27" s="51" t="str">
        <f t="shared" si="13"/>
        <v/>
      </c>
      <c r="AE27" s="54" t="str">
        <f t="shared" si="14"/>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2" customHeight="1" x14ac:dyDescent="0.35">
      <c r="A28" s="385">
        <v>3</v>
      </c>
      <c r="B28" s="379" t="s">
        <v>90</v>
      </c>
      <c r="C28" s="379" t="s">
        <v>482</v>
      </c>
      <c r="D28" s="379" t="s">
        <v>483</v>
      </c>
      <c r="E28" s="379" t="s">
        <v>484</v>
      </c>
      <c r="F28" s="380" t="s">
        <v>485</v>
      </c>
      <c r="G28" s="380" t="s">
        <v>54</v>
      </c>
      <c r="H28" s="379" t="s">
        <v>55</v>
      </c>
      <c r="I28" s="386">
        <v>12</v>
      </c>
      <c r="J28" s="387" t="str">
        <f>IF(I28&lt;=0,"",IF(I28&lt;=2,"Muy Baja",IF(I28&lt;=24,"Baja",IF(I28&lt;=500,"Media",IF(I28&lt;=5000,"Alta","Muy Alta")))))</f>
        <v>Baja</v>
      </c>
      <c r="K28" s="388">
        <f>IF(J28="","",IF(J28="Muy Baja",0.2,IF(J28="Baja",0.4,IF(J28="Media",0.6,IF(J28="Alta",0.8,IF(J28="Muy Alta",1,))))))</f>
        <v>0.4</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60" t="s">
        <v>486</v>
      </c>
      <c r="S28" s="49" t="str">
        <f>IF(OR(T28="Preventivo",T28="Detectivo"),"Probabilidad",IF(T28="Correctivo","Impacto",""))</f>
        <v>Probabilidad</v>
      </c>
      <c r="T28" s="50" t="s">
        <v>58</v>
      </c>
      <c r="U28" s="50" t="s">
        <v>59</v>
      </c>
      <c r="V28" s="51" t="str">
        <f>IF(AND(T28="Preventivo",U28="Automático"),"50%",IF(AND(T28="Preventivo",U28="Manual"),"40%",IF(AND(T28="Detectivo",U28="Automático"),"40%",IF(AND(T28="Detectivo",U28="Manual"),"30%",IF(AND(T28="Correctivo",U28="Automático"),"35%",IF(AND(T28="Correctivo",U28="Manual"),"25%",""))))))</f>
        <v>40%</v>
      </c>
      <c r="W28" s="50" t="s">
        <v>60</v>
      </c>
      <c r="X28" s="50" t="s">
        <v>61</v>
      </c>
      <c r="Y28" s="50" t="s">
        <v>62</v>
      </c>
      <c r="Z28" s="52">
        <f>IFERROR(IF(S28="Probabilidad",(K28-(+K28*V28)),IF(S28="Impacto",K28,"")),"")</f>
        <v>0.24</v>
      </c>
      <c r="AA28" s="53" t="str">
        <f>IFERROR(IF(Z28="","",IF(Z28&lt;=0.2,"Muy Baja",IF(Z28&lt;=0.4,"Baja",IF(Z28&lt;=0.6,"Media",IF(Z28&lt;=0.8,"Alta","Muy Alta"))))),"")</f>
        <v>Baja</v>
      </c>
      <c r="AB28" s="51">
        <f>+Z28</f>
        <v>0.24</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t="str">
        <f>(AE31)</f>
        <v>Moderado</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76.5" customHeight="1" x14ac:dyDescent="0.35">
      <c r="A29" s="385"/>
      <c r="B29" s="379"/>
      <c r="C29" s="379"/>
      <c r="D29" s="379"/>
      <c r="E29" s="379"/>
      <c r="F29" s="380"/>
      <c r="G29" s="380"/>
      <c r="H29" s="379"/>
      <c r="I29" s="386"/>
      <c r="J29" s="387"/>
      <c r="K29" s="388"/>
      <c r="L29" s="389"/>
      <c r="M29" s="388">
        <f>IF(NOT(ISERROR(MATCH(L29,_xlfn.ANCHORARRAY(#REF!),0))),#REF!&amp;"Por favor no seleccionar los criterios de impacto",L29)</f>
        <v>0</v>
      </c>
      <c r="N29" s="387"/>
      <c r="O29" s="388"/>
      <c r="P29" s="395"/>
      <c r="Q29" s="48">
        <v>2</v>
      </c>
      <c r="R29" s="100" t="s">
        <v>487</v>
      </c>
      <c r="S29" s="49" t="str">
        <f>IF(OR(T29="Preventivo",T29="Detectivo"),"Probabilidad",IF(T29="Correctivo","Impacto",""))</f>
        <v>Probabilidad</v>
      </c>
      <c r="T29" s="50" t="s">
        <v>72</v>
      </c>
      <c r="U29" s="50" t="s">
        <v>59</v>
      </c>
      <c r="V29" s="51" t="str">
        <f t="shared" ref="V29:V33" si="15">IF(AND(T29="Preventivo",U29="Automático"),"50%",IF(AND(T29="Preventivo",U29="Manual"),"40%",IF(AND(T29="Detectivo",U29="Automático"),"40%",IF(AND(T29="Detectivo",U29="Manual"),"30%",IF(AND(T29="Correctivo",U29="Automático"),"35%",IF(AND(T29="Correctivo",U29="Manual"),"25%",""))))))</f>
        <v>30%</v>
      </c>
      <c r="W29" s="50" t="s">
        <v>60</v>
      </c>
      <c r="X29" s="50" t="s">
        <v>61</v>
      </c>
      <c r="Y29" s="50" t="s">
        <v>62</v>
      </c>
      <c r="Z29" s="325">
        <f>IFERROR(IF(AND(S28="Probabilidad",S29="Probabilidad"),(AB28-(+AB28*V29)),IF(S29="Probabilidad",(K28-(+K28*V29)),IF(S29="Impacto",AB28,""))),"")</f>
        <v>0.16799999999999998</v>
      </c>
      <c r="AA29" s="53" t="str">
        <f t="shared" si="2"/>
        <v>Muy Baja</v>
      </c>
      <c r="AB29" s="51">
        <f t="shared" ref="AB29:AB33" si="16">+Z29</f>
        <v>0.16799999999999998</v>
      </c>
      <c r="AC29" s="53" t="str">
        <f t="shared" si="4"/>
        <v>Moderado</v>
      </c>
      <c r="AD29" s="51">
        <f>IFERROR(IF(AND(S28="Impacto",S29="Impacto"),(AD28-(+AD28*V29)),IF(S29="Impacto",(O28-(+O28*V29)),IF(S29="Probabilidad",AD28,""))),"")</f>
        <v>0.6</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3.5" customHeight="1" x14ac:dyDescent="0.35">
      <c r="A30" s="385"/>
      <c r="B30" s="379"/>
      <c r="C30" s="379"/>
      <c r="D30" s="379"/>
      <c r="E30" s="379"/>
      <c r="F30" s="380"/>
      <c r="G30" s="380"/>
      <c r="H30" s="379"/>
      <c r="I30" s="386"/>
      <c r="J30" s="387"/>
      <c r="K30" s="388"/>
      <c r="L30" s="389"/>
      <c r="M30" s="388">
        <f>IF(NOT(ISERROR(MATCH(L30,_xlfn.ANCHORARRAY(#REF!),0))),#REF!&amp;"Por favor no seleccionar los criterios de impacto",L30)</f>
        <v>0</v>
      </c>
      <c r="N30" s="387"/>
      <c r="O30" s="388"/>
      <c r="P30" s="395"/>
      <c r="Q30" s="48">
        <v>3</v>
      </c>
      <c r="R30" s="100" t="s">
        <v>488</v>
      </c>
      <c r="S30" s="49" t="str">
        <f>IF(OR(T30="Preventivo",T30="Detectivo"),"Probabilidad",IF(T30="Correctivo","Impacto",""))</f>
        <v>Probabilidad</v>
      </c>
      <c r="T30" s="50" t="s">
        <v>72</v>
      </c>
      <c r="U30" s="50" t="s">
        <v>59</v>
      </c>
      <c r="V30" s="51" t="str">
        <f t="shared" si="15"/>
        <v>30%</v>
      </c>
      <c r="W30" s="50" t="s">
        <v>60</v>
      </c>
      <c r="X30" s="50" t="s">
        <v>61</v>
      </c>
      <c r="Y30" s="50" t="s">
        <v>62</v>
      </c>
      <c r="Z30" s="52">
        <f>IFERROR(IF(AND(S29="Probabilidad",S30="Probabilidad"),(AB29-(+AB29*V30)),IF(AND(S29="Impacto",S30="Probabilidad"),(AB28-(+AB28*V30)),IF(S30="Impacto",AB29,""))),"")</f>
        <v>0.11759999999999998</v>
      </c>
      <c r="AA30" s="53" t="str">
        <f t="shared" si="2"/>
        <v>Muy Baja</v>
      </c>
      <c r="AB30" s="51">
        <f t="shared" si="16"/>
        <v>0.11759999999999998</v>
      </c>
      <c r="AC30" s="53" t="str">
        <f t="shared" si="4"/>
        <v>Moderado</v>
      </c>
      <c r="AD30" s="51">
        <f>IFERROR(IF(AND(S29="Impacto",S30="Impacto"),(AD29-(+AD29*V30)),IF(AND(S29="Probabilidad",S30="Impacto"),(AD28-(+AD28*V30)),IF(S30="Probabilidad",AD29,""))),"")</f>
        <v>0.6</v>
      </c>
      <c r="AE30" s="54" t="str">
        <f t="shared" si="17"/>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89.15" customHeight="1" x14ac:dyDescent="0.35">
      <c r="A31" s="385"/>
      <c r="B31" s="379"/>
      <c r="C31" s="379"/>
      <c r="D31" s="379"/>
      <c r="E31" s="379"/>
      <c r="F31" s="380"/>
      <c r="G31" s="380"/>
      <c r="H31" s="379"/>
      <c r="I31" s="386"/>
      <c r="J31" s="387"/>
      <c r="K31" s="388"/>
      <c r="L31" s="389"/>
      <c r="M31" s="388">
        <f>IF(NOT(ISERROR(MATCH(L31,_xlfn.ANCHORARRAY(#REF!),0))),K40&amp;"Por favor no seleccionar los criterios de impacto",L31)</f>
        <v>0</v>
      </c>
      <c r="N31" s="387"/>
      <c r="O31" s="388"/>
      <c r="P31" s="395"/>
      <c r="Q31" s="48">
        <v>4</v>
      </c>
      <c r="R31" s="237" t="s">
        <v>489</v>
      </c>
      <c r="S31" s="49" t="str">
        <f t="shared" ref="S31:S33" si="18">IF(OR(T31="Preventivo",T31="Detectivo"),"Probabilidad",IF(T31="Correctivo","Impacto",""))</f>
        <v>Probabilidad</v>
      </c>
      <c r="T31" s="50" t="s">
        <v>72</v>
      </c>
      <c r="U31" s="50" t="s">
        <v>59</v>
      </c>
      <c r="V31" s="51" t="str">
        <f t="shared" si="15"/>
        <v>30%</v>
      </c>
      <c r="W31" s="50" t="s">
        <v>60</v>
      </c>
      <c r="X31" s="50" t="s">
        <v>61</v>
      </c>
      <c r="Y31" s="50" t="s">
        <v>62</v>
      </c>
      <c r="Z31" s="52">
        <f t="shared" ref="Z31:Z33" si="19">IFERROR(IF(AND(S30="Probabilidad",S31="Probabilidad"),(AB30-(+AB30*V31)),IF(AND(S30="Impacto",S31="Probabilidad"),(AB29-(+AB29*V31)),IF(S31="Impacto",AB30,""))),"")</f>
        <v>8.231999999999999E-2</v>
      </c>
      <c r="AA31" s="53" t="str">
        <f t="shared" si="2"/>
        <v>Muy Baja</v>
      </c>
      <c r="AB31" s="51">
        <f t="shared" si="16"/>
        <v>8.231999999999999E-2</v>
      </c>
      <c r="AC31" s="53" t="str">
        <f t="shared" si="4"/>
        <v>Moderado</v>
      </c>
      <c r="AD31" s="51">
        <f t="shared" ref="AD31:AD33" si="20">IFERROR(IF(AND(S30="Impacto",S31="Impacto"),(AD30-(+AD30*V31)),IF(AND(S30="Probabilidad",S31="Impacto"),(AD29-(+AD29*V31)),IF(S31="Probabilidad",AD30,""))),"")</f>
        <v>0.6</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hidden="1" customHeight="1" x14ac:dyDescent="0.35">
      <c r="A32" s="385"/>
      <c r="B32" s="379"/>
      <c r="C32" s="379"/>
      <c r="D32" s="379"/>
      <c r="E32" s="379"/>
      <c r="F32" s="380"/>
      <c r="G32" s="380"/>
      <c r="H32" s="379"/>
      <c r="I32" s="386"/>
      <c r="J32" s="387"/>
      <c r="K32" s="388"/>
      <c r="L32" s="389"/>
      <c r="M32" s="388">
        <f>IF(NOT(ISERROR(MATCH(L32,_xlfn.ANCHORARRAY(#REF!),0))),K41&amp;"Por favor no seleccionar los criterios de impacto",L32)</f>
        <v>0</v>
      </c>
      <c r="N32" s="387"/>
      <c r="O32" s="388"/>
      <c r="P32" s="395"/>
      <c r="Q32" s="48">
        <v>5</v>
      </c>
      <c r="R32" s="96"/>
      <c r="S32" s="49" t="str">
        <f t="shared" si="18"/>
        <v/>
      </c>
      <c r="T32" s="50"/>
      <c r="U32" s="50" t="s">
        <v>59</v>
      </c>
      <c r="V32" s="51" t="str">
        <f t="shared" si="15"/>
        <v/>
      </c>
      <c r="W32" s="50" t="s">
        <v>60</v>
      </c>
      <c r="X32" s="50" t="s">
        <v>61</v>
      </c>
      <c r="Y32" s="50" t="s">
        <v>62</v>
      </c>
      <c r="Z32" s="52" t="str">
        <f t="shared" si="19"/>
        <v/>
      </c>
      <c r="AA32" s="53" t="str">
        <f t="shared" si="2"/>
        <v/>
      </c>
      <c r="AB32" s="51" t="str">
        <f t="shared" si="16"/>
        <v/>
      </c>
      <c r="AC32" s="53" t="str">
        <f t="shared" si="4"/>
        <v/>
      </c>
      <c r="AD32" s="51" t="str">
        <f t="shared" si="20"/>
        <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hidden="1" customHeight="1" x14ac:dyDescent="0.35">
      <c r="A33" s="385"/>
      <c r="B33" s="379"/>
      <c r="C33" s="379"/>
      <c r="D33" s="379"/>
      <c r="E33" s="379"/>
      <c r="F33" s="380"/>
      <c r="G33" s="380"/>
      <c r="H33" s="379"/>
      <c r="I33" s="386"/>
      <c r="J33" s="387"/>
      <c r="K33" s="388"/>
      <c r="L33" s="389"/>
      <c r="M33" s="388">
        <f>IF(NOT(ISERROR(MATCH(L33,_xlfn.ANCHORARRAY(F40),0))),K42&amp;"Por favor no seleccionar los criterios de impacto",L33)</f>
        <v>0</v>
      </c>
      <c r="N33" s="387"/>
      <c r="O33" s="388"/>
      <c r="P33" s="395"/>
      <c r="Q33" s="48">
        <v>6</v>
      </c>
      <c r="R33" s="96"/>
      <c r="S33" s="49" t="str">
        <f t="shared" si="18"/>
        <v/>
      </c>
      <c r="T33" s="50"/>
      <c r="U33" s="50" t="s">
        <v>59</v>
      </c>
      <c r="V33" s="51" t="str">
        <f t="shared" si="15"/>
        <v/>
      </c>
      <c r="W33" s="50" t="s">
        <v>60</v>
      </c>
      <c r="X33" s="50" t="s">
        <v>61</v>
      </c>
      <c r="Y33" s="50" t="s">
        <v>62</v>
      </c>
      <c r="Z33" s="52" t="str">
        <f t="shared" si="19"/>
        <v/>
      </c>
      <c r="AA33" s="53" t="str">
        <f t="shared" si="2"/>
        <v/>
      </c>
      <c r="AB33" s="51" t="str">
        <f t="shared" si="16"/>
        <v/>
      </c>
      <c r="AC33" s="53" t="str">
        <f t="shared" si="4"/>
        <v/>
      </c>
      <c r="AD33" s="51" t="str">
        <f t="shared" si="20"/>
        <v/>
      </c>
      <c r="AE33" s="54" t="str">
        <f t="shared" si="21"/>
        <v/>
      </c>
      <c r="AF33" s="396"/>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101.5" customHeight="1" x14ac:dyDescent="0.35">
      <c r="A34" s="385">
        <v>4</v>
      </c>
      <c r="B34" s="379" t="s">
        <v>49</v>
      </c>
      <c r="C34" s="379" t="s">
        <v>490</v>
      </c>
      <c r="D34" s="379" t="s">
        <v>491</v>
      </c>
      <c r="E34" s="512" t="s">
        <v>475</v>
      </c>
      <c r="F34" s="380" t="s">
        <v>492</v>
      </c>
      <c r="G34" s="392" t="s">
        <v>54</v>
      </c>
      <c r="H34" s="379" t="s">
        <v>55</v>
      </c>
      <c r="I34" s="386">
        <v>12</v>
      </c>
      <c r="J34" s="387" t="str">
        <f>IF(I34&lt;=0,"",IF(I34&lt;=2,"Muy Baja",IF(I34&lt;=24,"Baja",IF(I34&lt;=500,"Media",IF(I34&lt;=5000,"Alta","Muy Alta")))))</f>
        <v>Baja</v>
      </c>
      <c r="K34" s="388">
        <f>IF(J34="","",IF(J34="Muy Baja",0.2,IF(J34="Baja",0.4,IF(J34="Media",0.6,IF(J34="Alta",0.8,IF(J34="Muy Alta",1,))))))</f>
        <v>0.4</v>
      </c>
      <c r="L34" s="389" t="s">
        <v>56</v>
      </c>
      <c r="M34" s="388" t="s">
        <v>56</v>
      </c>
      <c r="N34" s="387" t="s">
        <v>702</v>
      </c>
      <c r="O34" s="388">
        <f>IF(N34="","",IF(N34="Leve",0.2,IF(N34="Menor",0.4,IF(N34="Moderado",0.6,IF(N34="Mayor",0.8,IF(N34="Catastrófico",1,))))))</f>
        <v>0.6</v>
      </c>
      <c r="P34" s="395"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Moderado</v>
      </c>
      <c r="Q34" s="48">
        <v>1</v>
      </c>
      <c r="R34" s="60" t="s">
        <v>493</v>
      </c>
      <c r="S34" s="49" t="str">
        <f>IF(OR(T34="Preventivo",T34="Detectivo"),"Probabilidad",IF(T34="Correctivo","Impacto",""))</f>
        <v>Probabilidad</v>
      </c>
      <c r="T34" s="50" t="s">
        <v>58</v>
      </c>
      <c r="U34" s="50" t="s">
        <v>59</v>
      </c>
      <c r="V34" s="51" t="str">
        <f>IF(AND(T34="Preventivo",U34="Automático"),"50%",IF(AND(T34="Preventivo",U34="Manual"),"40%",IF(AND(T34="Detectivo",U34="Automático"),"40%",IF(AND(T34="Detectivo",U34="Manual"),"30%",IF(AND(T34="Correctivo",U34="Automático"),"35%",IF(AND(T34="Correctivo",U34="Manual"),"25%",""))))))</f>
        <v>40%</v>
      </c>
      <c r="W34" s="50" t="s">
        <v>60</v>
      </c>
      <c r="X34" s="50" t="s">
        <v>61</v>
      </c>
      <c r="Y34" s="50" t="s">
        <v>62</v>
      </c>
      <c r="Z34" s="52">
        <f>IFERROR(IF(S34="Probabilidad",(K34-(+K34*V34)),IF(S34="Impacto",K34,"")),"")</f>
        <v>0.24</v>
      </c>
      <c r="AA34" s="53" t="str">
        <f>IFERROR(IF(Z34="","",IF(Z34&lt;=0.2,"Muy Baja",IF(Z34&lt;=0.4,"Baja",IF(Z34&lt;=0.6,"Media",IF(Z34&lt;=0.8,"Alta","Muy Alta"))))),"")</f>
        <v>Baja</v>
      </c>
      <c r="AB34" s="51">
        <f>+Z34</f>
        <v>0.24</v>
      </c>
      <c r="AC34" s="53" t="str">
        <f>IFERROR(IF(AD34="","",IF(AD34&lt;=0.2,"Leve",IF(AD34&lt;=0.4,"Menor",IF(AD34&lt;=0.6,"Moderado",IF(AD34&lt;=0.8,"Mayor","Catastrófico"))))),"")</f>
        <v>Moderado</v>
      </c>
      <c r="AD34" s="51">
        <f>IFERROR(IF(S34="Impacto",(O34-(+O34*V34)),IF(S34="Probabilidad",O34,"")),"")</f>
        <v>0.6</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396" t="str">
        <f>(AE37)</f>
        <v>Moderado</v>
      </c>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114.65" customHeight="1" x14ac:dyDescent="0.35">
      <c r="A35" s="385"/>
      <c r="B35" s="379"/>
      <c r="C35" s="379"/>
      <c r="D35" s="379"/>
      <c r="E35" s="513"/>
      <c r="F35" s="380"/>
      <c r="G35" s="393"/>
      <c r="H35" s="379"/>
      <c r="I35" s="386"/>
      <c r="J35" s="387"/>
      <c r="K35" s="388"/>
      <c r="L35" s="389"/>
      <c r="M35" s="388">
        <f>IF(NOT(ISERROR(MATCH(L35,_xlfn.ANCHORARRAY(F42),0))),K44&amp;"Por favor no seleccionar los criterios de impacto",L35)</f>
        <v>0</v>
      </c>
      <c r="N35" s="387"/>
      <c r="O35" s="388"/>
      <c r="P35" s="395"/>
      <c r="Q35" s="48">
        <v>2</v>
      </c>
      <c r="R35" s="60" t="s">
        <v>494</v>
      </c>
      <c r="S35" s="49" t="str">
        <f>IF(OR(T35="Preventivo",T35="Detectivo"),"Probabilidad",IF(T35="Correctivo","Impacto",""))</f>
        <v>Probabilidad</v>
      </c>
      <c r="T35" s="50" t="s">
        <v>58</v>
      </c>
      <c r="U35" s="50" t="s">
        <v>59</v>
      </c>
      <c r="V35" s="51" t="str">
        <f t="shared" ref="V35:V37" si="22">IF(AND(T35="Preventivo",U35="Automático"),"50%",IF(AND(T35="Preventivo",U35="Manual"),"40%",IF(AND(T35="Detectivo",U35="Automático"),"40%",IF(AND(T35="Detectivo",U35="Manual"),"30%",IF(AND(T35="Correctivo",U35="Automático"),"35%",IF(AND(T35="Correctivo",U35="Manual"),"25%",""))))))</f>
        <v>40%</v>
      </c>
      <c r="W35" s="50" t="s">
        <v>60</v>
      </c>
      <c r="X35" s="50" t="s">
        <v>61</v>
      </c>
      <c r="Y35" s="50" t="s">
        <v>62</v>
      </c>
      <c r="Z35" s="52">
        <f>IFERROR(IF(AND(S34="Probabilidad",S35="Probabilidad"),(AB34-(+AB34*V35)),IF(S35="Probabilidad",(K34-(+K34*V35)),IF(S35="Impacto",AB34,""))),"")</f>
        <v>0.14399999999999999</v>
      </c>
      <c r="AA35" s="53" t="str">
        <f t="shared" si="2"/>
        <v>Muy Baja</v>
      </c>
      <c r="AB35" s="51">
        <f t="shared" ref="AB35:AB37" si="23">+Z35</f>
        <v>0.14399999999999999</v>
      </c>
      <c r="AC35" s="53" t="str">
        <f t="shared" si="4"/>
        <v>Moderado</v>
      </c>
      <c r="AD35" s="51">
        <f>IFERROR(IF(AND(S34="Impacto",S35="Impacto"),(AD34-(+AD34*V35)),IF(S35="Impacto",(O34-(+O34*V35)),IF(S35="Probabilidad",AD34,""))),"")</f>
        <v>0.6</v>
      </c>
      <c r="AE35" s="54" t="str">
        <f t="shared" ref="AE35:AE36" si="24">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Moderado</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9.65" customHeight="1" x14ac:dyDescent="0.35">
      <c r="A36" s="385"/>
      <c r="B36" s="379"/>
      <c r="C36" s="379"/>
      <c r="D36" s="379"/>
      <c r="E36" s="513"/>
      <c r="F36" s="380"/>
      <c r="G36" s="393"/>
      <c r="H36" s="379"/>
      <c r="I36" s="386"/>
      <c r="J36" s="387"/>
      <c r="K36" s="388"/>
      <c r="L36" s="389"/>
      <c r="M36" s="388">
        <f>IF(NOT(ISERROR(MATCH(L36,_xlfn.ANCHORARRAY(F43),0))),#REF!&amp;"Por favor no seleccionar los criterios de impacto",L36)</f>
        <v>0</v>
      </c>
      <c r="N36" s="387"/>
      <c r="O36" s="388"/>
      <c r="P36" s="395"/>
      <c r="Q36" s="48">
        <v>3</v>
      </c>
      <c r="R36" s="60" t="s">
        <v>495</v>
      </c>
      <c r="S36" s="49" t="str">
        <f>IF(OR(T36="Preventivo",T36="Detectivo"),"Probabilidad",IF(T36="Correctivo","Impacto",""))</f>
        <v>Probabilidad</v>
      </c>
      <c r="T36" s="50" t="s">
        <v>72</v>
      </c>
      <c r="U36" s="50" t="s">
        <v>59</v>
      </c>
      <c r="V36" s="51" t="str">
        <f t="shared" si="22"/>
        <v>30%</v>
      </c>
      <c r="W36" s="50" t="s">
        <v>60</v>
      </c>
      <c r="X36" s="50" t="s">
        <v>61</v>
      </c>
      <c r="Y36" s="50" t="s">
        <v>62</v>
      </c>
      <c r="Z36" s="52">
        <f>IFERROR(IF(AND(S35="Probabilidad",S36="Probabilidad"),(AB35-(+AB35*V36)),IF(AND(S35="Impacto",S36="Probabilidad"),(AB34-(+AB34*V36)),IF(S36="Impacto",AB35,""))),"")</f>
        <v>0.1008</v>
      </c>
      <c r="AA36" s="53" t="str">
        <f t="shared" si="2"/>
        <v>Muy Baja</v>
      </c>
      <c r="AB36" s="51">
        <f t="shared" si="23"/>
        <v>0.1008</v>
      </c>
      <c r="AC36" s="53" t="str">
        <f t="shared" si="4"/>
        <v>Moderado</v>
      </c>
      <c r="AD36" s="51">
        <f>IFERROR(IF(AND(S35="Impacto",S36="Impacto"),(AD35-(+AD35*V36)),IF(AND(S35="Probabilidad",S36="Impacto"),(AD34-(+AD34*V36)),IF(S36="Probabilidad",AD35,""))),"")</f>
        <v>0.6</v>
      </c>
      <c r="AE36" s="54" t="str">
        <f t="shared" si="24"/>
        <v>Moderado</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79" customHeight="1" x14ac:dyDescent="0.35">
      <c r="A37" s="385"/>
      <c r="B37" s="379"/>
      <c r="C37" s="379"/>
      <c r="D37" s="379"/>
      <c r="E37" s="513"/>
      <c r="F37" s="380"/>
      <c r="G37" s="393"/>
      <c r="H37" s="379"/>
      <c r="I37" s="386"/>
      <c r="J37" s="387"/>
      <c r="K37" s="388"/>
      <c r="L37" s="389"/>
      <c r="M37" s="388">
        <f>IF(NOT(ISERROR(MATCH(L37,_xlfn.ANCHORARRAY(F44),0))),#REF!&amp;"Por favor no seleccionar los criterios de impacto",L37)</f>
        <v>0</v>
      </c>
      <c r="N37" s="387"/>
      <c r="O37" s="388"/>
      <c r="P37" s="395"/>
      <c r="Q37" s="48">
        <v>4</v>
      </c>
      <c r="R37" s="60" t="s">
        <v>496</v>
      </c>
      <c r="S37" s="49" t="str">
        <f t="shared" ref="S37" si="25">IF(OR(T37="Preventivo",T37="Detectivo"),"Probabilidad",IF(T37="Correctivo","Impacto",""))</f>
        <v>Probabilidad</v>
      </c>
      <c r="T37" s="50" t="s">
        <v>72</v>
      </c>
      <c r="U37" s="50" t="s">
        <v>59</v>
      </c>
      <c r="V37" s="51" t="str">
        <f t="shared" si="22"/>
        <v>30%</v>
      </c>
      <c r="W37" s="50" t="s">
        <v>60</v>
      </c>
      <c r="X37" s="50" t="s">
        <v>61</v>
      </c>
      <c r="Y37" s="50" t="s">
        <v>62</v>
      </c>
      <c r="Z37" s="52">
        <f t="shared" ref="Z37" si="26">IFERROR(IF(AND(S36="Probabilidad",S37="Probabilidad"),(AB36-(+AB36*V37)),IF(AND(S36="Impacto",S37="Probabilidad"),(AB35-(+AB35*V37)),IF(S37="Impacto",AB36,""))),"")</f>
        <v>7.0559999999999998E-2</v>
      </c>
      <c r="AA37" s="53" t="str">
        <f t="shared" si="2"/>
        <v>Muy Baja</v>
      </c>
      <c r="AB37" s="51">
        <f t="shared" si="23"/>
        <v>7.0559999999999998E-2</v>
      </c>
      <c r="AC37" s="53" t="str">
        <f t="shared" si="4"/>
        <v>Moderado</v>
      </c>
      <c r="AD37" s="51">
        <f t="shared" ref="AD37" si="27">IFERROR(IF(AND(S36="Impacto",S37="Impacto"),(AD36-(+AD36*V37)),IF(AND(S36="Probabilidad",S37="Impacto"),(AD35-(+AD35*V37)),IF(S37="Probabilidad",AD36,""))),"")</f>
        <v>0.6</v>
      </c>
      <c r="AE37" s="54"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Moderado</v>
      </c>
      <c r="AF37" s="396"/>
      <c r="AG37" s="50" t="s">
        <v>63</v>
      </c>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51.5" hidden="1" customHeight="1" x14ac:dyDescent="0.35">
      <c r="A38" s="385"/>
      <c r="B38" s="379"/>
      <c r="C38" s="379"/>
      <c r="D38" s="379"/>
      <c r="E38" s="513"/>
      <c r="F38" s="380"/>
      <c r="G38" s="439"/>
      <c r="H38" s="379"/>
      <c r="I38" s="386"/>
      <c r="J38" s="387"/>
      <c r="K38" s="388"/>
      <c r="L38" s="389"/>
      <c r="M38" s="388">
        <f>IF(NOT(ISERROR(MATCH(L38,_xlfn.ANCHORARRAY(#REF!),0))),K45&amp;"Por favor no seleccionar los criterios de impacto",L38)</f>
        <v>0</v>
      </c>
      <c r="N38" s="387"/>
      <c r="O38" s="388"/>
      <c r="P38" s="395"/>
      <c r="Q38" s="48">
        <v>5</v>
      </c>
      <c r="R38" s="60"/>
      <c r="S38" s="49"/>
      <c r="T38" s="50"/>
      <c r="U38" s="50"/>
      <c r="V38" s="51"/>
      <c r="W38" s="50"/>
      <c r="X38" s="50"/>
      <c r="Y38" s="50"/>
      <c r="Z38" s="59"/>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10" hidden="1" customHeight="1" x14ac:dyDescent="0.35">
      <c r="A39" s="385"/>
      <c r="B39" s="379"/>
      <c r="C39" s="379"/>
      <c r="D39" s="379"/>
      <c r="E39" s="514"/>
      <c r="F39" s="380"/>
      <c r="G39" s="47"/>
      <c r="H39" s="379"/>
      <c r="I39" s="386"/>
      <c r="J39" s="387"/>
      <c r="K39" s="388"/>
      <c r="L39" s="389"/>
      <c r="M39" s="388">
        <f>IF(NOT(ISERROR(MATCH(L39,_xlfn.ANCHORARRAY(#REF!),0))),K46&amp;"Por favor no seleccionar los criterios de impacto",L39)</f>
        <v>0</v>
      </c>
      <c r="N39" s="387"/>
      <c r="O39" s="388"/>
      <c r="P39" s="395"/>
      <c r="Q39" s="48">
        <v>6</v>
      </c>
      <c r="R39" s="60"/>
      <c r="S39" s="49"/>
      <c r="T39" s="50"/>
      <c r="U39" s="50"/>
      <c r="V39" s="51"/>
      <c r="W39" s="50"/>
      <c r="X39" s="50"/>
      <c r="Y39" s="50"/>
      <c r="Z39" s="52"/>
      <c r="AA39" s="53"/>
      <c r="AB39" s="51"/>
      <c r="AC39" s="53"/>
      <c r="AD39" s="51"/>
      <c r="AE39" s="54"/>
      <c r="AF39" s="54"/>
      <c r="AG39" s="50"/>
      <c r="AH39" s="56"/>
      <c r="AI39" s="57"/>
      <c r="AJ39" s="58"/>
      <c r="AK39" s="58"/>
      <c r="AL39" s="56"/>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66.650000000000006" hidden="1" customHeight="1" x14ac:dyDescent="0.35">
      <c r="A40" s="613"/>
      <c r="B40" s="637"/>
      <c r="C40" s="637"/>
      <c r="D40" s="637"/>
      <c r="E40" s="238"/>
      <c r="F40" s="639"/>
      <c r="G40" s="241"/>
      <c r="H40" s="644"/>
      <c r="I40" s="646"/>
      <c r="J40" s="407"/>
      <c r="K40" s="405"/>
      <c r="L40" s="389"/>
      <c r="M40" s="405">
        <f>IF(NOT(ISERROR(MATCH(L40,_xlfn.ANCHORARRAY(F49),0))),K51&amp;"Por favor no seleccionar los criterios de impacto",L40)</f>
        <v>0</v>
      </c>
      <c r="N40" s="407"/>
      <c r="O40" s="405"/>
      <c r="P40" s="409"/>
      <c r="Q40" s="79">
        <v>5</v>
      </c>
      <c r="R40" s="80"/>
      <c r="S40" s="81" t="str">
        <f t="shared" ref="S40:S41" si="28">IF(OR(T40="Preventivo",T40="Detectivo"),"Probabilidad",IF(T40="Correctivo","Impacto",""))</f>
        <v/>
      </c>
      <c r="T40" s="82"/>
      <c r="U40" s="82"/>
      <c r="V40" s="83" t="str">
        <f t="shared" ref="V40:V41" si="29">IF(AND(T40="Preventivo",U40="Automático"),"50%",IF(AND(T40="Preventivo",U40="Manual"),"40%",IF(AND(T40="Detectivo",U40="Automático"),"40%",IF(AND(T40="Detectivo",U40="Manual"),"30%",IF(AND(T40="Correctivo",U40="Automático"),"35%",IF(AND(T40="Correctivo",U40="Manual"),"25%",""))))))</f>
        <v/>
      </c>
      <c r="W40" s="82"/>
      <c r="X40" s="82"/>
      <c r="Y40" s="82"/>
      <c r="Z40" s="84" t="str">
        <f>IFERROR(IF(AND(#REF!="Probabilidad",S40="Probabilidad"),(#REF!-(+#REF!*V40)),IF(AND(#REF!="Impacto",S40="Probabilidad"),(#REF!-(+#REF!*V40)),IF(S40="Impacto",#REF!,""))),"")</f>
        <v/>
      </c>
      <c r="AA40" s="85" t="str">
        <f t="shared" si="2"/>
        <v/>
      </c>
      <c r="AB40" s="83" t="str">
        <f t="shared" ref="AB40:AB41" si="30">+Z40</f>
        <v/>
      </c>
      <c r="AC40" s="85" t="str">
        <f t="shared" si="4"/>
        <v/>
      </c>
      <c r="AD40" s="83" t="str">
        <f>IFERROR(IF(AND(#REF!="Impacto",S40="Impacto"),(#REF!-(+#REF!*V40)),IF(AND(#REF!="Probabilidad",S40="Impacto"),(#REF!-(+#REF!*V40)),IF(S40="Probabilidad",#REF!,""))),"")</f>
        <v/>
      </c>
      <c r="AE40" s="86" t="str">
        <f t="shared" ref="AE40:AE41" si="31">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73"/>
      <c r="AG40" s="69" t="s">
        <v>63</v>
      </c>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151.5" hidden="1" customHeight="1" x14ac:dyDescent="0.35">
      <c r="A41" s="636"/>
      <c r="B41" s="638"/>
      <c r="C41" s="638"/>
      <c r="D41" s="638"/>
      <c r="E41" s="242"/>
      <c r="F41" s="640"/>
      <c r="G41" s="243"/>
      <c r="H41" s="645"/>
      <c r="I41" s="647"/>
      <c r="J41" s="648"/>
      <c r="K41" s="649"/>
      <c r="L41" s="656"/>
      <c r="M41" s="649">
        <f>IF(NOT(ISERROR(MATCH(L41,_xlfn.ANCHORARRAY(F50),0))),K52&amp;"Por favor no seleccionar los criterios de impacto",L41)</f>
        <v>0</v>
      </c>
      <c r="N41" s="648"/>
      <c r="O41" s="649"/>
      <c r="P41" s="655"/>
      <c r="Q41" s="244">
        <v>6</v>
      </c>
      <c r="R41" s="245"/>
      <c r="S41" s="246" t="str">
        <f t="shared" si="28"/>
        <v/>
      </c>
      <c r="T41" s="247"/>
      <c r="U41" s="247"/>
      <c r="V41" s="248" t="str">
        <f t="shared" si="29"/>
        <v/>
      </c>
      <c r="W41" s="247"/>
      <c r="X41" s="247"/>
      <c r="Y41" s="247"/>
      <c r="Z41" s="249" t="str">
        <f>IFERROR(IF(AND(S40="Probabilidad",S41="Probabilidad"),(AB40-(+AB40*V41)),IF(AND(S40="Impacto",S41="Probabilidad"),(#REF!-(+#REF!*V41)),IF(S41="Impacto",AB40,""))),"")</f>
        <v/>
      </c>
      <c r="AA41" s="250" t="str">
        <f t="shared" si="2"/>
        <v/>
      </c>
      <c r="AB41" s="248" t="str">
        <f t="shared" si="30"/>
        <v/>
      </c>
      <c r="AC41" s="250" t="str">
        <f t="shared" si="4"/>
        <v/>
      </c>
      <c r="AD41" s="248" t="str">
        <f>IFERROR(IF(AND(S40="Impacto",S41="Impacto"),(AD40-(+AD40*V41)),IF(AND(S40="Probabilidad",S41="Impacto"),(#REF!-(+#REF!*V41)),IF(S41="Probabilidad",AD40,""))),"")</f>
        <v/>
      </c>
      <c r="AE41" s="88" t="str">
        <f t="shared" si="31"/>
        <v/>
      </c>
      <c r="AF41" s="88"/>
      <c r="AG41" s="251" t="s">
        <v>63</v>
      </c>
      <c r="AH41" s="239"/>
      <c r="AI41" s="252"/>
      <c r="AJ41" s="253"/>
      <c r="AK41" s="253"/>
      <c r="AL41" s="239"/>
      <c r="AM41" s="254"/>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79" customHeight="1" x14ac:dyDescent="0.35">
      <c r="A42" s="641">
        <v>5</v>
      </c>
      <c r="B42" s="642" t="s">
        <v>367</v>
      </c>
      <c r="C42" s="642" t="s">
        <v>498</v>
      </c>
      <c r="D42" s="642" t="s">
        <v>499</v>
      </c>
      <c r="E42" s="643" t="s">
        <v>139</v>
      </c>
      <c r="F42" s="651" t="s">
        <v>500</v>
      </c>
      <c r="G42" s="651" t="s">
        <v>216</v>
      </c>
      <c r="H42" s="642" t="s">
        <v>55</v>
      </c>
      <c r="I42" s="652">
        <v>50</v>
      </c>
      <c r="J42" s="653" t="str">
        <f>IF(I42&lt;=0,"",IF(I42&lt;=2,"Muy Baja",IF(I42&lt;=24,"Baja",IF(I42&lt;=500,"Media",IF(I42&lt;=5000,"Alta","Muy Alta")))))</f>
        <v>Media</v>
      </c>
      <c r="K42" s="654">
        <f>IF(J42="","",IF(J42="Muy Baja",0.2,IF(J42="Baja",0.4,IF(J42="Media",0.6,IF(J42="Alta",0.8,IF(J42="Muy Alta",1,))))))</f>
        <v>0.6</v>
      </c>
      <c r="L42" s="657" t="s">
        <v>371</v>
      </c>
      <c r="M42" s="654" t="s">
        <v>371</v>
      </c>
      <c r="N42" s="653" t="s">
        <v>702</v>
      </c>
      <c r="O42" s="654">
        <f>IF(N42="","",IF(N42="Leve",0.2,IF(N42="Menor",0.4,IF(N42="Moderado",0.6,IF(N42="Mayor",0.8,IF(N42="Catastrófico",1,))))))</f>
        <v>0.6</v>
      </c>
      <c r="P42" s="658" t="str">
        <f>IF(OR(AND(J42="Muy Baja",N42="Leve"),AND(J42="Muy Baja",N42="Menor"),AND(J42="Baja",N42="Leve")),"Bajo",IF(OR(AND(J42="Muy baja",N42="Moderado"),AND(J42="Baja",N42="Menor"),AND(J42="Baja",N42="Moderado"),AND(J42="Media",N42="Leve"),AND(J42="Media",N42="Menor"),AND(J42="Media",N42="Moderado"),AND(J42="Alta",N42="Leve"),AND(J42="Alta",N42="Menor")),"Moderado",IF(OR(AND(J42="Muy Baja",N42="Mayor"),AND(J42="Baja",N42="Mayor"),AND(J42="Media",N42="Mayor"),AND(J42="Alta",N42="Moderado"),AND(J42="Alta",N42="Mayor"),AND(J42="Muy Alta",N42="Leve"),AND(J42="Muy Alta",N42="Menor"),AND(J42="Muy Alta",N42="Moderado"),AND(J42="Muy Alta",N42="Mayor")),"Alto",IF(OR(AND(J42="Muy Baja",N42="Catastrófico"),AND(J42="Baja",N42="Catastrófico"),AND(J42="Media",N42="Catastrófico"),AND(J42="Alta",N42="Catastrófico"),AND(J42="Muy Alta",N42="Catastrófico")),"Extremo",""))))</f>
        <v>Moderado</v>
      </c>
      <c r="Q42" s="258">
        <v>1</v>
      </c>
      <c r="R42" s="259" t="s">
        <v>501</v>
      </c>
      <c r="S42" s="260" t="str">
        <f>IF(OR(T42="Preventivo",T42="Detectivo"),"Probabilidad",IF(T42="Correctivo","Impacto",""))</f>
        <v>Probabilidad</v>
      </c>
      <c r="T42" s="261" t="s">
        <v>58</v>
      </c>
      <c r="U42" s="261" t="s">
        <v>59</v>
      </c>
      <c r="V42" s="262" t="str">
        <f>IF(AND(T42="Preventivo",U42="Automático"),"50%",IF(AND(T42="Preventivo",U42="Manual"),"40%",IF(AND(T42="Detectivo",U42="Automático"),"40%",IF(AND(T42="Detectivo",U42="Manual"),"30%",IF(AND(T42="Correctivo",U42="Automático"),"35%",IF(AND(T42="Correctivo",U42="Manual"),"25%",""))))))</f>
        <v>40%</v>
      </c>
      <c r="W42" s="261" t="s">
        <v>60</v>
      </c>
      <c r="X42" s="261" t="s">
        <v>61</v>
      </c>
      <c r="Y42" s="261" t="s">
        <v>62</v>
      </c>
      <c r="Z42" s="263">
        <f>IFERROR(IF(S42="Probabilidad",(K42-(+K42*V42)),IF(S42="Impacto",K42,"")),"")</f>
        <v>0.36</v>
      </c>
      <c r="AA42" s="264" t="str">
        <f>IFERROR(IF(Z42="","",IF(Z42&lt;=0.2,"Muy Baja",IF(Z42&lt;=0.4,"Baja",IF(Z42&lt;=0.6,"Media",IF(Z42&lt;=0.8,"Alta","Muy Alta"))))),"")</f>
        <v>Baja</v>
      </c>
      <c r="AB42" s="262">
        <f>+Z42</f>
        <v>0.36</v>
      </c>
      <c r="AC42" s="264" t="str">
        <f>IFERROR(IF(AD42="","",IF(AD42&lt;=0.2,"Leve",IF(AD42&lt;=0.4,"Menor",IF(AD42&lt;=0.6,"Moderado",IF(AD42&lt;=0.8,"Mayor","Catastrófico"))))),"")</f>
        <v>Moderado</v>
      </c>
      <c r="AD42" s="262">
        <f>IFERROR(IF(S42="Impacto",(O42-(+O42*V42)),IF(S42="Probabilidad",O42,"")),"")</f>
        <v>0.6</v>
      </c>
      <c r="AE42" s="265" t="str">
        <f>IFERROR(IF(OR(AND(AA42="Muy Baja",AC42="Leve"),AND(AA42="Muy Baja",AC42="Menor"),AND(AA42="Baja",AC42="Leve")),"Bajo",IF(OR(AND(AA42="Muy baja",AC42="Moderado"),AND(AA42="Baja",AC42="Menor"),AND(AA42="Baja",AC42="Moderado"),AND(AA42="Media",AC42="Leve"),AND(AA42="Media",AC42="Menor"),AND(AA42="Media",AC42="Moderado"),AND(AA42="Alta",AC42="Leve"),AND(AA42="Alta",AC42="Menor")),"Moderado",IF(OR(AND(AA42="Muy Baja",AC42="Mayor"),AND(AA42="Baja",AC42="Mayor"),AND(AA42="Media",AC42="Mayor"),AND(AA42="Alta",AC42="Moderado"),AND(AA42="Alta",AC42="Mayor"),AND(AA42="Muy Alta",AC42="Leve"),AND(AA42="Muy Alta",AC42="Menor"),AND(AA42="Muy Alta",AC42="Moderado"),AND(AA42="Muy Alta",AC42="Mayor")),"Alto",IF(OR(AND(AA42="Muy Baja",AC42="Catastrófico"),AND(AA42="Baja",AC42="Catastrófico"),AND(AA42="Media",AC42="Catastrófico"),AND(AA42="Alta",AC42="Catastrófico"),AND(AA42="Muy Alta",AC42="Catastrófico")),"Extremo","")))),"")</f>
        <v>Moderado</v>
      </c>
      <c r="AF42" s="650" t="str">
        <f>(AE44)</f>
        <v>Moderado</v>
      </c>
      <c r="AG42" s="261" t="s">
        <v>63</v>
      </c>
      <c r="AH42" s="255"/>
      <c r="AI42" s="257"/>
      <c r="AJ42" s="266"/>
      <c r="AK42" s="266"/>
      <c r="AL42" s="255"/>
      <c r="AM42" s="25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90.65" customHeight="1" x14ac:dyDescent="0.35">
      <c r="A43" s="641"/>
      <c r="B43" s="642"/>
      <c r="C43" s="642"/>
      <c r="D43" s="642"/>
      <c r="E43" s="643"/>
      <c r="F43" s="651"/>
      <c r="G43" s="651"/>
      <c r="H43" s="642"/>
      <c r="I43" s="652"/>
      <c r="J43" s="653"/>
      <c r="K43" s="654"/>
      <c r="L43" s="657"/>
      <c r="M43" s="654">
        <f>IF(NOT(ISERROR(MATCH(L43,_xlfn.ANCHORARRAY(F52),0))),K54&amp;"Por favor no seleccionar los criterios de impacto",L43)</f>
        <v>0</v>
      </c>
      <c r="N43" s="653"/>
      <c r="O43" s="654"/>
      <c r="P43" s="658"/>
      <c r="Q43" s="258">
        <v>2</v>
      </c>
      <c r="R43" s="267" t="s">
        <v>502</v>
      </c>
      <c r="S43" s="260" t="str">
        <f>IF(OR(T43="Preventivo",T43="Detectivo"),"Probabilidad",IF(T43="Correctivo","Impacto",""))</f>
        <v>Probabilidad</v>
      </c>
      <c r="T43" s="261" t="s">
        <v>72</v>
      </c>
      <c r="U43" s="261" t="s">
        <v>59</v>
      </c>
      <c r="V43" s="262" t="str">
        <f t="shared" ref="V43:V45" si="32">IF(AND(T43="Preventivo",U43="Automático"),"50%",IF(AND(T43="Preventivo",U43="Manual"),"40%",IF(AND(T43="Detectivo",U43="Automático"),"40%",IF(AND(T43="Detectivo",U43="Manual"),"30%",IF(AND(T43="Correctivo",U43="Automático"),"35%",IF(AND(T43="Correctivo",U43="Manual"),"25%",""))))))</f>
        <v>30%</v>
      </c>
      <c r="W43" s="261" t="s">
        <v>60</v>
      </c>
      <c r="X43" s="261" t="s">
        <v>61</v>
      </c>
      <c r="Y43" s="261" t="s">
        <v>62</v>
      </c>
      <c r="Z43" s="263">
        <f>IFERROR(IF(AND(S42="Probabilidad",S43="Probabilidad"),(AB42-(+AB42*V43)),IF(S43="Probabilidad",(K42-(+K42*V43)),IF(S43="Impacto",AB42,""))),"")</f>
        <v>0.252</v>
      </c>
      <c r="AA43" s="264" t="str">
        <f t="shared" si="2"/>
        <v>Baja</v>
      </c>
      <c r="AB43" s="262">
        <f t="shared" ref="AB43:AB45" si="33">+Z43</f>
        <v>0.252</v>
      </c>
      <c r="AC43" s="264" t="str">
        <f t="shared" si="4"/>
        <v>Moderado</v>
      </c>
      <c r="AD43" s="262">
        <f>IFERROR(IF(AND(S42="Impacto",S43="Impacto"),(AD42-(+AD42*V43)),IF(S43="Impacto",(O42-(+O42*V43)),IF(S43="Probabilidad",AD42,""))),"")</f>
        <v>0.6</v>
      </c>
      <c r="AE43" s="265" t="str">
        <f t="shared" ref="AE43:AE44" si="34">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Moderado</v>
      </c>
      <c r="AF43" s="650"/>
      <c r="AG43" s="261" t="s">
        <v>63</v>
      </c>
      <c r="AH43" s="255"/>
      <c r="AI43" s="257"/>
      <c r="AJ43" s="266"/>
      <c r="AK43" s="266"/>
      <c r="AL43" s="255"/>
      <c r="AM43" s="25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75" customHeight="1" x14ac:dyDescent="0.35">
      <c r="A44" s="641"/>
      <c r="B44" s="642"/>
      <c r="C44" s="642"/>
      <c r="D44" s="642"/>
      <c r="E44" s="255" t="s">
        <v>497</v>
      </c>
      <c r="F44" s="651"/>
      <c r="G44" s="651"/>
      <c r="H44" s="642"/>
      <c r="I44" s="652"/>
      <c r="J44" s="653"/>
      <c r="K44" s="654"/>
      <c r="L44" s="657"/>
      <c r="M44" s="654">
        <f>IF(NOT(ISERROR(MATCH(L44,_xlfn.ANCHORARRAY(F53),0))),K55&amp;"Por favor no seleccionar los criterios de impacto",L44)</f>
        <v>0</v>
      </c>
      <c r="N44" s="653"/>
      <c r="O44" s="654"/>
      <c r="P44" s="658"/>
      <c r="Q44" s="258">
        <v>3</v>
      </c>
      <c r="R44" s="268" t="s">
        <v>503</v>
      </c>
      <c r="S44" s="260" t="str">
        <f>IF(OR(T44="Preventivo",T44="Detectivo"),"Probabilidad",IF(T44="Correctivo","Impacto",""))</f>
        <v>Probabilidad</v>
      </c>
      <c r="T44" s="261" t="s">
        <v>72</v>
      </c>
      <c r="U44" s="261" t="s">
        <v>59</v>
      </c>
      <c r="V44" s="262" t="str">
        <f t="shared" si="32"/>
        <v>30%</v>
      </c>
      <c r="W44" s="261" t="s">
        <v>60</v>
      </c>
      <c r="X44" s="261" t="s">
        <v>61</v>
      </c>
      <c r="Y44" s="261" t="s">
        <v>62</v>
      </c>
      <c r="Z44" s="263">
        <f>IFERROR(IF(AND(S43="Probabilidad",S44="Probabilidad"),(AB43-(+AB43*V44)),IF(AND(S43="Impacto",S44="Probabilidad"),(AB42-(+AB42*V44)),IF(S44="Impacto",AB43,""))),"")</f>
        <v>0.1764</v>
      </c>
      <c r="AA44" s="264" t="str">
        <f t="shared" si="2"/>
        <v>Muy Baja</v>
      </c>
      <c r="AB44" s="262">
        <f t="shared" si="33"/>
        <v>0.1764</v>
      </c>
      <c r="AC44" s="264" t="str">
        <f t="shared" si="4"/>
        <v>Moderado</v>
      </c>
      <c r="AD44" s="262">
        <f>IFERROR(IF(AND(S43="Impacto",S44="Impacto"),(AD43-(+AD43*V44)),IF(AND(S43="Probabilidad",S44="Impacto"),(AD42-(+AD42*V44)),IF(S44="Probabilidad",AD43,""))),"")</f>
        <v>0.6</v>
      </c>
      <c r="AE44" s="265" t="str">
        <f t="shared" si="34"/>
        <v>Moderado</v>
      </c>
      <c r="AF44" s="650"/>
      <c r="AG44" s="261" t="s">
        <v>63</v>
      </c>
      <c r="AH44" s="255"/>
      <c r="AI44" s="257"/>
      <c r="AJ44" s="266"/>
      <c r="AK44" s="266"/>
      <c r="AL44" s="255"/>
      <c r="AM44" s="25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6" hidden="1" customHeight="1" x14ac:dyDescent="0.35">
      <c r="A45" s="641"/>
      <c r="B45" s="642"/>
      <c r="C45" s="642"/>
      <c r="D45" s="642"/>
      <c r="E45" s="255"/>
      <c r="F45" s="651"/>
      <c r="G45" s="256"/>
      <c r="H45" s="642"/>
      <c r="I45" s="652"/>
      <c r="J45" s="653"/>
      <c r="K45" s="654"/>
      <c r="L45" s="657"/>
      <c r="M45" s="654">
        <f>IF(NOT(ISERROR(MATCH(L45,_xlfn.ANCHORARRAY(F56),0))),K58&amp;"Por favor no seleccionar los criterios de impacto",L45)</f>
        <v>0</v>
      </c>
      <c r="N45" s="653"/>
      <c r="O45" s="654"/>
      <c r="P45" s="658"/>
      <c r="Q45" s="258">
        <v>6</v>
      </c>
      <c r="R45" s="269"/>
      <c r="S45" s="260" t="str">
        <f t="shared" ref="S45" si="35">IF(OR(T45="Preventivo",T45="Detectivo"),"Probabilidad",IF(T45="Correctivo","Impacto",""))</f>
        <v/>
      </c>
      <c r="T45" s="261"/>
      <c r="U45" s="261"/>
      <c r="V45" s="262" t="str">
        <f t="shared" si="32"/>
        <v/>
      </c>
      <c r="W45" s="261"/>
      <c r="X45" s="261"/>
      <c r="Y45" s="261"/>
      <c r="Z45" s="263" t="str">
        <f>IFERROR(IF(AND(#REF!="Probabilidad",S45="Probabilidad"),(#REF!-(+#REF!*V45)),IF(AND(#REF!="Impacto",S45="Probabilidad"),(#REF!-(+#REF!*V45)),IF(S45="Impacto",#REF!,""))),"")</f>
        <v/>
      </c>
      <c r="AA45" s="264" t="str">
        <f t="shared" si="2"/>
        <v/>
      </c>
      <c r="AB45" s="262" t="str">
        <f t="shared" si="33"/>
        <v/>
      </c>
      <c r="AC45" s="264" t="str">
        <f>IFERROR(IF(AD45="","",IF(AD45&lt;=0.2,"Leve",IF(AD45&lt;=0.4,"Menor",IF(AD45&lt;=0.6,"Moderado",IF(AD45&lt;=0.8,"Mayor","Catastrófico"))))),"")</f>
        <v/>
      </c>
      <c r="AD45" s="262" t="str">
        <f>IFERROR(IF(AND(#REF!="Impacto",S45="Impacto"),(#REF!-(+#REF!*V45)),IF(AND(#REF!="Probabilidad",S45="Impacto"),(#REF!-(+#REF!*V45)),IF(S45="Probabilidad",#REF!,""))),"")</f>
        <v/>
      </c>
      <c r="AE45" s="265"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
      </c>
      <c r="AF45" s="265"/>
      <c r="AG45" s="261" t="s">
        <v>63</v>
      </c>
      <c r="AH45" s="255"/>
      <c r="AI45" s="257"/>
      <c r="AJ45" s="266"/>
      <c r="AK45" s="266"/>
      <c r="AL45" s="255"/>
      <c r="AM45" s="25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151.5" hidden="1" customHeight="1" x14ac:dyDescent="0.35">
      <c r="A46" s="397">
        <v>7</v>
      </c>
      <c r="B46" s="399"/>
      <c r="C46" s="399"/>
      <c r="D46" s="399"/>
      <c r="E46" s="61"/>
      <c r="F46" s="401"/>
      <c r="G46" s="65"/>
      <c r="H46" s="399"/>
      <c r="I46" s="413"/>
      <c r="J46" s="406" t="str">
        <f>IF(I46&lt;=0,"",IF(I46&lt;=2,"Muy Baja",IF(I46&lt;=24,"Baja",IF(I46&lt;=500,"Media",IF(I46&lt;=5000,"Alta","Muy Alta")))))</f>
        <v/>
      </c>
      <c r="K46" s="404" t="str">
        <f>IF(J46="","",IF(J46="Muy Baja",0.2,IF(J46="Baja",0.4,IF(J46="Media",0.6,IF(J46="Alta",0.8,IF(J46="Muy Alta",1,))))))</f>
        <v/>
      </c>
      <c r="L46" s="415"/>
      <c r="M46" s="404">
        <v>0</v>
      </c>
      <c r="N46" s="406" t="s">
        <v>703</v>
      </c>
      <c r="O46" s="404" t="str">
        <f>IF(N46="","",IF(N46="Leve",0.2,IF(N46="Menor",0.4,IF(N46="Moderado",0.6,IF(N46="Mayor",0.8,IF(N46="Catastrófico",1,))))))</f>
        <v/>
      </c>
      <c r="P46" s="408"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66">
        <v>1</v>
      </c>
      <c r="R46" s="67"/>
      <c r="S46" s="68" t="str">
        <f>IF(OR(T46="Preventivo",T46="Detectivo"),"Probabilidad",IF(T46="Correctivo","Impacto",""))</f>
        <v/>
      </c>
      <c r="T46" s="69"/>
      <c r="U46" s="69"/>
      <c r="V46" s="70" t="str">
        <f>IF(AND(T46="Preventivo",U46="Automático"),"50%",IF(AND(T46="Preventivo",U46="Manual"),"40%",IF(AND(T46="Detectivo",U46="Automático"),"40%",IF(AND(T46="Detectivo",U46="Manual"),"30%",IF(AND(T46="Correctivo",U46="Automático"),"35%",IF(AND(T46="Correctivo",U46="Manual"),"25%",""))))))</f>
        <v/>
      </c>
      <c r="W46" s="69"/>
      <c r="X46" s="69"/>
      <c r="Y46" s="69"/>
      <c r="Z46" s="71" t="str">
        <f>IFERROR(IF(S46="Probabilidad",(K46-(+K46*V46)),IF(S46="Impacto",K46,"")),"")</f>
        <v/>
      </c>
      <c r="AA46" s="72" t="str">
        <f>IFERROR(IF(Z46="","",IF(Z46&lt;=0.2,"Muy Baja",IF(Z46&lt;=0.4,"Baja",IF(Z46&lt;=0.6,"Media",IF(Z46&lt;=0.8,"Alta","Muy Alta"))))),"")</f>
        <v/>
      </c>
      <c r="AB46" s="70" t="str">
        <f>+Z46</f>
        <v/>
      </c>
      <c r="AC46" s="72" t="str">
        <f>IFERROR(IF(AD46="","",IF(AD46&lt;=0.2,"Leve",IF(AD46&lt;=0.4,"Menor",IF(AD46&lt;=0.6,"Moderado",IF(AD46&lt;=0.8,"Mayor","Catastrófico"))))),"")</f>
        <v/>
      </c>
      <c r="AD46" s="70" t="str">
        <f>IFERROR(IF(S46="Impacto",(O46-(+O46*V46)),IF(S46="Probabilidad",O46,"")),"")</f>
        <v/>
      </c>
      <c r="AE46" s="73"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73"/>
      <c r="AG46" s="69"/>
      <c r="AH46" s="61"/>
      <c r="AI46" s="62"/>
      <c r="AJ46" s="63"/>
      <c r="AK46" s="63"/>
      <c r="AL46" s="61"/>
      <c r="AM46" s="64"/>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151.5" hidden="1" customHeight="1" x14ac:dyDescent="0.35">
      <c r="A47" s="398"/>
      <c r="B47" s="400"/>
      <c r="C47" s="400"/>
      <c r="D47" s="400"/>
      <c r="E47" s="74"/>
      <c r="F47" s="402"/>
      <c r="G47" s="78"/>
      <c r="H47" s="400"/>
      <c r="I47" s="414"/>
      <c r="J47" s="407"/>
      <c r="K47" s="405"/>
      <c r="L47" s="416"/>
      <c r="M47" s="405">
        <f>IF(NOT(ISERROR(MATCH(L47,_xlfn.ANCHORARRAY(F58),0))),K60&amp;"Por favor no seleccionar los criterios de impacto",L47)</f>
        <v>0</v>
      </c>
      <c r="N47" s="407"/>
      <c r="O47" s="405"/>
      <c r="P47" s="409"/>
      <c r="Q47" s="79">
        <v>2</v>
      </c>
      <c r="R47" s="80"/>
      <c r="S47" s="81" t="str">
        <f>IF(OR(T47="Preventivo",T47="Detectivo"),"Probabilidad",IF(T47="Correctivo","Impacto",""))</f>
        <v/>
      </c>
      <c r="T47" s="82"/>
      <c r="U47" s="82"/>
      <c r="V47" s="83" t="str">
        <f t="shared" ref="V47:V51" si="36">IF(AND(T47="Preventivo",U47="Automático"),"50%",IF(AND(T47="Preventivo",U47="Manual"),"40%",IF(AND(T47="Detectivo",U47="Automático"),"40%",IF(AND(T47="Detectivo",U47="Manual"),"30%",IF(AND(T47="Correctivo",U47="Automático"),"35%",IF(AND(T47="Correctivo",U47="Manual"),"25%",""))))))</f>
        <v/>
      </c>
      <c r="W47" s="82"/>
      <c r="X47" s="82"/>
      <c r="Y47" s="82"/>
      <c r="Z47" s="84" t="str">
        <f>IFERROR(IF(AND(S46="Probabilidad",S47="Probabilidad"),(AB46-(+AB46*V47)),IF(S47="Probabilidad",(K46-(+K46*V47)),IF(S47="Impacto",AB46,""))),"")</f>
        <v/>
      </c>
      <c r="AA47" s="85" t="str">
        <f t="shared" si="2"/>
        <v/>
      </c>
      <c r="AB47" s="83" t="str">
        <f t="shared" ref="AB47:AB51" si="37">+Z47</f>
        <v/>
      </c>
      <c r="AC47" s="85" t="str">
        <f t="shared" si="4"/>
        <v/>
      </c>
      <c r="AD47" s="83" t="str">
        <f>IFERROR(IF(AND(S46="Impacto",S47="Impacto"),(AD46-(+AD46*V47)),IF(S47="Impacto",(O46-(+O46*V47)),IF(S47="Probabilidad",AD46,""))),"")</f>
        <v/>
      </c>
      <c r="AE47" s="86" t="str">
        <f t="shared" ref="AE47:AE48" si="38">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86"/>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151.5" hidden="1" customHeight="1" x14ac:dyDescent="0.35">
      <c r="A48" s="398"/>
      <c r="B48" s="400"/>
      <c r="C48" s="400"/>
      <c r="D48" s="400"/>
      <c r="E48" s="74"/>
      <c r="F48" s="402"/>
      <c r="G48" s="78"/>
      <c r="H48" s="400"/>
      <c r="I48" s="414"/>
      <c r="J48" s="407"/>
      <c r="K48" s="405"/>
      <c r="L48" s="416"/>
      <c r="M48" s="405">
        <f>IF(NOT(ISERROR(MATCH(L48,_xlfn.ANCHORARRAY(F59),0))),K61&amp;"Por favor no seleccionar los criterios de impacto",L48)</f>
        <v>0</v>
      </c>
      <c r="N48" s="407"/>
      <c r="O48" s="405"/>
      <c r="P48" s="409"/>
      <c r="Q48" s="79">
        <v>3</v>
      </c>
      <c r="R48" s="87"/>
      <c r="S48" s="81" t="str">
        <f>IF(OR(T48="Preventivo",T48="Detectivo"),"Probabilidad",IF(T48="Correctivo","Impacto",""))</f>
        <v/>
      </c>
      <c r="T48" s="82"/>
      <c r="U48" s="82"/>
      <c r="V48" s="83" t="str">
        <f t="shared" si="36"/>
        <v/>
      </c>
      <c r="W48" s="82"/>
      <c r="X48" s="82"/>
      <c r="Y48" s="82"/>
      <c r="Z48" s="84" t="str">
        <f>IFERROR(IF(AND(S47="Probabilidad",S48="Probabilidad"),(AB47-(+AB47*V48)),IF(AND(S47="Impacto",S48="Probabilidad"),(AB46-(+AB46*V48)),IF(S48="Impacto",AB47,""))),"")</f>
        <v/>
      </c>
      <c r="AA48" s="85" t="str">
        <f t="shared" si="2"/>
        <v/>
      </c>
      <c r="AB48" s="83" t="str">
        <f t="shared" si="37"/>
        <v/>
      </c>
      <c r="AC48" s="85" t="str">
        <f t="shared" si="4"/>
        <v/>
      </c>
      <c r="AD48" s="83" t="str">
        <f>IFERROR(IF(AND(S47="Impacto",S48="Impacto"),(AD47-(+AD47*V48)),IF(AND(S47="Probabilidad",S48="Impacto"),(AD46-(+AD46*V48)),IF(S48="Probabilidad",AD47,""))),"")</f>
        <v/>
      </c>
      <c r="AE48" s="86" t="str">
        <f t="shared" si="38"/>
        <v/>
      </c>
      <c r="AF48" s="86"/>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400"/>
      <c r="E49" s="74"/>
      <c r="F49" s="402"/>
      <c r="G49" s="78"/>
      <c r="H49" s="400"/>
      <c r="I49" s="414"/>
      <c r="J49" s="407"/>
      <c r="K49" s="405"/>
      <c r="L49" s="416"/>
      <c r="M49" s="405">
        <f>IF(NOT(ISERROR(MATCH(L49,_xlfn.ANCHORARRAY(F60),0))),K62&amp;"Por favor no seleccionar los criterios de impacto",L49)</f>
        <v>0</v>
      </c>
      <c r="N49" s="407"/>
      <c r="O49" s="405"/>
      <c r="P49" s="409"/>
      <c r="Q49" s="79">
        <v>4</v>
      </c>
      <c r="R49" s="80"/>
      <c r="S49" s="81" t="str">
        <f t="shared" ref="S49:S51" si="39">IF(OR(T49="Preventivo",T49="Detectivo"),"Probabilidad",IF(T49="Correctivo","Impacto",""))</f>
        <v/>
      </c>
      <c r="T49" s="82"/>
      <c r="U49" s="82"/>
      <c r="V49" s="83" t="str">
        <f t="shared" si="36"/>
        <v/>
      </c>
      <c r="W49" s="82"/>
      <c r="X49" s="82"/>
      <c r="Y49" s="82"/>
      <c r="Z49" s="84" t="str">
        <f t="shared" ref="Z49:Z51" si="40">IFERROR(IF(AND(S48="Probabilidad",S49="Probabilidad"),(AB48-(+AB48*V49)),IF(AND(S48="Impacto",S49="Probabilidad"),(AB47-(+AB47*V49)),IF(S49="Impacto",AB48,""))),"")</f>
        <v/>
      </c>
      <c r="AA49" s="85" t="str">
        <f t="shared" si="2"/>
        <v/>
      </c>
      <c r="AB49" s="83" t="str">
        <f t="shared" si="37"/>
        <v/>
      </c>
      <c r="AC49" s="85" t="str">
        <f t="shared" si="4"/>
        <v/>
      </c>
      <c r="AD49" s="83" t="str">
        <f t="shared" ref="AD49:AD51" si="41">IFERROR(IF(AND(S48="Impacto",S49="Impacto"),(AD48-(+AD48*V49)),IF(AND(S48="Probabilidad",S49="Impacto"),(AD47-(+AD47*V49)),IF(S49="Probabilidad",AD48,""))),"")</f>
        <v/>
      </c>
      <c r="AE49" s="86"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86"/>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5</v>
      </c>
      <c r="R50" s="80"/>
      <c r="S50" s="81" t="str">
        <f t="shared" si="39"/>
        <v/>
      </c>
      <c r="T50" s="82"/>
      <c r="U50" s="82"/>
      <c r="V50" s="83" t="str">
        <f t="shared" si="36"/>
        <v/>
      </c>
      <c r="W50" s="82"/>
      <c r="X50" s="82"/>
      <c r="Y50" s="82"/>
      <c r="Z50" s="84" t="str">
        <f t="shared" si="40"/>
        <v/>
      </c>
      <c r="AA50" s="85" t="str">
        <f t="shared" si="2"/>
        <v/>
      </c>
      <c r="AB50" s="83" t="str">
        <f t="shared" si="37"/>
        <v/>
      </c>
      <c r="AC50" s="85" t="str">
        <f t="shared" si="4"/>
        <v/>
      </c>
      <c r="AD50" s="83" t="str">
        <f t="shared" si="41"/>
        <v/>
      </c>
      <c r="AE50" s="86" t="str">
        <f t="shared" ref="AE50:AE51" si="42">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6</v>
      </c>
      <c r="R51" s="80"/>
      <c r="S51" s="81" t="str">
        <f t="shared" si="39"/>
        <v/>
      </c>
      <c r="T51" s="82"/>
      <c r="U51" s="82"/>
      <c r="V51" s="83" t="str">
        <f t="shared" si="36"/>
        <v/>
      </c>
      <c r="W51" s="82"/>
      <c r="X51" s="82"/>
      <c r="Y51" s="82"/>
      <c r="Z51" s="84" t="str">
        <f t="shared" si="40"/>
        <v/>
      </c>
      <c r="AA51" s="85" t="str">
        <f t="shared" si="2"/>
        <v/>
      </c>
      <c r="AB51" s="83" t="str">
        <f t="shared" si="37"/>
        <v/>
      </c>
      <c r="AC51" s="85" t="str">
        <f t="shared" si="4"/>
        <v/>
      </c>
      <c r="AD51" s="83" t="str">
        <f t="shared" si="41"/>
        <v/>
      </c>
      <c r="AE51" s="86" t="str">
        <f t="shared" si="42"/>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v>8</v>
      </c>
      <c r="B52" s="400"/>
      <c r="C52" s="400"/>
      <c r="D52" s="400"/>
      <c r="E52" s="74"/>
      <c r="F52" s="402"/>
      <c r="G52" s="78"/>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81" t="str">
        <f>IF(OR(T52="Preventivo",T52="Detectivo"),"Probabilidad",IF(T52="Correctivo","Impacto",""))</f>
        <v/>
      </c>
      <c r="T52" s="82"/>
      <c r="U52" s="82"/>
      <c r="V52" s="83" t="str">
        <f>IF(AND(T52="Preventivo",U52="Automático"),"50%",IF(AND(T52="Preventivo",U52="Manual"),"40%",IF(AND(T52="Detectivo",U52="Automático"),"40%",IF(AND(T52="Detectivo",U52="Manual"),"30%",IF(AND(T52="Correctivo",U52="Automático"),"35%",IF(AND(T52="Correctivo",U52="Manual"),"25%",""))))))</f>
        <v/>
      </c>
      <c r="W52" s="82"/>
      <c r="X52" s="82"/>
      <c r="Y52" s="82"/>
      <c r="Z52" s="84" t="str">
        <f>IFERROR(IF(S52="Probabilidad",(K52-(+K52*V52)),IF(S52="Impacto",K52,"")),"")</f>
        <v/>
      </c>
      <c r="AA52" s="85" t="str">
        <f>IFERROR(IF(Z52="","",IF(Z52&lt;=0.2,"Muy Baja",IF(Z52&lt;=0.4,"Baja",IF(Z52&lt;=0.6,"Media",IF(Z52&lt;=0.8,"Alta","Muy Alta"))))),"")</f>
        <v/>
      </c>
      <c r="AB52" s="83" t="str">
        <f>+Z52</f>
        <v/>
      </c>
      <c r="AC52" s="85" t="str">
        <f>IFERROR(IF(AD52="","",IF(AD52&lt;=0.2,"Leve",IF(AD52&lt;=0.4,"Menor",IF(AD52&lt;=0.6,"Moderado",IF(AD52&lt;=0.8,"Mayor","Catastrófico"))))),"")</f>
        <v/>
      </c>
      <c r="AD52" s="83" t="str">
        <f>IFERROR(IF(S52="Impacto",(O52-(+O52*V52)),IF(S52="Probabilidad",O52,"")),"")</f>
        <v/>
      </c>
      <c r="AE52" s="86"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78"/>
      <c r="H53" s="400"/>
      <c r="I53" s="414"/>
      <c r="J53" s="407"/>
      <c r="K53" s="405"/>
      <c r="L53" s="416"/>
      <c r="M53" s="405">
        <f>IF(NOT(ISERROR(MATCH(L53,_xlfn.ANCHORARRAY(F64),0))),K66&amp;"Por favor no seleccionar los criterios de impacto",L53)</f>
        <v>0</v>
      </c>
      <c r="N53" s="407"/>
      <c r="O53" s="405"/>
      <c r="P53" s="409"/>
      <c r="Q53" s="79">
        <v>2</v>
      </c>
      <c r="R53" s="80"/>
      <c r="S53" s="81" t="str">
        <f>IF(OR(T53="Preventivo",T53="Detectivo"),"Probabilidad",IF(T53="Correctivo","Impacto",""))</f>
        <v/>
      </c>
      <c r="T53" s="82"/>
      <c r="U53" s="82"/>
      <c r="V53" s="83" t="str">
        <f t="shared" ref="V53:V57" si="43">IF(AND(T53="Preventivo",U53="Automático"),"50%",IF(AND(T53="Preventivo",U53="Manual"),"40%",IF(AND(T53="Detectivo",U53="Automático"),"40%",IF(AND(T53="Detectivo",U53="Manual"),"30%",IF(AND(T53="Correctivo",U53="Automático"),"35%",IF(AND(T53="Correctivo",U53="Manual"),"25%",""))))))</f>
        <v/>
      </c>
      <c r="W53" s="82"/>
      <c r="X53" s="82"/>
      <c r="Y53" s="82"/>
      <c r="Z53" s="84" t="str">
        <f>IFERROR(IF(AND(S52="Probabilidad",S53="Probabilidad"),(AB52-(+AB52*V53)),IF(S53="Probabilidad",(K52-(+K52*V53)),IF(S53="Impacto",AB52,""))),"")</f>
        <v/>
      </c>
      <c r="AA53" s="85" t="str">
        <f t="shared" si="2"/>
        <v/>
      </c>
      <c r="AB53" s="83" t="str">
        <f t="shared" ref="AB53:AB57" si="44">+Z53</f>
        <v/>
      </c>
      <c r="AC53" s="85" t="str">
        <f t="shared" si="4"/>
        <v/>
      </c>
      <c r="AD53" s="83" t="str">
        <f>IFERROR(IF(AND(S52="Impacto",S53="Impacto"),(AD52-(+AD52*V53)),IF(S53="Impacto",(O52-(+O52*V53)),IF(S53="Probabilidad",AD52,""))),"")</f>
        <v/>
      </c>
      <c r="AE53" s="86" t="str">
        <f t="shared" ref="AE53:AE54" si="45">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3</v>
      </c>
      <c r="R54" s="87"/>
      <c r="S54" s="81" t="str">
        <f>IF(OR(T54="Preventivo",T54="Detectivo"),"Probabilidad",IF(T54="Correctivo","Impacto",""))</f>
        <v/>
      </c>
      <c r="T54" s="82"/>
      <c r="U54" s="82"/>
      <c r="V54" s="83" t="str">
        <f t="shared" si="43"/>
        <v/>
      </c>
      <c r="W54" s="82"/>
      <c r="X54" s="82"/>
      <c r="Y54" s="82"/>
      <c r="Z54" s="84" t="str">
        <f>IFERROR(IF(AND(S53="Probabilidad",S54="Probabilidad"),(AB53-(+AB53*V54)),IF(AND(S53="Impacto",S54="Probabilidad"),(AB52-(+AB52*V54)),IF(S54="Impacto",AB53,""))),"")</f>
        <v/>
      </c>
      <c r="AA54" s="85" t="str">
        <f t="shared" si="2"/>
        <v/>
      </c>
      <c r="AB54" s="83" t="str">
        <f t="shared" si="44"/>
        <v/>
      </c>
      <c r="AC54" s="85" t="str">
        <f t="shared" si="4"/>
        <v/>
      </c>
      <c r="AD54" s="83" t="str">
        <f>IFERROR(IF(AND(S53="Impacto",S54="Impacto"),(AD53-(+AD53*V54)),IF(AND(S53="Probabilidad",S54="Impacto"),(AD52-(+AD52*V54)),IF(S54="Probabilidad",AD53,""))),"")</f>
        <v/>
      </c>
      <c r="AE54" s="86" t="str">
        <f t="shared" si="45"/>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4</v>
      </c>
      <c r="R55" s="80"/>
      <c r="S55" s="81" t="str">
        <f t="shared" ref="S55:S57" si="46">IF(OR(T55="Preventivo",T55="Detectivo"),"Probabilidad",IF(T55="Correctivo","Impacto",""))</f>
        <v/>
      </c>
      <c r="T55" s="82"/>
      <c r="U55" s="82"/>
      <c r="V55" s="83" t="str">
        <f t="shared" si="43"/>
        <v/>
      </c>
      <c r="W55" s="82"/>
      <c r="X55" s="82"/>
      <c r="Y55" s="82"/>
      <c r="Z55" s="84" t="str">
        <f t="shared" ref="Z55:Z57" si="47">IFERROR(IF(AND(S54="Probabilidad",S55="Probabilidad"),(AB54-(+AB54*V55)),IF(AND(S54="Impacto",S55="Probabilidad"),(AB53-(+AB53*V55)),IF(S55="Impacto",AB54,""))),"")</f>
        <v/>
      </c>
      <c r="AA55" s="85" t="str">
        <f t="shared" si="2"/>
        <v/>
      </c>
      <c r="AB55" s="83" t="str">
        <f t="shared" si="44"/>
        <v/>
      </c>
      <c r="AC55" s="85" t="str">
        <f t="shared" si="4"/>
        <v/>
      </c>
      <c r="AD55" s="83" t="str">
        <f t="shared" ref="AD55:AD57" si="48">IFERROR(IF(AND(S54="Impacto",S55="Impacto"),(AD54-(+AD54*V55)),IF(AND(S54="Probabilidad",S55="Impacto"),(AD53-(+AD53*V55)),IF(S55="Probabilidad",AD54,""))),"")</f>
        <v/>
      </c>
      <c r="AE55" s="86"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5</v>
      </c>
      <c r="R56" s="80"/>
      <c r="S56" s="81" t="str">
        <f t="shared" si="46"/>
        <v/>
      </c>
      <c r="T56" s="82"/>
      <c r="U56" s="82"/>
      <c r="V56" s="83" t="str">
        <f t="shared" si="43"/>
        <v/>
      </c>
      <c r="W56" s="82"/>
      <c r="X56" s="82"/>
      <c r="Y56" s="82"/>
      <c r="Z56" s="84" t="str">
        <f t="shared" si="47"/>
        <v/>
      </c>
      <c r="AA56" s="85" t="str">
        <f t="shared" si="2"/>
        <v/>
      </c>
      <c r="AB56" s="83" t="str">
        <f t="shared" si="44"/>
        <v/>
      </c>
      <c r="AC56" s="85" t="str">
        <f t="shared" si="4"/>
        <v/>
      </c>
      <c r="AD56" s="83" t="str">
        <f t="shared" si="48"/>
        <v/>
      </c>
      <c r="AE56" s="86" t="str">
        <f t="shared" ref="AE56:AE57" si="49">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6</v>
      </c>
      <c r="R57" s="80"/>
      <c r="S57" s="81" t="str">
        <f t="shared" si="46"/>
        <v/>
      </c>
      <c r="T57" s="82"/>
      <c r="U57" s="82"/>
      <c r="V57" s="83" t="str">
        <f t="shared" si="43"/>
        <v/>
      </c>
      <c r="W57" s="82"/>
      <c r="X57" s="82"/>
      <c r="Y57" s="82"/>
      <c r="Z57" s="84" t="str">
        <f t="shared" si="47"/>
        <v/>
      </c>
      <c r="AA57" s="85" t="str">
        <f t="shared" si="2"/>
        <v/>
      </c>
      <c r="AB57" s="83" t="str">
        <f t="shared" si="44"/>
        <v/>
      </c>
      <c r="AC57" s="85" t="str">
        <f t="shared" si="4"/>
        <v/>
      </c>
      <c r="AD57" s="83" t="str">
        <f t="shared" si="48"/>
        <v/>
      </c>
      <c r="AE57" s="86" t="str">
        <f t="shared" si="49"/>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v>9</v>
      </c>
      <c r="B58" s="400"/>
      <c r="C58" s="400"/>
      <c r="D58" s="400"/>
      <c r="E58" s="74"/>
      <c r="F58" s="402"/>
      <c r="G58" s="78"/>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81" t="str">
        <f>IF(OR(T58="Preventivo",T58="Detectivo"),"Probabilidad",IF(T58="Correctivo","Impacto",""))</f>
        <v/>
      </c>
      <c r="T58" s="82"/>
      <c r="U58" s="82"/>
      <c r="V58" s="83" t="str">
        <f>IF(AND(T58="Preventivo",U58="Automático"),"50%",IF(AND(T58="Preventivo",U58="Manual"),"40%",IF(AND(T58="Detectivo",U58="Automático"),"40%",IF(AND(T58="Detectivo",U58="Manual"),"30%",IF(AND(T58="Correctivo",U58="Automático"),"35%",IF(AND(T58="Correctivo",U58="Manual"),"25%",""))))))</f>
        <v/>
      </c>
      <c r="W58" s="82"/>
      <c r="X58" s="82"/>
      <c r="Y58" s="82"/>
      <c r="Z58" s="84" t="str">
        <f>IFERROR(IF(S58="Probabilidad",(K58-(+K58*V58)),IF(S58="Impacto",K58,"")),"")</f>
        <v/>
      </c>
      <c r="AA58" s="85" t="str">
        <f>IFERROR(IF(Z58="","",IF(Z58&lt;=0.2,"Muy Baja",IF(Z58&lt;=0.4,"Baja",IF(Z58&lt;=0.6,"Media",IF(Z58&lt;=0.8,"Alta","Muy Alta"))))),"")</f>
        <v/>
      </c>
      <c r="AB58" s="83" t="str">
        <f>+Z58</f>
        <v/>
      </c>
      <c r="AC58" s="85" t="str">
        <f>IFERROR(IF(AD58="","",IF(AD58&lt;=0.2,"Leve",IF(AD58&lt;=0.4,"Menor",IF(AD58&lt;=0.6,"Moderado",IF(AD58&lt;=0.8,"Mayor","Catastrófico"))))),"")</f>
        <v/>
      </c>
      <c r="AD58" s="83" t="str">
        <f>IFERROR(IF(S58="Impacto",(O58-(+O58*V58)),IF(S58="Probabilidad",O58,"")),"")</f>
        <v/>
      </c>
      <c r="AE58" s="86"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2</v>
      </c>
      <c r="R59" s="80"/>
      <c r="S59" s="81" t="str">
        <f>IF(OR(T59="Preventivo",T59="Detectivo"),"Probabilidad",IF(T59="Correctivo","Impacto",""))</f>
        <v/>
      </c>
      <c r="T59" s="82"/>
      <c r="U59" s="82"/>
      <c r="V59" s="83" t="str">
        <f t="shared" ref="V59:V63" si="50">IF(AND(T59="Preventivo",U59="Automático"),"50%",IF(AND(T59="Preventivo",U59="Manual"),"40%",IF(AND(T59="Detectivo",U59="Automático"),"40%",IF(AND(T59="Detectivo",U59="Manual"),"30%",IF(AND(T59="Correctivo",U59="Automático"),"35%",IF(AND(T59="Correctivo",U59="Manual"),"25%",""))))))</f>
        <v/>
      </c>
      <c r="W59" s="82"/>
      <c r="X59" s="82"/>
      <c r="Y59" s="82"/>
      <c r="Z59" s="84" t="str">
        <f>IFERROR(IF(AND(S58="Probabilidad",S59="Probabilidad"),(AB58-(+AB58*V59)),IF(S59="Probabilidad",(K58-(+K58*V59)),IF(S59="Impacto",AB58,""))),"")</f>
        <v/>
      </c>
      <c r="AA59" s="85" t="str">
        <f t="shared" si="2"/>
        <v/>
      </c>
      <c r="AB59" s="83" t="str">
        <f t="shared" ref="AB59:AB63" si="51">+Z59</f>
        <v/>
      </c>
      <c r="AC59" s="85" t="str">
        <f t="shared" si="4"/>
        <v/>
      </c>
      <c r="AD59" s="83" t="str">
        <f>IFERROR(IF(AND(S58="Impacto",S59="Impacto"),(AD58-(+AD58*V59)),IF(S59="Impacto",(O58-(+O58*V59)),IF(S59="Probabilidad",AD58,""))),"")</f>
        <v/>
      </c>
      <c r="AE59" s="86" t="str">
        <f t="shared" ref="AE59:AE60" si="52">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3</v>
      </c>
      <c r="R60" s="87"/>
      <c r="S60" s="81" t="str">
        <f>IF(OR(T60="Preventivo",T60="Detectivo"),"Probabilidad",IF(T60="Correctivo","Impacto",""))</f>
        <v/>
      </c>
      <c r="T60" s="82"/>
      <c r="U60" s="82"/>
      <c r="V60" s="83" t="str">
        <f t="shared" si="50"/>
        <v/>
      </c>
      <c r="W60" s="82"/>
      <c r="X60" s="82"/>
      <c r="Y60" s="82"/>
      <c r="Z60" s="84" t="str">
        <f>IFERROR(IF(AND(S59="Probabilidad",S60="Probabilidad"),(AB59-(+AB59*V60)),IF(AND(S59="Impacto",S60="Probabilidad"),(AB58-(+AB58*V60)),IF(S60="Impacto",AB59,""))),"")</f>
        <v/>
      </c>
      <c r="AA60" s="85" t="str">
        <f t="shared" si="2"/>
        <v/>
      </c>
      <c r="AB60" s="83" t="str">
        <f t="shared" si="51"/>
        <v/>
      </c>
      <c r="AC60" s="85" t="str">
        <f t="shared" si="4"/>
        <v/>
      </c>
      <c r="AD60" s="83" t="str">
        <f>IFERROR(IF(AND(S59="Impacto",S60="Impacto"),(AD59-(+AD59*V60)),IF(AND(S59="Probabilidad",S60="Impacto"),(AD58-(+AD58*V60)),IF(S60="Probabilidad",AD59,""))),"")</f>
        <v/>
      </c>
      <c r="AE60" s="86" t="str">
        <f t="shared" si="52"/>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4</v>
      </c>
      <c r="R61" s="80"/>
      <c r="S61" s="81" t="str">
        <f t="shared" ref="S61:S63" si="53">IF(OR(T61="Preventivo",T61="Detectivo"),"Probabilidad",IF(T61="Correctivo","Impacto",""))</f>
        <v/>
      </c>
      <c r="T61" s="82"/>
      <c r="U61" s="82"/>
      <c r="V61" s="83" t="str">
        <f t="shared" si="50"/>
        <v/>
      </c>
      <c r="W61" s="82"/>
      <c r="X61" s="82"/>
      <c r="Y61" s="82"/>
      <c r="Z61" s="84" t="str">
        <f t="shared" ref="Z61:Z63" si="54">IFERROR(IF(AND(S60="Probabilidad",S61="Probabilidad"),(AB60-(+AB60*V61)),IF(AND(S60="Impacto",S61="Probabilidad"),(AB59-(+AB59*V61)),IF(S61="Impacto",AB60,""))),"")</f>
        <v/>
      </c>
      <c r="AA61" s="85" t="str">
        <f t="shared" si="2"/>
        <v/>
      </c>
      <c r="AB61" s="83" t="str">
        <f t="shared" si="51"/>
        <v/>
      </c>
      <c r="AC61" s="85" t="str">
        <f t="shared" si="4"/>
        <v/>
      </c>
      <c r="AD61" s="83" t="str">
        <f t="shared" ref="AD61:AD63" si="55">IFERROR(IF(AND(S60="Impacto",S61="Impacto"),(AD60-(+AD60*V61)),IF(AND(S60="Probabilidad",S61="Impacto"),(AD59-(+AD59*V61)),IF(S61="Probabilidad",AD60,""))),"")</f>
        <v/>
      </c>
      <c r="AE61" s="86"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5</v>
      </c>
      <c r="R62" s="80"/>
      <c r="S62" s="81" t="str">
        <f t="shared" si="53"/>
        <v/>
      </c>
      <c r="T62" s="82"/>
      <c r="U62" s="82"/>
      <c r="V62" s="83" t="str">
        <f t="shared" si="50"/>
        <v/>
      </c>
      <c r="W62" s="82"/>
      <c r="X62" s="82"/>
      <c r="Y62" s="82"/>
      <c r="Z62" s="84" t="str">
        <f t="shared" si="54"/>
        <v/>
      </c>
      <c r="AA62" s="85" t="str">
        <f t="shared" si="2"/>
        <v/>
      </c>
      <c r="AB62" s="83" t="str">
        <f t="shared" si="51"/>
        <v/>
      </c>
      <c r="AC62" s="85" t="str">
        <f t="shared" si="4"/>
        <v/>
      </c>
      <c r="AD62" s="83" t="str">
        <f t="shared" si="55"/>
        <v/>
      </c>
      <c r="AE62" s="86" t="str">
        <f t="shared" ref="AE62:AE63" si="56">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6</v>
      </c>
      <c r="R63" s="80"/>
      <c r="S63" s="81" t="str">
        <f t="shared" si="53"/>
        <v/>
      </c>
      <c r="T63" s="82"/>
      <c r="U63" s="82"/>
      <c r="V63" s="83" t="str">
        <f t="shared" si="50"/>
        <v/>
      </c>
      <c r="W63" s="82"/>
      <c r="X63" s="82"/>
      <c r="Y63" s="82"/>
      <c r="Z63" s="84" t="str">
        <f t="shared" si="54"/>
        <v/>
      </c>
      <c r="AA63" s="85" t="str">
        <f t="shared" si="2"/>
        <v/>
      </c>
      <c r="AB63" s="83" t="str">
        <f t="shared" si="51"/>
        <v/>
      </c>
      <c r="AC63" s="85" t="str">
        <f t="shared" si="4"/>
        <v/>
      </c>
      <c r="AD63" s="83" t="str">
        <f t="shared" si="55"/>
        <v/>
      </c>
      <c r="AE63" s="86" t="str">
        <f t="shared" si="56"/>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v>10</v>
      </c>
      <c r="B64" s="400"/>
      <c r="C64" s="400"/>
      <c r="D64" s="400"/>
      <c r="E64" s="74"/>
      <c r="F64" s="402"/>
      <c r="G64" s="78"/>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81" t="str">
        <f>IF(OR(T64="Preventivo",T64="Detectivo"),"Probabilidad",IF(T64="Correctivo","Impacto",""))</f>
        <v/>
      </c>
      <c r="T64" s="82"/>
      <c r="U64" s="82"/>
      <c r="V64" s="83" t="str">
        <f>IF(AND(T64="Preventivo",U64="Automático"),"50%",IF(AND(T64="Preventivo",U64="Manual"),"40%",IF(AND(T64="Detectivo",U64="Automático"),"40%",IF(AND(T64="Detectivo",U64="Manual"),"30%",IF(AND(T64="Correctivo",U64="Automático"),"35%",IF(AND(T64="Correctivo",U64="Manual"),"25%",""))))))</f>
        <v/>
      </c>
      <c r="W64" s="82"/>
      <c r="X64" s="82"/>
      <c r="Y64" s="82"/>
      <c r="Z64" s="84" t="str">
        <f>IFERROR(IF(S64="Probabilidad",(K64-(+K64*V64)),IF(S64="Impacto",K64,"")),"")</f>
        <v/>
      </c>
      <c r="AA64" s="85" t="str">
        <f>IFERROR(IF(Z64="","",IF(Z64&lt;=0.2,"Muy Baja",IF(Z64&lt;=0.4,"Baja",IF(Z64&lt;=0.6,"Media",IF(Z64&lt;=0.8,"Alta","Muy Alta"))))),"")</f>
        <v/>
      </c>
      <c r="AB64" s="83" t="str">
        <f>+Z64</f>
        <v/>
      </c>
      <c r="AC64" s="85" t="str">
        <f>IFERROR(IF(AD64="","",IF(AD64&lt;=0.2,"Leve",IF(AD64&lt;=0.4,"Menor",IF(AD64&lt;=0.6,"Moderado",IF(AD64&lt;=0.8,"Mayor","Catastrófico"))))),"")</f>
        <v/>
      </c>
      <c r="AD64" s="83" t="str">
        <f>IFERROR(IF(S64="Impacto",(O64-(+O64*V64)),IF(S64="Probabilidad",O64,"")),"")</f>
        <v/>
      </c>
      <c r="AE64" s="86"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41" ht="151.5" hidden="1" customHeight="1" x14ac:dyDescent="0.35">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2</v>
      </c>
      <c r="R65" s="80"/>
      <c r="S65" s="81" t="str">
        <f>IF(OR(T65="Preventivo",T65="Detectivo"),"Probabilidad",IF(T65="Correctivo","Impacto",""))</f>
        <v/>
      </c>
      <c r="T65" s="82"/>
      <c r="U65" s="82"/>
      <c r="V65" s="83" t="str">
        <f t="shared" ref="V65:V69" si="57">IF(AND(T65="Preventivo",U65="Automático"),"50%",IF(AND(T65="Preventivo",U65="Manual"),"40%",IF(AND(T65="Detectivo",U65="Automático"),"40%",IF(AND(T65="Detectivo",U65="Manual"),"30%",IF(AND(T65="Correctivo",U65="Automático"),"35%",IF(AND(T65="Correctivo",U65="Manual"),"25%",""))))))</f>
        <v/>
      </c>
      <c r="W65" s="82"/>
      <c r="X65" s="82"/>
      <c r="Y65" s="82"/>
      <c r="Z65" s="84" t="str">
        <f>IFERROR(IF(AND(S64="Probabilidad",S65="Probabilidad"),(AB64-(+AB64*V65)),IF(S65="Probabilidad",(K64-(+K64*V65)),IF(S65="Impacto",AB64,""))),"")</f>
        <v/>
      </c>
      <c r="AA65" s="85" t="str">
        <f t="shared" si="2"/>
        <v/>
      </c>
      <c r="AB65" s="83" t="str">
        <f t="shared" ref="AB65:AB69" si="58">+Z65</f>
        <v/>
      </c>
      <c r="AC65" s="85" t="str">
        <f t="shared" si="4"/>
        <v/>
      </c>
      <c r="AD65" s="83" t="str">
        <f>IFERROR(IF(AND(S64="Impacto",S65="Impacto"),(AD64-(+AD64*V65)),IF(S65="Impacto",(O64-(+O64*V65)),IF(S65="Probabilidad",AD64,""))),"")</f>
        <v/>
      </c>
      <c r="AE65" s="86" t="str">
        <f t="shared" ref="AE65:AE66" si="59">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39"/>
      <c r="AO65" s="39"/>
    </row>
    <row r="66" spans="1:4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3</v>
      </c>
      <c r="R66" s="87"/>
      <c r="S66" s="81" t="str">
        <f>IF(OR(T66="Preventivo",T66="Detectivo"),"Probabilidad",IF(T66="Correctivo","Impacto",""))</f>
        <v/>
      </c>
      <c r="T66" s="82"/>
      <c r="U66" s="82"/>
      <c r="V66" s="83" t="str">
        <f t="shared" si="57"/>
        <v/>
      </c>
      <c r="W66" s="82"/>
      <c r="X66" s="82"/>
      <c r="Y66" s="82"/>
      <c r="Z66" s="84" t="str">
        <f>IFERROR(IF(AND(S65="Probabilidad",S66="Probabilidad"),(AB65-(+AB65*V66)),IF(AND(S65="Impacto",S66="Probabilidad"),(AB64-(+AB64*V66)),IF(S66="Impacto",AB65,""))),"")</f>
        <v/>
      </c>
      <c r="AA66" s="85" t="str">
        <f t="shared" si="2"/>
        <v/>
      </c>
      <c r="AB66" s="83" t="str">
        <f t="shared" si="58"/>
        <v/>
      </c>
      <c r="AC66" s="85" t="str">
        <f t="shared" si="4"/>
        <v/>
      </c>
      <c r="AD66" s="83" t="str">
        <f>IFERROR(IF(AND(S65="Impacto",S66="Impacto"),(AD65-(+AD65*V66)),IF(AND(S65="Probabilidad",S66="Impacto"),(AD64-(+AD64*V66)),IF(S66="Probabilidad",AD65,""))),"")</f>
        <v/>
      </c>
      <c r="AE66" s="86" t="str">
        <f t="shared" si="59"/>
        <v/>
      </c>
      <c r="AF66" s="86"/>
      <c r="AG66" s="82"/>
      <c r="AH66" s="74"/>
      <c r="AI66" s="75"/>
      <c r="AJ66" s="76"/>
      <c r="AK66" s="76"/>
      <c r="AL66" s="74"/>
      <c r="AM66" s="77"/>
      <c r="AN66" s="39"/>
      <c r="AO66" s="39"/>
    </row>
    <row r="67" spans="1:4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4</v>
      </c>
      <c r="R67" s="80"/>
      <c r="S67" s="81" t="str">
        <f t="shared" ref="S67:S69" si="60">IF(OR(T67="Preventivo",T67="Detectivo"),"Probabilidad",IF(T67="Correctivo","Impacto",""))</f>
        <v/>
      </c>
      <c r="T67" s="82"/>
      <c r="U67" s="82"/>
      <c r="V67" s="83" t="str">
        <f t="shared" si="57"/>
        <v/>
      </c>
      <c r="W67" s="82"/>
      <c r="X67" s="82"/>
      <c r="Y67" s="82"/>
      <c r="Z67" s="84" t="str">
        <f t="shared" ref="Z67:Z69" si="61">IFERROR(IF(AND(S66="Probabilidad",S67="Probabilidad"),(AB66-(+AB66*V67)),IF(AND(S66="Impacto",S67="Probabilidad"),(AB65-(+AB65*V67)),IF(S67="Impacto",AB66,""))),"")</f>
        <v/>
      </c>
      <c r="AA67" s="85" t="str">
        <f t="shared" si="2"/>
        <v/>
      </c>
      <c r="AB67" s="83" t="str">
        <f t="shared" si="58"/>
        <v/>
      </c>
      <c r="AC67" s="85" t="str">
        <f t="shared" si="4"/>
        <v/>
      </c>
      <c r="AD67" s="83" t="str">
        <f t="shared" ref="AD67:AD69" si="62">IFERROR(IF(AND(S66="Impacto",S67="Impacto"),(AD66-(+AD66*V67)),IF(AND(S66="Probabilidad",S67="Impacto"),(AD65-(+AD65*V67)),IF(S67="Probabilidad",AD66,""))),"")</f>
        <v/>
      </c>
      <c r="AE67" s="86"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39"/>
      <c r="AO67" s="39"/>
    </row>
    <row r="68" spans="1:41" ht="151.5" hidden="1" customHeight="1" x14ac:dyDescent="0.35">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5</v>
      </c>
      <c r="R68" s="80"/>
      <c r="S68" s="81" t="str">
        <f t="shared" si="60"/>
        <v/>
      </c>
      <c r="T68" s="82"/>
      <c r="U68" s="82"/>
      <c r="V68" s="83" t="str">
        <f t="shared" si="57"/>
        <v/>
      </c>
      <c r="W68" s="82"/>
      <c r="X68" s="82"/>
      <c r="Y68" s="82"/>
      <c r="Z68" s="84" t="str">
        <f t="shared" si="61"/>
        <v/>
      </c>
      <c r="AA68" s="85" t="str">
        <f t="shared" si="2"/>
        <v/>
      </c>
      <c r="AB68" s="83" t="str">
        <f t="shared" si="58"/>
        <v/>
      </c>
      <c r="AC68" s="85" t="str">
        <f t="shared" si="4"/>
        <v/>
      </c>
      <c r="AD68" s="83" t="str">
        <f t="shared" si="62"/>
        <v/>
      </c>
      <c r="AE68" s="86" t="str">
        <f t="shared" ref="AE68:AE69" si="63">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39"/>
      <c r="AO68" s="39"/>
    </row>
    <row r="69" spans="1:41" ht="151.5" hidden="1" customHeight="1" x14ac:dyDescent="0.35">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6</v>
      </c>
      <c r="R69" s="80"/>
      <c r="S69" s="81" t="str">
        <f t="shared" si="60"/>
        <v/>
      </c>
      <c r="T69" s="82"/>
      <c r="U69" s="82"/>
      <c r="V69" s="83" t="str">
        <f t="shared" si="57"/>
        <v/>
      </c>
      <c r="W69" s="82"/>
      <c r="X69" s="82"/>
      <c r="Y69" s="82"/>
      <c r="Z69" s="84" t="str">
        <f t="shared" si="61"/>
        <v/>
      </c>
      <c r="AA69" s="85" t="str">
        <f t="shared" si="2"/>
        <v/>
      </c>
      <c r="AB69" s="83" t="str">
        <f t="shared" si="58"/>
        <v/>
      </c>
      <c r="AC69" s="85" t="str">
        <f t="shared" si="4"/>
        <v/>
      </c>
      <c r="AD69" s="83" t="str">
        <f t="shared" si="62"/>
        <v/>
      </c>
      <c r="AE69" s="86" t="str">
        <f t="shared" si="63"/>
        <v/>
      </c>
      <c r="AF69" s="86"/>
      <c r="AG69" s="82"/>
      <c r="AH69" s="74"/>
      <c r="AI69" s="75"/>
      <c r="AJ69" s="76"/>
      <c r="AK69" s="76"/>
      <c r="AL69" s="74"/>
      <c r="AM69" s="77"/>
      <c r="AN69" s="39"/>
      <c r="AO69" s="39"/>
    </row>
    <row r="70" spans="1:41" ht="49.5" hidden="1" customHeight="1" x14ac:dyDescent="0.35">
      <c r="A70" s="89"/>
      <c r="B70" s="419" t="s">
        <v>178</v>
      </c>
      <c r="C70" s="419"/>
      <c r="D70" s="419"/>
      <c r="E70" s="419"/>
      <c r="F70" s="419"/>
      <c r="G70" s="419"/>
      <c r="H70" s="419"/>
      <c r="I70" s="419"/>
      <c r="J70" s="419"/>
      <c r="K70" s="419"/>
      <c r="L70" s="419"/>
      <c r="M70" s="419"/>
      <c r="N70" s="419"/>
      <c r="O70" s="419"/>
      <c r="P70" s="419"/>
      <c r="Q70" s="419"/>
      <c r="R70" s="419"/>
      <c r="S70" s="419"/>
      <c r="T70" s="419"/>
      <c r="U70" s="419"/>
      <c r="V70" s="419"/>
      <c r="W70" s="419"/>
      <c r="X70" s="419"/>
      <c r="Y70" s="419"/>
      <c r="Z70" s="419"/>
      <c r="AA70" s="419"/>
      <c r="AB70" s="419"/>
      <c r="AC70" s="419"/>
      <c r="AD70" s="419"/>
      <c r="AE70" s="419"/>
      <c r="AF70" s="419"/>
      <c r="AG70" s="419"/>
      <c r="AH70" s="419"/>
      <c r="AI70" s="419"/>
      <c r="AJ70" s="419"/>
      <c r="AK70" s="419"/>
      <c r="AL70" s="419"/>
      <c r="AM70" s="420"/>
      <c r="AN70" s="39"/>
      <c r="AO70" s="39"/>
    </row>
    <row r="71" spans="1:41" ht="17.5" hidden="1" x14ac:dyDescent="0.35">
      <c r="E71" s="90"/>
      <c r="F71" s="39"/>
      <c r="G71" s="39"/>
      <c r="H71" s="91"/>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row>
    <row r="72" spans="1:41" ht="17.5" hidden="1" x14ac:dyDescent="0.35">
      <c r="A72" s="5"/>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row>
    <row r="73" spans="1:41" ht="17.5" hidden="1" x14ac:dyDescent="0.35">
      <c r="E73" s="90"/>
      <c r="F73" s="39"/>
      <c r="G73" s="39"/>
      <c r="H73" s="91"/>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row>
    <row r="74" spans="1:41" ht="17.5" hidden="1" x14ac:dyDescent="0.35">
      <c r="E74" s="90"/>
      <c r="F74" s="39"/>
      <c r="G74" s="39"/>
      <c r="H74" s="91"/>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row>
    <row r="75" spans="1:41" ht="17.5" hidden="1" x14ac:dyDescent="0.35">
      <c r="E75" s="90"/>
      <c r="F75" s="39"/>
      <c r="G75" s="39"/>
      <c r="H75" s="91"/>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row>
    <row r="76" spans="1:41" ht="15" hidden="1" customHeight="1" x14ac:dyDescent="0.35">
      <c r="E76" s="90"/>
      <c r="F76" s="39"/>
      <c r="G76" s="39"/>
      <c r="H76" s="91"/>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41" ht="15" hidden="1" customHeight="1" x14ac:dyDescent="0.35">
      <c r="B77" s="90"/>
      <c r="C77" s="90"/>
      <c r="D77" s="90"/>
      <c r="E77" s="90"/>
      <c r="F77" s="39"/>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41" ht="11.15" hidden="1" customHeight="1" x14ac:dyDescent="0.35">
      <c r="B78" s="90"/>
      <c r="C78" s="90"/>
      <c r="D78" s="90"/>
      <c r="E78" s="90"/>
      <c r="F78" s="39"/>
      <c r="G78" s="39"/>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41" ht="7" hidden="1" customHeight="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41" ht="20.149999999999999" hidden="1" customHeight="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22.5" hidden="1" customHeight="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50.15"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6" spans="2:41" ht="69" customHeight="1" x14ac:dyDescent="0.3"/>
    <row r="87" spans="2:41" ht="237" customHeight="1" x14ac:dyDescent="0.4">
      <c r="R87" s="240"/>
    </row>
  </sheetData>
  <dataConsolidate/>
  <mergeCells count="205">
    <mergeCell ref="B70:AM70"/>
    <mergeCell ref="K64:K69"/>
    <mergeCell ref="L64:L69"/>
    <mergeCell ref="M64:M69"/>
    <mergeCell ref="N64:N69"/>
    <mergeCell ref="O64:O69"/>
    <mergeCell ref="P64:P69"/>
    <mergeCell ref="O58:O63"/>
    <mergeCell ref="P58:P63"/>
    <mergeCell ref="K58:K63"/>
    <mergeCell ref="L58:L63"/>
    <mergeCell ref="M58:M63"/>
    <mergeCell ref="N58:N63"/>
    <mergeCell ref="A64:A69"/>
    <mergeCell ref="B64:B69"/>
    <mergeCell ref="C64:C69"/>
    <mergeCell ref="D64:D69"/>
    <mergeCell ref="F64:F69"/>
    <mergeCell ref="H64:H69"/>
    <mergeCell ref="I64:I69"/>
    <mergeCell ref="J64:J69"/>
    <mergeCell ref="I58:I63"/>
    <mergeCell ref="J58:J63"/>
    <mergeCell ref="A58:A63"/>
    <mergeCell ref="B58:B63"/>
    <mergeCell ref="C58:C63"/>
    <mergeCell ref="D58:D63"/>
    <mergeCell ref="F58:F63"/>
    <mergeCell ref="H58:H63"/>
    <mergeCell ref="K52:K57"/>
    <mergeCell ref="L52:L57"/>
    <mergeCell ref="M52:M57"/>
    <mergeCell ref="N52:N57"/>
    <mergeCell ref="O52:O57"/>
    <mergeCell ref="P52:P57"/>
    <mergeCell ref="O46:O51"/>
    <mergeCell ref="P46:P51"/>
    <mergeCell ref="A52:A57"/>
    <mergeCell ref="B52:B57"/>
    <mergeCell ref="C52:C57"/>
    <mergeCell ref="D52:D57"/>
    <mergeCell ref="F52:F57"/>
    <mergeCell ref="H52:H57"/>
    <mergeCell ref="I52:I57"/>
    <mergeCell ref="J52:J57"/>
    <mergeCell ref="I46:I51"/>
    <mergeCell ref="J46:J51"/>
    <mergeCell ref="K46:K51"/>
    <mergeCell ref="L46:L51"/>
    <mergeCell ref="M46:M51"/>
    <mergeCell ref="N46:N51"/>
    <mergeCell ref="A46:A51"/>
    <mergeCell ref="B46:B51"/>
    <mergeCell ref="C46:C51"/>
    <mergeCell ref="D46:D51"/>
    <mergeCell ref="F46:F51"/>
    <mergeCell ref="H46:H51"/>
    <mergeCell ref="L42:L45"/>
    <mergeCell ref="M42:M45"/>
    <mergeCell ref="N42:N45"/>
    <mergeCell ref="O42:O45"/>
    <mergeCell ref="P42:P45"/>
    <mergeCell ref="AF42:AF44"/>
    <mergeCell ref="F42:F45"/>
    <mergeCell ref="G42:G44"/>
    <mergeCell ref="H42:H45"/>
    <mergeCell ref="I42:I45"/>
    <mergeCell ref="J42:J45"/>
    <mergeCell ref="K42:K45"/>
    <mergeCell ref="M40:M41"/>
    <mergeCell ref="N40:N41"/>
    <mergeCell ref="O40:O41"/>
    <mergeCell ref="P40:P41"/>
    <mergeCell ref="L40:L41"/>
    <mergeCell ref="A42:A45"/>
    <mergeCell ref="B42:B45"/>
    <mergeCell ref="C42:C45"/>
    <mergeCell ref="D42:D45"/>
    <mergeCell ref="E42:E43"/>
    <mergeCell ref="H40:H41"/>
    <mergeCell ref="I40:I41"/>
    <mergeCell ref="J40:J41"/>
    <mergeCell ref="K40:K41"/>
    <mergeCell ref="M34:M39"/>
    <mergeCell ref="N34:N39"/>
    <mergeCell ref="O34:O39"/>
    <mergeCell ref="P34:P39"/>
    <mergeCell ref="AF34:AF37"/>
    <mergeCell ref="A40:A41"/>
    <mergeCell ref="B40:B41"/>
    <mergeCell ref="C40:C41"/>
    <mergeCell ref="D40:D41"/>
    <mergeCell ref="F40:F41"/>
    <mergeCell ref="G34:G38"/>
    <mergeCell ref="H34:H39"/>
    <mergeCell ref="I34:I39"/>
    <mergeCell ref="J34:J39"/>
    <mergeCell ref="K34:K39"/>
    <mergeCell ref="L34:L39"/>
    <mergeCell ref="A34:A39"/>
    <mergeCell ref="B34:B39"/>
    <mergeCell ref="C34:C39"/>
    <mergeCell ref="D34:D39"/>
    <mergeCell ref="E34:E39"/>
    <mergeCell ref="F34:F39"/>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6"/>
    <mergeCell ref="H22:H27"/>
    <mergeCell ref="I22:I27"/>
    <mergeCell ref="J22:J27"/>
    <mergeCell ref="O11:O21"/>
    <mergeCell ref="P11:P21"/>
    <mergeCell ref="AF11:AF21"/>
    <mergeCell ref="A22:A27"/>
    <mergeCell ref="B22:B27"/>
    <mergeCell ref="C22:C27"/>
    <mergeCell ref="D22:D27"/>
    <mergeCell ref="E22:E26"/>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AA11:AA69 J22">
    <cfRule type="cellIs" dxfId="496" priority="128" operator="equal">
      <formula>"Baja"</formula>
    </cfRule>
    <cfRule type="cellIs" dxfId="495" priority="127" operator="equal">
      <formula>"Media"</formula>
    </cfRule>
    <cfRule type="cellIs" dxfId="494" priority="126" operator="equal">
      <formula>"Alta"</formula>
    </cfRule>
    <cfRule type="cellIs" dxfId="493" priority="125" operator="equal">
      <formula>"Muy Alta"</formula>
    </cfRule>
    <cfRule type="cellIs" dxfId="492" priority="129" operator="equal">
      <formula>"Muy Baja"</formula>
    </cfRule>
  </conditionalFormatting>
  <conditionalFormatting sqref="J28">
    <cfRule type="cellIs" dxfId="491" priority="102" operator="equal">
      <formula>"Baja"</formula>
    </cfRule>
    <cfRule type="cellIs" dxfId="490" priority="101" operator="equal">
      <formula>"Media"</formula>
    </cfRule>
    <cfRule type="cellIs" dxfId="489" priority="100" operator="equal">
      <formula>"Alta"</formula>
    </cfRule>
    <cfRule type="cellIs" dxfId="488" priority="99" operator="equal">
      <formula>"Muy Alta"</formula>
    </cfRule>
    <cfRule type="cellIs" dxfId="487" priority="103" operator="equal">
      <formula>"Muy Baja"</formula>
    </cfRule>
  </conditionalFormatting>
  <conditionalFormatting sqref="J34">
    <cfRule type="cellIs" dxfId="486" priority="88" operator="equal">
      <formula>"Media"</formula>
    </cfRule>
    <cfRule type="cellIs" dxfId="485" priority="90" operator="equal">
      <formula>"Muy Baja"</formula>
    </cfRule>
    <cfRule type="cellIs" dxfId="484" priority="89" operator="equal">
      <formula>"Baja"</formula>
    </cfRule>
    <cfRule type="cellIs" dxfId="483" priority="86" operator="equal">
      <formula>"Muy Alta"</formula>
    </cfRule>
    <cfRule type="cellIs" dxfId="482" priority="87" operator="equal">
      <formula>"Alta"</formula>
    </cfRule>
  </conditionalFormatting>
  <conditionalFormatting sqref="J42">
    <cfRule type="cellIs" dxfId="481" priority="64" operator="equal">
      <formula>"Muy Baja"</formula>
    </cfRule>
    <cfRule type="cellIs" dxfId="480" priority="63" operator="equal">
      <formula>"Baja"</formula>
    </cfRule>
    <cfRule type="cellIs" dxfId="479" priority="60" operator="equal">
      <formula>"Muy Alta"</formula>
    </cfRule>
    <cfRule type="cellIs" dxfId="478" priority="61" operator="equal">
      <formula>"Alta"</formula>
    </cfRule>
    <cfRule type="cellIs" dxfId="477" priority="62" operator="equal">
      <formula>"Media"</formula>
    </cfRule>
  </conditionalFormatting>
  <conditionalFormatting sqref="J46">
    <cfRule type="cellIs" dxfId="476" priority="50" operator="equal">
      <formula>"Baja"</formula>
    </cfRule>
    <cfRule type="cellIs" dxfId="475" priority="51" operator="equal">
      <formula>"Muy Baja"</formula>
    </cfRule>
    <cfRule type="cellIs" dxfId="474" priority="47" operator="equal">
      <formula>"Muy Alta"</formula>
    </cfRule>
    <cfRule type="cellIs" dxfId="473" priority="48" operator="equal">
      <formula>"Alta"</formula>
    </cfRule>
    <cfRule type="cellIs" dxfId="472" priority="49" operator="equal">
      <formula>"Media"</formula>
    </cfRule>
  </conditionalFormatting>
  <conditionalFormatting sqref="J52">
    <cfRule type="cellIs" dxfId="471" priority="38" operator="equal">
      <formula>"Muy Alta"</formula>
    </cfRule>
    <cfRule type="cellIs" dxfId="470" priority="39" operator="equal">
      <formula>"Alta"</formula>
    </cfRule>
    <cfRule type="cellIs" dxfId="469" priority="40" operator="equal">
      <formula>"Media"</formula>
    </cfRule>
    <cfRule type="cellIs" dxfId="468" priority="41" operator="equal">
      <formula>"Baja"</formula>
    </cfRule>
    <cfRule type="cellIs" dxfId="467" priority="42" operator="equal">
      <formula>"Muy Baja"</formula>
    </cfRule>
  </conditionalFormatting>
  <conditionalFormatting sqref="J58">
    <cfRule type="cellIs" dxfId="466" priority="31" operator="equal">
      <formula>"Media"</formula>
    </cfRule>
    <cfRule type="cellIs" dxfId="465" priority="32" operator="equal">
      <formula>"Baja"</formula>
    </cfRule>
    <cfRule type="cellIs" dxfId="464" priority="33" operator="equal">
      <formula>"Muy Baja"</formula>
    </cfRule>
    <cfRule type="cellIs" dxfId="463" priority="29" operator="equal">
      <formula>"Muy Alta"</formula>
    </cfRule>
    <cfRule type="cellIs" dxfId="462" priority="30" operator="equal">
      <formula>"Alta"</formula>
    </cfRule>
  </conditionalFormatting>
  <conditionalFormatting sqref="J64">
    <cfRule type="cellIs" dxfId="461" priority="23" operator="equal">
      <formula>"Baja"</formula>
    </cfRule>
    <cfRule type="cellIs" dxfId="460" priority="22" operator="equal">
      <formula>"Media"</formula>
    </cfRule>
    <cfRule type="cellIs" dxfId="459" priority="21" operator="equal">
      <formula>"Alta"</formula>
    </cfRule>
    <cfRule type="cellIs" dxfId="458" priority="20" operator="equal">
      <formula>"Muy Alta"</formula>
    </cfRule>
    <cfRule type="cellIs" dxfId="457" priority="24" operator="equal">
      <formula>"Muy Baja"</formula>
    </cfRule>
  </conditionalFormatting>
  <conditionalFormatting sqref="M11:M69">
    <cfRule type="containsText" dxfId="456" priority="1" operator="containsText" text="❌">
      <formula>NOT(ISERROR(SEARCH("❌",M11)))</formula>
    </cfRule>
  </conditionalFormatting>
  <conditionalFormatting sqref="N11 AC11:AC69 N22 N28 N34 N42 N46 N52 N58 N64">
    <cfRule type="cellIs" dxfId="455" priority="124" operator="equal">
      <formula>"Leve"</formula>
    </cfRule>
    <cfRule type="cellIs" dxfId="454" priority="123" operator="equal">
      <formula>"Menor"</formula>
    </cfRule>
    <cfRule type="cellIs" dxfId="453" priority="122" operator="equal">
      <formula>"Moderado"</formula>
    </cfRule>
    <cfRule type="cellIs" dxfId="452" priority="120" operator="equal">
      <formula>"Catastrófico"</formula>
    </cfRule>
    <cfRule type="cellIs" dxfId="451" priority="121" operator="equal">
      <formula>"Mayor"</formula>
    </cfRule>
  </conditionalFormatting>
  <conditionalFormatting sqref="P11 AE40">
    <cfRule type="cellIs" dxfId="450" priority="116" operator="equal">
      <formula>"Extremo"</formula>
    </cfRule>
    <cfRule type="cellIs" dxfId="449" priority="119" operator="equal">
      <formula>"Bajo"</formula>
    </cfRule>
    <cfRule type="cellIs" dxfId="448" priority="118" operator="equal">
      <formula>"Moderado"</formula>
    </cfRule>
    <cfRule type="cellIs" dxfId="447" priority="117" operator="equal">
      <formula>"Alto"</formula>
    </cfRule>
  </conditionalFormatting>
  <conditionalFormatting sqref="P22">
    <cfRule type="cellIs" dxfId="446" priority="110" operator="equal">
      <formula>"Moderado"</formula>
    </cfRule>
    <cfRule type="cellIs" dxfId="445" priority="109" operator="equal">
      <formula>"Alto"</formula>
    </cfRule>
    <cfRule type="cellIs" dxfId="444" priority="108" operator="equal">
      <formula>"Extremo"</formula>
    </cfRule>
    <cfRule type="cellIs" dxfId="443" priority="111" operator="equal">
      <formula>"Bajo"</formula>
    </cfRule>
  </conditionalFormatting>
  <conditionalFormatting sqref="P28">
    <cfRule type="cellIs" dxfId="442" priority="95" operator="equal">
      <formula>"Extremo"</formula>
    </cfRule>
    <cfRule type="cellIs" dxfId="441" priority="97" operator="equal">
      <formula>"Moderado"</formula>
    </cfRule>
    <cfRule type="cellIs" dxfId="440" priority="96" operator="equal">
      <formula>"Alto"</formula>
    </cfRule>
    <cfRule type="cellIs" dxfId="439" priority="98" operator="equal">
      <formula>"Bajo"</formula>
    </cfRule>
  </conditionalFormatting>
  <conditionalFormatting sqref="P34">
    <cfRule type="cellIs" dxfId="438" priority="82" operator="equal">
      <formula>"Extremo"</formula>
    </cfRule>
    <cfRule type="cellIs" dxfId="437" priority="83" operator="equal">
      <formula>"Alto"</formula>
    </cfRule>
    <cfRule type="cellIs" dxfId="436" priority="84" operator="equal">
      <formula>"Moderado"</formula>
    </cfRule>
    <cfRule type="cellIs" dxfId="435" priority="85" operator="equal">
      <formula>"Bajo"</formula>
    </cfRule>
  </conditionalFormatting>
  <conditionalFormatting sqref="P42">
    <cfRule type="cellIs" dxfId="434" priority="57" operator="equal">
      <formula>"Alto"</formula>
    </cfRule>
    <cfRule type="cellIs" dxfId="433" priority="59" operator="equal">
      <formula>"Bajo"</formula>
    </cfRule>
    <cfRule type="cellIs" dxfId="432" priority="56" operator="equal">
      <formula>"Extremo"</formula>
    </cfRule>
    <cfRule type="cellIs" dxfId="431" priority="58" operator="equal">
      <formula>"Moderado"</formula>
    </cfRule>
  </conditionalFormatting>
  <conditionalFormatting sqref="P46">
    <cfRule type="cellIs" dxfId="430" priority="44" operator="equal">
      <formula>"Alto"</formula>
    </cfRule>
    <cfRule type="cellIs" dxfId="429" priority="46" operator="equal">
      <formula>"Bajo"</formula>
    </cfRule>
    <cfRule type="cellIs" dxfId="428" priority="45" operator="equal">
      <formula>"Moderado"</formula>
    </cfRule>
    <cfRule type="cellIs" dxfId="427" priority="43" operator="equal">
      <formula>"Extremo"</formula>
    </cfRule>
  </conditionalFormatting>
  <conditionalFormatting sqref="P52">
    <cfRule type="cellIs" dxfId="426" priority="35" operator="equal">
      <formula>"Alto"</formula>
    </cfRule>
    <cfRule type="cellIs" dxfId="425" priority="36" operator="equal">
      <formula>"Moderado"</formula>
    </cfRule>
    <cfRule type="cellIs" dxfId="424" priority="34" operator="equal">
      <formula>"Extremo"</formula>
    </cfRule>
    <cfRule type="cellIs" dxfId="423" priority="37" operator="equal">
      <formula>"Bajo"</formula>
    </cfRule>
  </conditionalFormatting>
  <conditionalFormatting sqref="P58">
    <cfRule type="cellIs" dxfId="422" priority="25" operator="equal">
      <formula>"Extremo"</formula>
    </cfRule>
    <cfRule type="cellIs" dxfId="421" priority="28" operator="equal">
      <formula>"Bajo"</formula>
    </cfRule>
    <cfRule type="cellIs" dxfId="420" priority="26" operator="equal">
      <formula>"Alto"</formula>
    </cfRule>
    <cfRule type="cellIs" dxfId="419" priority="27" operator="equal">
      <formula>"Moderado"</formula>
    </cfRule>
  </conditionalFormatting>
  <conditionalFormatting sqref="P64">
    <cfRule type="cellIs" dxfId="418" priority="16" operator="equal">
      <formula>"Extremo"</formula>
    </cfRule>
    <cfRule type="cellIs" dxfId="417" priority="18" operator="equal">
      <formula>"Moderado"</formula>
    </cfRule>
    <cfRule type="cellIs" dxfId="416" priority="19" operator="equal">
      <formula>"Bajo"</formula>
    </cfRule>
    <cfRule type="cellIs" dxfId="415" priority="17" operator="equal">
      <formula>"Alto"</formula>
    </cfRule>
  </conditionalFormatting>
  <conditionalFormatting sqref="AE11:AF11 AE12:AE21">
    <cfRule type="cellIs" dxfId="414" priority="114" operator="equal">
      <formula>"Moderado"</formula>
    </cfRule>
    <cfRule type="cellIs" dxfId="413" priority="115" operator="equal">
      <formula>"Bajo"</formula>
    </cfRule>
    <cfRule type="cellIs" dxfId="412" priority="113" operator="equal">
      <formula>"Alto"</formula>
    </cfRule>
    <cfRule type="cellIs" dxfId="411" priority="112" operator="equal">
      <formula>"Extremo"</formula>
    </cfRule>
  </conditionalFormatting>
  <conditionalFormatting sqref="AE22:AF22 AE23:AE26">
    <cfRule type="cellIs" dxfId="410" priority="107" operator="equal">
      <formula>"Bajo"</formula>
    </cfRule>
    <cfRule type="cellIs" dxfId="409" priority="106" operator="equal">
      <formula>"Moderado"</formula>
    </cfRule>
    <cfRule type="cellIs" dxfId="408" priority="105" operator="equal">
      <formula>"Alto"</formula>
    </cfRule>
    <cfRule type="cellIs" dxfId="407" priority="104" operator="equal">
      <formula>"Extremo"</formula>
    </cfRule>
  </conditionalFormatting>
  <conditionalFormatting sqref="AE27:AF28 AE29:AE33">
    <cfRule type="cellIs" dxfId="406" priority="93" operator="equal">
      <formula>"Moderado"</formula>
    </cfRule>
    <cfRule type="cellIs" dxfId="405" priority="92" operator="equal">
      <formula>"Alto"</formula>
    </cfRule>
    <cfRule type="cellIs" dxfId="404" priority="94" operator="equal">
      <formula>"Bajo"</formula>
    </cfRule>
    <cfRule type="cellIs" dxfId="403" priority="91" operator="equal">
      <formula>"Extremo"</formula>
    </cfRule>
  </conditionalFormatting>
  <conditionalFormatting sqref="AE34:AF34 AE35:AE37">
    <cfRule type="cellIs" dxfId="402" priority="80" operator="equal">
      <formula>"Moderado"</formula>
    </cfRule>
    <cfRule type="cellIs" dxfId="401" priority="81" operator="equal">
      <formula>"Bajo"</formula>
    </cfRule>
    <cfRule type="cellIs" dxfId="400" priority="79" operator="equal">
      <formula>"Alto"</formula>
    </cfRule>
    <cfRule type="cellIs" dxfId="399" priority="78" operator="equal">
      <formula>"Extremo"</formula>
    </cfRule>
  </conditionalFormatting>
  <conditionalFormatting sqref="AE38:AF39">
    <cfRule type="cellIs" dxfId="398" priority="65" operator="equal">
      <formula>"Extremo"</formula>
    </cfRule>
    <cfRule type="cellIs" dxfId="397" priority="66" operator="equal">
      <formula>"Alto"</formula>
    </cfRule>
    <cfRule type="cellIs" dxfId="396" priority="67" operator="equal">
      <formula>"Moderado"</formula>
    </cfRule>
    <cfRule type="cellIs" dxfId="395" priority="68" operator="equal">
      <formula>"Bajo"</formula>
    </cfRule>
  </conditionalFormatting>
  <conditionalFormatting sqref="AE41:AF42 AE43:AE44">
    <cfRule type="cellIs" dxfId="394" priority="53" operator="equal">
      <formula>"Alto"</formula>
    </cfRule>
    <cfRule type="cellIs" dxfId="393" priority="52" operator="equal">
      <formula>"Extremo"</formula>
    </cfRule>
    <cfRule type="cellIs" dxfId="392" priority="54" operator="equal">
      <formula>"Moderado"</formula>
    </cfRule>
    <cfRule type="cellIs" dxfId="391" priority="55" operator="equal">
      <formula>"Bajo"</formula>
    </cfRule>
  </conditionalFormatting>
  <conditionalFormatting sqref="AE45:AF69">
    <cfRule type="cellIs" dxfId="390" priority="3" operator="equal">
      <formula>"Alto"</formula>
    </cfRule>
    <cfRule type="cellIs" dxfId="389" priority="4" operator="equal">
      <formula>"Moderado"</formula>
    </cfRule>
    <cfRule type="cellIs" dxfId="388" priority="5" operator="equal">
      <formula>"Bajo"</formula>
    </cfRule>
    <cfRule type="cellIs" dxfId="387" priority="2" operator="equal">
      <formula>"Extremo"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E633-2E0D-456C-A8F2-9B13BADAA6BD}">
  <sheetPr>
    <tabColor rgb="FF002060"/>
  </sheetPr>
  <dimension ref="A1:BS86"/>
  <sheetViews>
    <sheetView zoomScale="70" zoomScaleNormal="70" workbookViewId="0">
      <selection activeCell="C4" sqref="C4:P4"/>
    </sheetView>
  </sheetViews>
  <sheetFormatPr baseColWidth="10" defaultColWidth="11.453125" defaultRowHeight="14" x14ac:dyDescent="0.3"/>
  <cols>
    <col min="1" max="1" width="4" style="36" bestFit="1" customWidth="1"/>
    <col min="2" max="2" width="17.54296875" style="36" customWidth="1"/>
    <col min="3" max="3" width="25" style="36" customWidth="1"/>
    <col min="4" max="4" width="59.453125" style="36" customWidth="1"/>
    <col min="5" max="5" width="29.453125" style="36" customWidth="1"/>
    <col min="6" max="6" width="70.1796875" style="5" customWidth="1"/>
    <col min="7" max="7" width="32.453125" style="38"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6.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1" width="8.453125" style="5" customWidth="1"/>
    <col min="32" max="32" width="14.269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4"/>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366" t="s">
        <v>504</v>
      </c>
      <c r="D4" s="367"/>
      <c r="E4" s="367"/>
      <c r="F4" s="367"/>
      <c r="G4" s="367"/>
      <c r="H4" s="367"/>
      <c r="I4" s="367"/>
      <c r="J4" s="367"/>
      <c r="K4" s="367"/>
      <c r="L4" s="367"/>
      <c r="M4" s="367"/>
      <c r="N4" s="367"/>
      <c r="O4" s="367"/>
      <c r="P4" s="36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370" t="s">
        <v>505</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82.5" customHeight="1" x14ac:dyDescent="0.3">
      <c r="A6" s="349" t="s">
        <v>5</v>
      </c>
      <c r="B6" s="350"/>
      <c r="C6" s="370" t="s">
        <v>506</v>
      </c>
      <c r="D6" s="371"/>
      <c r="E6" s="371"/>
      <c r="F6" s="371"/>
      <c r="G6" s="371"/>
      <c r="H6" s="371"/>
      <c r="I6" s="371"/>
      <c r="J6" s="371"/>
      <c r="K6" s="371"/>
      <c r="L6" s="371"/>
      <c r="M6" s="371"/>
      <c r="N6" s="371"/>
      <c r="O6" s="371"/>
      <c r="P6" s="37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ht="15.5" x14ac:dyDescent="0.3">
      <c r="A8" s="659" t="s">
        <v>9</v>
      </c>
      <c r="B8" s="659"/>
      <c r="C8" s="659"/>
      <c r="D8" s="659"/>
      <c r="E8" s="659"/>
      <c r="F8" s="659"/>
      <c r="G8" s="659"/>
      <c r="H8" s="659"/>
      <c r="I8" s="6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96" hidden="1" customHeight="1" x14ac:dyDescent="0.35">
      <c r="A11" s="403">
        <v>1</v>
      </c>
      <c r="B11" s="379"/>
      <c r="C11" s="379"/>
      <c r="D11" s="379"/>
      <c r="E11" s="379"/>
      <c r="F11" s="380"/>
      <c r="G11" s="380" t="s">
        <v>54</v>
      </c>
      <c r="H11" s="379" t="s">
        <v>55</v>
      </c>
      <c r="I11" s="386">
        <v>12</v>
      </c>
      <c r="J11" s="387"/>
      <c r="K11" s="388" t="str">
        <f>IF(J11="","",IF(J11="Muy Baja",0.2,IF(J11="Baja",0.4,IF(J11="Media",0.6,IF(J11="Alta",0.8,IF(J11="Muy Alta",1,))))))</f>
        <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
      </c>
      <c r="Q11" s="48">
        <v>1</v>
      </c>
      <c r="R11" s="60"/>
      <c r="S11" s="49" t="str">
        <f>IF(OR(T11="Preventivo",T11="Detectivo"),"Probabilidad",IF(T11="Correctivo","Impacto",""))</f>
        <v/>
      </c>
      <c r="T11" s="50"/>
      <c r="U11" s="50" t="s">
        <v>59</v>
      </c>
      <c r="V11" s="51" t="str">
        <f>IF(AND(T11="Preventivo",U11="Automático"),"50%",IF(AND(T11="Preventivo",U11="Manual"),"40%",IF(AND(T11="Detectivo",U11="Automático"),"40%",IF(AND(T11="Detectivo",U11="Manual"),"30%",IF(AND(T11="Correctivo",U11="Automático"),"35%",IF(AND(T11="Correctivo",U11="Manual"),"25%",""))))))</f>
        <v/>
      </c>
      <c r="W11" s="50" t="s">
        <v>60</v>
      </c>
      <c r="X11" s="50" t="s">
        <v>61</v>
      </c>
      <c r="Y11" s="50" t="s">
        <v>62</v>
      </c>
      <c r="Z11" s="52" t="str">
        <f>IFERROR(IF(S11="Probabilidad",(K11-(+K11*V11)),IF(S11="Impacto",K11,"")),"")</f>
        <v/>
      </c>
      <c r="AA11" s="53" t="str">
        <f>IFERROR(IF(Z11="","",IF(Z11&lt;=0.2,"Muy Baja",IF(Z11&lt;=0.4,"Baja",IF(Z11&lt;=0.6,"Media",IF(Z11&lt;=0.8,"Alta","Muy Alta"))))),"")</f>
        <v/>
      </c>
      <c r="AB11" s="51" t="str">
        <f>+Z11</f>
        <v/>
      </c>
      <c r="AC11" s="53" t="str">
        <f>IFERROR(IF(AD11="","",IF(AD11&lt;=0.2,"Leve",IF(AD11&lt;=0.4,"Menor",IF(AD11&lt;=0.6,"Moderado",IF(AD11&lt;=0.8,"Mayor","Catastrófico"))))),"")</f>
        <v/>
      </c>
      <c r="AD11" s="51" t="str">
        <f>IFERROR(IF(S11="Impacto",(O11-(+O11*V11)),IF(S11="Probabilidad",O11,"")),"")</f>
        <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
      </c>
      <c r="AF11" s="384" t="str">
        <f>(AE16)</f>
        <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99" hidden="1" customHeight="1" x14ac:dyDescent="0.35">
      <c r="A12" s="403"/>
      <c r="B12" s="379"/>
      <c r="C12" s="379"/>
      <c r="D12" s="379"/>
      <c r="E12" s="379"/>
      <c r="F12" s="380"/>
      <c r="G12" s="380"/>
      <c r="H12" s="379"/>
      <c r="I12" s="386"/>
      <c r="J12" s="387"/>
      <c r="K12" s="388"/>
      <c r="L12" s="389"/>
      <c r="M12" s="382">
        <f>IF(NOT(ISERROR(MATCH(L12,_xlfn.ANCHORARRAY(F28),0))),K30&amp;"Por favor no seleccionar los criterios de impacto",L12)</f>
        <v>0</v>
      </c>
      <c r="N12" s="381"/>
      <c r="O12" s="382"/>
      <c r="P12" s="383"/>
      <c r="Q12" s="48">
        <v>2</v>
      </c>
      <c r="R12" s="60"/>
      <c r="S12" s="49" t="str">
        <f t="shared" ref="S12:S16" si="0">IF(OR(T12="Preventivo",T12="Detectivo"),"Probabilidad",IF(T12="Correctivo","Impacto",""))</f>
        <v/>
      </c>
      <c r="T12" s="50"/>
      <c r="U12" s="50" t="s">
        <v>59</v>
      </c>
      <c r="V12" s="51" t="str">
        <f t="shared" ref="V12:V16" si="1">IF(AND(T12="Preventivo",U12="Automático"),"50%",IF(AND(T12="Preventivo",U12="Manual"),"40%",IF(AND(T12="Detectivo",U12="Automático"),"40%",IF(AND(T12="Detectivo",U12="Manual"),"30%",IF(AND(T12="Correctivo",U12="Automático"),"35%",IF(AND(T12="Correctivo",U12="Manual"),"25%",""))))))</f>
        <v/>
      </c>
      <c r="W12" s="50" t="s">
        <v>60</v>
      </c>
      <c r="X12" s="50" t="s">
        <v>61</v>
      </c>
      <c r="Y12" s="50" t="s">
        <v>62</v>
      </c>
      <c r="Z12" s="52" t="str">
        <f>IFERROR(IF(AND(S11="Probabilidad",S12="Probabilidad"),(AB11-(+AB11*V12)),IF(S12="Probabilidad",(K11-(+K11*V12)),IF(S12="Impacto",AB11,""))),"")</f>
        <v/>
      </c>
      <c r="AA12" s="53" t="str">
        <f t="shared" ref="AA12:AA73" si="2">IFERROR(IF(Z12="","",IF(Z12&lt;=0.2,"Muy Baja",IF(Z12&lt;=0.4,"Baja",IF(Z12&lt;=0.6,"Media",IF(Z12&lt;=0.8,"Alta","Muy Alta"))))),"")</f>
        <v/>
      </c>
      <c r="AB12" s="51" t="str">
        <f t="shared" ref="AB12:AB16" si="3">+Z12</f>
        <v/>
      </c>
      <c r="AC12" s="53" t="str">
        <f t="shared" ref="AC12:AC73" si="4">IFERROR(IF(AD12="","",IF(AD12&lt;=0.2,"Leve",IF(AD12&lt;=0.4,"Menor",IF(AD12&lt;=0.6,"Moderado",IF(AD12&lt;=0.8,"Mayor","Catastrófico"))))),"")</f>
        <v/>
      </c>
      <c r="AD12" s="51" t="str">
        <f>IFERROR(IF(AND(S11="Impacto",S12="Impacto"),(AD11-(+AD11*V12)),IF(S12="Impacto",(O11-(+O11*V12)),IF(S12="Probabilidad",AD11,""))),"")</f>
        <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hidden="1" customHeight="1" x14ac:dyDescent="0.35">
      <c r="A13" s="403"/>
      <c r="B13" s="379"/>
      <c r="C13" s="379"/>
      <c r="D13" s="379"/>
      <c r="E13" s="379"/>
      <c r="F13" s="380"/>
      <c r="G13" s="380"/>
      <c r="H13" s="379"/>
      <c r="I13" s="386"/>
      <c r="J13" s="387"/>
      <c r="K13" s="388"/>
      <c r="L13" s="389"/>
      <c r="M13" s="382"/>
      <c r="N13" s="381"/>
      <c r="O13" s="382"/>
      <c r="P13" s="383"/>
      <c r="Q13" s="48">
        <v>3</v>
      </c>
      <c r="R13" s="95"/>
      <c r="S13" s="49" t="str">
        <f t="shared" si="0"/>
        <v/>
      </c>
      <c r="T13" s="50"/>
      <c r="U13" s="50" t="s">
        <v>59</v>
      </c>
      <c r="V13" s="51" t="str">
        <f t="shared" si="1"/>
        <v/>
      </c>
      <c r="W13" s="50" t="s">
        <v>60</v>
      </c>
      <c r="X13" s="50" t="s">
        <v>61</v>
      </c>
      <c r="Y13" s="50" t="s">
        <v>62</v>
      </c>
      <c r="Z13" s="52" t="str">
        <f t="shared" ref="Z13:Z16" si="6">IFERROR(IF(AND(S12="Probabilidad",S13="Probabilidad"),(AB12-(+AB12*V13)),IF(S13="Probabilidad",(K12-(+K12*V13)),IF(S13="Impacto",AB12,""))),"")</f>
        <v/>
      </c>
      <c r="AA13" s="53" t="str">
        <f t="shared" si="2"/>
        <v/>
      </c>
      <c r="AB13" s="51" t="str">
        <f t="shared" si="3"/>
        <v/>
      </c>
      <c r="AC13" s="53" t="str">
        <f t="shared" si="4"/>
        <v/>
      </c>
      <c r="AD13" s="51" t="str">
        <f t="shared" ref="AD13:AD16" si="7">IFERROR(IF(AND(S12="Impacto",S13="Impacto"),(AD12-(+AD12*V13)),IF(S13="Impacto",(O12-(+O12*V13)),IF(S13="Probabilidad",AD12,""))),"")</f>
        <v/>
      </c>
      <c r="AE13" s="54" t="str">
        <f t="shared" si="5"/>
        <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6.5" hidden="1" customHeight="1" x14ac:dyDescent="0.35">
      <c r="A14" s="403"/>
      <c r="B14" s="379"/>
      <c r="C14" s="379"/>
      <c r="D14" s="379"/>
      <c r="E14" s="379"/>
      <c r="F14" s="380"/>
      <c r="G14" s="380"/>
      <c r="H14" s="379"/>
      <c r="I14" s="386"/>
      <c r="J14" s="387"/>
      <c r="K14" s="388"/>
      <c r="L14" s="389"/>
      <c r="M14" s="382"/>
      <c r="N14" s="381"/>
      <c r="O14" s="382"/>
      <c r="P14" s="383"/>
      <c r="Q14" s="48">
        <v>4</v>
      </c>
      <c r="R14" s="60"/>
      <c r="S14" s="49" t="str">
        <f t="shared" si="0"/>
        <v/>
      </c>
      <c r="T14" s="50"/>
      <c r="U14" s="50" t="s">
        <v>59</v>
      </c>
      <c r="V14" s="51" t="str">
        <f t="shared" si="1"/>
        <v/>
      </c>
      <c r="W14" s="50" t="s">
        <v>60</v>
      </c>
      <c r="X14" s="50" t="s">
        <v>61</v>
      </c>
      <c r="Y14" s="50" t="s">
        <v>62</v>
      </c>
      <c r="Z14" s="52" t="str">
        <f t="shared" si="6"/>
        <v/>
      </c>
      <c r="AA14" s="53" t="str">
        <f t="shared" si="2"/>
        <v/>
      </c>
      <c r="AB14" s="51" t="str">
        <f t="shared" si="3"/>
        <v/>
      </c>
      <c r="AC14" s="53" t="str">
        <f t="shared" si="4"/>
        <v/>
      </c>
      <c r="AD14" s="51" t="str">
        <f t="shared" si="7"/>
        <v/>
      </c>
      <c r="AE14" s="54" t="str">
        <f t="shared" si="5"/>
        <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403"/>
      <c r="B15" s="379"/>
      <c r="C15" s="379"/>
      <c r="D15" s="379"/>
      <c r="E15" s="379"/>
      <c r="F15" s="380"/>
      <c r="G15" s="380"/>
      <c r="H15" s="379"/>
      <c r="I15" s="386"/>
      <c r="J15" s="387"/>
      <c r="K15" s="388"/>
      <c r="L15" s="389"/>
      <c r="M15" s="382"/>
      <c r="N15" s="381"/>
      <c r="O15" s="382"/>
      <c r="P15" s="383"/>
      <c r="Q15" s="48">
        <v>5</v>
      </c>
      <c r="R15" s="60"/>
      <c r="S15" s="49" t="str">
        <f t="shared" si="0"/>
        <v/>
      </c>
      <c r="T15" s="50"/>
      <c r="U15" s="50" t="s">
        <v>59</v>
      </c>
      <c r="V15" s="51" t="str">
        <f t="shared" si="1"/>
        <v/>
      </c>
      <c r="W15" s="50" t="s">
        <v>60</v>
      </c>
      <c r="X15" s="50" t="s">
        <v>61</v>
      </c>
      <c r="Y15" s="50" t="s">
        <v>62</v>
      </c>
      <c r="Z15" s="52" t="str">
        <f t="shared" si="6"/>
        <v/>
      </c>
      <c r="AA15" s="53" t="str">
        <f t="shared" si="2"/>
        <v/>
      </c>
      <c r="AB15" s="51" t="str">
        <f t="shared" si="3"/>
        <v/>
      </c>
      <c r="AC15" s="53" t="str">
        <f t="shared" si="4"/>
        <v/>
      </c>
      <c r="AD15" s="51" t="str">
        <f t="shared" si="7"/>
        <v/>
      </c>
      <c r="AE15" s="54" t="str">
        <f t="shared" si="5"/>
        <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403"/>
      <c r="B16" s="379"/>
      <c r="C16" s="379"/>
      <c r="D16" s="379"/>
      <c r="E16" s="379"/>
      <c r="F16" s="380"/>
      <c r="G16" s="380"/>
      <c r="H16" s="379"/>
      <c r="I16" s="386"/>
      <c r="J16" s="387"/>
      <c r="K16" s="388"/>
      <c r="L16" s="389"/>
      <c r="M16" s="382"/>
      <c r="N16" s="381"/>
      <c r="O16" s="382"/>
      <c r="P16" s="383"/>
      <c r="Q16" s="48">
        <v>6</v>
      </c>
      <c r="R16" s="60"/>
      <c r="S16" s="49" t="str">
        <f t="shared" si="0"/>
        <v/>
      </c>
      <c r="T16" s="50"/>
      <c r="U16" s="50" t="s">
        <v>59</v>
      </c>
      <c r="V16" s="51" t="str">
        <f t="shared" si="1"/>
        <v/>
      </c>
      <c r="W16" s="50" t="s">
        <v>60</v>
      </c>
      <c r="X16" s="50" t="s">
        <v>61</v>
      </c>
      <c r="Y16" s="50" t="s">
        <v>62</v>
      </c>
      <c r="Z16" s="52" t="str">
        <f t="shared" si="6"/>
        <v/>
      </c>
      <c r="AA16" s="53" t="str">
        <f t="shared" si="2"/>
        <v/>
      </c>
      <c r="AB16" s="51" t="str">
        <f t="shared" si="3"/>
        <v/>
      </c>
      <c r="AC16" s="53" t="str">
        <f t="shared" si="4"/>
        <v/>
      </c>
      <c r="AD16" s="51" t="str">
        <f t="shared" si="7"/>
        <v/>
      </c>
      <c r="AE16" s="54" t="str">
        <f t="shared" si="5"/>
        <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403"/>
      <c r="B17" s="379"/>
      <c r="C17" s="379"/>
      <c r="D17" s="379"/>
      <c r="E17" s="379"/>
      <c r="F17" s="380"/>
      <c r="G17" s="380"/>
      <c r="H17" s="379"/>
      <c r="I17" s="386"/>
      <c r="J17" s="387"/>
      <c r="K17" s="388"/>
      <c r="L17" s="389"/>
      <c r="M17" s="382"/>
      <c r="N17" s="381"/>
      <c r="O17" s="382"/>
      <c r="P17" s="383"/>
      <c r="Q17" s="48">
        <v>7</v>
      </c>
      <c r="R17" s="60"/>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403"/>
      <c r="B18" s="379"/>
      <c r="C18" s="379"/>
      <c r="D18" s="379"/>
      <c r="E18" s="379"/>
      <c r="F18" s="380"/>
      <c r="G18" s="380"/>
      <c r="H18" s="379"/>
      <c r="I18" s="386"/>
      <c r="J18" s="387"/>
      <c r="K18" s="388"/>
      <c r="L18" s="389"/>
      <c r="M18" s="382"/>
      <c r="N18" s="381"/>
      <c r="O18" s="382"/>
      <c r="P18" s="383"/>
      <c r="Q18" s="48">
        <v>8</v>
      </c>
      <c r="R18" s="60"/>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403"/>
      <c r="B19" s="379"/>
      <c r="C19" s="379"/>
      <c r="D19" s="379"/>
      <c r="E19" s="379"/>
      <c r="F19" s="380"/>
      <c r="G19" s="380"/>
      <c r="H19" s="379"/>
      <c r="I19" s="386"/>
      <c r="J19" s="387"/>
      <c r="K19" s="388"/>
      <c r="L19" s="389"/>
      <c r="M19" s="382">
        <f>IF(NOT(ISERROR(MATCH(L19,_xlfn.ANCHORARRAY(F29),0))),K31&amp;"Por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403"/>
      <c r="B20" s="379"/>
      <c r="C20" s="379"/>
      <c r="D20" s="379"/>
      <c r="E20" s="379"/>
      <c r="F20" s="380"/>
      <c r="G20" s="380"/>
      <c r="H20" s="379"/>
      <c r="I20" s="386"/>
      <c r="J20" s="387"/>
      <c r="K20" s="388"/>
      <c r="L20" s="389"/>
      <c r="M20" s="382"/>
      <c r="N20" s="381"/>
      <c r="O20" s="382"/>
      <c r="P20" s="383"/>
      <c r="Q20" s="48"/>
      <c r="R20" s="60"/>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403"/>
      <c r="B21" s="379"/>
      <c r="C21" s="379"/>
      <c r="D21" s="379"/>
      <c r="E21" s="379"/>
      <c r="F21" s="380"/>
      <c r="G21" s="380"/>
      <c r="H21" s="379"/>
      <c r="I21" s="386"/>
      <c r="J21" s="387"/>
      <c r="K21" s="388"/>
      <c r="L21" s="389"/>
      <c r="M21" s="382">
        <f>IF(NOT(ISERROR(MATCH(L21,_xlfn.ANCHORARRAY(F30),0))),K32&amp;"Por favor no seleccionar los criterios de impacto",L21)</f>
        <v>0</v>
      </c>
      <c r="N21" s="381"/>
      <c r="O21" s="382"/>
      <c r="P21" s="383"/>
      <c r="Q21" s="48">
        <v>10</v>
      </c>
      <c r="R21" s="60"/>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04.15" customHeight="1" x14ac:dyDescent="0.35">
      <c r="A22" s="403">
        <v>1</v>
      </c>
      <c r="B22" s="379" t="s">
        <v>49</v>
      </c>
      <c r="C22" s="379" t="s">
        <v>205</v>
      </c>
      <c r="D22" s="660" t="s">
        <v>507</v>
      </c>
      <c r="E22" s="661" t="s">
        <v>508</v>
      </c>
      <c r="F22" s="664" t="s">
        <v>509</v>
      </c>
      <c r="G22" s="392" t="s">
        <v>54</v>
      </c>
      <c r="H22" s="660" t="s">
        <v>55</v>
      </c>
      <c r="I22" s="386">
        <v>200</v>
      </c>
      <c r="J22" s="670" t="str">
        <f>IF(I22&lt;=0,"",IF(I22&lt;=2,"Muy Baja",IF(I22&lt;=24,"Baja",IF(I22&lt;=500,"Media",IF(I22&lt;=5000,"Alta","Muy Alta")))))</f>
        <v>Media</v>
      </c>
      <c r="K22" s="669">
        <f>IF(J22="","",IF(J22="Muy Baja",0.2,IF(J22="Baja",0.4,IF(J22="Media",0.6,IF(J22="Alta",0.8,IF(J22="Muy Alta",1,))))))</f>
        <v>0.6</v>
      </c>
      <c r="L22" s="394" t="s">
        <v>56</v>
      </c>
      <c r="M22" s="665" t="s">
        <v>56</v>
      </c>
      <c r="N22" s="666" t="s">
        <v>702</v>
      </c>
      <c r="O22" s="665">
        <f>IF(N22="","",IF(N22="Leve",0.2,IF(N22="Menor",0.4,IF(N22="Moderado",0.6,IF(N22="Mayor",0.8,IF(N22="Catastrófico",1,))))))</f>
        <v>0.6</v>
      </c>
      <c r="P22" s="667"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271">
        <v>1</v>
      </c>
      <c r="R22" s="190" t="s">
        <v>510</v>
      </c>
      <c r="S22" s="272" t="str">
        <f>IF(OR(T22="Preventivo",T22="Detectivo"),"Probabilidad",IF(T22="Correctivo","Impacto",""))</f>
        <v>Probabilidad</v>
      </c>
      <c r="T22" s="273" t="s">
        <v>72</v>
      </c>
      <c r="U22" s="273" t="s">
        <v>59</v>
      </c>
      <c r="V22" s="274" t="str">
        <f>IF(AND(T22="Preventivo",U22="Automático"),"50%",IF(AND(T22="Preventivo",U22="Manual"),"40%",IF(AND(T22="Detectivo",U22="Automático"),"40%",IF(AND(T22="Detectivo",U22="Manual"),"30%",IF(AND(T22="Correctivo",U22="Automático"),"35%",IF(AND(T22="Correctivo",U22="Manual"),"25%",""))))))</f>
        <v>30%</v>
      </c>
      <c r="W22" s="273" t="s">
        <v>60</v>
      </c>
      <c r="X22" s="273" t="s">
        <v>61</v>
      </c>
      <c r="Y22" s="273" t="s">
        <v>62</v>
      </c>
      <c r="Z22" s="275">
        <f>IFERROR(IF(S22="Probabilidad",(K22-(+K22*V22)),IF(S22="Impacto",K22,"")),"")</f>
        <v>0.42</v>
      </c>
      <c r="AA22" s="276" t="str">
        <f>IFERROR(IF(Z22="","",IF(Z22&lt;=0.2,"Muy Baja",IF(Z22&lt;=0.4,"Baja",IF(Z22&lt;=0.6,"Media",IF(Z22&lt;=0.8,"Alta","Muy Alta"))))),"")</f>
        <v>Media</v>
      </c>
      <c r="AB22" s="274">
        <f>+Z22</f>
        <v>0.42</v>
      </c>
      <c r="AC22" s="276" t="str">
        <f>IFERROR(IF(AD22="","",IF(AD22&lt;=0.2,"Leve",IF(AD22&lt;=0.4,"Menor",IF(AD22&lt;=0.6,"Moderado",IF(AD22&lt;=0.8,"Mayor","Catastrófico"))))),"")</f>
        <v>Moderado</v>
      </c>
      <c r="AD22" s="274">
        <f>IFERROR(IF(S22="Impacto",(O22-(+O22*V22)),IF(S22="Probabilidad",O22,"")),"")</f>
        <v>0.6</v>
      </c>
      <c r="AE22" s="277"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668" t="str">
        <f>(AE24)</f>
        <v>Moderado</v>
      </c>
      <c r="AG22" s="273"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92.5" customHeight="1" x14ac:dyDescent="0.35">
      <c r="A23" s="403"/>
      <c r="B23" s="379"/>
      <c r="C23" s="379"/>
      <c r="D23" s="660"/>
      <c r="E23" s="662"/>
      <c r="F23" s="664"/>
      <c r="G23" s="393"/>
      <c r="H23" s="660"/>
      <c r="I23" s="386"/>
      <c r="J23" s="670"/>
      <c r="K23" s="669"/>
      <c r="L23" s="394"/>
      <c r="M23" s="665">
        <f>IF(NOT(ISERROR(MATCH(L23,_xlfn.ANCHORARRAY(F34),0))),K36&amp;"Por favor no seleccionar los criterios de impacto",L23)</f>
        <v>0</v>
      </c>
      <c r="N23" s="666"/>
      <c r="O23" s="665"/>
      <c r="P23" s="667"/>
      <c r="Q23" s="271">
        <v>2</v>
      </c>
      <c r="R23" s="190" t="s">
        <v>511</v>
      </c>
      <c r="S23" s="272" t="str">
        <f>IF(OR(T23="Preventivo",T23="Detectivo"),"Probabilidad",IF(T23="Correctivo","Impacto",""))</f>
        <v>Probabilidad</v>
      </c>
      <c r="T23" s="273" t="s">
        <v>58</v>
      </c>
      <c r="U23" s="273" t="s">
        <v>59</v>
      </c>
      <c r="V23" s="274" t="str">
        <f t="shared" ref="V23:V27" si="8">IF(AND(T23="Preventivo",U23="Automático"),"50%",IF(AND(T23="Preventivo",U23="Manual"),"40%",IF(AND(T23="Detectivo",U23="Automático"),"40%",IF(AND(T23="Detectivo",U23="Manual"),"30%",IF(AND(T23="Correctivo",U23="Automático"),"35%",IF(AND(T23="Correctivo",U23="Manual"),"25%",""))))))</f>
        <v>40%</v>
      </c>
      <c r="W23" s="273" t="s">
        <v>60</v>
      </c>
      <c r="X23" s="273" t="s">
        <v>61</v>
      </c>
      <c r="Y23" s="273" t="s">
        <v>62</v>
      </c>
      <c r="Z23" s="275">
        <f>IFERROR(IF(AND(S22="Probabilidad",S23="Probabilidad"),(AB22-(+AB22*V23)),IF(S23="Probabilidad",(K22-(+K22*V23)),IF(S23="Impacto",AB22,""))),"")</f>
        <v>0.252</v>
      </c>
      <c r="AA23" s="276" t="str">
        <f t="shared" si="2"/>
        <v>Baja</v>
      </c>
      <c r="AB23" s="274">
        <f t="shared" ref="AB23:AB27" si="9">+Z23</f>
        <v>0.252</v>
      </c>
      <c r="AC23" s="276" t="str">
        <f t="shared" si="4"/>
        <v>Moderado</v>
      </c>
      <c r="AD23" s="274">
        <f>IFERROR(IF(AND(S22="Impacto",S23="Impacto"),(AD22-(+AD22*V23)),IF(S23="Impacto",(O22-(+O22*V23)),IF(S23="Probabilidad",AD22,""))),"")</f>
        <v>0.6</v>
      </c>
      <c r="AE23" s="277"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668"/>
      <c r="AG23" s="273"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79" customHeight="1" x14ac:dyDescent="0.35">
      <c r="A24" s="403"/>
      <c r="B24" s="379"/>
      <c r="C24" s="379"/>
      <c r="D24" s="660"/>
      <c r="E24" s="662"/>
      <c r="F24" s="664"/>
      <c r="G24" s="393"/>
      <c r="H24" s="660"/>
      <c r="I24" s="386"/>
      <c r="J24" s="670"/>
      <c r="K24" s="669"/>
      <c r="L24" s="394"/>
      <c r="M24" s="665">
        <f>IF(NOT(ISERROR(MATCH(L24,_xlfn.ANCHORARRAY(F35),0))),K37&amp;"Por favor no seleccionar los criterios de impacto",L24)</f>
        <v>0</v>
      </c>
      <c r="N24" s="666"/>
      <c r="O24" s="665"/>
      <c r="P24" s="667"/>
      <c r="Q24" s="271">
        <v>3</v>
      </c>
      <c r="R24" s="190" t="s">
        <v>512</v>
      </c>
      <c r="S24" s="272" t="str">
        <f>IF(OR(T24="Preventivo",T24="Detectivo"),"Probabilidad",IF(T24="Correctivo","Impacto",""))</f>
        <v>Probabilidad</v>
      </c>
      <c r="T24" s="273" t="s">
        <v>72</v>
      </c>
      <c r="U24" s="273" t="s">
        <v>59</v>
      </c>
      <c r="V24" s="274" t="str">
        <f t="shared" si="8"/>
        <v>30%</v>
      </c>
      <c r="W24" s="273" t="s">
        <v>60</v>
      </c>
      <c r="X24" s="273" t="s">
        <v>61</v>
      </c>
      <c r="Y24" s="273" t="s">
        <v>62</v>
      </c>
      <c r="Z24" s="275">
        <f>IFERROR(IF(AND(S23="Probabilidad",S24="Probabilidad"),(AB23-(+AB23*V24)),IF(AND(S23="Impacto",S24="Probabilidad"),(AB22-(+AB22*V24)),IF(S24="Impacto",AB23,""))),"")</f>
        <v>0.1764</v>
      </c>
      <c r="AA24" s="276" t="str">
        <f t="shared" si="2"/>
        <v>Muy Baja</v>
      </c>
      <c r="AB24" s="274">
        <f t="shared" si="9"/>
        <v>0.1764</v>
      </c>
      <c r="AC24" s="276" t="str">
        <f t="shared" si="4"/>
        <v>Moderado</v>
      </c>
      <c r="AD24" s="274">
        <f>IFERROR(IF(AND(S23="Impacto",S24="Impacto"),(AD23-(+AD23*V24)),IF(AND(S23="Probabilidad",S24="Impacto"),(AD22-(+AD22*V24)),IF(S24="Probabilidad",AD23,""))),"")</f>
        <v>0.6</v>
      </c>
      <c r="AE24" s="277" t="str">
        <f t="shared" si="10"/>
        <v>Moderado</v>
      </c>
      <c r="AF24" s="668"/>
      <c r="AG24" s="273"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hidden="1" customHeight="1" x14ac:dyDescent="0.35">
      <c r="A25" s="403"/>
      <c r="B25" s="379"/>
      <c r="C25" s="379"/>
      <c r="D25" s="660"/>
      <c r="E25" s="662"/>
      <c r="F25" s="664"/>
      <c r="G25" s="393"/>
      <c r="H25" s="660"/>
      <c r="I25" s="386"/>
      <c r="J25" s="670"/>
      <c r="K25" s="669"/>
      <c r="L25" s="394"/>
      <c r="M25" s="665">
        <f>IF(NOT(ISERROR(MATCH(L25,_xlfn.ANCHORARRAY(F36),0))),K38&amp;"Por favor no seleccionar los criterios de impacto",L25)</f>
        <v>0</v>
      </c>
      <c r="N25" s="666"/>
      <c r="O25" s="665"/>
      <c r="P25" s="667"/>
      <c r="Q25" s="271">
        <v>4</v>
      </c>
      <c r="R25" s="278"/>
      <c r="S25" s="272" t="str">
        <f t="shared" ref="S25:S27" si="11">IF(OR(T25="Preventivo",T25="Detectivo"),"Probabilidad",IF(T25="Correctivo","Impacto",""))</f>
        <v/>
      </c>
      <c r="T25" s="273"/>
      <c r="U25" s="273"/>
      <c r="V25" s="274"/>
      <c r="W25" s="273"/>
      <c r="X25" s="273"/>
      <c r="Y25" s="273"/>
      <c r="Z25" s="275" t="str">
        <f t="shared" ref="Z25:Z27" si="12">IFERROR(IF(AND(S24="Probabilidad",S25="Probabilidad"),(AB24-(+AB24*V25)),IF(AND(S24="Impacto",S25="Probabilidad"),(AB23-(+AB23*V25)),IF(S25="Impacto",AB24,""))),"")</f>
        <v/>
      </c>
      <c r="AA25" s="276" t="str">
        <f t="shared" si="2"/>
        <v/>
      </c>
      <c r="AB25" s="274" t="str">
        <f t="shared" si="9"/>
        <v/>
      </c>
      <c r="AC25" s="276" t="str">
        <f t="shared" si="4"/>
        <v/>
      </c>
      <c r="AD25" s="274" t="str">
        <f t="shared" ref="AD25:AD27" si="13">IFERROR(IF(AND(S24="Impacto",S25="Impacto"),(AD24-(+AD24*V25)),IF(AND(S24="Probabilidad",S25="Impacto"),(AD23-(+AD23*V25)),IF(S25="Probabilidad",AD24,""))),"")</f>
        <v/>
      </c>
      <c r="AE25" s="277"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
      </c>
      <c r="AF25" s="668"/>
      <c r="AG25" s="273"/>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403"/>
      <c r="B26" s="379"/>
      <c r="C26" s="379"/>
      <c r="D26" s="660"/>
      <c r="E26" s="662"/>
      <c r="F26" s="664"/>
      <c r="G26" s="393"/>
      <c r="H26" s="660"/>
      <c r="I26" s="386"/>
      <c r="J26" s="670"/>
      <c r="K26" s="669"/>
      <c r="L26" s="394"/>
      <c r="M26" s="665">
        <f>IF(NOT(ISERROR(MATCH(L26,_xlfn.ANCHORARRAY(F37),0))),#REF!&amp;"Por favor no seleccionar los criterios de impacto",L26)</f>
        <v>0</v>
      </c>
      <c r="N26" s="666"/>
      <c r="O26" s="665"/>
      <c r="P26" s="667"/>
      <c r="Q26" s="271">
        <v>5</v>
      </c>
      <c r="R26" s="278"/>
      <c r="S26" s="272" t="str">
        <f t="shared" si="11"/>
        <v/>
      </c>
      <c r="T26" s="273"/>
      <c r="U26" s="273"/>
      <c r="V26" s="274"/>
      <c r="W26" s="273"/>
      <c r="X26" s="273"/>
      <c r="Y26" s="273"/>
      <c r="Z26" s="275" t="str">
        <f t="shared" si="12"/>
        <v/>
      </c>
      <c r="AA26" s="276" t="str">
        <f t="shared" si="2"/>
        <v/>
      </c>
      <c r="AB26" s="274" t="str">
        <f t="shared" si="9"/>
        <v/>
      </c>
      <c r="AC26" s="276" t="str">
        <f t="shared" si="4"/>
        <v/>
      </c>
      <c r="AD26" s="274" t="str">
        <f t="shared" si="13"/>
        <v/>
      </c>
      <c r="AE26" s="277"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668"/>
      <c r="AG26" s="273"/>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403"/>
      <c r="B27" s="379"/>
      <c r="C27" s="379"/>
      <c r="D27" s="660"/>
      <c r="E27" s="663"/>
      <c r="F27" s="664"/>
      <c r="G27" s="439"/>
      <c r="H27" s="660"/>
      <c r="I27" s="386"/>
      <c r="J27" s="670"/>
      <c r="K27" s="669"/>
      <c r="L27" s="394"/>
      <c r="M27" s="665">
        <f>IF(NOT(ISERROR(MATCH(L27,_xlfn.ANCHORARRAY(F38),0))),K39&amp;"Por favor no seleccionar los criterios de impacto",L27)</f>
        <v>0</v>
      </c>
      <c r="N27" s="666"/>
      <c r="O27" s="665"/>
      <c r="P27" s="667"/>
      <c r="Q27" s="271">
        <v>6</v>
      </c>
      <c r="R27" s="279"/>
      <c r="S27" s="272" t="str">
        <f t="shared" si="11"/>
        <v/>
      </c>
      <c r="T27" s="273"/>
      <c r="U27" s="273"/>
      <c r="V27" s="274" t="str">
        <f t="shared" si="8"/>
        <v/>
      </c>
      <c r="W27" s="273"/>
      <c r="X27" s="273"/>
      <c r="Y27" s="273"/>
      <c r="Z27" s="275" t="str">
        <f t="shared" si="12"/>
        <v/>
      </c>
      <c r="AA27" s="276" t="str">
        <f t="shared" si="2"/>
        <v/>
      </c>
      <c r="AB27" s="274" t="str">
        <f t="shared" si="9"/>
        <v/>
      </c>
      <c r="AC27" s="276" t="str">
        <f t="shared" si="4"/>
        <v/>
      </c>
      <c r="AD27" s="274" t="str">
        <f t="shared" si="13"/>
        <v/>
      </c>
      <c r="AE27" s="277" t="str">
        <f t="shared" si="14"/>
        <v/>
      </c>
      <c r="AF27" s="277"/>
      <c r="AG27" s="273"/>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7" customHeight="1" x14ac:dyDescent="0.35">
      <c r="A28" s="403">
        <v>2</v>
      </c>
      <c r="B28" s="379" t="s">
        <v>90</v>
      </c>
      <c r="C28" s="379" t="s">
        <v>513</v>
      </c>
      <c r="D28" s="660" t="s">
        <v>514</v>
      </c>
      <c r="E28" s="660" t="s">
        <v>515</v>
      </c>
      <c r="F28" s="664" t="s">
        <v>516</v>
      </c>
      <c r="G28" s="380" t="s">
        <v>54</v>
      </c>
      <c r="H28" s="660" t="s">
        <v>55</v>
      </c>
      <c r="I28" s="386">
        <v>200</v>
      </c>
      <c r="J28" s="670" t="str">
        <f>IF(I28&lt;=0,"",IF(I28&lt;=2,"Muy Baja",IF(I28&lt;=24,"Baja",IF(I28&lt;=500,"Media",IF(I28&lt;=5000,"Alta","Muy Alta")))))</f>
        <v>Media</v>
      </c>
      <c r="K28" s="669">
        <f>IF(J28="","",IF(J28="Muy Baja",0.2,IF(J28="Baja",0.4,IF(J28="Media",0.6,IF(J28="Alta",0.8,IF(J28="Muy Alta",1,))))))</f>
        <v>0.6</v>
      </c>
      <c r="L28" s="394" t="s">
        <v>56</v>
      </c>
      <c r="M28" s="669" t="s">
        <v>56</v>
      </c>
      <c r="N28" s="670" t="s">
        <v>702</v>
      </c>
      <c r="O28" s="669">
        <f>IF(N28="","",IF(N28="Leve",0.2,IF(N28="Menor",0.4,IF(N28="Moderado",0.6,IF(N28="Mayor",0.8,IF(N28="Catastrófico",1,))))))</f>
        <v>0.6</v>
      </c>
      <c r="P28" s="671"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271">
        <v>1</v>
      </c>
      <c r="R28" s="278" t="s">
        <v>517</v>
      </c>
      <c r="S28" s="272" t="str">
        <f>IF(OR(T28="Preventivo",T28="Detectivo"),"Probabilidad",IF(T28="Correctivo","Impacto",""))</f>
        <v>Probabilidad</v>
      </c>
      <c r="T28" s="273" t="s">
        <v>72</v>
      </c>
      <c r="U28" s="273" t="s">
        <v>59</v>
      </c>
      <c r="V28" s="274" t="str">
        <f>IF(AND(T28="Preventivo",U28="Automático"),"50%",IF(AND(T28="Preventivo",U28="Manual"),"40%",IF(AND(T28="Detectivo",U28="Automático"),"40%",IF(AND(T28="Detectivo",U28="Manual"),"30%",IF(AND(T28="Correctivo",U28="Automático"),"35%",IF(AND(T28="Correctivo",U28="Manual"),"25%",""))))))</f>
        <v>30%</v>
      </c>
      <c r="W28" s="273" t="s">
        <v>60</v>
      </c>
      <c r="X28" s="273" t="s">
        <v>61</v>
      </c>
      <c r="Y28" s="273" t="s">
        <v>62</v>
      </c>
      <c r="Z28" s="275">
        <f>IFERROR(IF(S28="Probabilidad",(K28-(+K28*V28)),IF(S28="Impacto",K28,"")),"")</f>
        <v>0.42</v>
      </c>
      <c r="AA28" s="276" t="str">
        <f>IFERROR(IF(Z28="","",IF(Z28&lt;=0.2,"Muy Baja",IF(Z28&lt;=0.4,"Baja",IF(Z28&lt;=0.6,"Media",IF(Z28&lt;=0.8,"Alta","Muy Alta"))))),"")</f>
        <v>Media</v>
      </c>
      <c r="AB28" s="274">
        <f>+Z28</f>
        <v>0.42</v>
      </c>
      <c r="AC28" s="276" t="str">
        <f>IFERROR(IF(AD28="","",IF(AD28&lt;=0.2,"Leve",IF(AD28&lt;=0.4,"Menor",IF(AD28&lt;=0.6,"Moderado",IF(AD28&lt;=0.8,"Mayor","Catastrófico"))))),"")</f>
        <v>Moderado</v>
      </c>
      <c r="AD28" s="274">
        <f>IFERROR(IF(S28="Impacto",(O28-(+O28*V28)),IF(S28="Probabilidad",O28,"")),"")</f>
        <v>0.6</v>
      </c>
      <c r="AE28" s="277"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672" t="str">
        <f>(AE29)</f>
        <v>Moderado</v>
      </c>
      <c r="AG28" s="273"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20.65" customHeight="1" x14ac:dyDescent="0.35">
      <c r="A29" s="403"/>
      <c r="B29" s="379"/>
      <c r="C29" s="379"/>
      <c r="D29" s="660"/>
      <c r="E29" s="660"/>
      <c r="F29" s="664"/>
      <c r="G29" s="380"/>
      <c r="H29" s="660"/>
      <c r="I29" s="386"/>
      <c r="J29" s="670"/>
      <c r="K29" s="669"/>
      <c r="L29" s="394"/>
      <c r="M29" s="669">
        <f>IF(NOT(ISERROR(MATCH(L29,_xlfn.ANCHORARRAY(F39),0))),K41&amp;"Por favor no seleccionar los criterios de impacto",L29)</f>
        <v>0</v>
      </c>
      <c r="N29" s="670"/>
      <c r="O29" s="669"/>
      <c r="P29" s="671"/>
      <c r="Q29" s="271">
        <v>2</v>
      </c>
      <c r="R29" s="190" t="s">
        <v>518</v>
      </c>
      <c r="S29" s="272" t="str">
        <f>IF(OR(T29="Preventivo",T29="Detectivo"),"Probabilidad",IF(T29="Correctivo","Impacto",""))</f>
        <v>Probabilidad</v>
      </c>
      <c r="T29" s="273" t="s">
        <v>58</v>
      </c>
      <c r="U29" s="273" t="s">
        <v>59</v>
      </c>
      <c r="V29" s="274" t="str">
        <f t="shared" ref="V29:V33" si="15">IF(AND(T29="Preventivo",U29="Automático"),"50%",IF(AND(T29="Preventivo",U29="Manual"),"40%",IF(AND(T29="Detectivo",U29="Automático"),"40%",IF(AND(T29="Detectivo",U29="Manual"),"30%",IF(AND(T29="Correctivo",U29="Automático"),"35%",IF(AND(T29="Correctivo",U29="Manual"),"25%",""))))))</f>
        <v>40%</v>
      </c>
      <c r="W29" s="273" t="s">
        <v>60</v>
      </c>
      <c r="X29" s="273" t="s">
        <v>61</v>
      </c>
      <c r="Y29" s="273" t="s">
        <v>62</v>
      </c>
      <c r="Z29" s="280">
        <f>IFERROR(IF(AND(S28="Probabilidad",S29="Probabilidad"),(AB28-(+AB28*V29)),IF(S29="Probabilidad",(K28-(+K28*V29)),IF(S29="Impacto",AB28,""))),"")</f>
        <v>0.252</v>
      </c>
      <c r="AA29" s="276" t="str">
        <f t="shared" si="2"/>
        <v>Baja</v>
      </c>
      <c r="AB29" s="274">
        <f t="shared" ref="AB29:AB33" si="16">+Z29</f>
        <v>0.252</v>
      </c>
      <c r="AC29" s="276" t="str">
        <f t="shared" si="4"/>
        <v>Moderado</v>
      </c>
      <c r="AD29" s="274">
        <f>IFERROR(IF(AND(S28="Impacto",S29="Impacto"),(AD28-(+AD28*V29)),IF(S29="Impacto",(O28-(+O28*V29)),IF(S29="Probabilidad",AD28,""))),"")</f>
        <v>0.6</v>
      </c>
      <c r="AE29" s="277"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672"/>
      <c r="AG29" s="273"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3.5" hidden="1" customHeight="1" x14ac:dyDescent="0.35">
      <c r="A30" s="403"/>
      <c r="B30" s="379"/>
      <c r="C30" s="379"/>
      <c r="D30" s="660"/>
      <c r="E30" s="660"/>
      <c r="F30" s="664"/>
      <c r="G30" s="380"/>
      <c r="H30" s="660"/>
      <c r="I30" s="386"/>
      <c r="J30" s="670"/>
      <c r="K30" s="669"/>
      <c r="L30" s="394"/>
      <c r="M30" s="669">
        <f>IF(NOT(ISERROR(MATCH(L30,_xlfn.ANCHORARRAY(F40),0))),K42&amp;"Por favor no seleccionar los criterios de impacto",L30)</f>
        <v>0</v>
      </c>
      <c r="N30" s="670"/>
      <c r="O30" s="669"/>
      <c r="P30" s="671"/>
      <c r="Q30" s="271">
        <v>3</v>
      </c>
      <c r="R30" s="190"/>
      <c r="S30" s="272" t="str">
        <f>IF(OR(T30="Preventivo",T30="Detectivo"),"Probabilidad",IF(T30="Correctivo","Impacto",""))</f>
        <v/>
      </c>
      <c r="T30" s="273"/>
      <c r="U30" s="273" t="s">
        <v>59</v>
      </c>
      <c r="V30" s="274" t="str">
        <f t="shared" si="15"/>
        <v/>
      </c>
      <c r="W30" s="273" t="s">
        <v>60</v>
      </c>
      <c r="X30" s="273" t="s">
        <v>61</v>
      </c>
      <c r="Y30" s="273" t="s">
        <v>62</v>
      </c>
      <c r="Z30" s="275" t="str">
        <f>IFERROR(IF(AND(S29="Probabilidad",S30="Probabilidad"),(AB29-(+AB29*V30)),IF(AND(S29="Impacto",S30="Probabilidad"),(AB28-(+AB28*V30)),IF(S30="Impacto",AB29,""))),"")</f>
        <v/>
      </c>
      <c r="AA30" s="276" t="str">
        <f t="shared" si="2"/>
        <v/>
      </c>
      <c r="AB30" s="274" t="str">
        <f t="shared" si="16"/>
        <v/>
      </c>
      <c r="AC30" s="276" t="str">
        <f t="shared" si="4"/>
        <v/>
      </c>
      <c r="AD30" s="274" t="str">
        <f>IFERROR(IF(AND(S29="Impacto",S30="Impacto"),(AD29-(+AD29*V30)),IF(AND(S29="Probabilidad",S30="Impacto"),(AD28-(+AD28*V30)),IF(S30="Probabilidad",AD29,""))),"")</f>
        <v/>
      </c>
      <c r="AE30" s="277" t="str">
        <f t="shared" si="17"/>
        <v/>
      </c>
      <c r="AF30" s="672"/>
      <c r="AG30" s="273"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51.5" hidden="1" customHeight="1" x14ac:dyDescent="0.35">
      <c r="A31" s="403"/>
      <c r="B31" s="379"/>
      <c r="C31" s="379"/>
      <c r="D31" s="660"/>
      <c r="E31" s="660"/>
      <c r="F31" s="664"/>
      <c r="G31" s="380"/>
      <c r="H31" s="660"/>
      <c r="I31" s="386"/>
      <c r="J31" s="670"/>
      <c r="K31" s="669"/>
      <c r="L31" s="394"/>
      <c r="M31" s="669">
        <f>IF(NOT(ISERROR(MATCH(L31,_xlfn.ANCHORARRAY(F41),0))),K43&amp;"Por favor no seleccionar los criterios de impacto",L31)</f>
        <v>0</v>
      </c>
      <c r="N31" s="670"/>
      <c r="O31" s="669"/>
      <c r="P31" s="671"/>
      <c r="Q31" s="271">
        <v>4</v>
      </c>
      <c r="R31" s="281"/>
      <c r="S31" s="272" t="str">
        <f t="shared" ref="S31:S33" si="18">IF(OR(T31="Preventivo",T31="Detectivo"),"Probabilidad",IF(T31="Correctivo","Impacto",""))</f>
        <v/>
      </c>
      <c r="T31" s="273"/>
      <c r="U31" s="273" t="s">
        <v>59</v>
      </c>
      <c r="V31" s="274" t="str">
        <f t="shared" si="15"/>
        <v/>
      </c>
      <c r="W31" s="273" t="s">
        <v>60</v>
      </c>
      <c r="X31" s="273" t="s">
        <v>61</v>
      </c>
      <c r="Y31" s="273" t="s">
        <v>62</v>
      </c>
      <c r="Z31" s="275" t="str">
        <f t="shared" ref="Z31:Z33" si="19">IFERROR(IF(AND(S30="Probabilidad",S31="Probabilidad"),(AB30-(+AB30*V31)),IF(AND(S30="Impacto",S31="Probabilidad"),(AB29-(+AB29*V31)),IF(S31="Impacto",AB30,""))),"")</f>
        <v/>
      </c>
      <c r="AA31" s="276" t="str">
        <f t="shared" si="2"/>
        <v/>
      </c>
      <c r="AB31" s="274" t="str">
        <f t="shared" si="16"/>
        <v/>
      </c>
      <c r="AC31" s="276" t="str">
        <f t="shared" si="4"/>
        <v/>
      </c>
      <c r="AD31" s="274" t="str">
        <f t="shared" ref="AD31:AD33" si="20">IFERROR(IF(AND(S30="Impacto",S31="Impacto"),(AD30-(+AD30*V31)),IF(AND(S30="Probabilidad",S31="Impacto"),(AD29-(+AD29*V31)),IF(S31="Probabilidad",AD30,""))),"")</f>
        <v/>
      </c>
      <c r="AE31" s="277"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672"/>
      <c r="AG31" s="273"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hidden="1" customHeight="1" x14ac:dyDescent="0.35">
      <c r="A32" s="403"/>
      <c r="B32" s="379"/>
      <c r="C32" s="379"/>
      <c r="D32" s="660"/>
      <c r="E32" s="660"/>
      <c r="F32" s="664"/>
      <c r="G32" s="380"/>
      <c r="H32" s="660"/>
      <c r="I32" s="386"/>
      <c r="J32" s="670"/>
      <c r="K32" s="669"/>
      <c r="L32" s="394"/>
      <c r="M32" s="669">
        <f>IF(NOT(ISERROR(MATCH(L32,_xlfn.ANCHORARRAY(F42),0))),K44&amp;"Por favor no seleccionar los criterios de impacto",L32)</f>
        <v>0</v>
      </c>
      <c r="N32" s="670"/>
      <c r="O32" s="669"/>
      <c r="P32" s="671"/>
      <c r="Q32" s="271">
        <v>5</v>
      </c>
      <c r="R32" s="278"/>
      <c r="S32" s="272" t="str">
        <f t="shared" si="18"/>
        <v/>
      </c>
      <c r="T32" s="273"/>
      <c r="U32" s="273" t="s">
        <v>59</v>
      </c>
      <c r="V32" s="274" t="str">
        <f t="shared" si="15"/>
        <v/>
      </c>
      <c r="W32" s="273" t="s">
        <v>60</v>
      </c>
      <c r="X32" s="273" t="s">
        <v>61</v>
      </c>
      <c r="Y32" s="273" t="s">
        <v>62</v>
      </c>
      <c r="Z32" s="275" t="str">
        <f t="shared" si="19"/>
        <v/>
      </c>
      <c r="AA32" s="276" t="str">
        <f t="shared" si="2"/>
        <v/>
      </c>
      <c r="AB32" s="274" t="str">
        <f t="shared" si="16"/>
        <v/>
      </c>
      <c r="AC32" s="276" t="str">
        <f t="shared" si="4"/>
        <v/>
      </c>
      <c r="AD32" s="274" t="str">
        <f t="shared" si="20"/>
        <v/>
      </c>
      <c r="AE32" s="277"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672"/>
      <c r="AG32" s="273"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hidden="1" customHeight="1" x14ac:dyDescent="0.35">
      <c r="A33" s="403"/>
      <c r="B33" s="379"/>
      <c r="C33" s="379"/>
      <c r="D33" s="660"/>
      <c r="E33" s="660"/>
      <c r="F33" s="664"/>
      <c r="G33" s="380"/>
      <c r="H33" s="660"/>
      <c r="I33" s="386"/>
      <c r="J33" s="670"/>
      <c r="K33" s="669"/>
      <c r="L33" s="394"/>
      <c r="M33" s="669">
        <f>IF(NOT(ISERROR(MATCH(L33,_xlfn.ANCHORARRAY(F43),0))),K45&amp;"Por favor no seleccionar los criterios de impacto",L33)</f>
        <v>0</v>
      </c>
      <c r="N33" s="670"/>
      <c r="O33" s="669"/>
      <c r="P33" s="671"/>
      <c r="Q33" s="271">
        <v>6</v>
      </c>
      <c r="R33" s="278"/>
      <c r="S33" s="272" t="str">
        <f t="shared" si="18"/>
        <v/>
      </c>
      <c r="T33" s="273"/>
      <c r="U33" s="273" t="s">
        <v>59</v>
      </c>
      <c r="V33" s="274" t="str">
        <f t="shared" si="15"/>
        <v/>
      </c>
      <c r="W33" s="273" t="s">
        <v>60</v>
      </c>
      <c r="X33" s="273" t="s">
        <v>61</v>
      </c>
      <c r="Y33" s="273" t="s">
        <v>62</v>
      </c>
      <c r="Z33" s="275" t="str">
        <f t="shared" si="19"/>
        <v/>
      </c>
      <c r="AA33" s="276" t="str">
        <f t="shared" si="2"/>
        <v/>
      </c>
      <c r="AB33" s="274" t="str">
        <f t="shared" si="16"/>
        <v/>
      </c>
      <c r="AC33" s="276" t="str">
        <f t="shared" si="4"/>
        <v/>
      </c>
      <c r="AD33" s="274" t="str">
        <f t="shared" si="20"/>
        <v/>
      </c>
      <c r="AE33" s="277" t="str">
        <f t="shared" si="21"/>
        <v/>
      </c>
      <c r="AF33" s="672"/>
      <c r="AG33" s="273"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79" customHeight="1" x14ac:dyDescent="0.35">
      <c r="A34" s="403">
        <v>3</v>
      </c>
      <c r="B34" s="379" t="s">
        <v>49</v>
      </c>
      <c r="C34" s="379" t="s">
        <v>513</v>
      </c>
      <c r="D34" s="660" t="s">
        <v>206</v>
      </c>
      <c r="E34" s="660" t="s">
        <v>515</v>
      </c>
      <c r="F34" s="664" t="s">
        <v>519</v>
      </c>
      <c r="G34" s="392" t="s">
        <v>54</v>
      </c>
      <c r="H34" s="660" t="s">
        <v>55</v>
      </c>
      <c r="I34" s="386">
        <v>150</v>
      </c>
      <c r="J34" s="670" t="str">
        <f>IF(I34&lt;=0,"",IF(I34&lt;=2,"Muy Baja",IF(I34&lt;=24,"Baja",IF(I34&lt;=500,"Media",IF(I34&lt;=5000,"Alta","Muy Alta")))))</f>
        <v>Media</v>
      </c>
      <c r="K34" s="669">
        <f>IF(J34="","",IF(J34="Muy Baja",0.2,IF(J34="Baja",0.4,IF(J34="Media",0.6,IF(J34="Alta",0.8,IF(J34="Muy Alta",1,))))))</f>
        <v>0.6</v>
      </c>
      <c r="L34" s="394" t="s">
        <v>56</v>
      </c>
      <c r="M34" s="669" t="s">
        <v>56</v>
      </c>
      <c r="N34" s="670" t="s">
        <v>702</v>
      </c>
      <c r="O34" s="669">
        <f>IF(N34="","",IF(N34="Leve",0.2,IF(N34="Menor",0.4,IF(N34="Moderado",0.6,IF(N34="Mayor",0.8,IF(N34="Catastrófico",1,))))))</f>
        <v>0.6</v>
      </c>
      <c r="P34" s="671"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Moderado</v>
      </c>
      <c r="Q34" s="271">
        <v>1</v>
      </c>
      <c r="R34" s="279" t="s">
        <v>520</v>
      </c>
      <c r="S34" s="272" t="str">
        <f>IF(OR(T34="Preventivo",T34="Detectivo"),"Probabilidad",IF(T34="Correctivo","Impacto",""))</f>
        <v>Probabilidad</v>
      </c>
      <c r="T34" s="273" t="s">
        <v>58</v>
      </c>
      <c r="U34" s="273" t="s">
        <v>59</v>
      </c>
      <c r="V34" s="274" t="str">
        <f>IF(AND(T34="Preventivo",U34="Automático"),"50%",IF(AND(T34="Preventivo",U34="Manual"),"40%",IF(AND(T34="Detectivo",U34="Automático"),"40%",IF(AND(T34="Detectivo",U34="Manual"),"30%",IF(AND(T34="Correctivo",U34="Automático"),"35%",IF(AND(T34="Correctivo",U34="Manual"),"25%",""))))))</f>
        <v>40%</v>
      </c>
      <c r="W34" s="273" t="s">
        <v>60</v>
      </c>
      <c r="X34" s="273" t="s">
        <v>61</v>
      </c>
      <c r="Y34" s="273" t="s">
        <v>62</v>
      </c>
      <c r="Z34" s="275">
        <f>IFERROR(IF(S34="Probabilidad",(K34-(+K34*V34)),IF(S34="Impacto",K34,"")),"")</f>
        <v>0.36</v>
      </c>
      <c r="AA34" s="276" t="str">
        <f>IFERROR(IF(Z34="","",IF(Z34&lt;=0.2,"Muy Baja",IF(Z34&lt;=0.4,"Baja",IF(Z34&lt;=0.6,"Media",IF(Z34&lt;=0.8,"Alta","Muy Alta"))))),"")</f>
        <v>Baja</v>
      </c>
      <c r="AB34" s="274">
        <f>+Z34</f>
        <v>0.36</v>
      </c>
      <c r="AC34" s="276" t="str">
        <f>IFERROR(IF(AD34="","",IF(AD34&lt;=0.2,"Leve",IF(AD34&lt;=0.4,"Menor",IF(AD34&lt;=0.6,"Moderado",IF(AD34&lt;=0.8,"Mayor","Catastrófico"))))),"")</f>
        <v>Moderado</v>
      </c>
      <c r="AD34" s="274">
        <f>IFERROR(IF(S34="Impacto",(O34-(+O34*V34)),IF(S34="Probabilidad",O34,"")),"")</f>
        <v>0.6</v>
      </c>
      <c r="AE34" s="277"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672" t="str">
        <f>(AE35)</f>
        <v>Moderado</v>
      </c>
      <c r="AG34" s="273"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58" customHeight="1" x14ac:dyDescent="0.35">
      <c r="A35" s="403"/>
      <c r="B35" s="379"/>
      <c r="C35" s="379"/>
      <c r="D35" s="660"/>
      <c r="E35" s="660"/>
      <c r="F35" s="664"/>
      <c r="G35" s="393"/>
      <c r="H35" s="660"/>
      <c r="I35" s="386"/>
      <c r="J35" s="670"/>
      <c r="K35" s="669"/>
      <c r="L35" s="394"/>
      <c r="M35" s="669">
        <f>IF(NOT(ISERROR(MATCH(L35,_xlfn.ANCHORARRAY(F45),0))),K47&amp;"Por favor no seleccionar los criterios de impacto",L35)</f>
        <v>0</v>
      </c>
      <c r="N35" s="670"/>
      <c r="O35" s="669"/>
      <c r="P35" s="671"/>
      <c r="Q35" s="271">
        <v>2</v>
      </c>
      <c r="R35" s="279" t="s">
        <v>521</v>
      </c>
      <c r="S35" s="272" t="str">
        <f>IF(OR(T35="Preventivo",T35="Detectivo"),"Probabilidad",IF(T35="Correctivo","Impacto",""))</f>
        <v>Probabilidad</v>
      </c>
      <c r="T35" s="273" t="s">
        <v>72</v>
      </c>
      <c r="U35" s="273" t="s">
        <v>59</v>
      </c>
      <c r="V35" s="274" t="str">
        <f t="shared" ref="V35:V37" si="22">IF(AND(T35="Preventivo",U35="Automático"),"50%",IF(AND(T35="Preventivo",U35="Manual"),"40%",IF(AND(T35="Detectivo",U35="Automático"),"40%",IF(AND(T35="Detectivo",U35="Manual"),"30%",IF(AND(T35="Correctivo",U35="Automático"),"35%",IF(AND(T35="Correctivo",U35="Manual"),"25%",""))))))</f>
        <v>30%</v>
      </c>
      <c r="W35" s="273" t="s">
        <v>60</v>
      </c>
      <c r="X35" s="273" t="s">
        <v>61</v>
      </c>
      <c r="Y35" s="273" t="s">
        <v>62</v>
      </c>
      <c r="Z35" s="275">
        <f>IFERROR(IF(AND(S34="Probabilidad",S35="Probabilidad"),(AB34-(+AB34*V35)),IF(S35="Probabilidad",(K34-(+K34*V35)),IF(S35="Impacto",AB34,""))),"")</f>
        <v>0.252</v>
      </c>
      <c r="AA35" s="276" t="str">
        <f t="shared" si="2"/>
        <v>Baja</v>
      </c>
      <c r="AB35" s="274">
        <f t="shared" ref="AB35:AB37" si="23">+Z35</f>
        <v>0.252</v>
      </c>
      <c r="AC35" s="276" t="str">
        <f t="shared" si="4"/>
        <v>Moderado</v>
      </c>
      <c r="AD35" s="274">
        <f>IFERROR(IF(AND(S34="Impacto",S35="Impacto"),(AD34-(+AD34*V35)),IF(S35="Impacto",(O34-(+O34*V35)),IF(S35="Probabilidad",AD34,""))),"")</f>
        <v>0.6</v>
      </c>
      <c r="AE35" s="277" t="str">
        <f t="shared" ref="AE35:AE36" si="24">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Moderado</v>
      </c>
      <c r="AF35" s="672"/>
      <c r="AG35" s="273"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0.65" hidden="1" customHeight="1" x14ac:dyDescent="0.35">
      <c r="A36" s="403"/>
      <c r="B36" s="379"/>
      <c r="C36" s="379"/>
      <c r="D36" s="660"/>
      <c r="E36" s="660"/>
      <c r="F36" s="664"/>
      <c r="G36" s="393"/>
      <c r="H36" s="660"/>
      <c r="I36" s="386"/>
      <c r="J36" s="670"/>
      <c r="K36" s="669"/>
      <c r="L36" s="394"/>
      <c r="M36" s="669">
        <f>IF(NOT(ISERROR(MATCH(L36,_xlfn.ANCHORARRAY(F46),0))),K48&amp;"Por favor no seleccionar los criterios de impacto",L36)</f>
        <v>0</v>
      </c>
      <c r="N36" s="670"/>
      <c r="O36" s="669"/>
      <c r="P36" s="671"/>
      <c r="Q36" s="271">
        <v>3</v>
      </c>
      <c r="R36" s="279"/>
      <c r="S36" s="272" t="str">
        <f>IF(OR(T36="Preventivo",T36="Detectivo"),"Probabilidad",IF(T36="Correctivo","Impacto",""))</f>
        <v/>
      </c>
      <c r="T36" s="273"/>
      <c r="U36" s="273" t="s">
        <v>59</v>
      </c>
      <c r="V36" s="274" t="str">
        <f t="shared" si="22"/>
        <v/>
      </c>
      <c r="W36" s="273" t="s">
        <v>60</v>
      </c>
      <c r="X36" s="273" t="s">
        <v>61</v>
      </c>
      <c r="Y36" s="273" t="s">
        <v>62</v>
      </c>
      <c r="Z36" s="275" t="str">
        <f>IFERROR(IF(AND(S35="Probabilidad",S36="Probabilidad"),(AB35-(+AB35*V36)),IF(AND(S35="Impacto",S36="Probabilidad"),(AB34-(+AB34*V36)),IF(S36="Impacto",AB35,""))),"")</f>
        <v/>
      </c>
      <c r="AA36" s="276" t="str">
        <f t="shared" si="2"/>
        <v/>
      </c>
      <c r="AB36" s="274" t="str">
        <f t="shared" si="23"/>
        <v/>
      </c>
      <c r="AC36" s="276" t="str">
        <f t="shared" si="4"/>
        <v/>
      </c>
      <c r="AD36" s="274" t="str">
        <f>IFERROR(IF(AND(S35="Impacto",S36="Impacto"),(AD35-(+AD35*V36)),IF(AND(S35="Probabilidad",S36="Impacto"),(AD34-(+AD34*V36)),IF(S36="Probabilidad",AD35,""))),"")</f>
        <v/>
      </c>
      <c r="AE36" s="277" t="str">
        <f t="shared" si="24"/>
        <v/>
      </c>
      <c r="AF36" s="672"/>
      <c r="AG36" s="273"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93" hidden="1" customHeight="1" x14ac:dyDescent="0.35">
      <c r="A37" s="403"/>
      <c r="B37" s="379"/>
      <c r="C37" s="379"/>
      <c r="D37" s="660"/>
      <c r="E37" s="660"/>
      <c r="F37" s="664"/>
      <c r="G37" s="393"/>
      <c r="H37" s="660"/>
      <c r="I37" s="386"/>
      <c r="J37" s="670"/>
      <c r="K37" s="669"/>
      <c r="L37" s="394"/>
      <c r="M37" s="669">
        <f>IF(NOT(ISERROR(MATCH(L37,_xlfn.ANCHORARRAY(F47),0))),K49&amp;"Por favor no seleccionar los criterios de impacto",L37)</f>
        <v>0</v>
      </c>
      <c r="N37" s="670"/>
      <c r="O37" s="669"/>
      <c r="P37" s="671"/>
      <c r="Q37" s="271">
        <v>4</v>
      </c>
      <c r="R37" s="279"/>
      <c r="S37" s="272" t="str">
        <f t="shared" ref="S37" si="25">IF(OR(T37="Preventivo",T37="Detectivo"),"Probabilidad",IF(T37="Correctivo","Impacto",""))</f>
        <v/>
      </c>
      <c r="T37" s="273"/>
      <c r="U37" s="273" t="s">
        <v>59</v>
      </c>
      <c r="V37" s="274" t="str">
        <f t="shared" si="22"/>
        <v/>
      </c>
      <c r="W37" s="273" t="s">
        <v>60</v>
      </c>
      <c r="X37" s="273" t="s">
        <v>61</v>
      </c>
      <c r="Y37" s="273" t="s">
        <v>62</v>
      </c>
      <c r="Z37" s="275" t="str">
        <f t="shared" ref="Z37" si="26">IFERROR(IF(AND(S36="Probabilidad",S37="Probabilidad"),(AB36-(+AB36*V37)),IF(AND(S36="Impacto",S37="Probabilidad"),(AB35-(+AB35*V37)),IF(S37="Impacto",AB36,""))),"")</f>
        <v/>
      </c>
      <c r="AA37" s="276" t="str">
        <f t="shared" si="2"/>
        <v/>
      </c>
      <c r="AB37" s="274" t="str">
        <f t="shared" si="23"/>
        <v/>
      </c>
      <c r="AC37" s="276" t="str">
        <f t="shared" si="4"/>
        <v/>
      </c>
      <c r="AD37" s="274" t="str">
        <f t="shared" ref="AD37" si="27">IFERROR(IF(AND(S36="Impacto",S37="Impacto"),(AD36-(+AD36*V37)),IF(AND(S36="Probabilidad",S37="Impacto"),(AD35-(+AD35*V37)),IF(S37="Probabilidad",AD36,""))),"")</f>
        <v/>
      </c>
      <c r="AE37" s="277"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
      </c>
      <c r="AF37" s="672"/>
      <c r="AG37" s="273" t="s">
        <v>63</v>
      </c>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51.5" hidden="1" customHeight="1" x14ac:dyDescent="0.35">
      <c r="A38" s="403"/>
      <c r="B38" s="379"/>
      <c r="C38" s="379"/>
      <c r="D38" s="660"/>
      <c r="E38" s="270"/>
      <c r="F38" s="664"/>
      <c r="G38" s="439"/>
      <c r="H38" s="660"/>
      <c r="I38" s="386"/>
      <c r="J38" s="670"/>
      <c r="K38" s="669"/>
      <c r="L38" s="394"/>
      <c r="M38" s="669">
        <f>IF(NOT(ISERROR(MATCH(L38,_xlfn.ANCHORARRAY(F48),0))),#REF!&amp;"Por favor no seleccionar los criterios de impacto",L38)</f>
        <v>0</v>
      </c>
      <c r="N38" s="670"/>
      <c r="O38" s="669"/>
      <c r="P38" s="671"/>
      <c r="Q38" s="271">
        <v>5</v>
      </c>
      <c r="R38" s="279"/>
      <c r="S38" s="272"/>
      <c r="T38" s="273"/>
      <c r="U38" s="273"/>
      <c r="V38" s="274"/>
      <c r="W38" s="273"/>
      <c r="X38" s="273"/>
      <c r="Y38" s="273"/>
      <c r="Z38" s="280"/>
      <c r="AA38" s="276"/>
      <c r="AB38" s="274"/>
      <c r="AC38" s="276"/>
      <c r="AD38" s="274"/>
      <c r="AE38" s="277"/>
      <c r="AF38" s="277"/>
      <c r="AG38" s="273"/>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77.150000000000006" customHeight="1" x14ac:dyDescent="0.35">
      <c r="A39" s="397">
        <v>4</v>
      </c>
      <c r="B39" s="399" t="s">
        <v>90</v>
      </c>
      <c r="C39" s="399" t="s">
        <v>522</v>
      </c>
      <c r="D39" s="673" t="s">
        <v>523</v>
      </c>
      <c r="E39" s="675" t="s">
        <v>515</v>
      </c>
      <c r="F39" s="687" t="s">
        <v>524</v>
      </c>
      <c r="G39" s="689" t="s">
        <v>54</v>
      </c>
      <c r="H39" s="673" t="s">
        <v>55</v>
      </c>
      <c r="I39" s="690">
        <v>25</v>
      </c>
      <c r="J39" s="681" t="str">
        <f>IF(I39&lt;=0,"",IF(I39&lt;=2,"Muy Baja",IF(I39&lt;=24,"Baja",IF(I39&lt;=500,"Media",IF(I39&lt;=5000,"Alta","Muy Alta")))))</f>
        <v>Media</v>
      </c>
      <c r="K39" s="679">
        <f>IF(J39="","",IF(J39="Muy Baja",0.2,IF(J39="Baja",0.4,IF(J39="Media",0.6,IF(J39="Alta",0.8,IF(J39="Muy Alta",1,))))))</f>
        <v>0.6</v>
      </c>
      <c r="L39" s="677" t="s">
        <v>56</v>
      </c>
      <c r="M39" s="679" t="s">
        <v>56</v>
      </c>
      <c r="N39" s="681" t="s">
        <v>702</v>
      </c>
      <c r="O39" s="679">
        <f>IF(N39="","",IF(N39="Leve",0.2,IF(N39="Menor",0.4,IF(N39="Moderado",0.6,IF(N39="Mayor",0.8,IF(N39="Catastrófico",1,))))))</f>
        <v>0.6</v>
      </c>
      <c r="P39" s="683" t="str">
        <f>IF(OR(AND(J39="Muy Baja",N39="Leve"),AND(J39="Muy Baja",N39="Menor"),AND(J39="Baja",N39="Leve")),"Bajo",IF(OR(AND(J39="Muy baja",N39="Moderado"),AND(J39="Baja",N39="Menor"),AND(J39="Baja",N39="Moderado"),AND(J39="Media",N39="Leve"),AND(J39="Media",N39="Menor"),AND(J39="Media",N39="Moderado"),AND(J39="Alta",N39="Leve"),AND(J39="Alta",N39="Menor")),"Moderado",IF(OR(AND(J39="Muy Baja",N39="Mayor"),AND(J39="Baja",N39="Mayor"),AND(J39="Media",N39="Mayor"),AND(J39="Alta",N39="Moderado"),AND(J39="Alta",N39="Mayor"),AND(J39="Muy Alta",N39="Leve"),AND(J39="Muy Alta",N39="Menor"),AND(J39="Muy Alta",N39="Moderado"),AND(J39="Muy Alta",N39="Mayor")),"Alto",IF(OR(AND(J39="Muy Baja",N39="Catastrófico"),AND(J39="Baja",N39="Catastrófico"),AND(J39="Media",N39="Catastrófico"),AND(J39="Alta",N39="Catastrófico"),AND(J39="Muy Alta",N39="Catastrófico")),"Extremo",""))))</f>
        <v>Moderado</v>
      </c>
      <c r="Q39" s="283">
        <v>1</v>
      </c>
      <c r="R39" s="282" t="s">
        <v>525</v>
      </c>
      <c r="S39" s="284" t="str">
        <f>IF(OR(T39="Preventivo",T39="Detectivo"),"Probabilidad",IF(T39="Correctivo","Impacto",""))</f>
        <v>Probabilidad</v>
      </c>
      <c r="T39" s="285" t="s">
        <v>72</v>
      </c>
      <c r="U39" s="285" t="s">
        <v>59</v>
      </c>
      <c r="V39" s="286" t="str">
        <f>IF(AND(T39="Preventivo",U39="Automático"),"50%",IF(AND(T39="Preventivo",U39="Manual"),"40%",IF(AND(T39="Detectivo",U39="Automático"),"40%",IF(AND(T39="Detectivo",U39="Manual"),"30%",IF(AND(T39="Correctivo",U39="Automático"),"35%",IF(AND(T39="Correctivo",U39="Manual"),"25%",""))))))</f>
        <v>30%</v>
      </c>
      <c r="W39" s="285" t="s">
        <v>60</v>
      </c>
      <c r="X39" s="285" t="s">
        <v>61</v>
      </c>
      <c r="Y39" s="285" t="s">
        <v>62</v>
      </c>
      <c r="Z39" s="287">
        <f>IFERROR(IF(S39="Probabilidad",(K39-(+K39*V39)),IF(S39="Impacto",K39,"")),"")</f>
        <v>0.42</v>
      </c>
      <c r="AA39" s="288" t="str">
        <f>IFERROR(IF(Z39="","",IF(Z39&lt;=0.2,"Muy Baja",IF(Z39&lt;=0.4,"Baja",IF(Z39&lt;=0.6,"Media",IF(Z39&lt;=0.8,"Alta","Muy Alta"))))),"")</f>
        <v>Media</v>
      </c>
      <c r="AB39" s="286">
        <f>+Z39</f>
        <v>0.42</v>
      </c>
      <c r="AC39" s="288" t="str">
        <f>IFERROR(IF(AD39="","",IF(AD39&lt;=0.2,"Leve",IF(AD39&lt;=0.4,"Menor",IF(AD39&lt;=0.6,"Moderado",IF(AD39&lt;=0.8,"Mayor","Catastrófico"))))),"")</f>
        <v>Moderado</v>
      </c>
      <c r="AD39" s="286">
        <f>IFERROR(IF(S39="Impacto",(O39-(+O39*V39)),IF(S39="Probabilidad",O39,"")),"")</f>
        <v>0.6</v>
      </c>
      <c r="AE39" s="289" t="str">
        <f>IFERROR(IF(OR(AND(AA39="Muy Baja",AC39="Leve"),AND(AA39="Muy Baja",AC39="Menor"),AND(AA39="Baja",AC39="Leve")),"Bajo",IF(OR(AND(AA39="Muy baja",AC39="Moderado"),AND(AA39="Baja",AC39="Menor"),AND(AA39="Baja",AC39="Moderado"),AND(AA39="Media",AC39="Leve"),AND(AA39="Media",AC39="Menor"),AND(AA39="Media",AC39="Moderado"),AND(AA39="Alta",AC39="Leve"),AND(AA39="Alta",AC39="Menor")),"Moderado",IF(OR(AND(AA39="Muy Baja",AC39="Mayor"),AND(AA39="Baja",AC39="Mayor"),AND(AA39="Media",AC39="Mayor"),AND(AA39="Alta",AC39="Moderado"),AND(AA39="Alta",AC39="Mayor"),AND(AA39="Muy Alta",AC39="Leve"),AND(AA39="Muy Alta",AC39="Menor"),AND(AA39="Muy Alta",AC39="Moderado"),AND(AA39="Muy Alta",AC39="Mayor")),"Alto",IF(OR(AND(AA39="Muy Baja",AC39="Catastrófico"),AND(AA39="Baja",AC39="Catastrófico"),AND(AA39="Media",AC39="Catastrófico"),AND(AA39="Alta",AC39="Catastrófico"),AND(AA39="Muy Alta",AC39="Catastrófico")),"Extremo","")))),"")</f>
        <v>Moderado</v>
      </c>
      <c r="AF39" s="685" t="str">
        <f>(AE40)</f>
        <v>Moderado</v>
      </c>
      <c r="AG39" s="285" t="s">
        <v>63</v>
      </c>
      <c r="AH39" s="61"/>
      <c r="AI39" s="62"/>
      <c r="AJ39" s="63"/>
      <c r="AK39" s="63"/>
      <c r="AL39" s="61"/>
      <c r="AM39" s="64"/>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71.5" customHeight="1" x14ac:dyDescent="0.35">
      <c r="A40" s="398"/>
      <c r="B40" s="400"/>
      <c r="C40" s="400"/>
      <c r="D40" s="674"/>
      <c r="E40" s="676"/>
      <c r="F40" s="688"/>
      <c r="G40" s="412"/>
      <c r="H40" s="674"/>
      <c r="I40" s="691"/>
      <c r="J40" s="682"/>
      <c r="K40" s="680"/>
      <c r="L40" s="678"/>
      <c r="M40" s="680">
        <f>IF(NOT(ISERROR(MATCH(L40,_xlfn.ANCHORARRAY(F50),0))),K52&amp;"Por favor no seleccionar los criterios de impacto",L40)</f>
        <v>0</v>
      </c>
      <c r="N40" s="682"/>
      <c r="O40" s="680"/>
      <c r="P40" s="684"/>
      <c r="Q40" s="291">
        <v>2</v>
      </c>
      <c r="R40" s="290" t="s">
        <v>526</v>
      </c>
      <c r="S40" s="292" t="str">
        <f>IF(OR(T40="Preventivo",T40="Detectivo"),"Probabilidad",IF(T40="Correctivo","Impacto",""))</f>
        <v>Probabilidad</v>
      </c>
      <c r="T40" s="293" t="s">
        <v>58</v>
      </c>
      <c r="U40" s="285" t="s">
        <v>59</v>
      </c>
      <c r="V40" s="286" t="str">
        <f>IF(AND(T40="Preventivo",U40="Automático"),"50%",IF(AND(T40="Preventivo",U40="Manual"),"40%",IF(AND(T40="Detectivo",U40="Automático"),"40%",IF(AND(T40="Detectivo",U40="Manual"),"30%",IF(AND(T40="Correctivo",U40="Automático"),"35%",IF(AND(T40="Correctivo",U40="Manual"),"25%",""))))))</f>
        <v>40%</v>
      </c>
      <c r="W40" s="285" t="s">
        <v>60</v>
      </c>
      <c r="X40" s="285" t="s">
        <v>61</v>
      </c>
      <c r="Y40" s="285" t="s">
        <v>62</v>
      </c>
      <c r="Z40" s="294">
        <f>IFERROR(IF(AND(S39="Probabilidad",S40="Probabilidad"),(AB39-(+AB39*V40)),IF(S40="Probabilidad",(K39-(+K39*V40)),IF(S40="Impacto",AB39,""))),"")</f>
        <v>0.252</v>
      </c>
      <c r="AA40" s="295" t="str">
        <f t="shared" si="2"/>
        <v>Baja</v>
      </c>
      <c r="AB40" s="296">
        <f t="shared" ref="AB40:AB44" si="28">+Z40</f>
        <v>0.252</v>
      </c>
      <c r="AC40" s="295" t="str">
        <f t="shared" si="4"/>
        <v>Moderado</v>
      </c>
      <c r="AD40" s="296">
        <f>IFERROR(IF(AND(S39="Impacto",S40="Impacto"),(AD39-(+AD39*V40)),IF(S40="Impacto",(O39-(+O39*V40)),IF(S40="Probabilidad",AD39,""))),"")</f>
        <v>0.6</v>
      </c>
      <c r="AE40" s="297" t="str">
        <f t="shared" ref="AE40:AE41" si="29">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Moderado</v>
      </c>
      <c r="AF40" s="685"/>
      <c r="AG40" s="293" t="s">
        <v>63</v>
      </c>
      <c r="AH40" s="74"/>
      <c r="AI40" s="75"/>
      <c r="AJ40" s="76"/>
      <c r="AK40" s="76"/>
      <c r="AL40" s="74"/>
      <c r="AM40" s="77"/>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69" hidden="1" customHeight="1" x14ac:dyDescent="0.35">
      <c r="A41" s="398"/>
      <c r="B41" s="400"/>
      <c r="C41" s="400"/>
      <c r="D41" s="674"/>
      <c r="E41" s="676"/>
      <c r="F41" s="688"/>
      <c r="G41" s="412"/>
      <c r="H41" s="674"/>
      <c r="I41" s="691"/>
      <c r="J41" s="682"/>
      <c r="K41" s="680"/>
      <c r="L41" s="678"/>
      <c r="M41" s="680">
        <f>IF(NOT(ISERROR(MATCH(L41,_xlfn.ANCHORARRAY(F51),0))),K53&amp;"Por favor no seleccionar los criterios de impacto",L41)</f>
        <v>0</v>
      </c>
      <c r="N41" s="682"/>
      <c r="O41" s="680"/>
      <c r="P41" s="684"/>
      <c r="Q41" s="291">
        <v>3</v>
      </c>
      <c r="R41" s="298"/>
      <c r="S41" s="292" t="str">
        <f>IF(OR(T41="Preventivo",T41="Detectivo"),"Probabilidad",IF(T41="Correctivo","Impacto",""))</f>
        <v/>
      </c>
      <c r="T41" s="293"/>
      <c r="U41" s="293"/>
      <c r="V41" s="296" t="str">
        <f t="shared" ref="V41:V44" si="30">IF(AND(T41="Preventivo",U41="Automático"),"50%",IF(AND(T41="Preventivo",U41="Manual"),"40%",IF(AND(T41="Detectivo",U41="Automático"),"40%",IF(AND(T41="Detectivo",U41="Manual"),"30%",IF(AND(T41="Correctivo",U41="Automático"),"35%",IF(AND(T41="Correctivo",U41="Manual"),"25%",""))))))</f>
        <v/>
      </c>
      <c r="W41" s="293"/>
      <c r="X41" s="293"/>
      <c r="Y41" s="293"/>
      <c r="Z41" s="294" t="str">
        <f>IFERROR(IF(AND(S40="Probabilidad",S41="Probabilidad"),(AB40-(+AB40*V41)),IF(AND(S40="Impacto",S41="Probabilidad"),(AB39-(+AB39*V41)),IF(S41="Impacto",AB40,""))),"")</f>
        <v/>
      </c>
      <c r="AA41" s="295" t="str">
        <f t="shared" si="2"/>
        <v/>
      </c>
      <c r="AB41" s="296" t="str">
        <f t="shared" si="28"/>
        <v/>
      </c>
      <c r="AC41" s="295" t="str">
        <f t="shared" si="4"/>
        <v/>
      </c>
      <c r="AD41" s="296" t="str">
        <f>IFERROR(IF(AND(S40="Impacto",S41="Impacto"),(AD40-(+AD40*V41)),IF(AND(S40="Probabilidad",S41="Impacto"),(AD39-(+AD39*V41)),IF(S41="Probabilidad",AD40,""))),"")</f>
        <v/>
      </c>
      <c r="AE41" s="297" t="str">
        <f t="shared" si="29"/>
        <v/>
      </c>
      <c r="AF41" s="685"/>
      <c r="AG41" s="293"/>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81.650000000000006" hidden="1" customHeight="1" x14ac:dyDescent="0.35">
      <c r="A42" s="398"/>
      <c r="B42" s="400"/>
      <c r="C42" s="400"/>
      <c r="D42" s="674"/>
      <c r="E42" s="676"/>
      <c r="F42" s="688"/>
      <c r="G42" s="412"/>
      <c r="H42" s="674"/>
      <c r="I42" s="691"/>
      <c r="J42" s="682"/>
      <c r="K42" s="680"/>
      <c r="L42" s="678"/>
      <c r="M42" s="680">
        <f>IF(NOT(ISERROR(MATCH(L42,_xlfn.ANCHORARRAY(F52),0))),K54&amp;"Por favor no seleccionar los criterios de impacto",L42)</f>
        <v>0</v>
      </c>
      <c r="N42" s="682"/>
      <c r="O42" s="680"/>
      <c r="P42" s="684"/>
      <c r="Q42" s="291">
        <v>4</v>
      </c>
      <c r="R42" s="290"/>
      <c r="S42" s="292" t="str">
        <f t="shared" ref="S42:S44" si="31">IF(OR(T42="Preventivo",T42="Detectivo"),"Probabilidad",IF(T42="Correctivo","Impacto",""))</f>
        <v/>
      </c>
      <c r="T42" s="293"/>
      <c r="U42" s="293"/>
      <c r="V42" s="296" t="str">
        <f t="shared" si="30"/>
        <v/>
      </c>
      <c r="W42" s="293"/>
      <c r="X42" s="293"/>
      <c r="Y42" s="293"/>
      <c r="Z42" s="294" t="str">
        <f t="shared" ref="Z42:Z44" si="32">IFERROR(IF(AND(S41="Probabilidad",S42="Probabilidad"),(AB41-(+AB41*V42)),IF(AND(S41="Impacto",S42="Probabilidad"),(AB40-(+AB40*V42)),IF(S42="Impacto",AB41,""))),"")</f>
        <v/>
      </c>
      <c r="AA42" s="295" t="str">
        <f t="shared" si="2"/>
        <v/>
      </c>
      <c r="AB42" s="296" t="str">
        <f t="shared" si="28"/>
        <v/>
      </c>
      <c r="AC42" s="295" t="str">
        <f t="shared" si="4"/>
        <v/>
      </c>
      <c r="AD42" s="296" t="str">
        <f t="shared" ref="AD42:AD44" si="33">IFERROR(IF(AND(S41="Impacto",S42="Impacto"),(AD41-(+AD41*V42)),IF(AND(S41="Probabilidad",S42="Impacto"),(AD40-(+AD40*V42)),IF(S42="Probabilidad",AD41,""))),"")</f>
        <v/>
      </c>
      <c r="AE42" s="297" t="str">
        <f>IFERROR(IF(OR(AND(AA42="Muy Baja",AC42="Leve"),AND(AA42="Muy Baja",AC42="Menor"),AND(AA42="Baja",AC42="Leve")),"Bajo",IF(OR(AND(AA42="Muy baja",AC42="Moderado"),AND(AA42="Baja",AC42="Menor"),AND(AA42="Baja",AC42="Moderado"),AND(AA42="Media",AC42="Leve"),AND(AA42="Media",AC42="Menor"),AND(AA42="Media",AC42="Moderado"),AND(AA42="Alta",AC42="Leve"),AND(AA42="Alta",AC42="Menor")),"Moderado",IF(OR(AND(AA42="Muy Baja",AC42="Mayor"),AND(AA42="Baja",AC42="Mayor"),AND(AA42="Media",AC42="Mayor"),AND(AA42="Alta",AC42="Moderado"),AND(AA42="Alta",AC42="Mayor"),AND(AA42="Muy Alta",AC42="Leve"),AND(AA42="Muy Alta",AC42="Menor"),AND(AA42="Muy Alta",AC42="Moderado"),AND(AA42="Muy Alta",AC42="Mayor")),"Alto",IF(OR(AND(AA42="Muy Baja",AC42="Catastrófico"),AND(AA42="Baja",AC42="Catastrófico"),AND(AA42="Media",AC42="Catastrófico"),AND(AA42="Alta",AC42="Catastrófico"),AND(AA42="Muy Alta",AC42="Catastrófico")),"Extremo","")))),"")</f>
        <v/>
      </c>
      <c r="AF42" s="685"/>
      <c r="AG42" s="293"/>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66.650000000000006" hidden="1" customHeight="1" x14ac:dyDescent="0.35">
      <c r="A43" s="398"/>
      <c r="B43" s="400"/>
      <c r="C43" s="400"/>
      <c r="D43" s="674"/>
      <c r="E43" s="676"/>
      <c r="F43" s="688"/>
      <c r="G43" s="412"/>
      <c r="H43" s="674"/>
      <c r="I43" s="691"/>
      <c r="J43" s="682"/>
      <c r="K43" s="680"/>
      <c r="L43" s="678"/>
      <c r="M43" s="680">
        <f>IF(NOT(ISERROR(MATCH(L43,_xlfn.ANCHORARRAY(F53),0))),K55&amp;"Por favor no seleccionar los criterios de impacto",L43)</f>
        <v>0</v>
      </c>
      <c r="N43" s="682"/>
      <c r="O43" s="680"/>
      <c r="P43" s="684"/>
      <c r="Q43" s="291">
        <v>5</v>
      </c>
      <c r="R43" s="290"/>
      <c r="S43" s="292" t="str">
        <f t="shared" si="31"/>
        <v/>
      </c>
      <c r="T43" s="293"/>
      <c r="U43" s="293"/>
      <c r="V43" s="296" t="str">
        <f t="shared" si="30"/>
        <v/>
      </c>
      <c r="W43" s="293"/>
      <c r="X43" s="293"/>
      <c r="Y43" s="293"/>
      <c r="Z43" s="294" t="str">
        <f t="shared" si="32"/>
        <v/>
      </c>
      <c r="AA43" s="295" t="str">
        <f t="shared" si="2"/>
        <v/>
      </c>
      <c r="AB43" s="296" t="str">
        <f t="shared" si="28"/>
        <v/>
      </c>
      <c r="AC43" s="295" t="str">
        <f t="shared" si="4"/>
        <v/>
      </c>
      <c r="AD43" s="296" t="str">
        <f t="shared" si="33"/>
        <v/>
      </c>
      <c r="AE43" s="297" t="str">
        <f t="shared" ref="AE43:AE44" si="34">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686"/>
      <c r="AG43" s="293"/>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151.5" hidden="1" customHeight="1" x14ac:dyDescent="0.35">
      <c r="A44" s="398"/>
      <c r="B44" s="400"/>
      <c r="C44" s="400"/>
      <c r="D44" s="674"/>
      <c r="E44" s="673"/>
      <c r="F44" s="688"/>
      <c r="G44" s="401"/>
      <c r="H44" s="674"/>
      <c r="I44" s="691"/>
      <c r="J44" s="682"/>
      <c r="K44" s="680"/>
      <c r="L44" s="678"/>
      <c r="M44" s="680">
        <f>IF(NOT(ISERROR(MATCH(L44,_xlfn.ANCHORARRAY(F54),0))),K56&amp;"Por favor no seleccionar los criterios de impacto",L44)</f>
        <v>0</v>
      </c>
      <c r="N44" s="682"/>
      <c r="O44" s="680"/>
      <c r="P44" s="684"/>
      <c r="Q44" s="291">
        <v>6</v>
      </c>
      <c r="R44" s="290"/>
      <c r="S44" s="292" t="str">
        <f t="shared" si="31"/>
        <v/>
      </c>
      <c r="T44" s="293"/>
      <c r="U44" s="293"/>
      <c r="V44" s="296" t="str">
        <f t="shared" si="30"/>
        <v/>
      </c>
      <c r="W44" s="293"/>
      <c r="X44" s="293"/>
      <c r="Y44" s="293"/>
      <c r="Z44" s="294" t="str">
        <f t="shared" si="32"/>
        <v/>
      </c>
      <c r="AA44" s="295" t="str">
        <f t="shared" si="2"/>
        <v/>
      </c>
      <c r="AB44" s="296" t="str">
        <f t="shared" si="28"/>
        <v/>
      </c>
      <c r="AC44" s="295" t="str">
        <f t="shared" si="4"/>
        <v/>
      </c>
      <c r="AD44" s="296" t="str">
        <f t="shared" si="33"/>
        <v/>
      </c>
      <c r="AE44" s="297" t="str">
        <f t="shared" si="34"/>
        <v/>
      </c>
      <c r="AF44" s="297"/>
      <c r="AG44" s="293"/>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79" customHeight="1" x14ac:dyDescent="0.35">
      <c r="A45" s="398">
        <v>5</v>
      </c>
      <c r="B45" s="400" t="s">
        <v>90</v>
      </c>
      <c r="C45" s="400" t="s">
        <v>527</v>
      </c>
      <c r="D45" s="674" t="s">
        <v>528</v>
      </c>
      <c r="E45" s="694" t="s">
        <v>515</v>
      </c>
      <c r="F45" s="688" t="s">
        <v>529</v>
      </c>
      <c r="G45" s="418" t="s">
        <v>54</v>
      </c>
      <c r="H45" s="674" t="s">
        <v>55</v>
      </c>
      <c r="I45" s="691">
        <v>150</v>
      </c>
      <c r="J45" s="682" t="str">
        <f>IF(I45&lt;=0,"",IF(I45&lt;=2,"Muy Baja",IF(I45&lt;=24,"Baja",IF(I45&lt;=500,"Media",IF(I45&lt;=5000,"Alta","Muy Alta")))))</f>
        <v>Media</v>
      </c>
      <c r="K45" s="680">
        <f>IF(J45="","",IF(J45="Muy Baja",0.2,IF(J45="Baja",0.4,IF(J45="Media",0.6,IF(J45="Alta",0.8,IF(J45="Muy Alta",1,))))))</f>
        <v>0.6</v>
      </c>
      <c r="L45" s="678" t="s">
        <v>56</v>
      </c>
      <c r="M45" s="680" t="s">
        <v>56</v>
      </c>
      <c r="N45" s="682" t="s">
        <v>702</v>
      </c>
      <c r="O45" s="680">
        <f>IF(N45="","",IF(N45="Leve",0.2,IF(N45="Menor",0.4,IF(N45="Moderado",0.6,IF(N45="Mayor",0.8,IF(N45="Catastrófico",1,))))))</f>
        <v>0.6</v>
      </c>
      <c r="P45" s="684" t="str">
        <f>IF(OR(AND(J45="Muy Baja",N45="Leve"),AND(J45="Muy Baja",N45="Menor"),AND(J45="Baja",N45="Leve")),"Bajo",IF(OR(AND(J45="Muy baja",N45="Moderado"),AND(J45="Baja",N45="Menor"),AND(J45="Baja",N45="Moderado"),AND(J45="Media",N45="Leve"),AND(J45="Media",N45="Menor"),AND(J45="Media",N45="Moderado"),AND(J45="Alta",N45="Leve"),AND(J45="Alta",N45="Menor")),"Moderado",IF(OR(AND(J45="Muy Baja",N45="Mayor"),AND(J45="Baja",N45="Mayor"),AND(J45="Media",N45="Mayor"),AND(J45="Alta",N45="Moderado"),AND(J45="Alta",N45="Mayor"),AND(J45="Muy Alta",N45="Leve"),AND(J45="Muy Alta",N45="Menor"),AND(J45="Muy Alta",N45="Moderado"),AND(J45="Muy Alta",N45="Mayor")),"Alto",IF(OR(AND(J45="Muy Baja",N45="Catastrófico"),AND(J45="Baja",N45="Catastrófico"),AND(J45="Media",N45="Catastrófico"),AND(J45="Alta",N45="Catastrófico"),AND(J45="Muy Alta",N45="Catastrófico")),"Extremo",""))))</f>
        <v>Moderado</v>
      </c>
      <c r="Q45" s="291">
        <v>1</v>
      </c>
      <c r="R45" s="290" t="s">
        <v>530</v>
      </c>
      <c r="S45" s="292" t="str">
        <f>IF(OR(T45="Preventivo",T45="Detectivo"),"Probabilidad",IF(T45="Correctivo","Impacto",""))</f>
        <v>Probabilidad</v>
      </c>
      <c r="T45" s="293" t="s">
        <v>72</v>
      </c>
      <c r="U45" s="293" t="s">
        <v>59</v>
      </c>
      <c r="V45" s="296" t="str">
        <f>IF(AND(T45="Preventivo",U45="Automático"),"50%",IF(AND(T45="Preventivo",U45="Manual"),"40%",IF(AND(T45="Detectivo",U45="Automático"),"40%",IF(AND(T45="Detectivo",U45="Manual"),"30%",IF(AND(T45="Correctivo",U45="Automático"),"35%",IF(AND(T45="Correctivo",U45="Manual"),"25%",""))))))</f>
        <v>30%</v>
      </c>
      <c r="W45" s="293" t="s">
        <v>60</v>
      </c>
      <c r="X45" s="293" t="s">
        <v>531</v>
      </c>
      <c r="Y45" s="293" t="s">
        <v>62</v>
      </c>
      <c r="Z45" s="294">
        <f>IFERROR(IF(S45="Probabilidad",(K45-(+K45*V45)),IF(S45="Impacto",K45,"")),"")</f>
        <v>0.42</v>
      </c>
      <c r="AA45" s="295" t="str">
        <f>IFERROR(IF(Z45="","",IF(Z45&lt;=0.2,"Muy Baja",IF(Z45&lt;=0.4,"Baja",IF(Z45&lt;=0.6,"Media",IF(Z45&lt;=0.8,"Alta","Muy Alta"))))),"")</f>
        <v>Media</v>
      </c>
      <c r="AB45" s="296">
        <f>+Z45</f>
        <v>0.42</v>
      </c>
      <c r="AC45" s="295" t="str">
        <f>IFERROR(IF(AD45="","",IF(AD45&lt;=0.2,"Leve",IF(AD45&lt;=0.4,"Menor",IF(AD45&lt;=0.6,"Moderado",IF(AD45&lt;=0.8,"Mayor","Catastrófico"))))),"")</f>
        <v>Moderado</v>
      </c>
      <c r="AD45" s="296">
        <f>IFERROR(IF(S45="Impacto",(O45-(+O45*V45)),IF(S45="Probabilidad",O45,"")),"")</f>
        <v>0.6</v>
      </c>
      <c r="AE45" s="297" t="str">
        <f>IFERROR(IF(OR(AND(AA45="Muy Baja",AC45="Leve"),AND(AA45="Muy Baja",AC45="Menor"),AND(AA45="Baja",AC45="Leve")),"Bajo",IF(OR(AND(AA45="Muy baja",AC45="Moderado"),AND(AA45="Baja",AC45="Menor"),AND(AA45="Baja",AC45="Moderado"),AND(AA45="Media",AC45="Leve"),AND(AA45="Media",AC45="Menor"),AND(AA45="Media",AC45="Moderado"),AND(AA45="Alta",AC45="Leve"),AND(AA45="Alta",AC45="Menor")),"Moderado",IF(OR(AND(AA45="Muy Baja",AC45="Mayor"),AND(AA45="Baja",AC45="Mayor"),AND(AA45="Media",AC45="Mayor"),AND(AA45="Alta",AC45="Moderado"),AND(AA45="Alta",AC45="Mayor"),AND(AA45="Muy Alta",AC45="Leve"),AND(AA45="Muy Alta",AC45="Menor"),AND(AA45="Muy Alta",AC45="Moderado"),AND(AA45="Muy Alta",AC45="Mayor")),"Alto",IF(OR(AND(AA45="Muy Baja",AC45="Catastrófico"),AND(AA45="Baja",AC45="Catastrófico"),AND(AA45="Media",AC45="Catastrófico"),AND(AA45="Alta",AC45="Catastrófico"),AND(AA45="Muy Alta",AC45="Catastrófico")),"Extremo","")))),"")</f>
        <v>Moderado</v>
      </c>
      <c r="AF45" s="692" t="str">
        <f>(AE46)</f>
        <v>Moderado</v>
      </c>
      <c r="AG45" s="293" t="s">
        <v>63</v>
      </c>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74.150000000000006" customHeight="1" x14ac:dyDescent="0.35">
      <c r="A46" s="398"/>
      <c r="B46" s="400"/>
      <c r="C46" s="400"/>
      <c r="D46" s="674"/>
      <c r="E46" s="676"/>
      <c r="F46" s="688"/>
      <c r="G46" s="412"/>
      <c r="H46" s="674"/>
      <c r="I46" s="691"/>
      <c r="J46" s="682"/>
      <c r="K46" s="680"/>
      <c r="L46" s="678"/>
      <c r="M46" s="680">
        <f>IF(NOT(ISERROR(MATCH(L46,_xlfn.ANCHORARRAY(F56),0))),K58&amp;"Por favor no seleccionar los criterios de impacto",L46)</f>
        <v>0</v>
      </c>
      <c r="N46" s="682"/>
      <c r="O46" s="680"/>
      <c r="P46" s="684"/>
      <c r="Q46" s="291">
        <v>2</v>
      </c>
      <c r="R46" s="290" t="s">
        <v>532</v>
      </c>
      <c r="S46" s="292" t="str">
        <f>IF(OR(T46="Preventivo",T46="Detectivo"),"Probabilidad",IF(T46="Correctivo","Impacto",""))</f>
        <v>Probabilidad</v>
      </c>
      <c r="T46" s="293" t="s">
        <v>72</v>
      </c>
      <c r="U46" s="293" t="s">
        <v>59</v>
      </c>
      <c r="V46" s="296" t="str">
        <f>IF(AND(T46="Preventivo",U46="Automático"),"50%",IF(AND(T46="Preventivo",U46="Manual"),"40%",IF(AND(T46="Detectivo",U46="Automático"),"40%",IF(AND(T46="Detectivo",U46="Manual"),"30%",IF(AND(T46="Correctivo",U46="Automático"),"35%",IF(AND(T46="Correctivo",U46="Manual"),"25%",""))))))</f>
        <v>30%</v>
      </c>
      <c r="W46" s="293" t="s">
        <v>60</v>
      </c>
      <c r="X46" s="293" t="s">
        <v>531</v>
      </c>
      <c r="Y46" s="293" t="s">
        <v>62</v>
      </c>
      <c r="Z46" s="294">
        <f>IFERROR(IF(AND(S45="Probabilidad",S46="Probabilidad"),(AB45-(+AB45*V46)),IF(S46="Probabilidad",(K45-(+K45*V46)),IF(S46="Impacto",AB45,""))),"")</f>
        <v>0.29399999999999998</v>
      </c>
      <c r="AA46" s="295" t="str">
        <f t="shared" si="2"/>
        <v>Baja</v>
      </c>
      <c r="AB46" s="296">
        <f t="shared" ref="AB46:AB49" si="35">+Z46</f>
        <v>0.29399999999999998</v>
      </c>
      <c r="AC46" s="295" t="str">
        <f t="shared" si="4"/>
        <v>Moderado</v>
      </c>
      <c r="AD46" s="296">
        <f>IFERROR(IF(AND(S45="Impacto",S46="Impacto"),(AD45-(+AD45*V46)),IF(S46="Impacto",(O45-(+O45*V46)),IF(S46="Probabilidad",AD45,""))),"")</f>
        <v>0.6</v>
      </c>
      <c r="AE46" s="297" t="str">
        <f t="shared" ref="AE46:AE47" si="36">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Moderado</v>
      </c>
      <c r="AF46" s="685"/>
      <c r="AG46" s="293" t="s">
        <v>63</v>
      </c>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76.5" hidden="1" customHeight="1" x14ac:dyDescent="0.35">
      <c r="A47" s="398"/>
      <c r="B47" s="400"/>
      <c r="C47" s="400"/>
      <c r="D47" s="674"/>
      <c r="E47" s="676"/>
      <c r="F47" s="688"/>
      <c r="G47" s="412"/>
      <c r="H47" s="674"/>
      <c r="I47" s="691"/>
      <c r="J47" s="682"/>
      <c r="K47" s="680"/>
      <c r="L47" s="678"/>
      <c r="M47" s="680">
        <f>IF(NOT(ISERROR(MATCH(L47,_xlfn.ANCHORARRAY(F57),0))),K59&amp;"Por favor no seleccionar los criterios de impacto",L47)</f>
        <v>0</v>
      </c>
      <c r="N47" s="682"/>
      <c r="O47" s="680"/>
      <c r="P47" s="684"/>
      <c r="Q47" s="291">
        <v>3</v>
      </c>
      <c r="R47" s="298"/>
      <c r="S47" s="292" t="str">
        <f>IF(OR(T47="Preventivo",T47="Detectivo"),"Probabilidad",IF(T47="Correctivo","Impacto",""))</f>
        <v/>
      </c>
      <c r="T47" s="293"/>
      <c r="U47" s="293"/>
      <c r="V47" s="296" t="str">
        <f t="shared" ref="V47:V49" si="37">IF(AND(T47="Preventivo",U47="Automático"),"50%",IF(AND(T47="Preventivo",U47="Manual"),"40%",IF(AND(T47="Detectivo",U47="Automático"),"40%",IF(AND(T47="Detectivo",U47="Manual"),"30%",IF(AND(T47="Correctivo",U47="Automático"),"35%",IF(AND(T47="Correctivo",U47="Manual"),"25%",""))))))</f>
        <v/>
      </c>
      <c r="W47" s="293"/>
      <c r="X47" s="293"/>
      <c r="Y47" s="293"/>
      <c r="Z47" s="294" t="str">
        <f>IFERROR(IF(AND(S46="Probabilidad",S47="Probabilidad"),(AB46-(+AB46*V47)),IF(AND(S46="Impacto",S47="Probabilidad"),(AB45-(+AB45*V47)),IF(S47="Impacto",AB46,""))),"")</f>
        <v/>
      </c>
      <c r="AA47" s="295" t="str">
        <f t="shared" si="2"/>
        <v/>
      </c>
      <c r="AB47" s="296" t="str">
        <f t="shared" si="35"/>
        <v/>
      </c>
      <c r="AC47" s="295" t="str">
        <f t="shared" si="4"/>
        <v/>
      </c>
      <c r="AD47" s="296" t="str">
        <f>IFERROR(IF(AND(S46="Impacto",S47="Impacto"),(AD46-(+AD46*V47)),IF(AND(S46="Probabilidad",S47="Impacto"),(AD45-(+AD45*V47)),IF(S47="Probabilidad",AD46,""))),"")</f>
        <v/>
      </c>
      <c r="AE47" s="297" t="str">
        <f t="shared" si="36"/>
        <v/>
      </c>
      <c r="AF47" s="685"/>
      <c r="AG47" s="293"/>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1.5" hidden="1" customHeight="1" x14ac:dyDescent="0.35">
      <c r="A48" s="398"/>
      <c r="B48" s="400"/>
      <c r="C48" s="400"/>
      <c r="D48" s="674"/>
      <c r="E48" s="676"/>
      <c r="F48" s="688"/>
      <c r="G48" s="412"/>
      <c r="H48" s="674"/>
      <c r="I48" s="691"/>
      <c r="J48" s="682"/>
      <c r="K48" s="680"/>
      <c r="L48" s="678"/>
      <c r="M48" s="680">
        <f>IF(NOT(ISERROR(MATCH(L48,_xlfn.ANCHORARRAY(F58),0))),K60&amp;"Por favor no seleccionar los criterios de impacto",L48)</f>
        <v>0</v>
      </c>
      <c r="N48" s="682"/>
      <c r="O48" s="680"/>
      <c r="P48" s="684"/>
      <c r="Q48" s="291">
        <v>4</v>
      </c>
      <c r="R48" s="290"/>
      <c r="S48" s="292" t="str">
        <f t="shared" ref="S48:S49" si="38">IF(OR(T48="Preventivo",T48="Detectivo"),"Probabilidad",IF(T48="Correctivo","Impacto",""))</f>
        <v/>
      </c>
      <c r="T48" s="293"/>
      <c r="U48" s="293"/>
      <c r="V48" s="296" t="str">
        <f t="shared" si="37"/>
        <v/>
      </c>
      <c r="W48" s="293"/>
      <c r="X48" s="293"/>
      <c r="Y48" s="293"/>
      <c r="Z48" s="294" t="str">
        <f t="shared" ref="Z48:Z49" si="39">IFERROR(IF(AND(S47="Probabilidad",S48="Probabilidad"),(AB47-(+AB47*V48)),IF(AND(S47="Impacto",S48="Probabilidad"),(AB46-(+AB46*V48)),IF(S48="Impacto",AB47,""))),"")</f>
        <v/>
      </c>
      <c r="AA48" s="295" t="str">
        <f t="shared" si="2"/>
        <v/>
      </c>
      <c r="AB48" s="296" t="str">
        <f t="shared" si="35"/>
        <v/>
      </c>
      <c r="AC48" s="295" t="str">
        <f t="shared" si="4"/>
        <v/>
      </c>
      <c r="AD48" s="296" t="str">
        <f t="shared" ref="AD48:AD49" si="40">IFERROR(IF(AND(S47="Impacto",S48="Impacto"),(AD47-(+AD47*V48)),IF(AND(S47="Probabilidad",S48="Impacto"),(AD46-(+AD46*V48)),IF(S48="Probabilidad",AD47,""))),"")</f>
        <v/>
      </c>
      <c r="AE48" s="297" t="str">
        <f>IFERROR(IF(OR(AND(AA48="Muy Baja",AC48="Leve"),AND(AA48="Muy Baja",AC48="Menor"),AND(AA48="Baja",AC48="Leve")),"Bajo",IF(OR(AND(AA48="Muy baja",AC48="Moderado"),AND(AA48="Baja",AC48="Menor"),AND(AA48="Baja",AC48="Moderado"),AND(AA48="Media",AC48="Leve"),AND(AA48="Media",AC48="Menor"),AND(AA48="Media",AC48="Moderado"),AND(AA48="Alta",AC48="Leve"),AND(AA48="Alta",AC48="Menor")),"Moderado",IF(OR(AND(AA48="Muy Baja",AC48="Mayor"),AND(AA48="Baja",AC48="Mayor"),AND(AA48="Media",AC48="Mayor"),AND(AA48="Alta",AC48="Moderado"),AND(AA48="Alta",AC48="Mayor"),AND(AA48="Muy Alta",AC48="Leve"),AND(AA48="Muy Alta",AC48="Menor"),AND(AA48="Muy Alta",AC48="Moderado"),AND(AA48="Muy Alta",AC48="Mayor")),"Alto",IF(OR(AND(AA48="Muy Baja",AC48="Catastrófico"),AND(AA48="Baja",AC48="Catastrófico"),AND(AA48="Media",AC48="Catastrófico"),AND(AA48="Alta",AC48="Catastrófico"),AND(AA48="Muy Alta",AC48="Catastrófico")),"Extremo","")))),"")</f>
        <v/>
      </c>
      <c r="AF48" s="686"/>
      <c r="AG48" s="293"/>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151.5" hidden="1" customHeight="1" x14ac:dyDescent="0.35">
      <c r="A49" s="398"/>
      <c r="B49" s="400"/>
      <c r="C49" s="400"/>
      <c r="D49" s="674"/>
      <c r="E49" s="673"/>
      <c r="F49" s="688"/>
      <c r="G49" s="401"/>
      <c r="H49" s="674"/>
      <c r="I49" s="691"/>
      <c r="J49" s="682"/>
      <c r="K49" s="680"/>
      <c r="L49" s="678"/>
      <c r="M49" s="680">
        <f>IF(NOT(ISERROR(MATCH(L49,_xlfn.ANCHORARRAY(F59),0))),K61&amp;"Por favor no seleccionar los criterios de impacto",L49)</f>
        <v>0</v>
      </c>
      <c r="N49" s="682"/>
      <c r="O49" s="680"/>
      <c r="P49" s="684"/>
      <c r="Q49" s="291">
        <v>5</v>
      </c>
      <c r="R49" s="290"/>
      <c r="S49" s="292" t="str">
        <f t="shared" si="38"/>
        <v/>
      </c>
      <c r="T49" s="293"/>
      <c r="U49" s="293"/>
      <c r="V49" s="296" t="str">
        <f t="shared" si="37"/>
        <v/>
      </c>
      <c r="W49" s="293"/>
      <c r="X49" s="293"/>
      <c r="Y49" s="293"/>
      <c r="Z49" s="294" t="str">
        <f t="shared" si="39"/>
        <v/>
      </c>
      <c r="AA49" s="295" t="str">
        <f t="shared" si="2"/>
        <v/>
      </c>
      <c r="AB49" s="296" t="str">
        <f t="shared" si="35"/>
        <v/>
      </c>
      <c r="AC49" s="295" t="str">
        <f t="shared" si="4"/>
        <v/>
      </c>
      <c r="AD49" s="296" t="str">
        <f t="shared" si="40"/>
        <v/>
      </c>
      <c r="AE49" s="297" t="str">
        <f t="shared" ref="AE49" si="41">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297"/>
      <c r="AG49" s="293"/>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customHeight="1" x14ac:dyDescent="0.35">
      <c r="A50" s="398">
        <v>6</v>
      </c>
      <c r="B50" s="616" t="s">
        <v>533</v>
      </c>
      <c r="C50" s="616" t="s">
        <v>534</v>
      </c>
      <c r="D50" s="693" t="s">
        <v>535</v>
      </c>
      <c r="E50" s="694" t="s">
        <v>515</v>
      </c>
      <c r="F50" s="688" t="s">
        <v>536</v>
      </c>
      <c r="G50" s="418" t="s">
        <v>216</v>
      </c>
      <c r="H50" s="674" t="s">
        <v>55</v>
      </c>
      <c r="I50" s="691">
        <v>50</v>
      </c>
      <c r="J50" s="682" t="str">
        <f>IF(I50&lt;=0,"",IF(I50&lt;=2,"Muy Baja",IF(I50&lt;=24,"Baja",IF(I50&lt;=500,"Media",IF(I50&lt;=5000,"Alta","Muy Alta")))))</f>
        <v>Media</v>
      </c>
      <c r="K50" s="680">
        <f>IF(J50="","",IF(J50="Muy Baja",0.2,IF(J50="Baja",0.4,IF(J50="Media",0.6,IF(J50="Alta",0.8,IF(J50="Muy Alta",1,))))))</f>
        <v>0.6</v>
      </c>
      <c r="L50" s="678" t="s">
        <v>371</v>
      </c>
      <c r="M50" s="680" t="s">
        <v>371</v>
      </c>
      <c r="N50" s="682" t="s">
        <v>702</v>
      </c>
      <c r="O50" s="680">
        <f>IF(N50="","",IF(N50="Leve",0.2,IF(N50="Menor",0.4,IF(N50="Moderado",0.6,IF(N50="Mayor",0.8,IF(N50="Catastrófico",1,))))))</f>
        <v>0.6</v>
      </c>
      <c r="P50" s="684" t="str">
        <f>IF(OR(AND(J50="Muy Baja",N50="Leve"),AND(J50="Muy Baja",N50="Menor"),AND(J50="Baja",N50="Leve")),"Bajo",IF(OR(AND(J50="Muy baja",N50="Moderado"),AND(J50="Baja",N50="Menor"),AND(J50="Baja",N50="Moderado"),AND(J50="Media",N50="Leve"),AND(J50="Media",N50="Menor"),AND(J50="Media",N50="Moderado"),AND(J50="Alta",N50="Leve"),AND(J50="Alta",N50="Menor")),"Moderado",IF(OR(AND(J50="Muy Baja",N50="Mayor"),AND(J50="Baja",N50="Mayor"),AND(J50="Media",N50="Mayor"),AND(J50="Alta",N50="Moderado"),AND(J50="Alta",N50="Mayor"),AND(J50="Muy Alta",N50="Leve"),AND(J50="Muy Alta",N50="Menor"),AND(J50="Muy Alta",N50="Moderado"),AND(J50="Muy Alta",N50="Mayor")),"Alto",IF(OR(AND(J50="Muy Baja",N50="Catastrófico"),AND(J50="Baja",N50="Catastrófico"),AND(J50="Media",N50="Catastrófico"),AND(J50="Alta",N50="Catastrófico"),AND(J50="Muy Alta",N50="Catastrófico")),"Extremo",""))))</f>
        <v>Moderado</v>
      </c>
      <c r="Q50" s="291">
        <v>1</v>
      </c>
      <c r="R50" s="60" t="s">
        <v>520</v>
      </c>
      <c r="S50" s="292" t="str">
        <f>IF(OR(T50="Preventivo",T50="Detectivo"),"Probabilidad",IF(T50="Correctivo","Impacto",""))</f>
        <v>Probabilidad</v>
      </c>
      <c r="T50" s="293" t="s">
        <v>72</v>
      </c>
      <c r="U50" s="293" t="s">
        <v>59</v>
      </c>
      <c r="V50" s="296" t="str">
        <f>IF(AND(T50="Preventivo",U50="Automático"),"50%",IF(AND(T50="Preventivo",U50="Manual"),"40%",IF(AND(T50="Detectivo",U50="Automático"),"40%",IF(AND(T50="Detectivo",U50="Manual"),"30%",IF(AND(T50="Correctivo",U50="Automático"),"35%",IF(AND(T50="Correctivo",U50="Manual"),"25%",""))))))</f>
        <v>30%</v>
      </c>
      <c r="W50" s="293" t="s">
        <v>537</v>
      </c>
      <c r="X50" s="293" t="s">
        <v>61</v>
      </c>
      <c r="Y50" s="293" t="s">
        <v>538</v>
      </c>
      <c r="Z50" s="294">
        <f>IFERROR(IF(S50="Probabilidad",(K50-(+K50*V50)),IF(S50="Impacto",K50,"")),"")</f>
        <v>0.42</v>
      </c>
      <c r="AA50" s="295" t="str">
        <f>IFERROR(IF(Z50="","",IF(Z50&lt;=0.2,"Muy Baja",IF(Z50&lt;=0.4,"Baja",IF(Z50&lt;=0.6,"Media",IF(Z50&lt;=0.8,"Alta","Muy Alta"))))),"")</f>
        <v>Media</v>
      </c>
      <c r="AB50" s="296">
        <f>+Z50</f>
        <v>0.42</v>
      </c>
      <c r="AC50" s="295" t="str">
        <f>IFERROR(IF(AD50="","",IF(AD50&lt;=0.2,"Leve",IF(AD50&lt;=0.4,"Menor",IF(AD50&lt;=0.6,"Moderado",IF(AD50&lt;=0.8,"Mayor","Catastrófico"))))),"")</f>
        <v>Moderado</v>
      </c>
      <c r="AD50" s="296">
        <f>IFERROR(IF(S50="Impacto",(O50-(+O50*V50)),IF(S50="Probabilidad",O50,"")),"")</f>
        <v>0.6</v>
      </c>
      <c r="AE50" s="297" t="str">
        <f>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Moderado</v>
      </c>
      <c r="AF50" s="297" t="str">
        <f>(AE50)</f>
        <v>Moderado</v>
      </c>
      <c r="AG50" s="293" t="s">
        <v>63</v>
      </c>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151.5" hidden="1" customHeight="1" x14ac:dyDescent="0.35">
      <c r="A51" s="398"/>
      <c r="B51" s="616"/>
      <c r="C51" s="616"/>
      <c r="D51" s="693"/>
      <c r="E51" s="676"/>
      <c r="F51" s="688"/>
      <c r="G51" s="412"/>
      <c r="H51" s="674"/>
      <c r="I51" s="691"/>
      <c r="J51" s="682"/>
      <c r="K51" s="680"/>
      <c r="L51" s="678"/>
      <c r="M51" s="680">
        <f>IF(NOT(ISERROR(MATCH(L51,_xlfn.ANCHORARRAY(F62),0))),K64&amp;"Por favor no seleccionar los criterios de impacto",L51)</f>
        <v>0</v>
      </c>
      <c r="N51" s="682"/>
      <c r="O51" s="680"/>
      <c r="P51" s="684"/>
      <c r="Q51" s="291">
        <v>2</v>
      </c>
      <c r="R51" s="290"/>
      <c r="S51" s="292" t="str">
        <f>IF(OR(T51="Preventivo",T51="Detectivo"),"Probabilidad",IF(T51="Correctivo","Impacto",""))</f>
        <v/>
      </c>
      <c r="T51" s="293"/>
      <c r="U51" s="293"/>
      <c r="V51" s="296" t="str">
        <f t="shared" ref="V51:V55" si="42">IF(AND(T51="Preventivo",U51="Automático"),"50%",IF(AND(T51="Preventivo",U51="Manual"),"40%",IF(AND(T51="Detectivo",U51="Automático"),"40%",IF(AND(T51="Detectivo",U51="Manual"),"30%",IF(AND(T51="Correctivo",U51="Automático"),"35%",IF(AND(T51="Correctivo",U51="Manual"),"25%",""))))))</f>
        <v/>
      </c>
      <c r="W51" s="293"/>
      <c r="X51" s="293"/>
      <c r="Y51" s="293"/>
      <c r="Z51" s="294" t="str">
        <f>IFERROR(IF(AND(S50="Probabilidad",S51="Probabilidad"),(AB50-(+AB50*V51)),IF(S51="Probabilidad",(K50-(+K50*V51)),IF(S51="Impacto",AB50,""))),"")</f>
        <v/>
      </c>
      <c r="AA51" s="295" t="str">
        <f t="shared" si="2"/>
        <v/>
      </c>
      <c r="AB51" s="296" t="str">
        <f t="shared" ref="AB51:AB55" si="43">+Z51</f>
        <v/>
      </c>
      <c r="AC51" s="295" t="str">
        <f t="shared" si="4"/>
        <v/>
      </c>
      <c r="AD51" s="296" t="str">
        <f>IFERROR(IF(AND(S50="Impacto",S51="Impacto"),(AD50-(+AD50*V51)),IF(S51="Impacto",(O50-(+O50*V51)),IF(S51="Probabilidad",AD50,""))),"")</f>
        <v/>
      </c>
      <c r="AE51" s="297" t="str">
        <f t="shared" ref="AE51:AE52" si="44">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297"/>
      <c r="AG51" s="293"/>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c r="B52" s="616"/>
      <c r="C52" s="616"/>
      <c r="D52" s="693"/>
      <c r="E52" s="676"/>
      <c r="F52" s="688"/>
      <c r="G52" s="412"/>
      <c r="H52" s="674"/>
      <c r="I52" s="691"/>
      <c r="J52" s="682"/>
      <c r="K52" s="680"/>
      <c r="L52" s="678"/>
      <c r="M52" s="680">
        <f>IF(NOT(ISERROR(MATCH(L52,_xlfn.ANCHORARRAY(F63),0))),K65&amp;"Por favor no seleccionar los criterios de impacto",L52)</f>
        <v>0</v>
      </c>
      <c r="N52" s="682"/>
      <c r="O52" s="680"/>
      <c r="P52" s="684"/>
      <c r="Q52" s="291">
        <v>3</v>
      </c>
      <c r="R52" s="298"/>
      <c r="S52" s="292" t="str">
        <f>IF(OR(T52="Preventivo",T52="Detectivo"),"Probabilidad",IF(T52="Correctivo","Impacto",""))</f>
        <v/>
      </c>
      <c r="T52" s="293"/>
      <c r="U52" s="293"/>
      <c r="V52" s="296" t="str">
        <f t="shared" si="42"/>
        <v/>
      </c>
      <c r="W52" s="293"/>
      <c r="X52" s="293"/>
      <c r="Y52" s="293"/>
      <c r="Z52" s="294" t="str">
        <f>IFERROR(IF(AND(S51="Probabilidad",S52="Probabilidad"),(AB51-(+AB51*V52)),IF(AND(S51="Impacto",S52="Probabilidad"),(AB50-(+AB50*V52)),IF(S52="Impacto",AB51,""))),"")</f>
        <v/>
      </c>
      <c r="AA52" s="295" t="str">
        <f t="shared" si="2"/>
        <v/>
      </c>
      <c r="AB52" s="296" t="str">
        <f t="shared" si="43"/>
        <v/>
      </c>
      <c r="AC52" s="295" t="str">
        <f t="shared" si="4"/>
        <v/>
      </c>
      <c r="AD52" s="296" t="str">
        <f>IFERROR(IF(AND(S51="Impacto",S52="Impacto"),(AD51-(+AD51*V52)),IF(AND(S51="Probabilidad",S52="Impacto"),(AD50-(+AD50*V52)),IF(S52="Probabilidad",AD51,""))),"")</f>
        <v/>
      </c>
      <c r="AE52" s="297" t="str">
        <f t="shared" si="44"/>
        <v/>
      </c>
      <c r="AF52" s="297"/>
      <c r="AG52" s="293"/>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616"/>
      <c r="C53" s="616"/>
      <c r="D53" s="693"/>
      <c r="E53" s="676"/>
      <c r="F53" s="688"/>
      <c r="G53" s="412"/>
      <c r="H53" s="674"/>
      <c r="I53" s="691"/>
      <c r="J53" s="682"/>
      <c r="K53" s="680"/>
      <c r="L53" s="678"/>
      <c r="M53" s="680">
        <f>IF(NOT(ISERROR(MATCH(L53,_xlfn.ANCHORARRAY(F64),0))),K66&amp;"Por favor no seleccionar los criterios de impacto",L53)</f>
        <v>0</v>
      </c>
      <c r="N53" s="682"/>
      <c r="O53" s="680"/>
      <c r="P53" s="684"/>
      <c r="Q53" s="291">
        <v>4</v>
      </c>
      <c r="R53" s="290"/>
      <c r="S53" s="292" t="str">
        <f t="shared" ref="S53:S55" si="45">IF(OR(T53="Preventivo",T53="Detectivo"),"Probabilidad",IF(T53="Correctivo","Impacto",""))</f>
        <v/>
      </c>
      <c r="T53" s="293"/>
      <c r="U53" s="293"/>
      <c r="V53" s="296" t="str">
        <f t="shared" si="42"/>
        <v/>
      </c>
      <c r="W53" s="293"/>
      <c r="X53" s="293"/>
      <c r="Y53" s="293"/>
      <c r="Z53" s="294" t="str">
        <f t="shared" ref="Z53:Z55" si="46">IFERROR(IF(AND(S52="Probabilidad",S53="Probabilidad"),(AB52-(+AB52*V53)),IF(AND(S52="Impacto",S53="Probabilidad"),(AB51-(+AB51*V53)),IF(S53="Impacto",AB52,""))),"")</f>
        <v/>
      </c>
      <c r="AA53" s="295" t="str">
        <f t="shared" si="2"/>
        <v/>
      </c>
      <c r="AB53" s="296" t="str">
        <f t="shared" si="43"/>
        <v/>
      </c>
      <c r="AC53" s="295" t="str">
        <f t="shared" si="4"/>
        <v/>
      </c>
      <c r="AD53" s="296" t="str">
        <f t="shared" ref="AD53:AD55" si="47">IFERROR(IF(AND(S52="Impacto",S53="Impacto"),(AD52-(+AD52*V53)),IF(AND(S52="Probabilidad",S53="Impacto"),(AD51-(+AD51*V53)),IF(S53="Probabilidad",AD52,""))),"")</f>
        <v/>
      </c>
      <c r="AE53" s="297" t="str">
        <f>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297"/>
      <c r="AG53" s="293"/>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616"/>
      <c r="C54" s="616"/>
      <c r="D54" s="693"/>
      <c r="E54" s="676"/>
      <c r="F54" s="688"/>
      <c r="G54" s="412"/>
      <c r="H54" s="674"/>
      <c r="I54" s="691"/>
      <c r="J54" s="682"/>
      <c r="K54" s="680"/>
      <c r="L54" s="678"/>
      <c r="M54" s="680">
        <f>IF(NOT(ISERROR(MATCH(L54,_xlfn.ANCHORARRAY(F65),0))),K67&amp;"Por favor no seleccionar los criterios de impacto",L54)</f>
        <v>0</v>
      </c>
      <c r="N54" s="682"/>
      <c r="O54" s="680"/>
      <c r="P54" s="684"/>
      <c r="Q54" s="291">
        <v>5</v>
      </c>
      <c r="R54" s="290"/>
      <c r="S54" s="292" t="str">
        <f t="shared" si="45"/>
        <v/>
      </c>
      <c r="T54" s="293"/>
      <c r="U54" s="293"/>
      <c r="V54" s="296" t="str">
        <f t="shared" si="42"/>
        <v/>
      </c>
      <c r="W54" s="293"/>
      <c r="X54" s="293"/>
      <c r="Y54" s="293"/>
      <c r="Z54" s="294" t="str">
        <f t="shared" si="46"/>
        <v/>
      </c>
      <c r="AA54" s="295" t="str">
        <f t="shared" si="2"/>
        <v/>
      </c>
      <c r="AB54" s="296" t="str">
        <f t="shared" si="43"/>
        <v/>
      </c>
      <c r="AC54" s="295" t="str">
        <f t="shared" si="4"/>
        <v/>
      </c>
      <c r="AD54" s="296" t="str">
        <f t="shared" si="47"/>
        <v/>
      </c>
      <c r="AE54" s="297" t="str">
        <f t="shared" ref="AE54:AE55" si="48">IFERROR(IF(OR(AND(AA54="Muy Baja",AC54="Leve"),AND(AA54="Muy Baja",AC54="Menor"),AND(AA54="Baja",AC54="Leve")),"Bajo",IF(OR(AND(AA54="Muy baja",AC54="Moderado"),AND(AA54="Baja",AC54="Menor"),AND(AA54="Baja",AC54="Moderado"),AND(AA54="Media",AC54="Leve"),AND(AA54="Media",AC54="Menor"),AND(AA54="Media",AC54="Moderado"),AND(AA54="Alta",AC54="Leve"),AND(AA54="Alta",AC54="Menor")),"Moderado",IF(OR(AND(AA54="Muy Baja",AC54="Mayor"),AND(AA54="Baja",AC54="Mayor"),AND(AA54="Media",AC54="Mayor"),AND(AA54="Alta",AC54="Moderado"),AND(AA54="Alta",AC54="Mayor"),AND(AA54="Muy Alta",AC54="Leve"),AND(AA54="Muy Alta",AC54="Menor"),AND(AA54="Muy Alta",AC54="Moderado"),AND(AA54="Muy Alta",AC54="Mayor")),"Alto",IF(OR(AND(AA54="Muy Baja",AC54="Catastrófico"),AND(AA54="Baja",AC54="Catastrófico"),AND(AA54="Media",AC54="Catastrófico"),AND(AA54="Alta",AC54="Catastrófico"),AND(AA54="Muy Alta",AC54="Catastrófico")),"Extremo","")))),"")</f>
        <v/>
      </c>
      <c r="AF54" s="297"/>
      <c r="AG54" s="293"/>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616"/>
      <c r="C55" s="616"/>
      <c r="D55" s="693"/>
      <c r="E55" s="673"/>
      <c r="F55" s="688"/>
      <c r="G55" s="401"/>
      <c r="H55" s="674"/>
      <c r="I55" s="691"/>
      <c r="J55" s="682"/>
      <c r="K55" s="680"/>
      <c r="L55" s="678"/>
      <c r="M55" s="680">
        <f>IF(NOT(ISERROR(MATCH(L55,_xlfn.ANCHORARRAY(F66),0))),K68&amp;"Por favor no seleccionar los criterios de impacto",L55)</f>
        <v>0</v>
      </c>
      <c r="N55" s="682"/>
      <c r="O55" s="680"/>
      <c r="P55" s="684"/>
      <c r="Q55" s="291">
        <v>6</v>
      </c>
      <c r="R55" s="290"/>
      <c r="S55" s="292" t="str">
        <f t="shared" si="45"/>
        <v/>
      </c>
      <c r="T55" s="293"/>
      <c r="U55" s="293"/>
      <c r="V55" s="296" t="str">
        <f t="shared" si="42"/>
        <v/>
      </c>
      <c r="W55" s="293"/>
      <c r="X55" s="293"/>
      <c r="Y55" s="293"/>
      <c r="Z55" s="294" t="str">
        <f t="shared" si="46"/>
        <v/>
      </c>
      <c r="AA55" s="295" t="str">
        <f t="shared" si="2"/>
        <v/>
      </c>
      <c r="AB55" s="296" t="str">
        <f t="shared" si="43"/>
        <v/>
      </c>
      <c r="AC55" s="295" t="str">
        <f t="shared" si="4"/>
        <v/>
      </c>
      <c r="AD55" s="296" t="str">
        <f t="shared" si="47"/>
        <v/>
      </c>
      <c r="AE55" s="297" t="str">
        <f t="shared" si="48"/>
        <v/>
      </c>
      <c r="AF55" s="297"/>
      <c r="AG55" s="293"/>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5.15" customHeight="1" x14ac:dyDescent="0.35">
      <c r="A56" s="398">
        <v>8</v>
      </c>
      <c r="B56" s="400"/>
      <c r="C56" s="400"/>
      <c r="D56" s="400"/>
      <c r="E56" s="74"/>
      <c r="F56" s="402"/>
      <c r="G56" s="78"/>
      <c r="H56" s="400"/>
      <c r="I56" s="414"/>
      <c r="J56" s="407" t="str">
        <f>IF(I56&lt;=0,"",IF(I56&lt;=2,"Muy Baja",IF(I56&lt;=24,"Baja",IF(I56&lt;=500,"Media",IF(I56&lt;=5000,"Alta","Muy Alta")))))</f>
        <v/>
      </c>
      <c r="K56" s="405" t="str">
        <f>IF(J56="","",IF(J56="Muy Baja",0.2,IF(J56="Baja",0.4,IF(J56="Media",0.6,IF(J56="Alta",0.8,IF(J56="Muy Alta",1,))))))</f>
        <v/>
      </c>
      <c r="L56" s="416"/>
      <c r="M56" s="405">
        <v>0</v>
      </c>
      <c r="N56" s="407" t="s">
        <v>703</v>
      </c>
      <c r="O56" s="405" t="str">
        <f>IF(N56="","",IF(N56="Leve",0.2,IF(N56="Menor",0.4,IF(N56="Moderado",0.6,IF(N56="Mayor",0.8,IF(N56="Catastrófico",1,))))))</f>
        <v/>
      </c>
      <c r="P56" s="409" t="str">
        <f>IF(OR(AND(J56="Muy Baja",N56="Leve"),AND(J56="Muy Baja",N56="Menor"),AND(J56="Baja",N56="Leve")),"Bajo",IF(OR(AND(J56="Muy baja",N56="Moderado"),AND(J56="Baja",N56="Menor"),AND(J56="Baja",N56="Moderado"),AND(J56="Media",N56="Leve"),AND(J56="Media",N56="Menor"),AND(J56="Media",N56="Moderado"),AND(J56="Alta",N56="Leve"),AND(J56="Alta",N56="Menor")),"Moderado",IF(OR(AND(J56="Muy Baja",N56="Mayor"),AND(J56="Baja",N56="Mayor"),AND(J56="Media",N56="Mayor"),AND(J56="Alta",N56="Moderado"),AND(J56="Alta",N56="Mayor"),AND(J56="Muy Alta",N56="Leve"),AND(J56="Muy Alta",N56="Menor"),AND(J56="Muy Alta",N56="Moderado"),AND(J56="Muy Alta",N56="Mayor")),"Alto",IF(OR(AND(J56="Muy Baja",N56="Catastrófico"),AND(J56="Baja",N56="Catastrófico"),AND(J56="Media",N56="Catastrófico"),AND(J56="Alta",N56="Catastrófico"),AND(J56="Muy Alta",N56="Catastrófico")),"Extremo",""))))</f>
        <v/>
      </c>
      <c r="Q56" s="79">
        <v>1</v>
      </c>
      <c r="R56" s="80"/>
      <c r="S56" s="81" t="str">
        <f>IF(OR(T56="Preventivo",T56="Detectivo"),"Probabilidad",IF(T56="Correctivo","Impacto",""))</f>
        <v/>
      </c>
      <c r="T56" s="82"/>
      <c r="U56" s="82"/>
      <c r="V56" s="83" t="str">
        <f>IF(AND(T56="Preventivo",U56="Automático"),"50%",IF(AND(T56="Preventivo",U56="Manual"),"40%",IF(AND(T56="Detectivo",U56="Automático"),"40%",IF(AND(T56="Detectivo",U56="Manual"),"30%",IF(AND(T56="Correctivo",U56="Automático"),"35%",IF(AND(T56="Correctivo",U56="Manual"),"25%",""))))))</f>
        <v/>
      </c>
      <c r="W56" s="82"/>
      <c r="X56" s="82"/>
      <c r="Y56" s="82"/>
      <c r="Z56" s="84" t="str">
        <f>IFERROR(IF(S56="Probabilidad",(K56-(+K56*V56)),IF(S56="Impacto",K56,"")),"")</f>
        <v/>
      </c>
      <c r="AA56" s="85" t="str">
        <f>IFERROR(IF(Z56="","",IF(Z56&lt;=0.2,"Muy Baja",IF(Z56&lt;=0.4,"Baja",IF(Z56&lt;=0.6,"Media",IF(Z56&lt;=0.8,"Alta","Muy Alta"))))),"")</f>
        <v/>
      </c>
      <c r="AB56" s="83" t="str">
        <f>+Z56</f>
        <v/>
      </c>
      <c r="AC56" s="85" t="str">
        <f>IFERROR(IF(AD56="","",IF(AD56&lt;=0.2,"Leve",IF(AD56&lt;=0.4,"Menor",IF(AD56&lt;=0.6,"Moderado",IF(AD56&lt;=0.8,"Mayor","Catastrófico"))))),"")</f>
        <v/>
      </c>
      <c r="AD56" s="83" t="str">
        <f>IFERROR(IF(S56="Impacto",(O56-(+O56*V56)),IF(S56="Probabilidad",O56,"")),"")</f>
        <v/>
      </c>
      <c r="AE56" s="86" t="str">
        <f>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2</v>
      </c>
      <c r="R57" s="80"/>
      <c r="S57" s="81" t="str">
        <f>IF(OR(T57="Preventivo",T57="Detectivo"),"Probabilidad",IF(T57="Correctivo","Impacto",""))</f>
        <v/>
      </c>
      <c r="T57" s="82"/>
      <c r="U57" s="82"/>
      <c r="V57" s="83" t="str">
        <f t="shared" ref="V57:V61" si="49">IF(AND(T57="Preventivo",U57="Automático"),"50%",IF(AND(T57="Preventivo",U57="Manual"),"40%",IF(AND(T57="Detectivo",U57="Automático"),"40%",IF(AND(T57="Detectivo",U57="Manual"),"30%",IF(AND(T57="Correctivo",U57="Automático"),"35%",IF(AND(T57="Correctivo",U57="Manual"),"25%",""))))))</f>
        <v/>
      </c>
      <c r="W57" s="82"/>
      <c r="X57" s="82"/>
      <c r="Y57" s="82"/>
      <c r="Z57" s="84" t="str">
        <f>IFERROR(IF(AND(S56="Probabilidad",S57="Probabilidad"),(AB56-(+AB56*V57)),IF(S57="Probabilidad",(K56-(+K56*V57)),IF(S57="Impacto",AB56,""))),"")</f>
        <v/>
      </c>
      <c r="AA57" s="85" t="str">
        <f t="shared" si="2"/>
        <v/>
      </c>
      <c r="AB57" s="83" t="str">
        <f t="shared" ref="AB57:AB61" si="50">+Z57</f>
        <v/>
      </c>
      <c r="AC57" s="85" t="str">
        <f t="shared" si="4"/>
        <v/>
      </c>
      <c r="AD57" s="83" t="str">
        <f>IFERROR(IF(AND(S56="Impacto",S57="Impacto"),(AD56-(+AD56*V57)),IF(S57="Impacto",(O56-(+O56*V57)),IF(S57="Probabilidad",AD56,""))),"")</f>
        <v/>
      </c>
      <c r="AE57" s="86" t="str">
        <f t="shared" ref="AE57:AE58" si="51">IFERROR(IF(OR(AND(AA57="Muy Baja",AC57="Leve"),AND(AA57="Muy Baja",AC57="Menor"),AND(AA57="Baja",AC57="Leve")),"Bajo",IF(OR(AND(AA57="Muy baja",AC57="Moderado"),AND(AA57="Baja",AC57="Menor"),AND(AA57="Baja",AC57="Moderado"),AND(AA57="Media",AC57="Leve"),AND(AA57="Media",AC57="Menor"),AND(AA57="Media",AC57="Moderado"),AND(AA57="Alta",AC57="Leve"),AND(AA57="Alta",AC57="Menor")),"Moderado",IF(OR(AND(AA57="Muy Baja",AC57="Mayor"),AND(AA57="Baja",AC57="Mayor"),AND(AA57="Media",AC57="Mayor"),AND(AA57="Alta",AC57="Moderado"),AND(AA57="Alta",AC57="Mayor"),AND(AA57="Muy Alta",AC57="Leve"),AND(AA57="Muy Alta",AC57="Menor"),AND(AA57="Muy Alta",AC57="Moderado"),AND(AA57="Muy Alta",AC57="Mayor")),"Alto",IF(OR(AND(AA57="Muy Baja",AC57="Catastrófico"),AND(AA57="Baja",AC57="Catastrófico"),AND(AA57="Media",AC57="Catastrófico"),AND(AA57="Alta",AC57="Catastrófico"),AND(AA57="Muy Alta",AC57="Catastrófico")),"Extremo","")))),"")</f>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c r="B58" s="400"/>
      <c r="C58" s="400"/>
      <c r="D58" s="400"/>
      <c r="E58" s="74"/>
      <c r="F58" s="402"/>
      <c r="G58" s="78"/>
      <c r="H58" s="400"/>
      <c r="I58" s="414"/>
      <c r="J58" s="407"/>
      <c r="K58" s="405"/>
      <c r="L58" s="416"/>
      <c r="M58" s="405">
        <f>IF(NOT(ISERROR(MATCH(L58,_xlfn.ANCHORARRAY(F69),0))),K71&amp;"Por favor no seleccionar los criterios de impacto",L58)</f>
        <v>0</v>
      </c>
      <c r="N58" s="407"/>
      <c r="O58" s="405"/>
      <c r="P58" s="409"/>
      <c r="Q58" s="79">
        <v>3</v>
      </c>
      <c r="R58" s="87"/>
      <c r="S58" s="81" t="str">
        <f>IF(OR(T58="Preventivo",T58="Detectivo"),"Probabilidad",IF(T58="Correctivo","Impacto",""))</f>
        <v/>
      </c>
      <c r="T58" s="82"/>
      <c r="U58" s="82"/>
      <c r="V58" s="83" t="str">
        <f t="shared" si="49"/>
        <v/>
      </c>
      <c r="W58" s="82"/>
      <c r="X58" s="82"/>
      <c r="Y58" s="82"/>
      <c r="Z58" s="84" t="str">
        <f>IFERROR(IF(AND(S57="Probabilidad",S58="Probabilidad"),(AB57-(+AB57*V58)),IF(AND(S57="Impacto",S58="Probabilidad"),(AB56-(+AB56*V58)),IF(S58="Impacto",AB57,""))),"")</f>
        <v/>
      </c>
      <c r="AA58" s="85" t="str">
        <f t="shared" si="2"/>
        <v/>
      </c>
      <c r="AB58" s="83" t="str">
        <f t="shared" si="50"/>
        <v/>
      </c>
      <c r="AC58" s="85" t="str">
        <f t="shared" si="4"/>
        <v/>
      </c>
      <c r="AD58" s="83" t="str">
        <f>IFERROR(IF(AND(S57="Impacto",S58="Impacto"),(AD57-(+AD57*V58)),IF(AND(S57="Probabilidad",S58="Impacto"),(AD56-(+AD56*V58)),IF(S58="Probabilidad",AD57,""))),"")</f>
        <v/>
      </c>
      <c r="AE58" s="86" t="str">
        <f t="shared" si="51"/>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4</v>
      </c>
      <c r="R59" s="80"/>
      <c r="S59" s="81" t="str">
        <f t="shared" ref="S59:S61" si="52">IF(OR(T59="Preventivo",T59="Detectivo"),"Probabilidad",IF(T59="Correctivo","Impacto",""))</f>
        <v/>
      </c>
      <c r="T59" s="82"/>
      <c r="U59" s="82"/>
      <c r="V59" s="83" t="str">
        <f t="shared" si="49"/>
        <v/>
      </c>
      <c r="W59" s="82"/>
      <c r="X59" s="82"/>
      <c r="Y59" s="82"/>
      <c r="Z59" s="84" t="str">
        <f t="shared" ref="Z59:Z61" si="53">IFERROR(IF(AND(S58="Probabilidad",S59="Probabilidad"),(AB58-(+AB58*V59)),IF(AND(S58="Impacto",S59="Probabilidad"),(AB57-(+AB57*V59)),IF(S59="Impacto",AB58,""))),"")</f>
        <v/>
      </c>
      <c r="AA59" s="85" t="str">
        <f t="shared" si="2"/>
        <v/>
      </c>
      <c r="AB59" s="83" t="str">
        <f t="shared" si="50"/>
        <v/>
      </c>
      <c r="AC59" s="85" t="str">
        <f t="shared" si="4"/>
        <v/>
      </c>
      <c r="AD59" s="83" t="str">
        <f t="shared" ref="AD59:AD61" si="54">IFERROR(IF(AND(S58="Impacto",S59="Impacto"),(AD58-(+AD58*V59)),IF(AND(S58="Probabilidad",S59="Impacto"),(AD57-(+AD57*V59)),IF(S59="Probabilidad",AD58,""))),"")</f>
        <v/>
      </c>
      <c r="AE59" s="86" t="str">
        <f>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5</v>
      </c>
      <c r="R60" s="80"/>
      <c r="S60" s="81" t="str">
        <f t="shared" si="52"/>
        <v/>
      </c>
      <c r="T60" s="82"/>
      <c r="U60" s="82"/>
      <c r="V60" s="83" t="str">
        <f t="shared" si="49"/>
        <v/>
      </c>
      <c r="W60" s="82"/>
      <c r="X60" s="82"/>
      <c r="Y60" s="82"/>
      <c r="Z60" s="84" t="str">
        <f t="shared" si="53"/>
        <v/>
      </c>
      <c r="AA60" s="85" t="str">
        <f t="shared" si="2"/>
        <v/>
      </c>
      <c r="AB60" s="83" t="str">
        <f t="shared" si="50"/>
        <v/>
      </c>
      <c r="AC60" s="85" t="str">
        <f t="shared" si="4"/>
        <v/>
      </c>
      <c r="AD60" s="83" t="str">
        <f t="shared" si="54"/>
        <v/>
      </c>
      <c r="AE60" s="86" t="str">
        <f t="shared" ref="AE60:AE61" si="55">IFERROR(IF(OR(AND(AA60="Muy Baja",AC60="Leve"),AND(AA60="Muy Baja",AC60="Menor"),AND(AA60="Baja",AC60="Leve")),"Bajo",IF(OR(AND(AA60="Muy baja",AC60="Moderado"),AND(AA60="Baja",AC60="Menor"),AND(AA60="Baja",AC60="Moderado"),AND(AA60="Media",AC60="Leve"),AND(AA60="Media",AC60="Menor"),AND(AA60="Media",AC60="Moderado"),AND(AA60="Alta",AC60="Leve"),AND(AA60="Alta",AC60="Menor")),"Moderado",IF(OR(AND(AA60="Muy Baja",AC60="Mayor"),AND(AA60="Baja",AC60="Mayor"),AND(AA60="Media",AC60="Mayor"),AND(AA60="Alta",AC60="Moderado"),AND(AA60="Alta",AC60="Mayor"),AND(AA60="Muy Alta",AC60="Leve"),AND(AA60="Muy Alta",AC60="Menor"),AND(AA60="Muy Alta",AC60="Moderado"),AND(AA60="Muy Alta",AC60="Mayor")),"Alto",IF(OR(AND(AA60="Muy Baja",AC60="Catastrófico"),AND(AA60="Baja",AC60="Catastrófico"),AND(AA60="Media",AC60="Catastrófico"),AND(AA60="Alta",AC60="Catastrófico"),AND(AA60="Muy Alta",AC60="Catastrófico")),"Extremo","")))),"")</f>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6</v>
      </c>
      <c r="R61" s="80"/>
      <c r="S61" s="81" t="str">
        <f t="shared" si="52"/>
        <v/>
      </c>
      <c r="T61" s="82"/>
      <c r="U61" s="82"/>
      <c r="V61" s="83" t="str">
        <f t="shared" si="49"/>
        <v/>
      </c>
      <c r="W61" s="82"/>
      <c r="X61" s="82"/>
      <c r="Y61" s="82"/>
      <c r="Z61" s="84" t="str">
        <f t="shared" si="53"/>
        <v/>
      </c>
      <c r="AA61" s="85" t="str">
        <f t="shared" si="2"/>
        <v/>
      </c>
      <c r="AB61" s="83" t="str">
        <f t="shared" si="50"/>
        <v/>
      </c>
      <c r="AC61" s="85" t="str">
        <f t="shared" si="4"/>
        <v/>
      </c>
      <c r="AD61" s="83" t="str">
        <f t="shared" si="54"/>
        <v/>
      </c>
      <c r="AE61" s="86" t="str">
        <f t="shared" si="55"/>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v>9</v>
      </c>
      <c r="B62" s="400"/>
      <c r="C62" s="400"/>
      <c r="D62" s="400"/>
      <c r="E62" s="74"/>
      <c r="F62" s="402"/>
      <c r="G62" s="78"/>
      <c r="H62" s="400"/>
      <c r="I62" s="414"/>
      <c r="J62" s="407" t="str">
        <f>IF(I62&lt;=0,"",IF(I62&lt;=2,"Muy Baja",IF(I62&lt;=24,"Baja",IF(I62&lt;=500,"Media",IF(I62&lt;=5000,"Alta","Muy Alta")))))</f>
        <v/>
      </c>
      <c r="K62" s="405" t="str">
        <f>IF(J62="","",IF(J62="Muy Baja",0.2,IF(J62="Baja",0.4,IF(J62="Media",0.6,IF(J62="Alta",0.8,IF(J62="Muy Alta",1,))))))</f>
        <v/>
      </c>
      <c r="L62" s="416"/>
      <c r="M62" s="405">
        <v>0</v>
      </c>
      <c r="N62" s="407" t="s">
        <v>703</v>
      </c>
      <c r="O62" s="405" t="str">
        <f>IF(N62="","",IF(N62="Leve",0.2,IF(N62="Menor",0.4,IF(N62="Moderado",0.6,IF(N62="Mayor",0.8,IF(N62="Catastrófico",1,))))))</f>
        <v/>
      </c>
      <c r="P62" s="409" t="str">
        <f>IF(OR(AND(J62="Muy Baja",N62="Leve"),AND(J62="Muy Baja",N62="Menor"),AND(J62="Baja",N62="Leve")),"Bajo",IF(OR(AND(J62="Muy baja",N62="Moderado"),AND(J62="Baja",N62="Menor"),AND(J62="Baja",N62="Moderado"),AND(J62="Media",N62="Leve"),AND(J62="Media",N62="Menor"),AND(J62="Media",N62="Moderado"),AND(J62="Alta",N62="Leve"),AND(J62="Alta",N62="Menor")),"Moderado",IF(OR(AND(J62="Muy Baja",N62="Mayor"),AND(J62="Baja",N62="Mayor"),AND(J62="Media",N62="Mayor"),AND(J62="Alta",N62="Moderado"),AND(J62="Alta",N62="Mayor"),AND(J62="Muy Alta",N62="Leve"),AND(J62="Muy Alta",N62="Menor"),AND(J62="Muy Alta",N62="Moderado"),AND(J62="Muy Alta",N62="Mayor")),"Alto",IF(OR(AND(J62="Muy Baja",N62="Catastrófico"),AND(J62="Baja",N62="Catastrófico"),AND(J62="Media",N62="Catastrófico"),AND(J62="Alta",N62="Catastrófico"),AND(J62="Muy Alta",N62="Catastrófico")),"Extremo",""))))</f>
        <v/>
      </c>
      <c r="Q62" s="79">
        <v>1</v>
      </c>
      <c r="R62" s="80"/>
      <c r="S62" s="81" t="str">
        <f>IF(OR(T62="Preventivo",T62="Detectivo"),"Probabilidad",IF(T62="Correctivo","Impacto",""))</f>
        <v/>
      </c>
      <c r="T62" s="82"/>
      <c r="U62" s="82"/>
      <c r="V62" s="83" t="str">
        <f>IF(AND(T62="Preventivo",U62="Automático"),"50%",IF(AND(T62="Preventivo",U62="Manual"),"40%",IF(AND(T62="Detectivo",U62="Automático"),"40%",IF(AND(T62="Detectivo",U62="Manual"),"30%",IF(AND(T62="Correctivo",U62="Automático"),"35%",IF(AND(T62="Correctivo",U62="Manual"),"25%",""))))))</f>
        <v/>
      </c>
      <c r="W62" s="82"/>
      <c r="X62" s="82"/>
      <c r="Y62" s="82"/>
      <c r="Z62" s="84" t="str">
        <f>IFERROR(IF(S62="Probabilidad",(K62-(+K62*V62)),IF(S62="Impacto",K62,"")),"")</f>
        <v/>
      </c>
      <c r="AA62" s="85" t="str">
        <f>IFERROR(IF(Z62="","",IF(Z62&lt;=0.2,"Muy Baja",IF(Z62&lt;=0.4,"Baja",IF(Z62&lt;=0.6,"Media",IF(Z62&lt;=0.8,"Alta","Muy Alta"))))),"")</f>
        <v/>
      </c>
      <c r="AB62" s="83" t="str">
        <f>+Z62</f>
        <v/>
      </c>
      <c r="AC62" s="85" t="str">
        <f>IFERROR(IF(AD62="","",IF(AD62&lt;=0.2,"Leve",IF(AD62&lt;=0.4,"Menor",IF(AD62&lt;=0.6,"Moderado",IF(AD62&lt;=0.8,"Mayor","Catastrófico"))))),"")</f>
        <v/>
      </c>
      <c r="AD62" s="83" t="str">
        <f>IFERROR(IF(S62="Impacto",(O62-(+O62*V62)),IF(S62="Probabilidad",O62,"")),"")</f>
        <v/>
      </c>
      <c r="AE62" s="86" t="str">
        <f>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2</v>
      </c>
      <c r="R63" s="80"/>
      <c r="S63" s="81" t="str">
        <f>IF(OR(T63="Preventivo",T63="Detectivo"),"Probabilidad",IF(T63="Correctivo","Impacto",""))</f>
        <v/>
      </c>
      <c r="T63" s="82"/>
      <c r="U63" s="82"/>
      <c r="V63" s="83" t="str">
        <f t="shared" ref="V63:V67" si="56">IF(AND(T63="Preventivo",U63="Automático"),"50%",IF(AND(T63="Preventivo",U63="Manual"),"40%",IF(AND(T63="Detectivo",U63="Automático"),"40%",IF(AND(T63="Detectivo",U63="Manual"),"30%",IF(AND(T63="Correctivo",U63="Automático"),"35%",IF(AND(T63="Correctivo",U63="Manual"),"25%",""))))))</f>
        <v/>
      </c>
      <c r="W63" s="82"/>
      <c r="X63" s="82"/>
      <c r="Y63" s="82"/>
      <c r="Z63" s="84" t="str">
        <f>IFERROR(IF(AND(S62="Probabilidad",S63="Probabilidad"),(AB62-(+AB62*V63)),IF(S63="Probabilidad",(K62-(+K62*V63)),IF(S63="Impacto",AB62,""))),"")</f>
        <v/>
      </c>
      <c r="AA63" s="85" t="str">
        <f t="shared" si="2"/>
        <v/>
      </c>
      <c r="AB63" s="83" t="str">
        <f t="shared" ref="AB63:AB67" si="57">+Z63</f>
        <v/>
      </c>
      <c r="AC63" s="85" t="str">
        <f t="shared" si="4"/>
        <v/>
      </c>
      <c r="AD63" s="83" t="str">
        <f>IFERROR(IF(AND(S62="Impacto",S63="Impacto"),(AD62-(+AD62*V63)),IF(S63="Impacto",(O62-(+O62*V63)),IF(S63="Probabilidad",AD62,""))),"")</f>
        <v/>
      </c>
      <c r="AE63" s="86" t="str">
        <f t="shared" ref="AE63:AE64" si="58">IFERROR(IF(OR(AND(AA63="Muy Baja",AC63="Leve"),AND(AA63="Muy Baja",AC63="Menor"),AND(AA63="Baja",AC63="Leve")),"Bajo",IF(OR(AND(AA63="Muy baja",AC63="Moderado"),AND(AA63="Baja",AC63="Menor"),AND(AA63="Baja",AC63="Moderado"),AND(AA63="Media",AC63="Leve"),AND(AA63="Media",AC63="Menor"),AND(AA63="Media",AC63="Moderado"),AND(AA63="Alta",AC63="Leve"),AND(AA63="Alta",AC63="Menor")),"Moderado",IF(OR(AND(AA63="Muy Baja",AC63="Mayor"),AND(AA63="Baja",AC63="Mayor"),AND(AA63="Media",AC63="Mayor"),AND(AA63="Alta",AC63="Moderado"),AND(AA63="Alta",AC63="Mayor"),AND(AA63="Muy Alta",AC63="Leve"),AND(AA63="Muy Alta",AC63="Menor"),AND(AA63="Muy Alta",AC63="Moderado"),AND(AA63="Muy Alta",AC63="Mayor")),"Alto",IF(OR(AND(AA63="Muy Baja",AC63="Catastrófico"),AND(AA63="Baja",AC63="Catastrófico"),AND(AA63="Media",AC63="Catastrófico"),AND(AA63="Alta",AC63="Catastrófico"),AND(AA63="Muy Alta",AC63="Catastrófico")),"Extremo","")))),"")</f>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c r="B64" s="400"/>
      <c r="C64" s="400"/>
      <c r="D64" s="400"/>
      <c r="E64" s="74"/>
      <c r="F64" s="402"/>
      <c r="G64" s="78"/>
      <c r="H64" s="400"/>
      <c r="I64" s="414"/>
      <c r="J64" s="407"/>
      <c r="K64" s="405"/>
      <c r="L64" s="416"/>
      <c r="M64" s="405">
        <f>IF(NOT(ISERROR(MATCH(L64,_xlfn.ANCHORARRAY(F75),0))),K77&amp;"Por favor no seleccionar los criterios de impacto",L64)</f>
        <v>0</v>
      </c>
      <c r="N64" s="407"/>
      <c r="O64" s="405"/>
      <c r="P64" s="409"/>
      <c r="Q64" s="79">
        <v>3</v>
      </c>
      <c r="R64" s="87"/>
      <c r="S64" s="81" t="str">
        <f>IF(OR(T64="Preventivo",T64="Detectivo"),"Probabilidad",IF(T64="Correctivo","Impacto",""))</f>
        <v/>
      </c>
      <c r="T64" s="82"/>
      <c r="U64" s="82"/>
      <c r="V64" s="83" t="str">
        <f t="shared" si="56"/>
        <v/>
      </c>
      <c r="W64" s="82"/>
      <c r="X64" s="82"/>
      <c r="Y64" s="82"/>
      <c r="Z64" s="84" t="str">
        <f>IFERROR(IF(AND(S63="Probabilidad",S64="Probabilidad"),(AB63-(+AB63*V64)),IF(AND(S63="Impacto",S64="Probabilidad"),(AB62-(+AB62*V64)),IF(S64="Impacto",AB63,""))),"")</f>
        <v/>
      </c>
      <c r="AA64" s="85" t="str">
        <f t="shared" si="2"/>
        <v/>
      </c>
      <c r="AB64" s="83" t="str">
        <f t="shared" si="57"/>
        <v/>
      </c>
      <c r="AC64" s="85" t="str">
        <f t="shared" si="4"/>
        <v/>
      </c>
      <c r="AD64" s="83" t="str">
        <f>IFERROR(IF(AND(S63="Impacto",S64="Impacto"),(AD63-(+AD63*V64)),IF(AND(S63="Probabilidad",S64="Impacto"),(AD62-(+AD62*V64)),IF(S64="Probabilidad",AD63,""))),"")</f>
        <v/>
      </c>
      <c r="AE64" s="86" t="str">
        <f t="shared" si="58"/>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4</v>
      </c>
      <c r="R65" s="80"/>
      <c r="S65" s="81" t="str">
        <f t="shared" ref="S65:S67" si="59">IF(OR(T65="Preventivo",T65="Detectivo"),"Probabilidad",IF(T65="Correctivo","Impacto",""))</f>
        <v/>
      </c>
      <c r="T65" s="82"/>
      <c r="U65" s="82"/>
      <c r="V65" s="83" t="str">
        <f t="shared" si="56"/>
        <v/>
      </c>
      <c r="W65" s="82"/>
      <c r="X65" s="82"/>
      <c r="Y65" s="82"/>
      <c r="Z65" s="84" t="str">
        <f t="shared" ref="Z65:Z67" si="60">IFERROR(IF(AND(S64="Probabilidad",S65="Probabilidad"),(AB64-(+AB64*V65)),IF(AND(S64="Impacto",S65="Probabilidad"),(AB63-(+AB63*V65)),IF(S65="Impacto",AB64,""))),"")</f>
        <v/>
      </c>
      <c r="AA65" s="85" t="str">
        <f t="shared" si="2"/>
        <v/>
      </c>
      <c r="AB65" s="83" t="str">
        <f t="shared" si="57"/>
        <v/>
      </c>
      <c r="AC65" s="85" t="str">
        <f t="shared" si="4"/>
        <v/>
      </c>
      <c r="AD65" s="83" t="str">
        <f t="shared" ref="AD65:AD67" si="61">IFERROR(IF(AND(S64="Impacto",S65="Impacto"),(AD64-(+AD64*V65)),IF(AND(S64="Probabilidad",S65="Impacto"),(AD63-(+AD63*V65)),IF(S65="Probabilidad",AD64,""))),"")</f>
        <v/>
      </c>
      <c r="AE65" s="86" t="str">
        <f>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5</v>
      </c>
      <c r="R66" s="80"/>
      <c r="S66" s="81" t="str">
        <f t="shared" si="59"/>
        <v/>
      </c>
      <c r="T66" s="82"/>
      <c r="U66" s="82"/>
      <c r="V66" s="83" t="str">
        <f t="shared" si="56"/>
        <v/>
      </c>
      <c r="W66" s="82"/>
      <c r="X66" s="82"/>
      <c r="Y66" s="82"/>
      <c r="Z66" s="84" t="str">
        <f t="shared" si="60"/>
        <v/>
      </c>
      <c r="AA66" s="85" t="str">
        <f t="shared" si="2"/>
        <v/>
      </c>
      <c r="AB66" s="83" t="str">
        <f t="shared" si="57"/>
        <v/>
      </c>
      <c r="AC66" s="85" t="str">
        <f t="shared" si="4"/>
        <v/>
      </c>
      <c r="AD66" s="83" t="str">
        <f t="shared" si="61"/>
        <v/>
      </c>
      <c r="AE66" s="86" t="str">
        <f t="shared" ref="AE66:AE67" si="62">IFERROR(IF(OR(AND(AA66="Muy Baja",AC66="Leve"),AND(AA66="Muy Baja",AC66="Menor"),AND(AA66="Baja",AC66="Leve")),"Bajo",IF(OR(AND(AA66="Muy baja",AC66="Moderado"),AND(AA66="Baja",AC66="Menor"),AND(AA66="Baja",AC66="Moderado"),AND(AA66="Media",AC66="Leve"),AND(AA66="Media",AC66="Menor"),AND(AA66="Media",AC66="Moderado"),AND(AA66="Alta",AC66="Leve"),AND(AA66="Alta",AC66="Menor")),"Moderado",IF(OR(AND(AA66="Muy Baja",AC66="Mayor"),AND(AA66="Baja",AC66="Mayor"),AND(AA66="Media",AC66="Mayor"),AND(AA66="Alta",AC66="Moderado"),AND(AA66="Alta",AC66="Mayor"),AND(AA66="Muy Alta",AC66="Leve"),AND(AA66="Muy Alta",AC66="Menor"),AND(AA66="Muy Alta",AC66="Moderado"),AND(AA66="Muy Alta",AC66="Mayor")),"Alto",IF(OR(AND(AA66="Muy Baja",AC66="Catastrófico"),AND(AA66="Baja",AC66="Catastrófico"),AND(AA66="Media",AC66="Catastrófico"),AND(AA66="Alta",AC66="Catastrófico"),AND(AA66="Muy Alta",AC66="Catastrófico")),"Extremo","")))),"")</f>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6</v>
      </c>
      <c r="R67" s="80"/>
      <c r="S67" s="81" t="str">
        <f t="shared" si="59"/>
        <v/>
      </c>
      <c r="T67" s="82"/>
      <c r="U67" s="82"/>
      <c r="V67" s="83" t="str">
        <f t="shared" si="56"/>
        <v/>
      </c>
      <c r="W67" s="82"/>
      <c r="X67" s="82"/>
      <c r="Y67" s="82"/>
      <c r="Z67" s="84" t="str">
        <f t="shared" si="60"/>
        <v/>
      </c>
      <c r="AA67" s="85" t="str">
        <f t="shared" si="2"/>
        <v/>
      </c>
      <c r="AB67" s="83" t="str">
        <f t="shared" si="57"/>
        <v/>
      </c>
      <c r="AC67" s="85" t="str">
        <f t="shared" si="4"/>
        <v/>
      </c>
      <c r="AD67" s="83" t="str">
        <f t="shared" si="61"/>
        <v/>
      </c>
      <c r="AE67" s="86" t="str">
        <f t="shared" si="62"/>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v>10</v>
      </c>
      <c r="B68" s="400"/>
      <c r="C68" s="400"/>
      <c r="D68" s="400"/>
      <c r="E68" s="74"/>
      <c r="F68" s="402"/>
      <c r="G68" s="78"/>
      <c r="H68" s="400"/>
      <c r="I68" s="414"/>
      <c r="J68" s="407" t="str">
        <f>IF(I68&lt;=0,"",IF(I68&lt;=2,"Muy Baja",IF(I68&lt;=24,"Baja",IF(I68&lt;=500,"Media",IF(I68&lt;=5000,"Alta","Muy Alta")))))</f>
        <v/>
      </c>
      <c r="K68" s="405" t="str">
        <f>IF(J68="","",IF(J68="Muy Baja",0.2,IF(J68="Baja",0.4,IF(J68="Media",0.6,IF(J68="Alta",0.8,IF(J68="Muy Alta",1,))))))</f>
        <v/>
      </c>
      <c r="L68" s="416"/>
      <c r="M68" s="405">
        <v>0</v>
      </c>
      <c r="N68" s="407" t="s">
        <v>703</v>
      </c>
      <c r="O68" s="405" t="str">
        <f>IF(N68="","",IF(N68="Leve",0.2,IF(N68="Menor",0.4,IF(N68="Moderado",0.6,IF(N68="Mayor",0.8,IF(N68="Catastrófico",1,))))))</f>
        <v/>
      </c>
      <c r="P68" s="409" t="str">
        <f>IF(OR(AND(J68="Muy Baja",N68="Leve"),AND(J68="Muy Baja",N68="Menor"),AND(J68="Baja",N68="Leve")),"Bajo",IF(OR(AND(J68="Muy baja",N68="Moderado"),AND(J68="Baja",N68="Menor"),AND(J68="Baja",N68="Moderado"),AND(J68="Media",N68="Leve"),AND(J68="Media",N68="Menor"),AND(J68="Media",N68="Moderado"),AND(J68="Alta",N68="Leve"),AND(J68="Alta",N68="Menor")),"Moderado",IF(OR(AND(J68="Muy Baja",N68="Mayor"),AND(J68="Baja",N68="Mayor"),AND(J68="Media",N68="Mayor"),AND(J68="Alta",N68="Moderado"),AND(J68="Alta",N68="Mayor"),AND(J68="Muy Alta",N68="Leve"),AND(J68="Muy Alta",N68="Menor"),AND(J68="Muy Alta",N68="Moderado"),AND(J68="Muy Alta",N68="Mayor")),"Alto",IF(OR(AND(J68="Muy Baja",N68="Catastrófico"),AND(J68="Baja",N68="Catastrófico"),AND(J68="Media",N68="Catastrófico"),AND(J68="Alta",N68="Catastrófico"),AND(J68="Muy Alta",N68="Catastrófico")),"Extremo",""))))</f>
        <v/>
      </c>
      <c r="Q68" s="79">
        <v>1</v>
      </c>
      <c r="R68" s="80"/>
      <c r="S68" s="81" t="str">
        <f>IF(OR(T68="Preventivo",T68="Detectivo"),"Probabilidad",IF(T68="Correctivo","Impacto",""))</f>
        <v/>
      </c>
      <c r="T68" s="82"/>
      <c r="U68" s="82"/>
      <c r="V68" s="83" t="str">
        <f>IF(AND(T68="Preventivo",U68="Automático"),"50%",IF(AND(T68="Preventivo",U68="Manual"),"40%",IF(AND(T68="Detectivo",U68="Automático"),"40%",IF(AND(T68="Detectivo",U68="Manual"),"30%",IF(AND(T68="Correctivo",U68="Automático"),"35%",IF(AND(T68="Correctivo",U68="Manual"),"25%",""))))))</f>
        <v/>
      </c>
      <c r="W68" s="82"/>
      <c r="X68" s="82"/>
      <c r="Y68" s="82"/>
      <c r="Z68" s="84" t="str">
        <f>IFERROR(IF(S68="Probabilidad",(K68-(+K68*V68)),IF(S68="Impacto",K68,"")),"")</f>
        <v/>
      </c>
      <c r="AA68" s="85" t="str">
        <f>IFERROR(IF(Z68="","",IF(Z68&lt;=0.2,"Muy Baja",IF(Z68&lt;=0.4,"Baja",IF(Z68&lt;=0.6,"Media",IF(Z68&lt;=0.8,"Alta","Muy Alta"))))),"")</f>
        <v/>
      </c>
      <c r="AB68" s="83" t="str">
        <f>+Z68</f>
        <v/>
      </c>
      <c r="AC68" s="85" t="str">
        <f>IFERROR(IF(AD68="","",IF(AD68&lt;=0.2,"Leve",IF(AD68&lt;=0.4,"Menor",IF(AD68&lt;=0.6,"Moderado",IF(AD68&lt;=0.8,"Mayor","Catastrófico"))))),"")</f>
        <v/>
      </c>
      <c r="AD68" s="83" t="str">
        <f>IFERROR(IF(S68="Impacto",(O68-(+O68*V68)),IF(S68="Probabilidad",O68,"")),"")</f>
        <v/>
      </c>
      <c r="AE68" s="86" t="str">
        <f>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2</v>
      </c>
      <c r="R69" s="80"/>
      <c r="S69" s="81" t="str">
        <f>IF(OR(T69="Preventivo",T69="Detectivo"),"Probabilidad",IF(T69="Correctivo","Impacto",""))</f>
        <v/>
      </c>
      <c r="T69" s="82"/>
      <c r="U69" s="82"/>
      <c r="V69" s="83" t="str">
        <f t="shared" ref="V69:V73" si="63">IF(AND(T69="Preventivo",U69="Automático"),"50%",IF(AND(T69="Preventivo",U69="Manual"),"40%",IF(AND(T69="Detectivo",U69="Automático"),"40%",IF(AND(T69="Detectivo",U69="Manual"),"30%",IF(AND(T69="Correctivo",U69="Automático"),"35%",IF(AND(T69="Correctivo",U69="Manual"),"25%",""))))))</f>
        <v/>
      </c>
      <c r="W69" s="82"/>
      <c r="X69" s="82"/>
      <c r="Y69" s="82"/>
      <c r="Z69" s="84" t="str">
        <f>IFERROR(IF(AND(S68="Probabilidad",S69="Probabilidad"),(AB68-(+AB68*V69)),IF(S69="Probabilidad",(K68-(+K68*V69)),IF(S69="Impacto",AB68,""))),"")</f>
        <v/>
      </c>
      <c r="AA69" s="85" t="str">
        <f t="shared" si="2"/>
        <v/>
      </c>
      <c r="AB69" s="83" t="str">
        <f t="shared" ref="AB69:AB73" si="64">+Z69</f>
        <v/>
      </c>
      <c r="AC69" s="85" t="str">
        <f t="shared" si="4"/>
        <v/>
      </c>
      <c r="AD69" s="83" t="str">
        <f>IFERROR(IF(AND(S68="Impacto",S69="Impacto"),(AD68-(+AD68*V69)),IF(S69="Impacto",(O68-(+O68*V69)),IF(S69="Probabilidad",AD68,""))),"")</f>
        <v/>
      </c>
      <c r="AE69" s="86" t="str">
        <f t="shared" ref="AE69:AE70" si="65">IFERROR(IF(OR(AND(AA69="Muy Baja",AC69="Leve"),AND(AA69="Muy Baja",AC69="Menor"),AND(AA69="Baja",AC69="Leve")),"Bajo",IF(OR(AND(AA69="Muy baja",AC69="Moderado"),AND(AA69="Baja",AC69="Menor"),AND(AA69="Baja",AC69="Moderado"),AND(AA69="Media",AC69="Leve"),AND(AA69="Media",AC69="Menor"),AND(AA69="Media",AC69="Moderado"),AND(AA69="Alta",AC69="Leve"),AND(AA69="Alta",AC69="Menor")),"Moderado",IF(OR(AND(AA69="Muy Baja",AC69="Mayor"),AND(AA69="Baja",AC69="Mayor"),AND(AA69="Media",AC69="Mayor"),AND(AA69="Alta",AC69="Moderado"),AND(AA69="Alta",AC69="Mayor"),AND(AA69="Muy Alta",AC69="Leve"),AND(AA69="Muy Alta",AC69="Menor"),AND(AA69="Muy Alta",AC69="Moderado"),AND(AA69="Muy Alta",AC69="Mayor")),"Alto",IF(OR(AND(AA69="Muy Baja",AC69="Catastrófico"),AND(AA69="Baja",AC69="Catastrófico"),AND(AA69="Media",AC69="Catastrófico"),AND(AA69="Alta",AC69="Catastrófico"),AND(AA69="Muy Alta",AC69="Catastrófico")),"Extremo","")))),"")</f>
        <v/>
      </c>
      <c r="AF69" s="86"/>
      <c r="AG69" s="82"/>
      <c r="AH69" s="74"/>
      <c r="AI69" s="75"/>
      <c r="AJ69" s="76"/>
      <c r="AK69" s="76"/>
      <c r="AL69" s="74"/>
      <c r="AM69" s="77"/>
      <c r="AN69" s="39"/>
      <c r="AO69" s="39"/>
    </row>
    <row r="70" spans="1:71" ht="151.5" hidden="1" customHeight="1" x14ac:dyDescent="0.35">
      <c r="A70" s="398"/>
      <c r="B70" s="400"/>
      <c r="C70" s="400"/>
      <c r="D70" s="400"/>
      <c r="E70" s="74"/>
      <c r="F70" s="402"/>
      <c r="G70" s="78"/>
      <c r="H70" s="400"/>
      <c r="I70" s="414"/>
      <c r="J70" s="407"/>
      <c r="K70" s="405"/>
      <c r="L70" s="416"/>
      <c r="M70" s="405">
        <f>IF(NOT(ISERROR(MATCH(L70,_xlfn.ANCHORARRAY(F81),0))),K83&amp;"Por favor no seleccionar los criterios de impacto",L70)</f>
        <v>0</v>
      </c>
      <c r="N70" s="407"/>
      <c r="O70" s="405"/>
      <c r="P70" s="409"/>
      <c r="Q70" s="79">
        <v>3</v>
      </c>
      <c r="R70" s="87"/>
      <c r="S70" s="81" t="str">
        <f>IF(OR(T70="Preventivo",T70="Detectivo"),"Probabilidad",IF(T70="Correctivo","Impacto",""))</f>
        <v/>
      </c>
      <c r="T70" s="82"/>
      <c r="U70" s="82"/>
      <c r="V70" s="83" t="str">
        <f t="shared" si="63"/>
        <v/>
      </c>
      <c r="W70" s="82"/>
      <c r="X70" s="82"/>
      <c r="Y70" s="82"/>
      <c r="Z70" s="84" t="str">
        <f>IFERROR(IF(AND(S69="Probabilidad",S70="Probabilidad"),(AB69-(+AB69*V70)),IF(AND(S69="Impacto",S70="Probabilidad"),(AB68-(+AB68*V70)),IF(S70="Impacto",AB69,""))),"")</f>
        <v/>
      </c>
      <c r="AA70" s="85" t="str">
        <f t="shared" si="2"/>
        <v/>
      </c>
      <c r="AB70" s="83" t="str">
        <f t="shared" si="64"/>
        <v/>
      </c>
      <c r="AC70" s="85" t="str">
        <f t="shared" si="4"/>
        <v/>
      </c>
      <c r="AD70" s="83" t="str">
        <f>IFERROR(IF(AND(S69="Impacto",S70="Impacto"),(AD69-(+AD69*V70)),IF(AND(S69="Probabilidad",S70="Impacto"),(AD68-(+AD68*V70)),IF(S70="Probabilidad",AD69,""))),"")</f>
        <v/>
      </c>
      <c r="AE70" s="86" t="str">
        <f t="shared" si="65"/>
        <v/>
      </c>
      <c r="AF70" s="86"/>
      <c r="AG70" s="82"/>
      <c r="AH70" s="74"/>
      <c r="AI70" s="75"/>
      <c r="AJ70" s="76"/>
      <c r="AK70" s="76"/>
      <c r="AL70" s="74"/>
      <c r="AM70" s="77"/>
      <c r="AN70" s="39"/>
      <c r="AO70" s="39"/>
    </row>
    <row r="71" spans="1:71" ht="151.5" hidden="1" customHeight="1" x14ac:dyDescent="0.35">
      <c r="A71" s="398"/>
      <c r="B71" s="400"/>
      <c r="C71" s="400"/>
      <c r="D71" s="400"/>
      <c r="E71" s="74"/>
      <c r="F71" s="402"/>
      <c r="G71" s="78"/>
      <c r="H71" s="400"/>
      <c r="I71" s="414"/>
      <c r="J71" s="407"/>
      <c r="K71" s="405"/>
      <c r="L71" s="416"/>
      <c r="M71" s="405">
        <f>IF(NOT(ISERROR(MATCH(L71,_xlfn.ANCHORARRAY(F82),0))),K84&amp;"Por favor no seleccionar los criterios de impacto",L71)</f>
        <v>0</v>
      </c>
      <c r="N71" s="407"/>
      <c r="O71" s="405"/>
      <c r="P71" s="409"/>
      <c r="Q71" s="79">
        <v>4</v>
      </c>
      <c r="R71" s="80"/>
      <c r="S71" s="81" t="str">
        <f t="shared" ref="S71:S73" si="66">IF(OR(T71="Preventivo",T71="Detectivo"),"Probabilidad",IF(T71="Correctivo","Impacto",""))</f>
        <v/>
      </c>
      <c r="T71" s="82"/>
      <c r="U71" s="82"/>
      <c r="V71" s="83" t="str">
        <f t="shared" si="63"/>
        <v/>
      </c>
      <c r="W71" s="82"/>
      <c r="X71" s="82"/>
      <c r="Y71" s="82"/>
      <c r="Z71" s="84" t="str">
        <f t="shared" ref="Z71:Z73" si="67">IFERROR(IF(AND(S70="Probabilidad",S71="Probabilidad"),(AB70-(+AB70*V71)),IF(AND(S70="Impacto",S71="Probabilidad"),(AB69-(+AB69*V71)),IF(S71="Impacto",AB70,""))),"")</f>
        <v/>
      </c>
      <c r="AA71" s="85" t="str">
        <f t="shared" si="2"/>
        <v/>
      </c>
      <c r="AB71" s="83" t="str">
        <f t="shared" si="64"/>
        <v/>
      </c>
      <c r="AC71" s="85" t="str">
        <f t="shared" si="4"/>
        <v/>
      </c>
      <c r="AD71" s="83" t="str">
        <f t="shared" ref="AD71:AD73" si="68">IFERROR(IF(AND(S70="Impacto",S71="Impacto"),(AD70-(+AD70*V71)),IF(AND(S70="Probabilidad",S71="Impacto"),(AD69-(+AD69*V71)),IF(S71="Probabilidad",AD70,""))),"")</f>
        <v/>
      </c>
      <c r="AE71" s="86" t="str">
        <f>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86"/>
      <c r="AG71" s="82"/>
      <c r="AH71" s="74"/>
      <c r="AI71" s="75"/>
      <c r="AJ71" s="76"/>
      <c r="AK71" s="76"/>
      <c r="AL71" s="74"/>
      <c r="AM71" s="77"/>
      <c r="AN71" s="39"/>
      <c r="AO71" s="39"/>
    </row>
    <row r="72" spans="1:71" ht="151.5" hidden="1" customHeight="1" x14ac:dyDescent="0.35">
      <c r="A72" s="398"/>
      <c r="B72" s="400"/>
      <c r="C72" s="400"/>
      <c r="D72" s="400"/>
      <c r="E72" s="74"/>
      <c r="F72" s="402"/>
      <c r="G72" s="78"/>
      <c r="H72" s="400"/>
      <c r="I72" s="414"/>
      <c r="J72" s="407"/>
      <c r="K72" s="405"/>
      <c r="L72" s="416"/>
      <c r="M72" s="405">
        <f>IF(NOT(ISERROR(MATCH(L72,_xlfn.ANCHORARRAY(F83),0))),K85&amp;"Por favor no seleccionar los criterios de impacto",L72)</f>
        <v>0</v>
      </c>
      <c r="N72" s="407"/>
      <c r="O72" s="405"/>
      <c r="P72" s="409"/>
      <c r="Q72" s="79">
        <v>5</v>
      </c>
      <c r="R72" s="80"/>
      <c r="S72" s="81" t="str">
        <f t="shared" si="66"/>
        <v/>
      </c>
      <c r="T72" s="82"/>
      <c r="U72" s="82"/>
      <c r="V72" s="83" t="str">
        <f t="shared" si="63"/>
        <v/>
      </c>
      <c r="W72" s="82"/>
      <c r="X72" s="82"/>
      <c r="Y72" s="82"/>
      <c r="Z72" s="84" t="str">
        <f t="shared" si="67"/>
        <v/>
      </c>
      <c r="AA72" s="85" t="str">
        <f t="shared" si="2"/>
        <v/>
      </c>
      <c r="AB72" s="83" t="str">
        <f t="shared" si="64"/>
        <v/>
      </c>
      <c r="AC72" s="85" t="str">
        <f t="shared" si="4"/>
        <v/>
      </c>
      <c r="AD72" s="83" t="str">
        <f t="shared" si="68"/>
        <v/>
      </c>
      <c r="AE72" s="86" t="str">
        <f t="shared" ref="AE72:AE73" si="69">IFERROR(IF(OR(AND(AA72="Muy Baja",AC72="Leve"),AND(AA72="Muy Baja",AC72="Menor"),AND(AA72="Baja",AC72="Leve")),"Bajo",IF(OR(AND(AA72="Muy baja",AC72="Moderado"),AND(AA72="Baja",AC72="Menor"),AND(AA72="Baja",AC72="Moderado"),AND(AA72="Media",AC72="Leve"),AND(AA72="Media",AC72="Menor"),AND(AA72="Media",AC72="Moderado"),AND(AA72="Alta",AC72="Leve"),AND(AA72="Alta",AC72="Menor")),"Moderado",IF(OR(AND(AA72="Muy Baja",AC72="Mayor"),AND(AA72="Baja",AC72="Mayor"),AND(AA72="Media",AC72="Mayor"),AND(AA72="Alta",AC72="Moderado"),AND(AA72="Alta",AC72="Mayor"),AND(AA72="Muy Alta",AC72="Leve"),AND(AA72="Muy Alta",AC72="Menor"),AND(AA72="Muy Alta",AC72="Moderado"),AND(AA72="Muy Alta",AC72="Mayor")),"Alto",IF(OR(AND(AA72="Muy Baja",AC72="Catastrófico"),AND(AA72="Baja",AC72="Catastrófico"),AND(AA72="Media",AC72="Catastrófico"),AND(AA72="Alta",AC72="Catastrófico"),AND(AA72="Muy Alta",AC72="Catastrófico")),"Extremo","")))),"")</f>
        <v/>
      </c>
      <c r="AF72" s="86"/>
      <c r="AG72" s="82"/>
      <c r="AH72" s="74"/>
      <c r="AI72" s="75"/>
      <c r="AJ72" s="76"/>
      <c r="AK72" s="76"/>
      <c r="AL72" s="74"/>
      <c r="AM72" s="77"/>
      <c r="AN72" s="39"/>
      <c r="AO72" s="39"/>
    </row>
    <row r="73" spans="1:71" ht="151.5" hidden="1" customHeight="1" x14ac:dyDescent="0.35">
      <c r="A73" s="398"/>
      <c r="B73" s="400"/>
      <c r="C73" s="400"/>
      <c r="D73" s="400"/>
      <c r="E73" s="74"/>
      <c r="F73" s="402"/>
      <c r="G73" s="78"/>
      <c r="H73" s="400"/>
      <c r="I73" s="414"/>
      <c r="J73" s="407"/>
      <c r="K73" s="405"/>
      <c r="L73" s="416"/>
      <c r="M73" s="405">
        <f>IF(NOT(ISERROR(MATCH(L73,_xlfn.ANCHORARRAY(F84),0))),K86&amp;"Por favor no seleccionar los criterios de impacto",L73)</f>
        <v>0</v>
      </c>
      <c r="N73" s="407"/>
      <c r="O73" s="405"/>
      <c r="P73" s="409"/>
      <c r="Q73" s="79">
        <v>6</v>
      </c>
      <c r="R73" s="80"/>
      <c r="S73" s="81" t="str">
        <f t="shared" si="66"/>
        <v/>
      </c>
      <c r="T73" s="82"/>
      <c r="U73" s="82"/>
      <c r="V73" s="83" t="str">
        <f t="shared" si="63"/>
        <v/>
      </c>
      <c r="W73" s="82"/>
      <c r="X73" s="82"/>
      <c r="Y73" s="82"/>
      <c r="Z73" s="84" t="str">
        <f t="shared" si="67"/>
        <v/>
      </c>
      <c r="AA73" s="85" t="str">
        <f t="shared" si="2"/>
        <v/>
      </c>
      <c r="AB73" s="83" t="str">
        <f t="shared" si="64"/>
        <v/>
      </c>
      <c r="AC73" s="85" t="str">
        <f t="shared" si="4"/>
        <v/>
      </c>
      <c r="AD73" s="83" t="str">
        <f t="shared" si="68"/>
        <v/>
      </c>
      <c r="AE73" s="86" t="str">
        <f t="shared" si="69"/>
        <v/>
      </c>
      <c r="AF73" s="86"/>
      <c r="AG73" s="82"/>
      <c r="AH73" s="74"/>
      <c r="AI73" s="75"/>
      <c r="AJ73" s="76"/>
      <c r="AK73" s="76"/>
      <c r="AL73" s="74"/>
      <c r="AM73" s="77"/>
      <c r="AN73" s="39"/>
      <c r="AO73" s="39"/>
    </row>
    <row r="74" spans="1:71" ht="49.5" hidden="1" customHeight="1" x14ac:dyDescent="0.35">
      <c r="A74" s="89"/>
      <c r="B74" s="419" t="s">
        <v>178</v>
      </c>
      <c r="C74" s="419"/>
      <c r="D74" s="419"/>
      <c r="E74" s="419"/>
      <c r="F74" s="419"/>
      <c r="G74" s="419"/>
      <c r="H74" s="419"/>
      <c r="I74" s="419"/>
      <c r="J74" s="419"/>
      <c r="K74" s="419"/>
      <c r="L74" s="419"/>
      <c r="M74" s="419"/>
      <c r="N74" s="419"/>
      <c r="O74" s="419"/>
      <c r="P74" s="419"/>
      <c r="Q74" s="419"/>
      <c r="R74" s="419"/>
      <c r="S74" s="419"/>
      <c r="T74" s="419"/>
      <c r="U74" s="419"/>
      <c r="V74" s="419"/>
      <c r="W74" s="419"/>
      <c r="X74" s="419"/>
      <c r="Y74" s="419"/>
      <c r="Z74" s="419"/>
      <c r="AA74" s="419"/>
      <c r="AB74" s="419"/>
      <c r="AC74" s="419"/>
      <c r="AD74" s="419"/>
      <c r="AE74" s="419"/>
      <c r="AF74" s="419"/>
      <c r="AG74" s="419"/>
      <c r="AH74" s="419"/>
      <c r="AI74" s="419"/>
      <c r="AJ74" s="419"/>
      <c r="AK74" s="419"/>
      <c r="AL74" s="419"/>
      <c r="AM74" s="420"/>
      <c r="AN74" s="39"/>
      <c r="AO74" s="39"/>
    </row>
    <row r="75" spans="1:71" ht="17.5" x14ac:dyDescent="0.35">
      <c r="B75" s="90"/>
      <c r="C75" s="90"/>
      <c r="D75" s="90"/>
      <c r="E75" s="90"/>
      <c r="F75" s="39"/>
      <c r="G75" s="91"/>
      <c r="H75" s="91"/>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row>
    <row r="76" spans="1:71" ht="18" hidden="1" x14ac:dyDescent="0.35">
      <c r="A76" s="5"/>
      <c r="B76" s="92" t="s">
        <v>123</v>
      </c>
      <c r="C76" s="39"/>
      <c r="D76" s="39"/>
      <c r="E76" s="39"/>
      <c r="F76" s="39"/>
      <c r="G76" s="91"/>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row>
    <row r="77" spans="1:71" ht="17.5" hidden="1" x14ac:dyDescent="0.35">
      <c r="B77" s="90"/>
      <c r="C77" s="90"/>
      <c r="D77" s="90"/>
      <c r="E77" s="90"/>
      <c r="F77" s="39"/>
      <c r="G77" s="91"/>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7.5" hidden="1" x14ac:dyDescent="0.35">
      <c r="B78" s="90"/>
      <c r="C78" s="90"/>
      <c r="D78" s="90"/>
      <c r="E78" s="90"/>
      <c r="F78" s="39"/>
      <c r="G78" s="91"/>
      <c r="H78" s="91"/>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91"/>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5" hidden="1" customHeight="1" x14ac:dyDescent="0.35">
      <c r="B80" s="90"/>
      <c r="C80" s="90"/>
      <c r="D80" s="90"/>
      <c r="E80" s="90"/>
      <c r="F80" s="39"/>
      <c r="G80" s="91"/>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5" hidden="1" customHeight="1" x14ac:dyDescent="0.35">
      <c r="B81" s="90"/>
      <c r="C81" s="90"/>
      <c r="D81" s="90"/>
      <c r="E81" s="90"/>
      <c r="F81" s="39"/>
      <c r="G81" s="91"/>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1.15" hidden="1" customHeight="1" x14ac:dyDescent="0.35">
      <c r="B82" s="90"/>
      <c r="C82" s="90"/>
      <c r="D82" s="90"/>
      <c r="E82" s="90"/>
      <c r="F82" s="39"/>
      <c r="G82" s="91"/>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7" hidden="1" customHeight="1" x14ac:dyDescent="0.35">
      <c r="B83" s="90"/>
      <c r="C83" s="90"/>
      <c r="D83" s="90"/>
      <c r="E83" s="90"/>
      <c r="F83" s="39"/>
      <c r="G83" s="91"/>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20.149999999999999" hidden="1" customHeight="1" x14ac:dyDescent="0.35">
      <c r="B84" s="90"/>
      <c r="C84" s="90"/>
      <c r="D84" s="90"/>
      <c r="E84" s="90"/>
      <c r="F84" s="39"/>
      <c r="G84" s="91"/>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22.5" hidden="1" customHeight="1" x14ac:dyDescent="0.35">
      <c r="B85" s="90"/>
      <c r="C85" s="90"/>
      <c r="D85" s="90"/>
      <c r="E85" s="90"/>
      <c r="F85" s="39"/>
      <c r="G85" s="91"/>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17.5" x14ac:dyDescent="0.35">
      <c r="B86" s="90"/>
      <c r="C86" s="90"/>
      <c r="D86" s="90"/>
      <c r="E86" s="90"/>
      <c r="F86" s="39"/>
      <c r="G86" s="91"/>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sheetData>
  <dataConsolidate/>
  <mergeCells count="210">
    <mergeCell ref="L68:L73"/>
    <mergeCell ref="M68:M73"/>
    <mergeCell ref="N68:N73"/>
    <mergeCell ref="O68:O73"/>
    <mergeCell ref="P68:P73"/>
    <mergeCell ref="B74:AM74"/>
    <mergeCell ref="P62:P67"/>
    <mergeCell ref="A68:A73"/>
    <mergeCell ref="B68:B73"/>
    <mergeCell ref="C68:C73"/>
    <mergeCell ref="D68:D73"/>
    <mergeCell ref="F68:F73"/>
    <mergeCell ref="H68:H73"/>
    <mergeCell ref="I68:I73"/>
    <mergeCell ref="J68:J73"/>
    <mergeCell ref="K68:K73"/>
    <mergeCell ref="J62:J67"/>
    <mergeCell ref="K62:K67"/>
    <mergeCell ref="L62:L67"/>
    <mergeCell ref="M62:M67"/>
    <mergeCell ref="N62:N67"/>
    <mergeCell ref="O62:O67"/>
    <mergeCell ref="A62:A67"/>
    <mergeCell ref="B62:B67"/>
    <mergeCell ref="C62:C67"/>
    <mergeCell ref="D62:D67"/>
    <mergeCell ref="F62:F67"/>
    <mergeCell ref="H62:H67"/>
    <mergeCell ref="I62:I67"/>
    <mergeCell ref="H56:H61"/>
    <mergeCell ref="I56:I61"/>
    <mergeCell ref="N50:N55"/>
    <mergeCell ref="O50:O55"/>
    <mergeCell ref="P50:P55"/>
    <mergeCell ref="A56:A61"/>
    <mergeCell ref="B56:B61"/>
    <mergeCell ref="C56:C61"/>
    <mergeCell ref="D56:D61"/>
    <mergeCell ref="F56:F61"/>
    <mergeCell ref="F50:F55"/>
    <mergeCell ref="G50:G55"/>
    <mergeCell ref="H50:H55"/>
    <mergeCell ref="I50:I55"/>
    <mergeCell ref="J50:J55"/>
    <mergeCell ref="K50:K55"/>
    <mergeCell ref="N56:N61"/>
    <mergeCell ref="O56:O61"/>
    <mergeCell ref="P56:P61"/>
    <mergeCell ref="J56:J61"/>
    <mergeCell ref="K56:K61"/>
    <mergeCell ref="L56:L61"/>
    <mergeCell ref="M56:M61"/>
    <mergeCell ref="M45:M49"/>
    <mergeCell ref="N45:N49"/>
    <mergeCell ref="O45:O49"/>
    <mergeCell ref="P45:P49"/>
    <mergeCell ref="AF45:AF48"/>
    <mergeCell ref="A50:A55"/>
    <mergeCell ref="B50:B55"/>
    <mergeCell ref="C50:C55"/>
    <mergeCell ref="D50:D55"/>
    <mergeCell ref="E50:E55"/>
    <mergeCell ref="G45:G49"/>
    <mergeCell ref="H45:H49"/>
    <mergeCell ref="I45:I49"/>
    <mergeCell ref="J45:J49"/>
    <mergeCell ref="K45:K49"/>
    <mergeCell ref="L45:L49"/>
    <mergeCell ref="A45:A49"/>
    <mergeCell ref="B45:B49"/>
    <mergeCell ref="C45:C49"/>
    <mergeCell ref="D45:D49"/>
    <mergeCell ref="E45:E49"/>
    <mergeCell ref="F45:F49"/>
    <mergeCell ref="L50:L55"/>
    <mergeCell ref="M50:M55"/>
    <mergeCell ref="N39:N44"/>
    <mergeCell ref="O39:O44"/>
    <mergeCell ref="P39:P44"/>
    <mergeCell ref="AF39:AF43"/>
    <mergeCell ref="F39:F44"/>
    <mergeCell ref="G39:G44"/>
    <mergeCell ref="H39:H44"/>
    <mergeCell ref="I39:I44"/>
    <mergeCell ref="J39:J44"/>
    <mergeCell ref="K39:K44"/>
    <mergeCell ref="M34:M38"/>
    <mergeCell ref="N34:N38"/>
    <mergeCell ref="O34:O38"/>
    <mergeCell ref="P34:P38"/>
    <mergeCell ref="AF34:AF37"/>
    <mergeCell ref="A39:A44"/>
    <mergeCell ref="B39:B44"/>
    <mergeCell ref="C39:C44"/>
    <mergeCell ref="D39:D44"/>
    <mergeCell ref="E39:E44"/>
    <mergeCell ref="G34:G38"/>
    <mergeCell ref="H34:H38"/>
    <mergeCell ref="I34:I38"/>
    <mergeCell ref="J34:J38"/>
    <mergeCell ref="K34:K38"/>
    <mergeCell ref="L34:L38"/>
    <mergeCell ref="A34:A38"/>
    <mergeCell ref="B34:B38"/>
    <mergeCell ref="C34:C38"/>
    <mergeCell ref="D34:D38"/>
    <mergeCell ref="E34:E37"/>
    <mergeCell ref="F34:F38"/>
    <mergeCell ref="L39:L44"/>
    <mergeCell ref="M39:M44"/>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7"/>
    <mergeCell ref="H22:H27"/>
    <mergeCell ref="I22:I27"/>
    <mergeCell ref="J22:J27"/>
    <mergeCell ref="O11:O21"/>
    <mergeCell ref="P11:P21"/>
    <mergeCell ref="AF11:AF21"/>
    <mergeCell ref="A22:A27"/>
    <mergeCell ref="B22:B27"/>
    <mergeCell ref="C22:C27"/>
    <mergeCell ref="D22:D27"/>
    <mergeCell ref="E22:E27"/>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2">
    <cfRule type="cellIs" dxfId="386" priority="127" operator="equal">
      <formula>"Media"</formula>
    </cfRule>
    <cfRule type="cellIs" dxfId="385" priority="125" operator="equal">
      <formula>"Muy Alta"</formula>
    </cfRule>
    <cfRule type="cellIs" dxfId="384" priority="128" operator="equal">
      <formula>"Baja"</formula>
    </cfRule>
    <cfRule type="cellIs" dxfId="383" priority="129" operator="equal">
      <formula>"Muy Baja"</formula>
    </cfRule>
    <cfRule type="cellIs" dxfId="382" priority="126" operator="equal">
      <formula>"Alta"</formula>
    </cfRule>
  </conditionalFormatting>
  <conditionalFormatting sqref="J28">
    <cfRule type="cellIs" dxfId="381" priority="99" operator="equal">
      <formula>"Muy Alta"</formula>
    </cfRule>
    <cfRule type="cellIs" dxfId="380" priority="100" operator="equal">
      <formula>"Alta"</formula>
    </cfRule>
    <cfRule type="cellIs" dxfId="379" priority="101" operator="equal">
      <formula>"Media"</formula>
    </cfRule>
    <cfRule type="cellIs" dxfId="378" priority="102" operator="equal">
      <formula>"Baja"</formula>
    </cfRule>
    <cfRule type="cellIs" dxfId="377" priority="103" operator="equal">
      <formula>"Muy Baja"</formula>
    </cfRule>
  </conditionalFormatting>
  <conditionalFormatting sqref="J34">
    <cfRule type="cellIs" dxfId="376" priority="88" operator="equal">
      <formula>"Media"</formula>
    </cfRule>
    <cfRule type="cellIs" dxfId="375" priority="89" operator="equal">
      <formula>"Baja"</formula>
    </cfRule>
    <cfRule type="cellIs" dxfId="374" priority="90" operator="equal">
      <formula>"Muy Baja"</formula>
    </cfRule>
    <cfRule type="cellIs" dxfId="373" priority="87" operator="equal">
      <formula>"Alta"</formula>
    </cfRule>
    <cfRule type="cellIs" dxfId="372" priority="86" operator="equal">
      <formula>"Muy Alta"</formula>
    </cfRule>
  </conditionalFormatting>
  <conditionalFormatting sqref="J39">
    <cfRule type="cellIs" dxfId="371" priority="77" operator="equal">
      <formula>"Muy Baja"</formula>
    </cfRule>
    <cfRule type="cellIs" dxfId="370" priority="76" operator="equal">
      <formula>"Baja"</formula>
    </cfRule>
    <cfRule type="cellIs" dxfId="369" priority="75" operator="equal">
      <formula>"Media"</formula>
    </cfRule>
    <cfRule type="cellIs" dxfId="368" priority="74" operator="equal">
      <formula>"Alta"</formula>
    </cfRule>
    <cfRule type="cellIs" dxfId="367" priority="73" operator="equal">
      <formula>"Muy Alta"</formula>
    </cfRule>
  </conditionalFormatting>
  <conditionalFormatting sqref="J45">
    <cfRule type="cellIs" dxfId="366" priority="60" operator="equal">
      <formula>"Muy Alta"</formula>
    </cfRule>
    <cfRule type="cellIs" dxfId="365" priority="61" operator="equal">
      <formula>"Alta"</formula>
    </cfRule>
    <cfRule type="cellIs" dxfId="364" priority="62" operator="equal">
      <formula>"Media"</formula>
    </cfRule>
    <cfRule type="cellIs" dxfId="363" priority="63" operator="equal">
      <formula>"Baja"</formula>
    </cfRule>
    <cfRule type="cellIs" dxfId="362" priority="64" operator="equal">
      <formula>"Muy Baja"</formula>
    </cfRule>
  </conditionalFormatting>
  <conditionalFormatting sqref="J50">
    <cfRule type="cellIs" dxfId="361" priority="51" operator="equal">
      <formula>"Muy Baja"</formula>
    </cfRule>
    <cfRule type="cellIs" dxfId="360" priority="50" operator="equal">
      <formula>"Baja"</formula>
    </cfRule>
    <cfRule type="cellIs" dxfId="359" priority="49" operator="equal">
      <formula>"Media"</formula>
    </cfRule>
    <cfRule type="cellIs" dxfId="358" priority="48" operator="equal">
      <formula>"Alta"</formula>
    </cfRule>
    <cfRule type="cellIs" dxfId="357" priority="47" operator="equal">
      <formula>"Muy Alta"</formula>
    </cfRule>
  </conditionalFormatting>
  <conditionalFormatting sqref="J56">
    <cfRule type="cellIs" dxfId="356" priority="42" operator="equal">
      <formula>"Muy Baja"</formula>
    </cfRule>
    <cfRule type="cellIs" dxfId="355" priority="41" operator="equal">
      <formula>"Baja"</formula>
    </cfRule>
    <cfRule type="cellIs" dxfId="354" priority="40" operator="equal">
      <formula>"Media"</formula>
    </cfRule>
    <cfRule type="cellIs" dxfId="353" priority="39" operator="equal">
      <formula>"Alta"</formula>
    </cfRule>
    <cfRule type="cellIs" dxfId="352" priority="38" operator="equal">
      <formula>"Muy Alta"</formula>
    </cfRule>
  </conditionalFormatting>
  <conditionalFormatting sqref="J62">
    <cfRule type="cellIs" dxfId="351" priority="31" operator="equal">
      <formula>"Media"</formula>
    </cfRule>
    <cfRule type="cellIs" dxfId="350" priority="32" operator="equal">
      <formula>"Baja"</formula>
    </cfRule>
    <cfRule type="cellIs" dxfId="349" priority="30" operator="equal">
      <formula>"Alta"</formula>
    </cfRule>
    <cfRule type="cellIs" dxfId="348" priority="29" operator="equal">
      <formula>"Muy Alta"</formula>
    </cfRule>
    <cfRule type="cellIs" dxfId="347" priority="33" operator="equal">
      <formula>"Muy Baja"</formula>
    </cfRule>
  </conditionalFormatting>
  <conditionalFormatting sqref="J68">
    <cfRule type="cellIs" dxfId="346" priority="21" operator="equal">
      <formula>"Alta"</formula>
    </cfRule>
    <cfRule type="cellIs" dxfId="345" priority="20" operator="equal">
      <formula>"Muy Alta"</formula>
    </cfRule>
    <cfRule type="cellIs" dxfId="344" priority="23" operator="equal">
      <formula>"Baja"</formula>
    </cfRule>
    <cfRule type="cellIs" dxfId="343" priority="24" operator="equal">
      <formula>"Muy Baja"</formula>
    </cfRule>
    <cfRule type="cellIs" dxfId="342" priority="22" operator="equal">
      <formula>"Media"</formula>
    </cfRule>
  </conditionalFormatting>
  <conditionalFormatting sqref="M11:M73">
    <cfRule type="containsText" dxfId="341" priority="1" operator="containsText" text="❌">
      <formula>NOT(ISERROR(SEARCH("❌",M11)))</formula>
    </cfRule>
  </conditionalFormatting>
  <conditionalFormatting sqref="N11 N22 N28 N34 N39 N45 N50 N56 N62 N68">
    <cfRule type="cellIs" dxfId="340" priority="120" operator="equal">
      <formula>"Catastrófico"</formula>
    </cfRule>
    <cfRule type="cellIs" dxfId="339" priority="121" operator="equal">
      <formula>"Mayor"</formula>
    </cfRule>
    <cfRule type="cellIs" dxfId="338" priority="122" operator="equal">
      <formula>"Moderado"</formula>
    </cfRule>
    <cfRule type="cellIs" dxfId="337" priority="123" operator="equal">
      <formula>"Menor"</formula>
    </cfRule>
    <cfRule type="cellIs" dxfId="336" priority="124" operator="equal">
      <formula>"Leve"</formula>
    </cfRule>
  </conditionalFormatting>
  <conditionalFormatting sqref="P11">
    <cfRule type="cellIs" dxfId="335" priority="117" operator="equal">
      <formula>"Alto"</formula>
    </cfRule>
    <cfRule type="cellIs" dxfId="334" priority="118" operator="equal">
      <formula>"Moderado"</formula>
    </cfRule>
    <cfRule type="cellIs" dxfId="333" priority="119" operator="equal">
      <formula>"Bajo"</formula>
    </cfRule>
    <cfRule type="cellIs" dxfId="332" priority="116" operator="equal">
      <formula>"Extremo"</formula>
    </cfRule>
  </conditionalFormatting>
  <conditionalFormatting sqref="P22">
    <cfRule type="cellIs" dxfId="331" priority="108" operator="equal">
      <formula>"Extremo"</formula>
    </cfRule>
    <cfRule type="cellIs" dxfId="330" priority="109" operator="equal">
      <formula>"Alto"</formula>
    </cfRule>
    <cfRule type="cellIs" dxfId="329" priority="110" operator="equal">
      <formula>"Moderado"</formula>
    </cfRule>
    <cfRule type="cellIs" dxfId="328" priority="111" operator="equal">
      <formula>"Bajo"</formula>
    </cfRule>
  </conditionalFormatting>
  <conditionalFormatting sqref="P28">
    <cfRule type="cellIs" dxfId="327" priority="98" operator="equal">
      <formula>"Bajo"</formula>
    </cfRule>
    <cfRule type="cellIs" dxfId="326" priority="97" operator="equal">
      <formula>"Moderado"</formula>
    </cfRule>
    <cfRule type="cellIs" dxfId="325" priority="95" operator="equal">
      <formula>"Extremo"</formula>
    </cfRule>
    <cfRule type="cellIs" dxfId="324" priority="96" operator="equal">
      <formula>"Alto"</formula>
    </cfRule>
  </conditionalFormatting>
  <conditionalFormatting sqref="P34">
    <cfRule type="cellIs" dxfId="323" priority="83" operator="equal">
      <formula>"Alto"</formula>
    </cfRule>
    <cfRule type="cellIs" dxfId="322" priority="85" operator="equal">
      <formula>"Bajo"</formula>
    </cfRule>
    <cfRule type="cellIs" dxfId="321" priority="84" operator="equal">
      <formula>"Moderado"</formula>
    </cfRule>
    <cfRule type="cellIs" dxfId="320" priority="82" operator="equal">
      <formula>"Extremo"</formula>
    </cfRule>
  </conditionalFormatting>
  <conditionalFormatting sqref="P39">
    <cfRule type="cellIs" dxfId="319" priority="69" operator="equal">
      <formula>"Extremo"</formula>
    </cfRule>
    <cfRule type="cellIs" dxfId="318" priority="70" operator="equal">
      <formula>"Alto"</formula>
    </cfRule>
    <cfRule type="cellIs" dxfId="317" priority="71" operator="equal">
      <formula>"Moderado"</formula>
    </cfRule>
    <cfRule type="cellIs" dxfId="316" priority="72" operator="equal">
      <formula>"Bajo"</formula>
    </cfRule>
  </conditionalFormatting>
  <conditionalFormatting sqref="P45">
    <cfRule type="cellIs" dxfId="315" priority="59" operator="equal">
      <formula>"Bajo"</formula>
    </cfRule>
    <cfRule type="cellIs" dxfId="314" priority="58" operator="equal">
      <formula>"Moderado"</formula>
    </cfRule>
    <cfRule type="cellIs" dxfId="313" priority="57" operator="equal">
      <formula>"Alto"</formula>
    </cfRule>
    <cfRule type="cellIs" dxfId="312" priority="56" operator="equal">
      <formula>"Extremo"</formula>
    </cfRule>
  </conditionalFormatting>
  <conditionalFormatting sqref="P50">
    <cfRule type="cellIs" dxfId="311" priority="44" operator="equal">
      <formula>"Alto"</formula>
    </cfRule>
    <cfRule type="cellIs" dxfId="310" priority="46" operator="equal">
      <formula>"Bajo"</formula>
    </cfRule>
    <cfRule type="cellIs" dxfId="309" priority="45" operator="equal">
      <formula>"Moderado"</formula>
    </cfRule>
    <cfRule type="cellIs" dxfId="308" priority="43" operator="equal">
      <formula>"Extremo"</formula>
    </cfRule>
  </conditionalFormatting>
  <conditionalFormatting sqref="P56">
    <cfRule type="cellIs" dxfId="307" priority="34" operator="equal">
      <formula>"Extremo"</formula>
    </cfRule>
    <cfRule type="cellIs" dxfId="306" priority="35" operator="equal">
      <formula>"Alto"</formula>
    </cfRule>
    <cfRule type="cellIs" dxfId="305" priority="36" operator="equal">
      <formula>"Moderado"</formula>
    </cfRule>
    <cfRule type="cellIs" dxfId="304" priority="37" operator="equal">
      <formula>"Bajo"</formula>
    </cfRule>
  </conditionalFormatting>
  <conditionalFormatting sqref="P62">
    <cfRule type="cellIs" dxfId="303" priority="25" operator="equal">
      <formula>"Extremo"</formula>
    </cfRule>
    <cfRule type="cellIs" dxfId="302" priority="26" operator="equal">
      <formula>"Alto"</formula>
    </cfRule>
    <cfRule type="cellIs" dxfId="301" priority="27" operator="equal">
      <formula>"Moderado"</formula>
    </cfRule>
    <cfRule type="cellIs" dxfId="300" priority="28" operator="equal">
      <formula>"Bajo"</formula>
    </cfRule>
  </conditionalFormatting>
  <conditionalFormatting sqref="P68">
    <cfRule type="cellIs" dxfId="299" priority="16" operator="equal">
      <formula>"Extremo"</formula>
    </cfRule>
    <cfRule type="cellIs" dxfId="298" priority="18" operator="equal">
      <formula>"Moderado"</formula>
    </cfRule>
    <cfRule type="cellIs" dxfId="297" priority="19" operator="equal">
      <formula>"Bajo"</formula>
    </cfRule>
    <cfRule type="cellIs" dxfId="296" priority="17" operator="equal">
      <formula>"Alto"</formula>
    </cfRule>
  </conditionalFormatting>
  <conditionalFormatting sqref="AA11:AA73">
    <cfRule type="cellIs" dxfId="295" priority="12" operator="equal">
      <formula>"Alta"</formula>
    </cfRule>
    <cfRule type="cellIs" dxfId="294" priority="13" operator="equal">
      <formula>"Media"</formula>
    </cfRule>
    <cfRule type="cellIs" dxfId="293" priority="15" operator="equal">
      <formula>"Muy Baja"</formula>
    </cfRule>
    <cfRule type="cellIs" dxfId="292" priority="14" operator="equal">
      <formula>"Baja"</formula>
    </cfRule>
    <cfRule type="cellIs" dxfId="291" priority="11" operator="equal">
      <formula>"Muy Alta"</formula>
    </cfRule>
  </conditionalFormatting>
  <conditionalFormatting sqref="AC11:AC73">
    <cfRule type="cellIs" dxfId="290" priority="6" operator="equal">
      <formula>"Catastrófico"</formula>
    </cfRule>
    <cfRule type="cellIs" dxfId="289" priority="10" operator="equal">
      <formula>"Leve"</formula>
    </cfRule>
    <cfRule type="cellIs" dxfId="288" priority="9" operator="equal">
      <formula>"Menor"</formula>
    </cfRule>
    <cfRule type="cellIs" dxfId="287" priority="8" operator="equal">
      <formula>"Moderado"</formula>
    </cfRule>
    <cfRule type="cellIs" dxfId="286" priority="7" operator="equal">
      <formula>"Mayor"</formula>
    </cfRule>
  </conditionalFormatting>
  <conditionalFormatting sqref="AE11:AF11 AE12:AE21">
    <cfRule type="cellIs" dxfId="285" priority="112" operator="equal">
      <formula>"Extremo"</formula>
    </cfRule>
    <cfRule type="cellIs" dxfId="284" priority="114" operator="equal">
      <formula>"Moderado"</formula>
    </cfRule>
    <cfRule type="cellIs" dxfId="283" priority="115" operator="equal">
      <formula>"Bajo"</formula>
    </cfRule>
    <cfRule type="cellIs" dxfId="282" priority="113" operator="equal">
      <formula>"Alto"</formula>
    </cfRule>
  </conditionalFormatting>
  <conditionalFormatting sqref="AE22:AF22 AE23:AE26">
    <cfRule type="cellIs" dxfId="281" priority="106" operator="equal">
      <formula>"Moderado"</formula>
    </cfRule>
    <cfRule type="cellIs" dxfId="280" priority="107" operator="equal">
      <formula>"Bajo"</formula>
    </cfRule>
    <cfRule type="cellIs" dxfId="279" priority="104" operator="equal">
      <formula>"Extremo"</formula>
    </cfRule>
    <cfRule type="cellIs" dxfId="278" priority="105" operator="equal">
      <formula>"Alto"</formula>
    </cfRule>
  </conditionalFormatting>
  <conditionalFormatting sqref="AE27:AF28 AE29:AE33">
    <cfRule type="cellIs" dxfId="277" priority="91" operator="equal">
      <formula>"Extremo"</formula>
    </cfRule>
    <cfRule type="cellIs" dxfId="276" priority="94" operator="equal">
      <formula>"Bajo"</formula>
    </cfRule>
    <cfRule type="cellIs" dxfId="275" priority="93" operator="equal">
      <formula>"Moderado"</formula>
    </cfRule>
    <cfRule type="cellIs" dxfId="274" priority="92" operator="equal">
      <formula>"Alto"</formula>
    </cfRule>
  </conditionalFormatting>
  <conditionalFormatting sqref="AE34:AF34 AE35:AE37">
    <cfRule type="cellIs" dxfId="273" priority="79" operator="equal">
      <formula>"Alto"</formula>
    </cfRule>
    <cfRule type="cellIs" dxfId="272" priority="78" operator="equal">
      <formula>"Extremo"</formula>
    </cfRule>
    <cfRule type="cellIs" dxfId="271" priority="80" operator="equal">
      <formula>"Moderado"</formula>
    </cfRule>
    <cfRule type="cellIs" dxfId="270" priority="81" operator="equal">
      <formula>"Bajo"</formula>
    </cfRule>
  </conditionalFormatting>
  <conditionalFormatting sqref="AE38:AF39 AE40:AE43">
    <cfRule type="cellIs" dxfId="269" priority="68" operator="equal">
      <formula>"Bajo"</formula>
    </cfRule>
    <cfRule type="cellIs" dxfId="268" priority="65" operator="equal">
      <formula>"Extremo"</formula>
    </cfRule>
    <cfRule type="cellIs" dxfId="267" priority="67" operator="equal">
      <formula>"Moderado"</formula>
    </cfRule>
    <cfRule type="cellIs" dxfId="266" priority="66" operator="equal">
      <formula>"Alto"</formula>
    </cfRule>
  </conditionalFormatting>
  <conditionalFormatting sqref="AE44:AF45 AE46:AE48">
    <cfRule type="cellIs" dxfId="265" priority="52" operator="equal">
      <formula>"Extremo"</formula>
    </cfRule>
    <cfRule type="cellIs" dxfId="264" priority="53" operator="equal">
      <formula>"Alto"</formula>
    </cfRule>
    <cfRule type="cellIs" dxfId="263" priority="54" operator="equal">
      <formula>"Moderado"</formula>
    </cfRule>
    <cfRule type="cellIs" dxfId="262" priority="55" operator="equal">
      <formula>"Bajo"</formula>
    </cfRule>
  </conditionalFormatting>
  <conditionalFormatting sqref="AE49:AF73">
    <cfRule type="cellIs" dxfId="261" priority="2" operator="equal">
      <formula>"Extremo"</formula>
    </cfRule>
    <cfRule type="cellIs" dxfId="260" priority="5" operator="equal">
      <formula>"Bajo"</formula>
    </cfRule>
    <cfRule type="cellIs" dxfId="259" priority="4" operator="equal">
      <formula>"Moderado"</formula>
    </cfRule>
    <cfRule type="cellIs" dxfId="258"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83000-3712-4286-94AF-99CC7F534C6A}">
  <sheetPr>
    <tabColor rgb="FF002060"/>
  </sheetPr>
  <dimension ref="A1:BS88"/>
  <sheetViews>
    <sheetView zoomScale="70" zoomScaleNormal="70" workbookViewId="0">
      <selection activeCell="H91" sqref="H91"/>
    </sheetView>
  </sheetViews>
  <sheetFormatPr baseColWidth="10" defaultColWidth="11.453125" defaultRowHeight="14" x14ac:dyDescent="0.3"/>
  <cols>
    <col min="1" max="1" width="4" style="36" bestFit="1" customWidth="1"/>
    <col min="2" max="2" width="17.54296875" style="36" customWidth="1"/>
    <col min="3" max="3" width="16.816406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54296875" style="5" bestFit="1" customWidth="1"/>
    <col min="12" max="12" width="27.26953125" style="5" bestFit="1" customWidth="1"/>
    <col min="13" max="13" width="30.54296875" style="5" hidden="1" customWidth="1"/>
    <col min="14" max="14" width="17.54296875" style="5" customWidth="1"/>
    <col min="15" max="15" width="7.4531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1" width="11.1796875" style="5" customWidth="1"/>
    <col min="32"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702" t="s">
        <v>0</v>
      </c>
      <c r="B1" s="703"/>
      <c r="C1" s="703"/>
      <c r="D1" s="703"/>
      <c r="E1" s="703"/>
      <c r="F1" s="703"/>
      <c r="G1" s="703"/>
      <c r="H1" s="703"/>
      <c r="I1" s="703"/>
      <c r="J1" s="703"/>
      <c r="K1" s="703"/>
      <c r="L1" s="703"/>
      <c r="M1" s="703"/>
      <c r="N1" s="703"/>
      <c r="O1" s="703"/>
      <c r="P1" s="703"/>
      <c r="Q1" s="703"/>
      <c r="R1" s="703"/>
      <c r="S1" s="703"/>
      <c r="T1" s="703"/>
      <c r="U1" s="703"/>
      <c r="V1" s="703"/>
      <c r="W1" s="703"/>
      <c r="X1" s="703"/>
      <c r="Y1" s="703"/>
      <c r="Z1" s="703"/>
      <c r="AA1" s="703"/>
      <c r="AB1" s="703"/>
      <c r="AC1" s="703"/>
      <c r="AD1" s="703"/>
      <c r="AE1" s="703"/>
      <c r="AF1" s="703"/>
      <c r="AG1" s="703"/>
      <c r="AH1" s="703"/>
      <c r="AI1" s="703"/>
      <c r="AJ1" s="703"/>
      <c r="AK1" s="703"/>
      <c r="AL1" s="703"/>
      <c r="AM1" s="704"/>
    </row>
    <row r="2" spans="1:71" s="1" customFormat="1" ht="67.5" customHeight="1" x14ac:dyDescent="0.3">
      <c r="A2" s="705"/>
      <c r="B2" s="706"/>
      <c r="C2" s="706"/>
      <c r="D2" s="706"/>
      <c r="E2" s="706"/>
      <c r="F2" s="706"/>
      <c r="G2" s="706"/>
      <c r="H2" s="706"/>
      <c r="I2" s="706"/>
      <c r="J2" s="706"/>
      <c r="K2" s="706"/>
      <c r="L2" s="706"/>
      <c r="M2" s="706"/>
      <c r="N2" s="706"/>
      <c r="O2" s="706"/>
      <c r="P2" s="706"/>
      <c r="Q2" s="706"/>
      <c r="R2" s="706"/>
      <c r="S2" s="706"/>
      <c r="T2" s="706"/>
      <c r="U2" s="706"/>
      <c r="V2" s="706"/>
      <c r="W2" s="706"/>
      <c r="X2" s="706"/>
      <c r="Y2" s="706"/>
      <c r="Z2" s="706"/>
      <c r="AA2" s="706"/>
      <c r="AB2" s="706"/>
      <c r="AC2" s="706"/>
      <c r="AD2" s="706"/>
      <c r="AE2" s="706"/>
      <c r="AF2" s="706"/>
      <c r="AG2" s="706"/>
      <c r="AH2" s="706"/>
      <c r="AI2" s="706"/>
      <c r="AJ2" s="706"/>
      <c r="AK2" s="706"/>
      <c r="AL2" s="706"/>
      <c r="AM2" s="707"/>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699" t="s">
        <v>1</v>
      </c>
      <c r="B4" s="700"/>
      <c r="C4" s="506" t="s">
        <v>539</v>
      </c>
      <c r="D4" s="507"/>
      <c r="E4" s="507"/>
      <c r="F4" s="507"/>
      <c r="G4" s="507"/>
      <c r="H4" s="507"/>
      <c r="I4" s="507"/>
      <c r="J4" s="507"/>
      <c r="K4" s="507"/>
      <c r="L4" s="507"/>
      <c r="M4" s="507"/>
      <c r="N4" s="507"/>
      <c r="O4" s="507"/>
      <c r="P4" s="508"/>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699" t="s">
        <v>3</v>
      </c>
      <c r="B5" s="700"/>
      <c r="C5" s="500" t="s">
        <v>540</v>
      </c>
      <c r="D5" s="501"/>
      <c r="E5" s="501"/>
      <c r="F5" s="501"/>
      <c r="G5" s="501"/>
      <c r="H5" s="501"/>
      <c r="I5" s="501"/>
      <c r="J5" s="501"/>
      <c r="K5" s="501"/>
      <c r="L5" s="501"/>
      <c r="M5" s="501"/>
      <c r="N5" s="501"/>
      <c r="O5" s="501"/>
      <c r="P5" s="50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76.5" customHeight="1" x14ac:dyDescent="0.3">
      <c r="A6" s="699" t="s">
        <v>5</v>
      </c>
      <c r="B6" s="700"/>
      <c r="C6" s="500" t="s">
        <v>541</v>
      </c>
      <c r="D6" s="501"/>
      <c r="E6" s="501"/>
      <c r="F6" s="501"/>
      <c r="G6" s="501"/>
      <c r="H6" s="501"/>
      <c r="I6" s="501"/>
      <c r="J6" s="501"/>
      <c r="K6" s="501"/>
      <c r="L6" s="501"/>
      <c r="M6" s="501"/>
      <c r="N6" s="501"/>
      <c r="O6" s="501"/>
      <c r="P6" s="50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48" customHeight="1" x14ac:dyDescent="0.3">
      <c r="A7" s="354" t="s">
        <v>7</v>
      </c>
      <c r="B7" s="355"/>
      <c r="C7" s="503" t="s">
        <v>8</v>
      </c>
      <c r="D7" s="504"/>
      <c r="E7" s="504"/>
      <c r="F7" s="504"/>
      <c r="G7" s="504"/>
      <c r="H7" s="504"/>
      <c r="I7" s="504"/>
      <c r="J7" s="504"/>
      <c r="K7" s="504"/>
      <c r="L7" s="504"/>
      <c r="M7" s="504"/>
      <c r="N7" s="504"/>
      <c r="O7" s="504"/>
      <c r="P7" s="505"/>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ht="38.15" customHeight="1" x14ac:dyDescent="0.3">
      <c r="A8" s="701" t="s">
        <v>9</v>
      </c>
      <c r="B8" s="701"/>
      <c r="C8" s="701"/>
      <c r="D8" s="701"/>
      <c r="E8" s="701"/>
      <c r="F8" s="701"/>
      <c r="G8" s="701"/>
      <c r="H8" s="701"/>
      <c r="I8" s="701"/>
      <c r="J8" s="701" t="s">
        <v>10</v>
      </c>
      <c r="K8" s="701"/>
      <c r="L8" s="701"/>
      <c r="M8" s="701"/>
      <c r="N8" s="701"/>
      <c r="O8" s="701"/>
      <c r="P8" s="701"/>
      <c r="Q8" s="701" t="s">
        <v>11</v>
      </c>
      <c r="R8" s="701"/>
      <c r="S8" s="701"/>
      <c r="T8" s="701"/>
      <c r="U8" s="701"/>
      <c r="V8" s="701"/>
      <c r="W8" s="701"/>
      <c r="X8" s="701"/>
      <c r="Y8" s="701"/>
      <c r="Z8" s="701" t="s">
        <v>12</v>
      </c>
      <c r="AA8" s="701"/>
      <c r="AB8" s="701"/>
      <c r="AC8" s="701"/>
      <c r="AD8" s="701"/>
      <c r="AE8" s="701"/>
      <c r="AF8" s="701"/>
      <c r="AG8" s="701"/>
      <c r="AH8" s="701" t="s">
        <v>13</v>
      </c>
      <c r="AI8" s="701"/>
      <c r="AJ8" s="701"/>
      <c r="AK8" s="701"/>
      <c r="AL8" s="701"/>
      <c r="AM8" s="708"/>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698" t="s">
        <v>14</v>
      </c>
      <c r="B9" s="697" t="s">
        <v>15</v>
      </c>
      <c r="C9" s="695" t="s">
        <v>16</v>
      </c>
      <c r="D9" s="695" t="s">
        <v>17</v>
      </c>
      <c r="E9" s="695" t="s">
        <v>18</v>
      </c>
      <c r="F9" s="697" t="s">
        <v>19</v>
      </c>
      <c r="G9" s="697" t="s">
        <v>20</v>
      </c>
      <c r="H9" s="695" t="s">
        <v>21</v>
      </c>
      <c r="I9" s="695" t="s">
        <v>22</v>
      </c>
      <c r="J9" s="695" t="s">
        <v>23</v>
      </c>
      <c r="K9" s="697" t="s">
        <v>24</v>
      </c>
      <c r="L9" s="695" t="s">
        <v>25</v>
      </c>
      <c r="M9" s="695" t="s">
        <v>26</v>
      </c>
      <c r="N9" s="695" t="s">
        <v>27</v>
      </c>
      <c r="O9" s="697" t="s">
        <v>24</v>
      </c>
      <c r="P9" s="695" t="s">
        <v>28</v>
      </c>
      <c r="Q9" s="696" t="s">
        <v>29</v>
      </c>
      <c r="R9" s="695" t="s">
        <v>30</v>
      </c>
      <c r="S9" s="695" t="s">
        <v>31</v>
      </c>
      <c r="T9" s="695" t="s">
        <v>32</v>
      </c>
      <c r="U9" s="695"/>
      <c r="V9" s="695"/>
      <c r="W9" s="695"/>
      <c r="X9" s="695"/>
      <c r="Y9" s="695"/>
      <c r="Z9" s="696" t="s">
        <v>33</v>
      </c>
      <c r="AA9" s="696" t="s">
        <v>34</v>
      </c>
      <c r="AB9" s="696" t="s">
        <v>24</v>
      </c>
      <c r="AC9" s="696" t="s">
        <v>35</v>
      </c>
      <c r="AD9" s="696" t="s">
        <v>24</v>
      </c>
      <c r="AE9" s="696" t="s">
        <v>127</v>
      </c>
      <c r="AF9" s="696" t="s">
        <v>128</v>
      </c>
      <c r="AG9" s="696" t="s">
        <v>37</v>
      </c>
      <c r="AH9" s="695" t="s">
        <v>13</v>
      </c>
      <c r="AI9" s="695" t="s">
        <v>38</v>
      </c>
      <c r="AJ9" s="695" t="s">
        <v>39</v>
      </c>
      <c r="AK9" s="695" t="s">
        <v>40</v>
      </c>
      <c r="AL9" s="695" t="s">
        <v>41</v>
      </c>
      <c r="AM9" s="695"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698"/>
      <c r="B10" s="697"/>
      <c r="C10" s="695"/>
      <c r="D10" s="695"/>
      <c r="E10" s="695"/>
      <c r="F10" s="697"/>
      <c r="G10" s="697"/>
      <c r="H10" s="695"/>
      <c r="I10" s="695"/>
      <c r="J10" s="695"/>
      <c r="K10" s="697"/>
      <c r="L10" s="695"/>
      <c r="M10" s="695"/>
      <c r="N10" s="697"/>
      <c r="O10" s="697"/>
      <c r="P10" s="695"/>
      <c r="Q10" s="696"/>
      <c r="R10" s="695"/>
      <c r="S10" s="695"/>
      <c r="T10" s="299" t="s">
        <v>43</v>
      </c>
      <c r="U10" s="299" t="s">
        <v>44</v>
      </c>
      <c r="V10" s="299" t="s">
        <v>45</v>
      </c>
      <c r="W10" s="299" t="s">
        <v>46</v>
      </c>
      <c r="X10" s="299" t="s">
        <v>47</v>
      </c>
      <c r="Y10" s="299" t="s">
        <v>48</v>
      </c>
      <c r="Z10" s="696"/>
      <c r="AA10" s="696"/>
      <c r="AB10" s="696"/>
      <c r="AC10" s="696"/>
      <c r="AD10" s="696"/>
      <c r="AE10" s="696"/>
      <c r="AF10" s="696"/>
      <c r="AG10" s="696"/>
      <c r="AH10" s="695"/>
      <c r="AI10" s="695"/>
      <c r="AJ10" s="695"/>
      <c r="AK10" s="695"/>
      <c r="AL10" s="695"/>
      <c r="AM10" s="695"/>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96" customHeight="1" x14ac:dyDescent="0.35">
      <c r="A11" s="403">
        <v>1</v>
      </c>
      <c r="B11" s="379" t="s">
        <v>90</v>
      </c>
      <c r="C11" s="379" t="s">
        <v>542</v>
      </c>
      <c r="D11" s="379" t="s">
        <v>543</v>
      </c>
      <c r="E11" s="379" t="s">
        <v>544</v>
      </c>
      <c r="F11" s="380" t="s">
        <v>545</v>
      </c>
      <c r="G11" s="380" t="s">
        <v>54</v>
      </c>
      <c r="H11" s="379" t="s">
        <v>55</v>
      </c>
      <c r="I11" s="386">
        <v>150</v>
      </c>
      <c r="J11" s="387" t="str">
        <f>IF(I11&lt;=0,"",IF(I11&lt;=2,"Muy Baja",IF(I11&lt;=24,"Baja",IF(I11&lt;=500,"Media",IF(I11&lt;=5000,"Alta","Muy Alta")))))</f>
        <v>Media</v>
      </c>
      <c r="K11" s="388">
        <f>IF(J11="","",IF(J11="Muy Baja",0.2,IF(J11="Baja",0.4,IF(J11="Media",0.6,IF(J11="Alta",0.8,IF(J11="Muy Alta",1,))))))</f>
        <v>0.6</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97" t="s">
        <v>546</v>
      </c>
      <c r="S11" s="101" t="str">
        <f>IF(OR(T11="Preventivo",T11="Detectivo"),"Probabilidad",IF(T11="Correctivo","Impacto",""))</f>
        <v>Probabilidad</v>
      </c>
      <c r="T11" s="50" t="s">
        <v>72</v>
      </c>
      <c r="U11" s="50" t="s">
        <v>59</v>
      </c>
      <c r="V11" s="51" t="str">
        <f>IF(AND(T11="Preventivo",U11="Automático"),"50%",IF(AND(T11="Preventivo",U11="Manual"),"40%",IF(AND(T11="Detectivo",U11="Automático"),"40%",IF(AND(T11="Detectivo",U11="Manual"),"30%",IF(AND(T11="Correctivo",U11="Automático"),"35%",IF(AND(T11="Correctivo",U11="Manual"),"25%",""))))))</f>
        <v>30%</v>
      </c>
      <c r="W11" s="50" t="s">
        <v>60</v>
      </c>
      <c r="X11" s="50" t="s">
        <v>61</v>
      </c>
      <c r="Y11" s="50" t="s">
        <v>62</v>
      </c>
      <c r="Z11" s="52">
        <f>IFERROR(IF(S11="Probabilidad",(K11-(+K11*V11)),IF(S11="Impacto",K11,"")),"")</f>
        <v>0.42</v>
      </c>
      <c r="AA11" s="53" t="str">
        <f>IFERROR(IF(Z11="","",IF(Z11&lt;=0.2,"Muy Baja",IF(Z11&lt;=0.4,"Baja",IF(Z11&lt;=0.6,"Media",IF(Z11&lt;=0.8,"Alta","Muy Alta"))))),"")</f>
        <v>Media</v>
      </c>
      <c r="AB11" s="51">
        <f>+Z11</f>
        <v>0.42</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(AE14)</f>
        <v>Moderado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99" customHeight="1" x14ac:dyDescent="0.35">
      <c r="A12" s="403"/>
      <c r="B12" s="379"/>
      <c r="C12" s="379"/>
      <c r="D12" s="379"/>
      <c r="E12" s="379"/>
      <c r="F12" s="380"/>
      <c r="G12" s="380"/>
      <c r="H12" s="379"/>
      <c r="I12" s="386"/>
      <c r="J12" s="387"/>
      <c r="K12" s="388"/>
      <c r="L12" s="389"/>
      <c r="M12" s="382">
        <f>IF(NOT(ISERROR(MATCH(L12,_xlfn.ANCHORARRAY(F28),0))),K30&amp;"Por favor no seleccionar los criterios de impacto",L12)</f>
        <v>0</v>
      </c>
      <c r="N12" s="381"/>
      <c r="O12" s="382"/>
      <c r="P12" s="383"/>
      <c r="Q12" s="48">
        <v>2</v>
      </c>
      <c r="R12" s="97" t="s">
        <v>547</v>
      </c>
      <c r="S12" s="101" t="str">
        <f t="shared" ref="S12:S16" si="0">IF(OR(T12="Preventivo",T12="Detectivo"),"Probabilidad",IF(T12="Correctivo","Impacto",""))</f>
        <v>Probabilidad</v>
      </c>
      <c r="T12" s="50" t="s">
        <v>72</v>
      </c>
      <c r="U12" s="50" t="s">
        <v>59</v>
      </c>
      <c r="V12" s="51" t="str">
        <f t="shared" ref="V12:V14" si="1">IF(AND(T12="Preventivo",U12="Automático"),"50%",IF(AND(T12="Preventivo",U12="Manual"),"40%",IF(AND(T12="Detectivo",U12="Automático"),"40%",IF(AND(T12="Detectivo",U12="Manual"),"30%",IF(AND(T12="Correctivo",U12="Automático"),"35%",IF(AND(T12="Correctivo",U12="Manual"),"25%",""))))))</f>
        <v>30%</v>
      </c>
      <c r="W12" s="50" t="s">
        <v>60</v>
      </c>
      <c r="X12" s="50" t="s">
        <v>61</v>
      </c>
      <c r="Y12" s="50" t="s">
        <v>62</v>
      </c>
      <c r="Z12" s="52">
        <f>IFERROR(IF(AND(S11="Probabilidad",S12="Probabilidad"),(AB11-(+AB11*V12)),IF(S12="Probabilidad",(K11-(+K11*V12)),IF(S12="Impacto",AB11,""))),"")</f>
        <v>0.29399999999999998</v>
      </c>
      <c r="AA12" s="53" t="str">
        <f t="shared" ref="AA12:AA75" si="2">IFERROR(IF(Z12="","",IF(Z12&lt;=0.2,"Muy Baja",IF(Z12&lt;=0.4,"Baja",IF(Z12&lt;=0.6,"Media",IF(Z12&lt;=0.8,"Alta","Muy Alta"))))),"")</f>
        <v>Baja</v>
      </c>
      <c r="AB12" s="51">
        <f t="shared" ref="AB12:AB16" si="3">+Z12</f>
        <v>0.29399999999999998</v>
      </c>
      <c r="AC12" s="53" t="str">
        <f t="shared" ref="AC12:AC75" si="4">IFERROR(IF(AD12="","",IF(AD12&lt;=0.2,"Leve",IF(AD12&lt;=0.4,"Menor",IF(AD12&lt;=0.6,"Moderado",IF(AD12&lt;=0.8,"Mayor","Catastrófico"))))),"")</f>
        <v>Moderado</v>
      </c>
      <c r="AD12" s="51">
        <f>IFERROR(IF(AND(S11="Impacto",S12="Impacto"),(AD11-(+AD11*V12)),IF(S12="Impacto",(O11-(+O11*V12)),IF(S12="Probabilidad",AD11,""))),"")</f>
        <v>0.6</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customHeight="1" x14ac:dyDescent="0.35">
      <c r="A13" s="403"/>
      <c r="B13" s="379"/>
      <c r="C13" s="379"/>
      <c r="D13" s="379"/>
      <c r="E13" s="379"/>
      <c r="F13" s="380"/>
      <c r="G13" s="380"/>
      <c r="H13" s="379"/>
      <c r="I13" s="386"/>
      <c r="J13" s="387"/>
      <c r="K13" s="388"/>
      <c r="L13" s="389"/>
      <c r="M13" s="382"/>
      <c r="N13" s="381"/>
      <c r="O13" s="382"/>
      <c r="P13" s="383"/>
      <c r="Q13" s="48">
        <v>3</v>
      </c>
      <c r="R13" s="97" t="s">
        <v>548</v>
      </c>
      <c r="S13" s="101" t="str">
        <f t="shared" si="0"/>
        <v>Probabilidad</v>
      </c>
      <c r="T13" s="50" t="s">
        <v>72</v>
      </c>
      <c r="U13" s="50" t="s">
        <v>59</v>
      </c>
      <c r="V13" s="51" t="str">
        <f t="shared" si="1"/>
        <v>30%</v>
      </c>
      <c r="W13" s="50" t="s">
        <v>60</v>
      </c>
      <c r="X13" s="50" t="s">
        <v>61</v>
      </c>
      <c r="Y13" s="50" t="s">
        <v>62</v>
      </c>
      <c r="Z13" s="52">
        <f t="shared" ref="Z13:Z16" si="6">IFERROR(IF(AND(S12="Probabilidad",S13="Probabilidad"),(AB12-(+AB12*V13)),IF(S13="Probabilidad",(K12-(+K12*V13)),IF(S13="Impacto",AB12,""))),"")</f>
        <v>0.20579999999999998</v>
      </c>
      <c r="AA13" s="53" t="str">
        <f t="shared" si="2"/>
        <v>Baja</v>
      </c>
      <c r="AB13" s="51">
        <f t="shared" si="3"/>
        <v>0.20579999999999998</v>
      </c>
      <c r="AC13" s="53" t="str">
        <f t="shared" si="4"/>
        <v>Moderado</v>
      </c>
      <c r="AD13" s="51">
        <f t="shared" ref="AD13:AD16"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6.5" customHeight="1" x14ac:dyDescent="0.35">
      <c r="A14" s="403"/>
      <c r="B14" s="379"/>
      <c r="C14" s="379"/>
      <c r="D14" s="379"/>
      <c r="E14" s="379"/>
      <c r="F14" s="380"/>
      <c r="G14" s="380"/>
      <c r="H14" s="379"/>
      <c r="I14" s="386"/>
      <c r="J14" s="387"/>
      <c r="K14" s="388"/>
      <c r="L14" s="389"/>
      <c r="M14" s="382"/>
      <c r="N14" s="381"/>
      <c r="O14" s="382"/>
      <c r="P14" s="383"/>
      <c r="Q14" s="48">
        <v>4</v>
      </c>
      <c r="R14" s="96" t="s">
        <v>549</v>
      </c>
      <c r="S14" s="101" t="str">
        <f t="shared" si="0"/>
        <v>Probabilidad</v>
      </c>
      <c r="T14" s="50" t="s">
        <v>72</v>
      </c>
      <c r="U14" s="50" t="s">
        <v>59</v>
      </c>
      <c r="V14" s="51" t="str">
        <f t="shared" si="1"/>
        <v>30%</v>
      </c>
      <c r="W14" s="50" t="s">
        <v>60</v>
      </c>
      <c r="X14" s="50" t="s">
        <v>61</v>
      </c>
      <c r="Y14" s="50" t="s">
        <v>62</v>
      </c>
      <c r="Z14" s="52">
        <f t="shared" si="6"/>
        <v>0.14405999999999999</v>
      </c>
      <c r="AA14" s="53" t="str">
        <f t="shared" si="2"/>
        <v>Muy Baja</v>
      </c>
      <c r="AB14" s="51">
        <f t="shared" si="3"/>
        <v>0.14405999999999999</v>
      </c>
      <c r="AC14" s="53" t="str">
        <f t="shared" si="4"/>
        <v>Moderado</v>
      </c>
      <c r="AD14" s="51">
        <f t="shared" si="7"/>
        <v>0.6</v>
      </c>
      <c r="AE14" s="54" t="str">
        <f t="shared" si="5"/>
        <v>Moderado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hidden="1" customHeight="1" x14ac:dyDescent="0.35">
      <c r="A15" s="403"/>
      <c r="B15" s="379"/>
      <c r="C15" s="379"/>
      <c r="D15" s="379"/>
      <c r="E15" s="379"/>
      <c r="F15" s="380"/>
      <c r="G15" s="380"/>
      <c r="H15" s="379"/>
      <c r="I15" s="386"/>
      <c r="J15" s="387"/>
      <c r="K15" s="388"/>
      <c r="L15" s="389"/>
      <c r="M15" s="382"/>
      <c r="N15" s="381"/>
      <c r="O15" s="382"/>
      <c r="P15" s="383"/>
      <c r="Q15" s="48">
        <v>5</v>
      </c>
      <c r="R15" s="60"/>
      <c r="S15" s="49" t="str">
        <f t="shared" si="0"/>
        <v/>
      </c>
      <c r="T15" s="50"/>
      <c r="U15" s="50"/>
      <c r="V15" s="51"/>
      <c r="W15" s="50"/>
      <c r="X15" s="50"/>
      <c r="Y15" s="50"/>
      <c r="Z15" s="52" t="str">
        <f t="shared" si="6"/>
        <v/>
      </c>
      <c r="AA15" s="53" t="str">
        <f t="shared" si="2"/>
        <v/>
      </c>
      <c r="AB15" s="51" t="str">
        <f t="shared" si="3"/>
        <v/>
      </c>
      <c r="AC15" s="53" t="str">
        <f t="shared" si="4"/>
        <v/>
      </c>
      <c r="AD15" s="51" t="str">
        <f t="shared" si="7"/>
        <v/>
      </c>
      <c r="AE15" s="54" t="str">
        <f t="shared" si="5"/>
        <v/>
      </c>
      <c r="AF15" s="384"/>
      <c r="AG15" s="50"/>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hidden="1" customHeight="1" x14ac:dyDescent="0.35">
      <c r="A16" s="403"/>
      <c r="B16" s="379"/>
      <c r="C16" s="379"/>
      <c r="D16" s="379"/>
      <c r="E16" s="379"/>
      <c r="F16" s="380"/>
      <c r="G16" s="380"/>
      <c r="H16" s="379"/>
      <c r="I16" s="386"/>
      <c r="J16" s="387"/>
      <c r="K16" s="388"/>
      <c r="L16" s="389"/>
      <c r="M16" s="382"/>
      <c r="N16" s="381"/>
      <c r="O16" s="382"/>
      <c r="P16" s="383"/>
      <c r="Q16" s="48">
        <v>6</v>
      </c>
      <c r="R16" s="60"/>
      <c r="S16" s="49" t="str">
        <f t="shared" si="0"/>
        <v/>
      </c>
      <c r="T16" s="50"/>
      <c r="U16" s="50"/>
      <c r="V16" s="51"/>
      <c r="W16" s="50"/>
      <c r="X16" s="50"/>
      <c r="Y16" s="50"/>
      <c r="Z16" s="52" t="str">
        <f t="shared" si="6"/>
        <v/>
      </c>
      <c r="AA16" s="53" t="str">
        <f t="shared" si="2"/>
        <v/>
      </c>
      <c r="AB16" s="51" t="str">
        <f t="shared" si="3"/>
        <v/>
      </c>
      <c r="AC16" s="53" t="str">
        <f t="shared" si="4"/>
        <v/>
      </c>
      <c r="AD16" s="51" t="str">
        <f t="shared" si="7"/>
        <v/>
      </c>
      <c r="AE16" s="54" t="str">
        <f t="shared" si="5"/>
        <v/>
      </c>
      <c r="AF16" s="384"/>
      <c r="AG16" s="50"/>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403"/>
      <c r="B17" s="379"/>
      <c r="C17" s="379"/>
      <c r="D17" s="379"/>
      <c r="E17" s="379"/>
      <c r="F17" s="380"/>
      <c r="G17" s="380"/>
      <c r="H17" s="379"/>
      <c r="I17" s="386"/>
      <c r="J17" s="387"/>
      <c r="K17" s="388"/>
      <c r="L17" s="389"/>
      <c r="M17" s="382"/>
      <c r="N17" s="381"/>
      <c r="O17" s="382"/>
      <c r="P17" s="383"/>
      <c r="Q17" s="48">
        <v>7</v>
      </c>
      <c r="R17" s="60"/>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403"/>
      <c r="B18" s="379"/>
      <c r="C18" s="379"/>
      <c r="D18" s="379"/>
      <c r="E18" s="379"/>
      <c r="F18" s="380"/>
      <c r="G18" s="380"/>
      <c r="H18" s="379"/>
      <c r="I18" s="386"/>
      <c r="J18" s="387"/>
      <c r="K18" s="388"/>
      <c r="L18" s="389"/>
      <c r="M18" s="382"/>
      <c r="N18" s="381"/>
      <c r="O18" s="382"/>
      <c r="P18" s="383"/>
      <c r="Q18" s="48">
        <v>8</v>
      </c>
      <c r="R18" s="60"/>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403"/>
      <c r="B19" s="379"/>
      <c r="C19" s="379"/>
      <c r="D19" s="379"/>
      <c r="E19" s="379"/>
      <c r="F19" s="380"/>
      <c r="G19" s="380"/>
      <c r="H19" s="379"/>
      <c r="I19" s="386"/>
      <c r="J19" s="387"/>
      <c r="K19" s="388"/>
      <c r="L19" s="389"/>
      <c r="M19" s="382">
        <f>IF(NOT(ISERROR(MATCH(L19,_xlfn.ANCHORARRAY(F29),0))),K31&amp;"Por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403"/>
      <c r="B20" s="379"/>
      <c r="C20" s="379"/>
      <c r="D20" s="379"/>
      <c r="E20" s="379"/>
      <c r="F20" s="380"/>
      <c r="G20" s="380"/>
      <c r="H20" s="379"/>
      <c r="I20" s="386"/>
      <c r="J20" s="387"/>
      <c r="K20" s="388"/>
      <c r="L20" s="389"/>
      <c r="M20" s="382"/>
      <c r="N20" s="381"/>
      <c r="O20" s="382"/>
      <c r="P20" s="383"/>
      <c r="Q20" s="48"/>
      <c r="R20" s="60"/>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403"/>
      <c r="B21" s="379"/>
      <c r="C21" s="379"/>
      <c r="D21" s="379"/>
      <c r="E21" s="379"/>
      <c r="F21" s="380"/>
      <c r="G21" s="380"/>
      <c r="H21" s="379"/>
      <c r="I21" s="386"/>
      <c r="J21" s="387"/>
      <c r="K21" s="388"/>
      <c r="L21" s="389"/>
      <c r="M21" s="382">
        <f>IF(NOT(ISERROR(MATCH(L21,_xlfn.ANCHORARRAY(F30),0))),K32&amp;"Por favor no seleccionar los criterios de impacto",L21)</f>
        <v>0</v>
      </c>
      <c r="N21" s="381"/>
      <c r="O21" s="382"/>
      <c r="P21" s="383"/>
      <c r="Q21" s="48">
        <v>10</v>
      </c>
      <c r="R21" s="60"/>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04.15" customHeight="1" x14ac:dyDescent="0.35">
      <c r="A22" s="403">
        <v>2</v>
      </c>
      <c r="B22" s="379" t="s">
        <v>90</v>
      </c>
      <c r="C22" s="379" t="s">
        <v>550</v>
      </c>
      <c r="D22" s="379" t="s">
        <v>551</v>
      </c>
      <c r="E22" s="379" t="s">
        <v>552</v>
      </c>
      <c r="F22" s="380" t="s">
        <v>553</v>
      </c>
      <c r="G22" s="380" t="s">
        <v>54</v>
      </c>
      <c r="H22" s="379" t="s">
        <v>55</v>
      </c>
      <c r="I22" s="386">
        <v>150</v>
      </c>
      <c r="J22" s="387" t="str">
        <f>IF(I22&lt;=0,"",IF(I22&lt;=2,"Muy Baja",IF(I22&lt;=24,"Baja",IF(I22&lt;=500,"Media",IF(I22&lt;=5000,"Alta","Muy Alta")))))</f>
        <v>Media</v>
      </c>
      <c r="K22" s="388">
        <f>IF(J22="","",IF(J22="Muy Baja",0.2,IF(J22="Baja",0.4,IF(J22="Media",0.6,IF(J22="Alta",0.8,IF(J22="Muy Alta",1,))))))</f>
        <v>0.6</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96" t="s">
        <v>554</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0.36</v>
      </c>
      <c r="AA22" s="53" t="str">
        <f>IFERROR(IF(Z22="","",IF(Z22&lt;=0.2,"Muy Baja",IF(Z22&lt;=0.4,"Baja",IF(Z22&lt;=0.6,"Media",IF(Z22&lt;=0.8,"Alta","Muy Alta"))))),"")</f>
        <v>Baja</v>
      </c>
      <c r="AB22" s="51">
        <f>+Z22</f>
        <v>0.36</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(AE25)</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76" customHeight="1" x14ac:dyDescent="0.35">
      <c r="A23" s="403"/>
      <c r="B23" s="379"/>
      <c r="C23" s="379"/>
      <c r="D23" s="379"/>
      <c r="E23" s="379"/>
      <c r="F23" s="380"/>
      <c r="G23" s="380"/>
      <c r="H23" s="379"/>
      <c r="I23" s="386"/>
      <c r="J23" s="387"/>
      <c r="K23" s="388"/>
      <c r="L23" s="389"/>
      <c r="M23" s="382">
        <f>IF(NOT(ISERROR(MATCH(L23,_xlfn.ANCHORARRAY(F34),0))),K36&amp;"Por favor no seleccionar los criterios de impacto",L23)</f>
        <v>0</v>
      </c>
      <c r="N23" s="381"/>
      <c r="O23" s="382"/>
      <c r="P23" s="383"/>
      <c r="Q23" s="48">
        <v>2</v>
      </c>
      <c r="R23" s="97" t="s">
        <v>555</v>
      </c>
      <c r="S23" s="49" t="str">
        <f>IF(OR(T23="Preventivo",T23="Detectivo"),"Probabilidad",IF(T23="Correctivo","Impacto",""))</f>
        <v>Probabilidad</v>
      </c>
      <c r="T23" s="50" t="s">
        <v>58</v>
      </c>
      <c r="U23" s="50" t="s">
        <v>59</v>
      </c>
      <c r="V23" s="51" t="str">
        <f t="shared" ref="V23:V27"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0.216</v>
      </c>
      <c r="AA23" s="53" t="str">
        <f t="shared" si="2"/>
        <v>Baja</v>
      </c>
      <c r="AB23" s="51">
        <f t="shared" ref="AB23:AB27" si="9">+Z23</f>
        <v>0.216</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70" customHeight="1" x14ac:dyDescent="0.35">
      <c r="A24" s="403"/>
      <c r="B24" s="379"/>
      <c r="C24" s="379"/>
      <c r="D24" s="379"/>
      <c r="E24" s="379"/>
      <c r="F24" s="380"/>
      <c r="G24" s="380"/>
      <c r="H24" s="379"/>
      <c r="I24" s="386"/>
      <c r="J24" s="387"/>
      <c r="K24" s="388"/>
      <c r="L24" s="389"/>
      <c r="M24" s="382">
        <f>IF(NOT(ISERROR(MATCH(L24,_xlfn.ANCHORARRAY(F35),0))),K37&amp;"Por favor no seleccionar los criterios de impacto",L24)</f>
        <v>0</v>
      </c>
      <c r="N24" s="381"/>
      <c r="O24" s="382"/>
      <c r="P24" s="383"/>
      <c r="Q24" s="48">
        <v>3</v>
      </c>
      <c r="R24" s="97" t="s">
        <v>556</v>
      </c>
      <c r="S24" s="49" t="str">
        <f>IF(OR(T24="Preventivo",T24="Detectivo"),"Probabilidad",IF(T24="Correctivo","Impacto",""))</f>
        <v>Probabilidad</v>
      </c>
      <c r="T24" s="50" t="s">
        <v>58</v>
      </c>
      <c r="U24" s="50" t="s">
        <v>59</v>
      </c>
      <c r="V24" s="51" t="str">
        <f t="shared" si="8"/>
        <v>40%</v>
      </c>
      <c r="W24" s="50" t="s">
        <v>60</v>
      </c>
      <c r="X24" s="50" t="s">
        <v>61</v>
      </c>
      <c r="Y24" s="50" t="s">
        <v>62</v>
      </c>
      <c r="Z24" s="52">
        <f>IFERROR(IF(AND(S23="Probabilidad",S24="Probabilidad"),(AB23-(+AB23*V24)),IF(AND(S23="Impacto",S24="Probabilidad"),(AB22-(+AB22*V24)),IF(S24="Impacto",AB23,""))),"")</f>
        <v>0.12959999999999999</v>
      </c>
      <c r="AA24" s="53" t="str">
        <f t="shared" si="2"/>
        <v>Muy Baja</v>
      </c>
      <c r="AB24" s="51">
        <f t="shared" si="9"/>
        <v>0.12959999999999999</v>
      </c>
      <c r="AC24" s="53" t="str">
        <f t="shared" si="4"/>
        <v>Moderado</v>
      </c>
      <c r="AD24" s="51">
        <f>IFERROR(IF(AND(S23="Impacto",S24="Impacto"),(AD23-(+AD23*V24)),IF(AND(S23="Probabilidad",S24="Impacto"),(AD22-(+AD22*V24)),IF(S24="Probabilidad",AD23,""))),"")</f>
        <v>0.6</v>
      </c>
      <c r="AE24" s="54" t="str">
        <f t="shared" si="10"/>
        <v>Moderado</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113.15" customHeight="1" x14ac:dyDescent="0.35">
      <c r="A25" s="403"/>
      <c r="B25" s="379"/>
      <c r="C25" s="379"/>
      <c r="D25" s="379"/>
      <c r="E25" s="379"/>
      <c r="F25" s="380"/>
      <c r="G25" s="380"/>
      <c r="H25" s="379"/>
      <c r="I25" s="386"/>
      <c r="J25" s="387"/>
      <c r="K25" s="388"/>
      <c r="L25" s="389"/>
      <c r="M25" s="382">
        <f>IF(NOT(ISERROR(MATCH(L25,_xlfn.ANCHORARRAY(F36),0))),K38&amp;"Por favor no seleccionar los criterios de impacto",L25)</f>
        <v>0</v>
      </c>
      <c r="N25" s="381"/>
      <c r="O25" s="382"/>
      <c r="P25" s="383"/>
      <c r="Q25" s="48">
        <v>4</v>
      </c>
      <c r="R25" s="98" t="s">
        <v>557</v>
      </c>
      <c r="S25" s="49" t="str">
        <f t="shared" ref="S25:S27" si="11">IF(OR(T25="Preventivo",T25="Detectivo"),"Probabilidad",IF(T25="Correctivo","Impacto",""))</f>
        <v>Probabilidad</v>
      </c>
      <c r="T25" s="50" t="s">
        <v>58</v>
      </c>
      <c r="U25" s="50" t="s">
        <v>59</v>
      </c>
      <c r="V25" s="51" t="str">
        <f t="shared" si="8"/>
        <v>40%</v>
      </c>
      <c r="W25" s="50" t="s">
        <v>60</v>
      </c>
      <c r="X25" s="50" t="s">
        <v>61</v>
      </c>
      <c r="Y25" s="50" t="s">
        <v>62</v>
      </c>
      <c r="Z25" s="52">
        <f t="shared" ref="Z25:Z27" si="12">IFERROR(IF(AND(S24="Probabilidad",S25="Probabilidad"),(AB24-(+AB24*V25)),IF(AND(S24="Impacto",S25="Probabilidad"),(AB23-(+AB23*V25)),IF(S25="Impacto",AB24,""))),"")</f>
        <v>7.7759999999999996E-2</v>
      </c>
      <c r="AA25" s="53" t="str">
        <f t="shared" si="2"/>
        <v>Muy Baja</v>
      </c>
      <c r="AB25" s="51">
        <f t="shared" si="9"/>
        <v>7.7759999999999996E-2</v>
      </c>
      <c r="AC25" s="53" t="str">
        <f t="shared" si="4"/>
        <v>Moderado</v>
      </c>
      <c r="AD25" s="51">
        <f t="shared" ref="AD25:AD27" si="13">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84"/>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hidden="1" customHeight="1" x14ac:dyDescent="0.35">
      <c r="A26" s="403"/>
      <c r="B26" s="379"/>
      <c r="C26" s="379"/>
      <c r="D26" s="379"/>
      <c r="E26" s="379"/>
      <c r="F26" s="380"/>
      <c r="G26" s="380"/>
      <c r="H26" s="379"/>
      <c r="I26" s="386"/>
      <c r="J26" s="387"/>
      <c r="K26" s="388"/>
      <c r="L26" s="389"/>
      <c r="M26" s="382">
        <f>IF(NOT(ISERROR(MATCH(L26,_xlfn.ANCHORARRAY(F37),0))),K39&amp;"Por favor no seleccionar los criterios de impacto",L26)</f>
        <v>0</v>
      </c>
      <c r="N26" s="381"/>
      <c r="O26" s="382"/>
      <c r="P26" s="383"/>
      <c r="Q26" s="48">
        <v>5</v>
      </c>
      <c r="R26" s="96"/>
      <c r="S26" s="49" t="str">
        <f t="shared" si="11"/>
        <v/>
      </c>
      <c r="T26" s="50"/>
      <c r="U26" s="50" t="s">
        <v>59</v>
      </c>
      <c r="V26" s="51" t="str">
        <f t="shared" si="8"/>
        <v/>
      </c>
      <c r="W26" s="50" t="s">
        <v>60</v>
      </c>
      <c r="X26" s="50" t="s">
        <v>61</v>
      </c>
      <c r="Y26" s="50" t="s">
        <v>62</v>
      </c>
      <c r="Z26" s="52" t="str">
        <f t="shared" si="12"/>
        <v/>
      </c>
      <c r="AA26" s="53" t="str">
        <f t="shared" si="2"/>
        <v/>
      </c>
      <c r="AB26" s="51" t="str">
        <f t="shared" si="9"/>
        <v/>
      </c>
      <c r="AC26" s="53" t="str">
        <f t="shared" si="4"/>
        <v/>
      </c>
      <c r="AD26" s="51" t="str">
        <f t="shared" si="13"/>
        <v/>
      </c>
      <c r="AE26" s="54"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
      </c>
      <c r="AF26" s="384"/>
      <c r="AG26" s="50"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403"/>
      <c r="B27" s="379"/>
      <c r="C27" s="379"/>
      <c r="D27" s="379"/>
      <c r="E27" s="46"/>
      <c r="F27" s="380"/>
      <c r="G27" s="47"/>
      <c r="H27" s="379"/>
      <c r="I27" s="386"/>
      <c r="J27" s="387"/>
      <c r="K27" s="388"/>
      <c r="L27" s="389"/>
      <c r="M27" s="382">
        <f>IF(NOT(ISERROR(MATCH(L27,_xlfn.ANCHORARRAY(F38),0))),K40&amp;"Por favor no seleccionar los criterios de impacto",L27)</f>
        <v>0</v>
      </c>
      <c r="N27" s="381"/>
      <c r="O27" s="382"/>
      <c r="P27" s="383"/>
      <c r="Q27" s="48">
        <v>6</v>
      </c>
      <c r="R27" s="60"/>
      <c r="S27" s="49" t="str">
        <f t="shared" si="11"/>
        <v/>
      </c>
      <c r="T27" s="50"/>
      <c r="U27" s="50"/>
      <c r="V27" s="51" t="str">
        <f t="shared" si="8"/>
        <v/>
      </c>
      <c r="W27" s="50"/>
      <c r="X27" s="50"/>
      <c r="Y27" s="50"/>
      <c r="Z27" s="52" t="str">
        <f t="shared" si="12"/>
        <v/>
      </c>
      <c r="AA27" s="53" t="str">
        <f t="shared" si="2"/>
        <v/>
      </c>
      <c r="AB27" s="51" t="str">
        <f t="shared" si="9"/>
        <v/>
      </c>
      <c r="AC27" s="53" t="str">
        <f t="shared" si="4"/>
        <v/>
      </c>
      <c r="AD27" s="51" t="str">
        <f t="shared" si="13"/>
        <v/>
      </c>
      <c r="AE27" s="54" t="str">
        <f t="shared" si="14"/>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7" customHeight="1" x14ac:dyDescent="0.35">
      <c r="A28" s="403">
        <v>3</v>
      </c>
      <c r="B28" s="379" t="s">
        <v>90</v>
      </c>
      <c r="C28" s="379" t="s">
        <v>558</v>
      </c>
      <c r="D28" s="379" t="s">
        <v>559</v>
      </c>
      <c r="E28" s="379" t="s">
        <v>552</v>
      </c>
      <c r="F28" s="380" t="s">
        <v>560</v>
      </c>
      <c r="G28" s="380" t="s">
        <v>54</v>
      </c>
      <c r="H28" s="379" t="s">
        <v>55</v>
      </c>
      <c r="I28" s="386">
        <v>150</v>
      </c>
      <c r="J28" s="387" t="str">
        <f>IF(I28&lt;=0,"",IF(I28&lt;=2,"Muy Baja",IF(I28&lt;=24,"Baja",IF(I28&lt;=500,"Media",IF(I28&lt;=5000,"Alta","Muy Alta")))))</f>
        <v>Media</v>
      </c>
      <c r="K28" s="388">
        <f>IF(J28="","",IF(J28="Muy Baja",0.2,IF(J28="Baja",0.4,IF(J28="Media",0.6,IF(J28="Alta",0.8,IF(J28="Muy Alta",1,))))))</f>
        <v>0.6</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96" t="s">
        <v>561</v>
      </c>
      <c r="S28" s="49" t="str">
        <f>IF(OR(T28="Preventivo",T28="Detectivo"),"Probabilidad",IF(T28="Correctivo","Impacto",""))</f>
        <v>Probabilidad</v>
      </c>
      <c r="T28" s="50" t="s">
        <v>72</v>
      </c>
      <c r="U28" s="50" t="s">
        <v>59</v>
      </c>
      <c r="V28" s="51" t="str">
        <f>IF(AND(T28="Preventivo",U28="Automático"),"50%",IF(AND(T28="Preventivo",U28="Manual"),"40%",IF(AND(T28="Detectivo",U28="Automático"),"40%",IF(AND(T28="Detectivo",U28="Manual"),"30%",IF(AND(T28="Correctivo",U28="Automático"),"35%",IF(AND(T28="Correctivo",U28="Manual"),"25%",""))))))</f>
        <v>30%</v>
      </c>
      <c r="W28" s="50" t="s">
        <v>60</v>
      </c>
      <c r="X28" s="50" t="s">
        <v>61</v>
      </c>
      <c r="Y28" s="50" t="s">
        <v>62</v>
      </c>
      <c r="Z28" s="52">
        <f>IFERROR(IF(S28="Probabilidad",(K28-(+K28*V28)),IF(S28="Impacto",K28,"")),"")</f>
        <v>0.42</v>
      </c>
      <c r="AA28" s="53" t="str">
        <f>IFERROR(IF(Z28="","",IF(Z28&lt;=0.2,"Muy Baja",IF(Z28&lt;=0.4,"Baja",IF(Z28&lt;=0.6,"Media",IF(Z28&lt;=0.8,"Alta","Muy Alta"))))),"")</f>
        <v>Media</v>
      </c>
      <c r="AB28" s="51">
        <f>+Z28</f>
        <v>0.42</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t="str">
        <f>(AE30)</f>
        <v>Moderado</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78" customHeight="1" x14ac:dyDescent="0.35">
      <c r="A29" s="403"/>
      <c r="B29" s="379"/>
      <c r="C29" s="379"/>
      <c r="D29" s="379"/>
      <c r="E29" s="379"/>
      <c r="F29" s="380"/>
      <c r="G29" s="380"/>
      <c r="H29" s="379"/>
      <c r="I29" s="386"/>
      <c r="J29" s="387"/>
      <c r="K29" s="388"/>
      <c r="L29" s="389"/>
      <c r="M29" s="388">
        <f>IF(NOT(ISERROR(MATCH(L29,_xlfn.ANCHORARRAY(F40),0))),K42&amp;"Por favor no seleccionar los criterios de impacto",L29)</f>
        <v>0</v>
      </c>
      <c r="N29" s="387"/>
      <c r="O29" s="388"/>
      <c r="P29" s="395"/>
      <c r="Q29" s="48">
        <v>2</v>
      </c>
      <c r="R29" s="96" t="s">
        <v>562</v>
      </c>
      <c r="S29" s="49" t="str">
        <f>IF(OR(T29="Preventivo",T29="Detectivo"),"Probabilidad",IF(T29="Correctivo","Impacto",""))</f>
        <v>Probabilidad</v>
      </c>
      <c r="T29" s="50" t="s">
        <v>58</v>
      </c>
      <c r="U29" s="50" t="s">
        <v>59</v>
      </c>
      <c r="V29" s="51" t="str">
        <f t="shared" ref="V29:V33" si="15">IF(AND(T29="Preventivo",U29="Automático"),"50%",IF(AND(T29="Preventivo",U29="Manual"),"40%",IF(AND(T29="Detectivo",U29="Automático"),"40%",IF(AND(T29="Detectivo",U29="Manual"),"30%",IF(AND(T29="Correctivo",U29="Automático"),"35%",IF(AND(T29="Correctivo",U29="Manual"),"25%",""))))))</f>
        <v>40%</v>
      </c>
      <c r="W29" s="50" t="s">
        <v>60</v>
      </c>
      <c r="X29" s="50" t="s">
        <v>61</v>
      </c>
      <c r="Y29" s="50" t="s">
        <v>62</v>
      </c>
      <c r="Z29" s="59">
        <f>IFERROR(IF(AND(S28="Probabilidad",S29="Probabilidad"),(AB28-(+AB28*V29)),IF(S29="Probabilidad",(K28-(+K28*V29)),IF(S29="Impacto",AB28,""))),"")</f>
        <v>0.252</v>
      </c>
      <c r="AA29" s="53" t="str">
        <f t="shared" si="2"/>
        <v>Baja</v>
      </c>
      <c r="AB29" s="51">
        <f t="shared" ref="AB29:AB33" si="16">+Z29</f>
        <v>0.252</v>
      </c>
      <c r="AC29" s="53" t="str">
        <f t="shared" si="4"/>
        <v>Moderado</v>
      </c>
      <c r="AD29" s="51">
        <f>IFERROR(IF(AND(S28="Impacto",S29="Impacto"),(AD28-(+AD28*V29)),IF(S29="Impacto",(O28-(+O28*V29)),IF(S29="Probabilidad",AD28,""))),"")</f>
        <v>0.6</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81" customHeight="1" x14ac:dyDescent="0.35">
      <c r="A30" s="403"/>
      <c r="B30" s="379"/>
      <c r="C30" s="379"/>
      <c r="D30" s="379"/>
      <c r="E30" s="379"/>
      <c r="F30" s="380"/>
      <c r="G30" s="380"/>
      <c r="H30" s="379"/>
      <c r="I30" s="386"/>
      <c r="J30" s="387"/>
      <c r="K30" s="388"/>
      <c r="L30" s="389"/>
      <c r="M30" s="388">
        <f>IF(NOT(ISERROR(MATCH(L30,_xlfn.ANCHORARRAY(F41),0))),K43&amp;"Por favor no seleccionar los criterios de impacto",L30)</f>
        <v>0</v>
      </c>
      <c r="N30" s="387"/>
      <c r="O30" s="388"/>
      <c r="P30" s="395"/>
      <c r="Q30" s="48">
        <v>3</v>
      </c>
      <c r="R30" s="96" t="s">
        <v>563</v>
      </c>
      <c r="S30" s="49" t="str">
        <f>IF(OR(T30="Preventivo",T30="Detectivo"),"Probabilidad",IF(T30="Correctivo","Impacto",""))</f>
        <v>Probabilidad</v>
      </c>
      <c r="T30" s="50" t="s">
        <v>58</v>
      </c>
      <c r="U30" s="50" t="s">
        <v>59</v>
      </c>
      <c r="V30" s="51" t="str">
        <f t="shared" si="15"/>
        <v>40%</v>
      </c>
      <c r="W30" s="50" t="s">
        <v>60</v>
      </c>
      <c r="X30" s="50" t="s">
        <v>61</v>
      </c>
      <c r="Y30" s="50" t="s">
        <v>62</v>
      </c>
      <c r="Z30" s="52">
        <f>IFERROR(IF(AND(S29="Probabilidad",S30="Probabilidad"),(AB29-(+AB29*V30)),IF(AND(S29="Impacto",S30="Probabilidad"),(AB28-(+AB28*V30)),IF(S30="Impacto",AB29,""))),"")</f>
        <v>0.1512</v>
      </c>
      <c r="AA30" s="53" t="str">
        <f t="shared" si="2"/>
        <v>Muy Baja</v>
      </c>
      <c r="AB30" s="51">
        <f t="shared" si="16"/>
        <v>0.1512</v>
      </c>
      <c r="AC30" s="53" t="str">
        <f t="shared" si="4"/>
        <v>Moderado</v>
      </c>
      <c r="AD30" s="51">
        <f>IFERROR(IF(AND(S29="Impacto",S30="Impacto"),(AD29-(+AD29*V30)),IF(AND(S29="Probabilidad",S30="Impacto"),(AD28-(+AD28*V30)),IF(S30="Probabilidad",AD29,""))),"")</f>
        <v>0.6</v>
      </c>
      <c r="AE30" s="54" t="str">
        <f t="shared" si="17"/>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51.5" hidden="1" customHeight="1" x14ac:dyDescent="0.35">
      <c r="A31" s="403"/>
      <c r="B31" s="379"/>
      <c r="C31" s="379"/>
      <c r="D31" s="379"/>
      <c r="E31" s="379"/>
      <c r="F31" s="380"/>
      <c r="G31" s="380"/>
      <c r="H31" s="379"/>
      <c r="I31" s="386"/>
      <c r="J31" s="387"/>
      <c r="K31" s="388"/>
      <c r="L31" s="389"/>
      <c r="M31" s="388">
        <f>IF(NOT(ISERROR(MATCH(L31,_xlfn.ANCHORARRAY(F42),0))),K44&amp;"Por favor no seleccionar los criterios de impacto",L31)</f>
        <v>0</v>
      </c>
      <c r="N31" s="387"/>
      <c r="O31" s="388"/>
      <c r="P31" s="395"/>
      <c r="Q31" s="48">
        <v>4</v>
      </c>
      <c r="R31" s="98"/>
      <c r="S31" s="49" t="str">
        <f t="shared" ref="S31:S33" si="18">IF(OR(T31="Preventivo",T31="Detectivo"),"Probabilidad",IF(T31="Correctivo","Impacto",""))</f>
        <v/>
      </c>
      <c r="T31" s="50"/>
      <c r="U31" s="50" t="s">
        <v>59</v>
      </c>
      <c r="V31" s="51" t="str">
        <f t="shared" si="15"/>
        <v/>
      </c>
      <c r="W31" s="50" t="s">
        <v>60</v>
      </c>
      <c r="X31" s="50" t="s">
        <v>61</v>
      </c>
      <c r="Y31" s="50" t="s">
        <v>62</v>
      </c>
      <c r="Z31" s="52" t="str">
        <f t="shared" ref="Z31:Z33" si="19">IFERROR(IF(AND(S30="Probabilidad",S31="Probabilidad"),(AB30-(+AB30*V31)),IF(AND(S30="Impacto",S31="Probabilidad"),(AB29-(+AB29*V31)),IF(S31="Impacto",AB30,""))),"")</f>
        <v/>
      </c>
      <c r="AA31" s="53" t="str">
        <f t="shared" si="2"/>
        <v/>
      </c>
      <c r="AB31" s="51" t="str">
        <f t="shared" si="16"/>
        <v/>
      </c>
      <c r="AC31" s="53" t="str">
        <f t="shared" si="4"/>
        <v/>
      </c>
      <c r="AD31" s="51" t="str">
        <f t="shared" ref="AD31:AD33" si="20">IFERROR(IF(AND(S30="Impacto",S31="Impacto"),(AD30-(+AD30*V31)),IF(AND(S30="Probabilidad",S31="Impacto"),(AD29-(+AD29*V31)),IF(S31="Probabilidad",AD30,""))),"")</f>
        <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hidden="1" customHeight="1" x14ac:dyDescent="0.35">
      <c r="A32" s="403"/>
      <c r="B32" s="379"/>
      <c r="C32" s="379"/>
      <c r="D32" s="379"/>
      <c r="E32" s="379"/>
      <c r="F32" s="380"/>
      <c r="G32" s="380"/>
      <c r="H32" s="379"/>
      <c r="I32" s="386"/>
      <c r="J32" s="387"/>
      <c r="K32" s="388"/>
      <c r="L32" s="389"/>
      <c r="M32" s="388">
        <f>IF(NOT(ISERROR(MATCH(L32,_xlfn.ANCHORARRAY(F43),0))),K45&amp;"Por favor no seleccionar los criterios de impacto",L32)</f>
        <v>0</v>
      </c>
      <c r="N32" s="387"/>
      <c r="O32" s="388"/>
      <c r="P32" s="395"/>
      <c r="Q32" s="48">
        <v>5</v>
      </c>
      <c r="R32" s="96"/>
      <c r="S32" s="49" t="str">
        <f t="shared" si="18"/>
        <v/>
      </c>
      <c r="T32" s="50"/>
      <c r="U32" s="50" t="s">
        <v>59</v>
      </c>
      <c r="V32" s="51" t="str">
        <f t="shared" si="15"/>
        <v/>
      </c>
      <c r="W32" s="50" t="s">
        <v>60</v>
      </c>
      <c r="X32" s="50" t="s">
        <v>61</v>
      </c>
      <c r="Y32" s="50" t="s">
        <v>62</v>
      </c>
      <c r="Z32" s="52" t="str">
        <f t="shared" si="19"/>
        <v/>
      </c>
      <c r="AA32" s="53" t="str">
        <f t="shared" si="2"/>
        <v/>
      </c>
      <c r="AB32" s="51" t="str">
        <f t="shared" si="16"/>
        <v/>
      </c>
      <c r="AC32" s="53" t="str">
        <f t="shared" si="4"/>
        <v/>
      </c>
      <c r="AD32" s="51" t="str">
        <f t="shared" si="20"/>
        <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hidden="1" customHeight="1" x14ac:dyDescent="0.35">
      <c r="A33" s="403"/>
      <c r="B33" s="379"/>
      <c r="C33" s="379"/>
      <c r="D33" s="379"/>
      <c r="E33" s="379"/>
      <c r="F33" s="380"/>
      <c r="G33" s="380"/>
      <c r="H33" s="379"/>
      <c r="I33" s="386"/>
      <c r="J33" s="387"/>
      <c r="K33" s="388"/>
      <c r="L33" s="389"/>
      <c r="M33" s="388">
        <f>IF(NOT(ISERROR(MATCH(L33,_xlfn.ANCHORARRAY(F44),0))),K46&amp;"Por favor no seleccionar los criterios de impacto",L33)</f>
        <v>0</v>
      </c>
      <c r="N33" s="387"/>
      <c r="O33" s="388"/>
      <c r="P33" s="395"/>
      <c r="Q33" s="48">
        <v>6</v>
      </c>
      <c r="R33" s="96"/>
      <c r="S33" s="49" t="str">
        <f t="shared" si="18"/>
        <v/>
      </c>
      <c r="T33" s="50"/>
      <c r="U33" s="50" t="s">
        <v>59</v>
      </c>
      <c r="V33" s="51" t="str">
        <f t="shared" si="15"/>
        <v/>
      </c>
      <c r="W33" s="50" t="s">
        <v>60</v>
      </c>
      <c r="X33" s="50" t="s">
        <v>61</v>
      </c>
      <c r="Y33" s="50" t="s">
        <v>62</v>
      </c>
      <c r="Z33" s="52" t="str">
        <f t="shared" si="19"/>
        <v/>
      </c>
      <c r="AA33" s="53" t="str">
        <f t="shared" si="2"/>
        <v/>
      </c>
      <c r="AB33" s="51" t="str">
        <f t="shared" si="16"/>
        <v/>
      </c>
      <c r="AC33" s="53" t="str">
        <f t="shared" si="4"/>
        <v/>
      </c>
      <c r="AD33" s="51" t="str">
        <f t="shared" si="20"/>
        <v/>
      </c>
      <c r="AE33" s="54" t="str">
        <f t="shared" si="21"/>
        <v/>
      </c>
      <c r="AF33" s="396"/>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66.650000000000006" customHeight="1" x14ac:dyDescent="0.35">
      <c r="A34" s="403">
        <v>4</v>
      </c>
      <c r="B34" s="379" t="s">
        <v>367</v>
      </c>
      <c r="C34" s="379" t="s">
        <v>564</v>
      </c>
      <c r="D34" s="379" t="s">
        <v>565</v>
      </c>
      <c r="E34" s="379" t="s">
        <v>552</v>
      </c>
      <c r="F34" s="380" t="s">
        <v>566</v>
      </c>
      <c r="G34" s="380" t="s">
        <v>216</v>
      </c>
      <c r="H34" s="379" t="s">
        <v>55</v>
      </c>
      <c r="I34" s="386">
        <v>150</v>
      </c>
      <c r="J34" s="387" t="str">
        <f>IF(I34&lt;=0,"",IF(I34&lt;=2,"Muy Baja",IF(I34&lt;=24,"Baja",IF(I34&lt;=500,"Media",IF(I34&lt;=5000,"Alta","Muy Alta")))))</f>
        <v>Media</v>
      </c>
      <c r="K34" s="388">
        <f>IF(J34="","",IF(J34="Muy Baja",0.2,IF(J34="Baja",0.4,IF(J34="Media",0.6,IF(J34="Alta",0.8,IF(J34="Muy Alta",1,))))))</f>
        <v>0.6</v>
      </c>
      <c r="L34" s="389" t="s">
        <v>371</v>
      </c>
      <c r="M34" s="388" t="s">
        <v>371</v>
      </c>
      <c r="N34" s="387" t="s">
        <v>702</v>
      </c>
      <c r="O34" s="388">
        <f>IF(N34="","",IF(N34="Leve",0.2,IF(N34="Menor",0.4,IF(N34="Moderado",0.6,IF(N34="Mayor",0.8,IF(N34="Catastrófico",1,))))))</f>
        <v>0.6</v>
      </c>
      <c r="P34" s="395"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Moderado</v>
      </c>
      <c r="Q34" s="48">
        <v>1</v>
      </c>
      <c r="R34" s="96" t="s">
        <v>567</v>
      </c>
      <c r="S34" s="49" t="str">
        <f>IF(OR(T34="Preventivo",T34="Detectivo"),"Probabilidad",IF(T34="Correctivo","Impacto",""))</f>
        <v>Probabilidad</v>
      </c>
      <c r="T34" s="50" t="s">
        <v>72</v>
      </c>
      <c r="U34" s="50" t="s">
        <v>59</v>
      </c>
      <c r="V34" s="51" t="str">
        <f>IF(AND(T34="Preventivo",U34="Automático"),"50%",IF(AND(T34="Preventivo",U34="Manual"),"40%",IF(AND(T34="Detectivo",U34="Automático"),"40%",IF(AND(T34="Detectivo",U34="Manual"),"30%",IF(AND(T34="Correctivo",U34="Automático"),"35%",IF(AND(T34="Correctivo",U34="Manual"),"25%",""))))))</f>
        <v>30%</v>
      </c>
      <c r="W34" s="50" t="s">
        <v>60</v>
      </c>
      <c r="X34" s="50" t="s">
        <v>61</v>
      </c>
      <c r="Y34" s="50" t="s">
        <v>62</v>
      </c>
      <c r="Z34" s="52">
        <f>IFERROR(IF(S34="Probabilidad",(K34-(+K34*V34)),IF(S34="Impacto",K34,"")),"")</f>
        <v>0.42</v>
      </c>
      <c r="AA34" s="53" t="str">
        <f>IFERROR(IF(Z34="","",IF(Z34&lt;=0.2,"Muy Baja",IF(Z34&lt;=0.4,"Baja",IF(Z34&lt;=0.6,"Media",IF(Z34&lt;=0.8,"Alta","Muy Alta"))))),"")</f>
        <v>Media</v>
      </c>
      <c r="AB34" s="51">
        <f>+Z34</f>
        <v>0.42</v>
      </c>
      <c r="AC34" s="53" t="str">
        <f>IFERROR(IF(AD34="","",IF(AD34&lt;=0.2,"Leve",IF(AD34&lt;=0.4,"Menor",IF(AD34&lt;=0.6,"Moderado",IF(AD34&lt;=0.8,"Mayor","Catastrófico"))))),"")</f>
        <v>Moderado</v>
      </c>
      <c r="AD34" s="51">
        <f>IFERROR(IF(S34="Impacto",(O34-(+O34*V34)),IF(S34="Probabilidad",O34,"")),"")</f>
        <v>0.6</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396" t="str">
        <f>(AE36)</f>
        <v>Moderado</v>
      </c>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81.650000000000006" customHeight="1" x14ac:dyDescent="0.35">
      <c r="A35" s="403"/>
      <c r="B35" s="379"/>
      <c r="C35" s="379"/>
      <c r="D35" s="379"/>
      <c r="E35" s="379"/>
      <c r="F35" s="380"/>
      <c r="G35" s="380"/>
      <c r="H35" s="379"/>
      <c r="I35" s="386"/>
      <c r="J35" s="387"/>
      <c r="K35" s="388"/>
      <c r="L35" s="389"/>
      <c r="M35" s="388">
        <f>IF(NOT(ISERROR(MATCH(L35,_xlfn.ANCHORARRAY(F46),0))),K48&amp;"Por favor no seleccionar los criterios de impacto",L35)</f>
        <v>0</v>
      </c>
      <c r="N35" s="387"/>
      <c r="O35" s="388"/>
      <c r="P35" s="395"/>
      <c r="Q35" s="48">
        <v>2</v>
      </c>
      <c r="R35" s="96" t="s">
        <v>568</v>
      </c>
      <c r="S35" s="49" t="str">
        <f>IF(OR(T35="Preventivo",T35="Detectivo"),"Probabilidad",IF(T35="Correctivo","Impacto",""))</f>
        <v>Probabilidad</v>
      </c>
      <c r="T35" s="50" t="s">
        <v>72</v>
      </c>
      <c r="U35" s="50" t="s">
        <v>59</v>
      </c>
      <c r="V35" s="51" t="str">
        <f t="shared" ref="V35:V36" si="22">IF(AND(T35="Preventivo",U35="Automático"),"50%",IF(AND(T35="Preventivo",U35="Manual"),"40%",IF(AND(T35="Detectivo",U35="Automático"),"40%",IF(AND(T35="Detectivo",U35="Manual"),"30%",IF(AND(T35="Correctivo",U35="Automático"),"35%",IF(AND(T35="Correctivo",U35="Manual"),"25%",""))))))</f>
        <v>30%</v>
      </c>
      <c r="W35" s="50" t="s">
        <v>60</v>
      </c>
      <c r="X35" s="50" t="s">
        <v>61</v>
      </c>
      <c r="Y35" s="50" t="s">
        <v>62</v>
      </c>
      <c r="Z35" s="52">
        <f>IFERROR(IF(AND(S34="Probabilidad",S35="Probabilidad"),(AB34-(+AB34*V35)),IF(S35="Probabilidad",(K34-(+K34*V35)),IF(S35="Impacto",AB34,""))),"")</f>
        <v>0.29399999999999998</v>
      </c>
      <c r="AA35" s="53" t="str">
        <f t="shared" si="2"/>
        <v>Baja</v>
      </c>
      <c r="AB35" s="51">
        <f t="shared" ref="AB35:AB37" si="23">+Z35</f>
        <v>0.29399999999999998</v>
      </c>
      <c r="AC35" s="53" t="str">
        <f t="shared" si="4"/>
        <v>Moderado</v>
      </c>
      <c r="AD35" s="51">
        <f>IFERROR(IF(AND(S34="Impacto",S35="Impacto"),(AD34-(+AD34*V35)),IF(S35="Impacto",(O34-(+O34*V35)),IF(S35="Probabilidad",AD34,""))),"")</f>
        <v>0.6</v>
      </c>
      <c r="AE35" s="54" t="str">
        <f t="shared" ref="AE35:AE36" si="24">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Moderado</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0.65" customHeight="1" x14ac:dyDescent="0.35">
      <c r="A36" s="403"/>
      <c r="B36" s="379"/>
      <c r="C36" s="379"/>
      <c r="D36" s="379"/>
      <c r="E36" s="379"/>
      <c r="F36" s="380"/>
      <c r="G36" s="380"/>
      <c r="H36" s="379"/>
      <c r="I36" s="386"/>
      <c r="J36" s="387"/>
      <c r="K36" s="388"/>
      <c r="L36" s="389"/>
      <c r="M36" s="388">
        <f>IF(NOT(ISERROR(MATCH(L36,_xlfn.ANCHORARRAY(F47),0))),K49&amp;"Por favor no seleccionar los criterios de impacto",L36)</f>
        <v>0</v>
      </c>
      <c r="N36" s="387"/>
      <c r="O36" s="388"/>
      <c r="P36" s="395"/>
      <c r="Q36" s="48">
        <v>3</v>
      </c>
      <c r="R36" s="96" t="s">
        <v>569</v>
      </c>
      <c r="S36" s="49" t="str">
        <f>IF(OR(T36="Preventivo",T36="Detectivo"),"Probabilidad",IF(T36="Correctivo","Impacto",""))</f>
        <v>Probabilidad</v>
      </c>
      <c r="T36" s="50" t="s">
        <v>72</v>
      </c>
      <c r="U36" s="50" t="s">
        <v>59</v>
      </c>
      <c r="V36" s="51" t="str">
        <f t="shared" si="22"/>
        <v>30%</v>
      </c>
      <c r="W36" s="50" t="s">
        <v>60</v>
      </c>
      <c r="X36" s="50" t="s">
        <v>61</v>
      </c>
      <c r="Y36" s="50" t="s">
        <v>62</v>
      </c>
      <c r="Z36" s="52">
        <f>IFERROR(IF(AND(S35="Probabilidad",S36="Probabilidad"),(AB35-(+AB35*V36)),IF(AND(S35="Impacto",S36="Probabilidad"),(AB34-(+AB34*V36)),IF(S36="Impacto",AB35,""))),"")</f>
        <v>0.20579999999999998</v>
      </c>
      <c r="AA36" s="53" t="str">
        <f t="shared" si="2"/>
        <v>Baja</v>
      </c>
      <c r="AB36" s="51">
        <f t="shared" si="23"/>
        <v>0.20579999999999998</v>
      </c>
      <c r="AC36" s="53" t="str">
        <f t="shared" si="4"/>
        <v>Moderado</v>
      </c>
      <c r="AD36" s="51">
        <f>IFERROR(IF(AND(S35="Impacto",S36="Impacto"),(AD35-(+AD35*V36)),IF(AND(S35="Probabilidad",S36="Impacto"),(AD34-(+AD34*V36)),IF(S36="Probabilidad",AD35,""))),"")</f>
        <v>0.6</v>
      </c>
      <c r="AE36" s="54" t="str">
        <f t="shared" si="24"/>
        <v>Moderado</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93" hidden="1" customHeight="1" x14ac:dyDescent="0.35">
      <c r="A37" s="403"/>
      <c r="B37" s="379"/>
      <c r="C37" s="379"/>
      <c r="D37" s="379"/>
      <c r="E37" s="379"/>
      <c r="F37" s="380"/>
      <c r="G37" s="380"/>
      <c r="H37" s="379"/>
      <c r="I37" s="386"/>
      <c r="J37" s="387"/>
      <c r="K37" s="388"/>
      <c r="L37" s="389"/>
      <c r="M37" s="388">
        <f>IF(NOT(ISERROR(MATCH(L37,_xlfn.ANCHORARRAY(F48),0))),K50&amp;"Por favor no seleccionar los criterios de impacto",L37)</f>
        <v>0</v>
      </c>
      <c r="N37" s="387"/>
      <c r="O37" s="388"/>
      <c r="P37" s="395"/>
      <c r="Q37" s="48">
        <v>4</v>
      </c>
      <c r="R37" s="60"/>
      <c r="S37" s="49" t="str">
        <f t="shared" ref="S37" si="25">IF(OR(T37="Preventivo",T37="Detectivo"),"Probabilidad",IF(T37="Correctivo","Impacto",""))</f>
        <v/>
      </c>
      <c r="T37" s="50"/>
      <c r="U37" s="50"/>
      <c r="V37" s="51"/>
      <c r="W37" s="50"/>
      <c r="X37" s="50"/>
      <c r="Y37" s="50"/>
      <c r="Z37" s="52" t="str">
        <f t="shared" ref="Z37" si="26">IFERROR(IF(AND(S36="Probabilidad",S37="Probabilidad"),(AB36-(+AB36*V37)),IF(AND(S36="Impacto",S37="Probabilidad"),(AB35-(+AB35*V37)),IF(S37="Impacto",AB36,""))),"")</f>
        <v/>
      </c>
      <c r="AA37" s="53" t="str">
        <f t="shared" si="2"/>
        <v/>
      </c>
      <c r="AB37" s="51" t="str">
        <f t="shared" si="23"/>
        <v/>
      </c>
      <c r="AC37" s="53" t="str">
        <f t="shared" si="4"/>
        <v/>
      </c>
      <c r="AD37" s="51" t="str">
        <f t="shared" ref="AD37" si="27">IFERROR(IF(AND(S36="Impacto",S37="Impacto"),(AD36-(+AD36*V37)),IF(AND(S36="Probabilidad",S37="Impacto"),(AD35-(+AD35*V37)),IF(S37="Probabilidad",AD36,""))),"")</f>
        <v/>
      </c>
      <c r="AE37" s="54"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
      </c>
      <c r="AF37" s="396"/>
      <c r="AG37" s="50" t="s">
        <v>63</v>
      </c>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51.5" hidden="1" customHeight="1" x14ac:dyDescent="0.35">
      <c r="A38" s="403"/>
      <c r="B38" s="379"/>
      <c r="C38" s="379"/>
      <c r="D38" s="379"/>
      <c r="E38" s="46"/>
      <c r="F38" s="380"/>
      <c r="G38" s="47"/>
      <c r="H38" s="379"/>
      <c r="I38" s="386"/>
      <c r="J38" s="387"/>
      <c r="K38" s="388"/>
      <c r="L38" s="389"/>
      <c r="M38" s="388">
        <f>IF(NOT(ISERROR(MATCH(L38,_xlfn.ANCHORARRAY(F49),0))),K51&amp;"Por favor no seleccionar los criterios de impacto",L38)</f>
        <v>0</v>
      </c>
      <c r="N38" s="387"/>
      <c r="O38" s="388"/>
      <c r="P38" s="395"/>
      <c r="Q38" s="48">
        <v>5</v>
      </c>
      <c r="R38" s="60"/>
      <c r="S38" s="49"/>
      <c r="T38" s="50"/>
      <c r="U38" s="50"/>
      <c r="V38" s="51"/>
      <c r="W38" s="50"/>
      <c r="X38" s="50"/>
      <c r="Y38" s="50"/>
      <c r="Z38" s="59"/>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10" hidden="1" customHeight="1" x14ac:dyDescent="0.35">
      <c r="A39" s="403"/>
      <c r="B39" s="379"/>
      <c r="C39" s="379"/>
      <c r="D39" s="379"/>
      <c r="E39" s="46"/>
      <c r="F39" s="380"/>
      <c r="G39" s="47"/>
      <c r="H39" s="379"/>
      <c r="I39" s="386"/>
      <c r="J39" s="387"/>
      <c r="K39" s="388"/>
      <c r="L39" s="389"/>
      <c r="M39" s="388">
        <f>IF(NOT(ISERROR(MATCH(L39,_xlfn.ANCHORARRAY(F50),0))),K52&amp;"Por favor no seleccionar los criterios de impacto",L39)</f>
        <v>0</v>
      </c>
      <c r="N39" s="387"/>
      <c r="O39" s="388"/>
      <c r="P39" s="395"/>
      <c r="Q39" s="48">
        <v>6</v>
      </c>
      <c r="R39" s="60"/>
      <c r="S39" s="49"/>
      <c r="T39" s="50"/>
      <c r="U39" s="50"/>
      <c r="V39" s="51"/>
      <c r="W39" s="50"/>
      <c r="X39" s="50"/>
      <c r="Y39" s="50"/>
      <c r="Z39" s="52"/>
      <c r="AA39" s="53"/>
      <c r="AB39" s="51"/>
      <c r="AC39" s="53"/>
      <c r="AD39" s="51"/>
      <c r="AE39" s="54"/>
      <c r="AF39" s="54"/>
      <c r="AG39" s="50"/>
      <c r="AH39" s="56"/>
      <c r="AI39" s="57"/>
      <c r="AJ39" s="58"/>
      <c r="AK39" s="58"/>
      <c r="AL39" s="56"/>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4" hidden="1" customHeight="1" x14ac:dyDescent="0.35">
      <c r="A40" s="397">
        <v>5</v>
      </c>
      <c r="B40" s="399"/>
      <c r="C40" s="399"/>
      <c r="D40" s="399"/>
      <c r="E40" s="61"/>
      <c r="F40" s="401"/>
      <c r="G40" s="412"/>
      <c r="H40" s="399"/>
      <c r="I40" s="413"/>
      <c r="J40" s="406" t="str">
        <f>IF(I40&lt;=0,"",IF(I40&lt;=2,"Muy Baja",IF(I40&lt;=24,"Baja",IF(I40&lt;=500,"Media",IF(I40&lt;=5000,"Alta","Muy Alta")))))</f>
        <v/>
      </c>
      <c r="K40" s="404" t="str">
        <f>IF(J40="","",IF(J40="Muy Baja",0.2,IF(J40="Baja",0.4,IF(J40="Media",0.6,IF(J40="Alta",0.8,IF(J40="Muy Alta",1,))))))</f>
        <v/>
      </c>
      <c r="L40" s="415"/>
      <c r="M40" s="404">
        <v>0</v>
      </c>
      <c r="N40" s="406" t="s">
        <v>703</v>
      </c>
      <c r="O40" s="404" t="str">
        <f>IF(N40="","",IF(N40="Leve",0.2,IF(N40="Menor",0.4,IF(N40="Moderado",0.6,IF(N40="Mayor",0.8,IF(N40="Catastrófico",1,))))))</f>
        <v/>
      </c>
      <c r="P40" s="408"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
      </c>
      <c r="Q40" s="66">
        <v>1</v>
      </c>
      <c r="R40" s="67"/>
      <c r="S40" s="68" t="str">
        <f>IF(OR(T40="Preventivo",T40="Detectivo"),"Probabilidad",IF(T40="Correctivo","Impacto",""))</f>
        <v/>
      </c>
      <c r="T40" s="69"/>
      <c r="U40" s="69"/>
      <c r="V40" s="70" t="str">
        <f>IF(AND(T40="Preventivo",U40="Automático"),"50%",IF(AND(T40="Preventivo",U40="Manual"),"40%",IF(AND(T40="Detectivo",U40="Automático"),"40%",IF(AND(T40="Detectivo",U40="Manual"),"30%",IF(AND(T40="Correctivo",U40="Automático"),"35%",IF(AND(T40="Correctivo",U40="Manual"),"25%",""))))))</f>
        <v/>
      </c>
      <c r="W40" s="69"/>
      <c r="X40" s="69"/>
      <c r="Y40" s="69"/>
      <c r="Z40" s="71" t="str">
        <f>IFERROR(IF(S40="Probabilidad",(K40-(+K40*V40)),IF(S40="Impacto",K40,"")),"")</f>
        <v/>
      </c>
      <c r="AA40" s="72" t="str">
        <f>IFERROR(IF(Z40="","",IF(Z40&lt;=0.2,"Muy Baja",IF(Z40&lt;=0.4,"Baja",IF(Z40&lt;=0.6,"Media",IF(Z40&lt;=0.8,"Alta","Muy Alta"))))),"")</f>
        <v/>
      </c>
      <c r="AB40" s="70" t="str">
        <f>+Z40</f>
        <v/>
      </c>
      <c r="AC40" s="72" t="str">
        <f>IFERROR(IF(AD40="","",IF(AD40&lt;=0.2,"Leve",IF(AD40&lt;=0.4,"Menor",IF(AD40&lt;=0.6,"Moderado",IF(AD40&lt;=0.8,"Mayor","Catastrófico"))))),"")</f>
        <v/>
      </c>
      <c r="AD40" s="70" t="str">
        <f>IFERROR(IF(S40="Impacto",(O40-(+O40*V40)),IF(S40="Probabilidad",O40,"")),"")</f>
        <v/>
      </c>
      <c r="AE40" s="73"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410" t="str">
        <f>(AE44)</f>
        <v/>
      </c>
      <c r="AG40" s="69"/>
      <c r="AH40" s="61"/>
      <c r="AI40" s="62"/>
      <c r="AJ40" s="63"/>
      <c r="AK40" s="63"/>
      <c r="AL40" s="61"/>
      <c r="AM40" s="64"/>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71.5" hidden="1" customHeight="1" x14ac:dyDescent="0.35">
      <c r="A41" s="398"/>
      <c r="B41" s="400"/>
      <c r="C41" s="400"/>
      <c r="D41" s="400"/>
      <c r="E41" s="74"/>
      <c r="F41" s="402"/>
      <c r="G41" s="412"/>
      <c r="H41" s="400"/>
      <c r="I41" s="414"/>
      <c r="J41" s="407"/>
      <c r="K41" s="405"/>
      <c r="L41" s="416"/>
      <c r="M41" s="405">
        <f>IF(NOT(ISERROR(MATCH(L41,_xlfn.ANCHORARRAY(F52),0))),K54&amp;"Por favor no seleccionar los criterios de impacto",L41)</f>
        <v>0</v>
      </c>
      <c r="N41" s="407"/>
      <c r="O41" s="405"/>
      <c r="P41" s="409"/>
      <c r="Q41" s="79">
        <v>2</v>
      </c>
      <c r="R41" s="80"/>
      <c r="S41" s="81" t="str">
        <f>IF(OR(T41="Preventivo",T41="Detectivo"),"Probabilidad",IF(T41="Correctivo","Impacto",""))</f>
        <v/>
      </c>
      <c r="T41" s="82"/>
      <c r="U41" s="82"/>
      <c r="V41" s="83" t="str">
        <f t="shared" ref="V41:V45" si="28">IF(AND(T41="Preventivo",U41="Automático"),"50%",IF(AND(T41="Preventivo",U41="Manual"),"40%",IF(AND(T41="Detectivo",U41="Automático"),"40%",IF(AND(T41="Detectivo",U41="Manual"),"30%",IF(AND(T41="Correctivo",U41="Automático"),"35%",IF(AND(T41="Correctivo",U41="Manual"),"25%",""))))))</f>
        <v/>
      </c>
      <c r="W41" s="82"/>
      <c r="X41" s="82"/>
      <c r="Y41" s="82"/>
      <c r="Z41" s="84" t="str">
        <f>IFERROR(IF(AND(S40="Probabilidad",S41="Probabilidad"),(AB40-(+AB40*V41)),IF(S41="Probabilidad",(K40-(+K40*V41)),IF(S41="Impacto",AB40,""))),"")</f>
        <v/>
      </c>
      <c r="AA41" s="85" t="str">
        <f t="shared" si="2"/>
        <v/>
      </c>
      <c r="AB41" s="83" t="str">
        <f t="shared" ref="AB41:AB45" si="29">+Z41</f>
        <v/>
      </c>
      <c r="AC41" s="85" t="str">
        <f t="shared" si="4"/>
        <v/>
      </c>
      <c r="AD41" s="83" t="str">
        <f>IFERROR(IF(AND(S40="Impacto",S41="Impacto"),(AD40-(+AD40*V41)),IF(S41="Impacto",(O40-(+O40*V41)),IF(S41="Probabilidad",AD40,""))),"")</f>
        <v/>
      </c>
      <c r="AE41" s="86" t="str">
        <f t="shared" ref="AE41:AE42" si="30">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
      </c>
      <c r="AF41" s="410"/>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69" hidden="1" customHeight="1" x14ac:dyDescent="0.35">
      <c r="A42" s="398"/>
      <c r="B42" s="400"/>
      <c r="C42" s="400"/>
      <c r="D42" s="400"/>
      <c r="E42" s="74"/>
      <c r="F42" s="402"/>
      <c r="G42" s="412"/>
      <c r="H42" s="400"/>
      <c r="I42" s="414"/>
      <c r="J42" s="407"/>
      <c r="K42" s="405"/>
      <c r="L42" s="416"/>
      <c r="M42" s="405">
        <f>IF(NOT(ISERROR(MATCH(L42,_xlfn.ANCHORARRAY(F53),0))),K55&amp;"Por favor no seleccionar los criterios de impacto",L42)</f>
        <v>0</v>
      </c>
      <c r="N42" s="407"/>
      <c r="O42" s="405"/>
      <c r="P42" s="409"/>
      <c r="Q42" s="79">
        <v>3</v>
      </c>
      <c r="R42" s="87"/>
      <c r="S42" s="81" t="str">
        <f>IF(OR(T42="Preventivo",T42="Detectivo"),"Probabilidad",IF(T42="Correctivo","Impacto",""))</f>
        <v/>
      </c>
      <c r="T42" s="82"/>
      <c r="U42" s="82"/>
      <c r="V42" s="83" t="str">
        <f t="shared" si="28"/>
        <v/>
      </c>
      <c r="W42" s="82"/>
      <c r="X42" s="82"/>
      <c r="Y42" s="82"/>
      <c r="Z42" s="84" t="str">
        <f>IFERROR(IF(AND(S41="Probabilidad",S42="Probabilidad"),(AB41-(+AB41*V42)),IF(AND(S41="Impacto",S42="Probabilidad"),(AB40-(+AB40*V42)),IF(S42="Impacto",AB41,""))),"")</f>
        <v/>
      </c>
      <c r="AA42" s="85" t="str">
        <f t="shared" si="2"/>
        <v/>
      </c>
      <c r="AB42" s="83" t="str">
        <f t="shared" si="29"/>
        <v/>
      </c>
      <c r="AC42" s="85" t="str">
        <f t="shared" si="4"/>
        <v/>
      </c>
      <c r="AD42" s="83" t="str">
        <f>IFERROR(IF(AND(S41="Impacto",S42="Impacto"),(AD41-(+AD41*V42)),IF(AND(S41="Probabilidad",S42="Impacto"),(AD40-(+AD40*V42)),IF(S42="Probabilidad",AD41,""))),"")</f>
        <v/>
      </c>
      <c r="AE42" s="86" t="str">
        <f t="shared" si="30"/>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81.650000000000006" hidden="1" customHeight="1" x14ac:dyDescent="0.35">
      <c r="A43" s="398"/>
      <c r="B43" s="400"/>
      <c r="C43" s="400"/>
      <c r="D43" s="400"/>
      <c r="E43" s="74"/>
      <c r="F43" s="402"/>
      <c r="G43" s="412"/>
      <c r="H43" s="400"/>
      <c r="I43" s="414"/>
      <c r="J43" s="407"/>
      <c r="K43" s="405"/>
      <c r="L43" s="416"/>
      <c r="M43" s="405">
        <f>IF(NOT(ISERROR(MATCH(L43,_xlfn.ANCHORARRAY(F54),0))),K56&amp;"Por favor no seleccionar los criterios de impacto",L43)</f>
        <v>0</v>
      </c>
      <c r="N43" s="407"/>
      <c r="O43" s="405"/>
      <c r="P43" s="409"/>
      <c r="Q43" s="79">
        <v>4</v>
      </c>
      <c r="R43" s="80"/>
      <c r="S43" s="81" t="str">
        <f t="shared" ref="S43:S45" si="31">IF(OR(T43="Preventivo",T43="Detectivo"),"Probabilidad",IF(T43="Correctivo","Impacto",""))</f>
        <v/>
      </c>
      <c r="T43" s="82"/>
      <c r="U43" s="82"/>
      <c r="V43" s="83" t="str">
        <f t="shared" si="28"/>
        <v/>
      </c>
      <c r="W43" s="82"/>
      <c r="X43" s="82"/>
      <c r="Y43" s="82"/>
      <c r="Z43" s="84" t="str">
        <f t="shared" ref="Z43:Z45" si="32">IFERROR(IF(AND(S42="Probabilidad",S43="Probabilidad"),(AB42-(+AB42*V43)),IF(AND(S42="Impacto",S43="Probabilidad"),(AB41-(+AB41*V43)),IF(S43="Impacto",AB42,""))),"")</f>
        <v/>
      </c>
      <c r="AA43" s="85" t="str">
        <f t="shared" si="2"/>
        <v/>
      </c>
      <c r="AB43" s="83" t="str">
        <f t="shared" si="29"/>
        <v/>
      </c>
      <c r="AC43" s="85" t="str">
        <f t="shared" si="4"/>
        <v/>
      </c>
      <c r="AD43" s="83" t="str">
        <f t="shared" ref="AD43:AD45" si="33">IFERROR(IF(AND(S42="Impacto",S43="Impacto"),(AD42-(+AD42*V43)),IF(AND(S42="Probabilidad",S43="Impacto"),(AD41-(+AD41*V43)),IF(S43="Probabilidad",AD42,""))),"")</f>
        <v/>
      </c>
      <c r="AE43" s="86"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410"/>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66.650000000000006" hidden="1" customHeight="1" x14ac:dyDescent="0.35">
      <c r="A44" s="398"/>
      <c r="B44" s="400"/>
      <c r="C44" s="400"/>
      <c r="D44" s="400"/>
      <c r="E44" s="74"/>
      <c r="F44" s="402"/>
      <c r="G44" s="401"/>
      <c r="H44" s="400"/>
      <c r="I44" s="414"/>
      <c r="J44" s="407"/>
      <c r="K44" s="405"/>
      <c r="L44" s="416"/>
      <c r="M44" s="405">
        <f>IF(NOT(ISERROR(MATCH(L44,_xlfn.ANCHORARRAY(F55),0))),K57&amp;"Por favor no seleccionar los criterios de impacto",L44)</f>
        <v>0</v>
      </c>
      <c r="N44" s="407"/>
      <c r="O44" s="405"/>
      <c r="P44" s="409"/>
      <c r="Q44" s="79">
        <v>5</v>
      </c>
      <c r="R44" s="80"/>
      <c r="S44" s="81" t="str">
        <f t="shared" si="31"/>
        <v/>
      </c>
      <c r="T44" s="82"/>
      <c r="U44" s="82"/>
      <c r="V44" s="83" t="str">
        <f t="shared" si="28"/>
        <v/>
      </c>
      <c r="W44" s="82"/>
      <c r="X44" s="82"/>
      <c r="Y44" s="82"/>
      <c r="Z44" s="84" t="str">
        <f t="shared" si="32"/>
        <v/>
      </c>
      <c r="AA44" s="85" t="str">
        <f t="shared" si="2"/>
        <v/>
      </c>
      <c r="AB44" s="83" t="str">
        <f t="shared" si="29"/>
        <v/>
      </c>
      <c r="AC44" s="85" t="str">
        <f t="shared" si="4"/>
        <v/>
      </c>
      <c r="AD44" s="83" t="str">
        <f t="shared" si="33"/>
        <v/>
      </c>
      <c r="AE44" s="86" t="str">
        <f t="shared" ref="AE44:AE45" si="34">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411"/>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51.5" hidden="1" customHeight="1" x14ac:dyDescent="0.35">
      <c r="A45" s="398"/>
      <c r="B45" s="400"/>
      <c r="C45" s="400"/>
      <c r="D45" s="400"/>
      <c r="E45" s="74"/>
      <c r="F45" s="402"/>
      <c r="G45" s="78"/>
      <c r="H45" s="400"/>
      <c r="I45" s="414"/>
      <c r="J45" s="407"/>
      <c r="K45" s="405"/>
      <c r="L45" s="416"/>
      <c r="M45" s="405">
        <f>IF(NOT(ISERROR(MATCH(L45,_xlfn.ANCHORARRAY(F56),0))),K58&amp;"Por favor no seleccionar los criterios de impacto",L45)</f>
        <v>0</v>
      </c>
      <c r="N45" s="407"/>
      <c r="O45" s="405"/>
      <c r="P45" s="409"/>
      <c r="Q45" s="79">
        <v>6</v>
      </c>
      <c r="R45" s="80"/>
      <c r="S45" s="81" t="str">
        <f t="shared" si="31"/>
        <v/>
      </c>
      <c r="T45" s="82"/>
      <c r="U45" s="82"/>
      <c r="V45" s="83" t="str">
        <f t="shared" si="28"/>
        <v/>
      </c>
      <c r="W45" s="82"/>
      <c r="X45" s="82"/>
      <c r="Y45" s="82"/>
      <c r="Z45" s="84" t="str">
        <f t="shared" si="32"/>
        <v/>
      </c>
      <c r="AA45" s="85" t="str">
        <f t="shared" si="2"/>
        <v/>
      </c>
      <c r="AB45" s="83" t="str">
        <f t="shared" si="29"/>
        <v/>
      </c>
      <c r="AC45" s="85" t="str">
        <f t="shared" si="4"/>
        <v/>
      </c>
      <c r="AD45" s="83" t="str">
        <f t="shared" si="33"/>
        <v/>
      </c>
      <c r="AE45" s="86" t="str">
        <f t="shared" si="34"/>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79" hidden="1" customHeight="1" x14ac:dyDescent="0.35">
      <c r="A46" s="398">
        <v>6</v>
      </c>
      <c r="B46" s="400"/>
      <c r="C46" s="400"/>
      <c r="D46" s="400"/>
      <c r="E46" s="74"/>
      <c r="F46" s="402"/>
      <c r="G46" s="418"/>
      <c r="H46" s="400"/>
      <c r="I46" s="414"/>
      <c r="J46" s="407" t="str">
        <f>IF(I46&lt;=0,"",IF(I46&lt;=2,"Muy Baja",IF(I46&lt;=24,"Baja",IF(I46&lt;=500,"Media",IF(I46&lt;=5000,"Alta","Muy Alta")))))</f>
        <v/>
      </c>
      <c r="K46" s="405" t="str">
        <f>IF(J46="","",IF(J46="Muy Baja",0.2,IF(J46="Baja",0.4,IF(J46="Media",0.6,IF(J46="Alta",0.8,IF(J46="Muy Alta",1,))))))</f>
        <v/>
      </c>
      <c r="L46" s="416"/>
      <c r="M46" s="405">
        <v>0</v>
      </c>
      <c r="N46" s="407" t="s">
        <v>703</v>
      </c>
      <c r="O46" s="405" t="str">
        <f>IF(N46="","",IF(N46="Leve",0.2,IF(N46="Menor",0.4,IF(N46="Moderado",0.6,IF(N46="Mayor",0.8,IF(N46="Catastrófico",1,))))))</f>
        <v/>
      </c>
      <c r="P46" s="40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79">
        <v>1</v>
      </c>
      <c r="R46" s="80"/>
      <c r="S46" s="81" t="str">
        <f>IF(OR(T46="Preventivo",T46="Detectivo"),"Probabilidad",IF(T46="Correctivo","Impacto",""))</f>
        <v/>
      </c>
      <c r="T46" s="82"/>
      <c r="U46" s="82"/>
      <c r="V46" s="83" t="str">
        <f>IF(AND(T46="Preventivo",U46="Automático"),"50%",IF(AND(T46="Preventivo",U46="Manual"),"40%",IF(AND(T46="Detectivo",U46="Automático"),"40%",IF(AND(T46="Detectivo",U46="Manual"),"30%",IF(AND(T46="Correctivo",U46="Automático"),"35%",IF(AND(T46="Correctivo",U46="Manual"),"25%",""))))))</f>
        <v/>
      </c>
      <c r="W46" s="82"/>
      <c r="X46" s="82"/>
      <c r="Y46" s="82"/>
      <c r="Z46" s="84" t="str">
        <f>IFERROR(IF(S46="Probabilidad",(K46-(+K46*V46)),IF(S46="Impacto",K46,"")),"")</f>
        <v/>
      </c>
      <c r="AA46" s="85" t="str">
        <f>IFERROR(IF(Z46="","",IF(Z46&lt;=0.2,"Muy Baja",IF(Z46&lt;=0.4,"Baja",IF(Z46&lt;=0.6,"Media",IF(Z46&lt;=0.8,"Alta","Muy Alta"))))),"")</f>
        <v/>
      </c>
      <c r="AB46" s="83" t="str">
        <f>+Z46</f>
        <v/>
      </c>
      <c r="AC46" s="85" t="str">
        <f>IFERROR(IF(AD46="","",IF(AD46&lt;=0.2,"Leve",IF(AD46&lt;=0.4,"Menor",IF(AD46&lt;=0.6,"Moderado",IF(AD46&lt;=0.8,"Mayor","Catastrófico"))))),"")</f>
        <v/>
      </c>
      <c r="AD46" s="83" t="str">
        <f>IFERROR(IF(S46="Impacto",(O46-(+O46*V46)),IF(S46="Probabilidad",O46,"")),"")</f>
        <v/>
      </c>
      <c r="AE46" s="86"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417" t="str">
        <f>(AE49)</f>
        <v/>
      </c>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59.15" hidden="1" customHeight="1" x14ac:dyDescent="0.35">
      <c r="A47" s="398"/>
      <c r="B47" s="400"/>
      <c r="C47" s="400"/>
      <c r="D47" s="400"/>
      <c r="E47" s="74"/>
      <c r="F47" s="402"/>
      <c r="G47" s="412"/>
      <c r="H47" s="400"/>
      <c r="I47" s="414"/>
      <c r="J47" s="407"/>
      <c r="K47" s="405"/>
      <c r="L47" s="416"/>
      <c r="M47" s="405">
        <f>IF(NOT(ISERROR(MATCH(L47,_xlfn.ANCHORARRAY(F58),0))),K60&amp;"Por favor no seleccionar los criterios de impacto",L47)</f>
        <v>0</v>
      </c>
      <c r="N47" s="407"/>
      <c r="O47" s="405"/>
      <c r="P47" s="409"/>
      <c r="Q47" s="79">
        <v>2</v>
      </c>
      <c r="R47" s="80"/>
      <c r="S47" s="81" t="str">
        <f>IF(OR(T47="Preventivo",T47="Detectivo"),"Probabilidad",IF(T47="Correctivo","Impacto",""))</f>
        <v/>
      </c>
      <c r="T47" s="82"/>
      <c r="U47" s="82"/>
      <c r="V47" s="83" t="str">
        <f t="shared" ref="V47:V51" si="35">IF(AND(T47="Preventivo",U47="Automático"),"50%",IF(AND(T47="Preventivo",U47="Manual"),"40%",IF(AND(T47="Detectivo",U47="Automático"),"40%",IF(AND(T47="Detectivo",U47="Manual"),"30%",IF(AND(T47="Correctivo",U47="Automático"),"35%",IF(AND(T47="Correctivo",U47="Manual"),"25%",""))))))</f>
        <v/>
      </c>
      <c r="W47" s="82"/>
      <c r="X47" s="82"/>
      <c r="Y47" s="82"/>
      <c r="Z47" s="84" t="str">
        <f>IFERROR(IF(AND(S46="Probabilidad",S47="Probabilidad"),(AB46-(+AB46*V47)),IF(S47="Probabilidad",(K46-(+K46*V47)),IF(S47="Impacto",AB46,""))),"")</f>
        <v/>
      </c>
      <c r="AA47" s="85" t="str">
        <f t="shared" si="2"/>
        <v/>
      </c>
      <c r="AB47" s="83" t="str">
        <f t="shared" ref="AB47:AB51" si="36">+Z47</f>
        <v/>
      </c>
      <c r="AC47" s="85" t="str">
        <f t="shared" si="4"/>
        <v/>
      </c>
      <c r="AD47" s="83" t="str">
        <f>IFERROR(IF(AND(S46="Impacto",S47="Impacto"),(AD46-(+AD46*V47)),IF(S47="Impacto",(O46-(+O46*V47)),IF(S47="Probabilidad",AD46,""))),"")</f>
        <v/>
      </c>
      <c r="AE47" s="86" t="str">
        <f t="shared" ref="AE47:AE48" si="37">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410"/>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6.5" hidden="1" customHeight="1" x14ac:dyDescent="0.35">
      <c r="A48" s="398"/>
      <c r="B48" s="400"/>
      <c r="C48" s="400"/>
      <c r="D48" s="400"/>
      <c r="E48" s="74"/>
      <c r="F48" s="402"/>
      <c r="G48" s="412"/>
      <c r="H48" s="400"/>
      <c r="I48" s="414"/>
      <c r="J48" s="407"/>
      <c r="K48" s="405"/>
      <c r="L48" s="416"/>
      <c r="M48" s="405">
        <f>IF(NOT(ISERROR(MATCH(L48,_xlfn.ANCHORARRAY(F59),0))),K61&amp;"Por favor no seleccionar los criterios de impacto",L48)</f>
        <v>0</v>
      </c>
      <c r="N48" s="407"/>
      <c r="O48" s="405"/>
      <c r="P48" s="409"/>
      <c r="Q48" s="79">
        <v>3</v>
      </c>
      <c r="R48" s="87"/>
      <c r="S48" s="81" t="str">
        <f>IF(OR(T48="Preventivo",T48="Detectivo"),"Probabilidad",IF(T48="Correctivo","Impacto",""))</f>
        <v/>
      </c>
      <c r="T48" s="82"/>
      <c r="U48" s="82"/>
      <c r="V48" s="83" t="str">
        <f t="shared" si="35"/>
        <v/>
      </c>
      <c r="W48" s="82"/>
      <c r="X48" s="82"/>
      <c r="Y48" s="82"/>
      <c r="Z48" s="84" t="str">
        <f>IFERROR(IF(AND(S47="Probabilidad",S48="Probabilidad"),(AB47-(+AB47*V48)),IF(AND(S47="Impacto",S48="Probabilidad"),(AB46-(+AB46*V48)),IF(S48="Impacto",AB47,""))),"")</f>
        <v/>
      </c>
      <c r="AA48" s="85" t="str">
        <f t="shared" si="2"/>
        <v/>
      </c>
      <c r="AB48" s="83" t="str">
        <f t="shared" si="36"/>
        <v/>
      </c>
      <c r="AC48" s="85" t="str">
        <f t="shared" si="4"/>
        <v/>
      </c>
      <c r="AD48" s="83" t="str">
        <f>IFERROR(IF(AND(S47="Impacto",S48="Impacto"),(AD47-(+AD47*V48)),IF(AND(S47="Probabilidad",S48="Impacto"),(AD46-(+AD46*V48)),IF(S48="Probabilidad",AD47,""))),"")</f>
        <v/>
      </c>
      <c r="AE48" s="86" t="str">
        <f t="shared" si="37"/>
        <v/>
      </c>
      <c r="AF48" s="410"/>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71.5" hidden="1" customHeight="1" x14ac:dyDescent="0.35">
      <c r="A49" s="398"/>
      <c r="B49" s="400"/>
      <c r="C49" s="400"/>
      <c r="D49" s="400"/>
      <c r="E49" s="74"/>
      <c r="F49" s="402"/>
      <c r="G49" s="401"/>
      <c r="H49" s="400"/>
      <c r="I49" s="414"/>
      <c r="J49" s="407"/>
      <c r="K49" s="405"/>
      <c r="L49" s="416"/>
      <c r="M49" s="405">
        <f>IF(NOT(ISERROR(MATCH(L49,_xlfn.ANCHORARRAY(F60),0))),K62&amp;"Por favor no seleccionar los criterios de impacto",L49)</f>
        <v>0</v>
      </c>
      <c r="N49" s="407"/>
      <c r="O49" s="405"/>
      <c r="P49" s="409"/>
      <c r="Q49" s="79">
        <v>4</v>
      </c>
      <c r="R49" s="80"/>
      <c r="S49" s="81" t="str">
        <f t="shared" ref="S49:S51" si="38">IF(OR(T49="Preventivo",T49="Detectivo"),"Probabilidad",IF(T49="Correctivo","Impacto",""))</f>
        <v/>
      </c>
      <c r="T49" s="82"/>
      <c r="U49" s="82"/>
      <c r="V49" s="83" t="str">
        <f t="shared" si="35"/>
        <v/>
      </c>
      <c r="W49" s="82"/>
      <c r="X49" s="82"/>
      <c r="Y49" s="82"/>
      <c r="Z49" s="84" t="str">
        <f t="shared" ref="Z49:Z51" si="39">IFERROR(IF(AND(S48="Probabilidad",S49="Probabilidad"),(AB48-(+AB48*V49)),IF(AND(S48="Impacto",S49="Probabilidad"),(AB47-(+AB47*V49)),IF(S49="Impacto",AB48,""))),"")</f>
        <v/>
      </c>
      <c r="AA49" s="85" t="str">
        <f t="shared" si="2"/>
        <v/>
      </c>
      <c r="AB49" s="83" t="str">
        <f t="shared" si="36"/>
        <v/>
      </c>
      <c r="AC49" s="85" t="str">
        <f t="shared" si="4"/>
        <v/>
      </c>
      <c r="AD49" s="83" t="str">
        <f t="shared" ref="AD49:AD51" si="40">IFERROR(IF(AND(S48="Impacto",S49="Impacto"),(AD48-(+AD48*V49)),IF(AND(S48="Probabilidad",S49="Impacto"),(AD47-(+AD47*V49)),IF(S49="Probabilidad",AD48,""))),"")</f>
        <v/>
      </c>
      <c r="AE49" s="86"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411"/>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2"/>
      <c r="G50" s="78"/>
      <c r="H50" s="400"/>
      <c r="I50" s="414"/>
      <c r="J50" s="407"/>
      <c r="K50" s="405"/>
      <c r="L50" s="416"/>
      <c r="M50" s="405">
        <f>IF(NOT(ISERROR(MATCH(L50,_xlfn.ANCHORARRAY(F61),0))),K63&amp;"Por favor no seleccionar los criterios de impacto",L50)</f>
        <v>0</v>
      </c>
      <c r="N50" s="407"/>
      <c r="O50" s="405"/>
      <c r="P50" s="409"/>
      <c r="Q50" s="79">
        <v>5</v>
      </c>
      <c r="R50" s="80"/>
      <c r="S50" s="81" t="str">
        <f t="shared" si="38"/>
        <v/>
      </c>
      <c r="T50" s="82"/>
      <c r="U50" s="82"/>
      <c r="V50" s="83" t="str">
        <f t="shared" si="35"/>
        <v/>
      </c>
      <c r="W50" s="82"/>
      <c r="X50" s="82"/>
      <c r="Y50" s="82"/>
      <c r="Z50" s="84" t="str">
        <f t="shared" si="39"/>
        <v/>
      </c>
      <c r="AA50" s="85" t="str">
        <f t="shared" si="2"/>
        <v/>
      </c>
      <c r="AB50" s="83" t="str">
        <f t="shared" si="36"/>
        <v/>
      </c>
      <c r="AC50" s="85" t="str">
        <f t="shared" si="4"/>
        <v/>
      </c>
      <c r="AD50" s="83" t="str">
        <f t="shared" si="40"/>
        <v/>
      </c>
      <c r="AE50" s="86" t="str">
        <f t="shared" ref="AE50" si="41">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6.65" hidden="1" customHeight="1" x14ac:dyDescent="0.35">
      <c r="A51" s="398"/>
      <c r="B51" s="400"/>
      <c r="C51" s="400"/>
      <c r="D51" s="400"/>
      <c r="E51" s="74"/>
      <c r="F51" s="402"/>
      <c r="G51" s="78"/>
      <c r="H51" s="400"/>
      <c r="I51" s="414"/>
      <c r="J51" s="407"/>
      <c r="K51" s="405"/>
      <c r="L51" s="416"/>
      <c r="M51" s="405">
        <f>IF(NOT(ISERROR(MATCH(L51,_xlfn.ANCHORARRAY(F62),0))),K64&amp;"Por favor no seleccionar los criterios de impacto",L51)</f>
        <v>0</v>
      </c>
      <c r="N51" s="407"/>
      <c r="O51" s="405"/>
      <c r="P51" s="409"/>
      <c r="Q51" s="79">
        <v>6</v>
      </c>
      <c r="R51" s="80"/>
      <c r="S51" s="81" t="str">
        <f t="shared" si="38"/>
        <v/>
      </c>
      <c r="T51" s="82"/>
      <c r="U51" s="82"/>
      <c r="V51" s="83" t="str">
        <f t="shared" si="35"/>
        <v/>
      </c>
      <c r="W51" s="82"/>
      <c r="X51" s="82"/>
      <c r="Y51" s="82"/>
      <c r="Z51" s="84" t="str">
        <f t="shared" si="39"/>
        <v/>
      </c>
      <c r="AA51" s="85" t="str">
        <f t="shared" si="2"/>
        <v/>
      </c>
      <c r="AB51" s="83" t="str">
        <f t="shared" si="36"/>
        <v/>
      </c>
      <c r="AC51" s="85" t="str">
        <f>IFERROR(IF(AD51="","",IF(AD51&lt;=0.2,"Leve",IF(AD51&lt;=0.4,"Menor",IF(AD51&lt;=0.6,"Moderado",IF(AD51&lt;=0.8,"Mayor","Catastrófico"))))),"")</f>
        <v/>
      </c>
      <c r="AD51" s="83" t="str">
        <f t="shared" si="40"/>
        <v/>
      </c>
      <c r="AE51" s="86"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v>7</v>
      </c>
      <c r="B52" s="400"/>
      <c r="C52" s="400"/>
      <c r="D52" s="400"/>
      <c r="E52" s="74"/>
      <c r="F52" s="402"/>
      <c r="G52" s="78"/>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81" t="str">
        <f>IF(OR(T52="Preventivo",T52="Detectivo"),"Probabilidad",IF(T52="Correctivo","Impacto",""))</f>
        <v/>
      </c>
      <c r="T52" s="82"/>
      <c r="U52" s="82"/>
      <c r="V52" s="83" t="str">
        <f>IF(AND(T52="Preventivo",U52="Automático"),"50%",IF(AND(T52="Preventivo",U52="Manual"),"40%",IF(AND(T52="Detectivo",U52="Automático"),"40%",IF(AND(T52="Detectivo",U52="Manual"),"30%",IF(AND(T52="Correctivo",U52="Automático"),"35%",IF(AND(T52="Correctivo",U52="Manual"),"25%",""))))))</f>
        <v/>
      </c>
      <c r="W52" s="82"/>
      <c r="X52" s="82"/>
      <c r="Y52" s="82"/>
      <c r="Z52" s="84" t="str">
        <f>IFERROR(IF(S52="Probabilidad",(K52-(+K52*V52)),IF(S52="Impacto",K52,"")),"")</f>
        <v/>
      </c>
      <c r="AA52" s="85" t="str">
        <f>IFERROR(IF(Z52="","",IF(Z52&lt;=0.2,"Muy Baja",IF(Z52&lt;=0.4,"Baja",IF(Z52&lt;=0.6,"Media",IF(Z52&lt;=0.8,"Alta","Muy Alta"))))),"")</f>
        <v/>
      </c>
      <c r="AB52" s="83" t="str">
        <f>+Z52</f>
        <v/>
      </c>
      <c r="AC52" s="85" t="str">
        <f>IFERROR(IF(AD52="","",IF(AD52&lt;=0.2,"Leve",IF(AD52&lt;=0.4,"Menor",IF(AD52&lt;=0.6,"Moderado",IF(AD52&lt;=0.8,"Mayor","Catastrófico"))))),"")</f>
        <v/>
      </c>
      <c r="AD52" s="83" t="str">
        <f>IFERROR(IF(S52="Impacto",(O52-(+O52*V52)),IF(S52="Probabilidad",O52,"")),"")</f>
        <v/>
      </c>
      <c r="AE52" s="86"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2"/>
      <c r="G53" s="78"/>
      <c r="H53" s="400"/>
      <c r="I53" s="414"/>
      <c r="J53" s="407"/>
      <c r="K53" s="405"/>
      <c r="L53" s="416"/>
      <c r="M53" s="405">
        <f>IF(NOT(ISERROR(MATCH(L53,_xlfn.ANCHORARRAY(F64),0))),K66&amp;"Por favor no seleccionar los criterios de impacto",L53)</f>
        <v>0</v>
      </c>
      <c r="N53" s="407"/>
      <c r="O53" s="405"/>
      <c r="P53" s="409"/>
      <c r="Q53" s="79">
        <v>2</v>
      </c>
      <c r="R53" s="80"/>
      <c r="S53" s="81" t="str">
        <f>IF(OR(T53="Preventivo",T53="Detectivo"),"Probabilidad",IF(T53="Correctivo","Impacto",""))</f>
        <v/>
      </c>
      <c r="T53" s="82"/>
      <c r="U53" s="82"/>
      <c r="V53" s="83" t="str">
        <f t="shared" ref="V53:V57" si="42">IF(AND(T53="Preventivo",U53="Automático"),"50%",IF(AND(T53="Preventivo",U53="Manual"),"40%",IF(AND(T53="Detectivo",U53="Automático"),"40%",IF(AND(T53="Detectivo",U53="Manual"),"30%",IF(AND(T53="Correctivo",U53="Automático"),"35%",IF(AND(T53="Correctivo",U53="Manual"),"25%",""))))))</f>
        <v/>
      </c>
      <c r="W53" s="82"/>
      <c r="X53" s="82"/>
      <c r="Y53" s="82"/>
      <c r="Z53" s="84" t="str">
        <f>IFERROR(IF(AND(S52="Probabilidad",S53="Probabilidad"),(AB52-(+AB52*V53)),IF(S53="Probabilidad",(K52-(+K52*V53)),IF(S53="Impacto",AB52,""))),"")</f>
        <v/>
      </c>
      <c r="AA53" s="85" t="str">
        <f t="shared" si="2"/>
        <v/>
      </c>
      <c r="AB53" s="83" t="str">
        <f t="shared" ref="AB53:AB57" si="43">+Z53</f>
        <v/>
      </c>
      <c r="AC53" s="85" t="str">
        <f t="shared" si="4"/>
        <v/>
      </c>
      <c r="AD53" s="83" t="str">
        <f>IFERROR(IF(AND(S52="Impacto",S53="Impacto"),(AD52-(+AD52*V53)),IF(S53="Impacto",(O52-(+O52*V53)),IF(S53="Probabilidad",AD52,""))),"")</f>
        <v/>
      </c>
      <c r="AE53" s="86" t="str">
        <f t="shared" ref="AE53:AE54" si="44">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2"/>
      <c r="G54" s="78"/>
      <c r="H54" s="400"/>
      <c r="I54" s="414"/>
      <c r="J54" s="407"/>
      <c r="K54" s="405"/>
      <c r="L54" s="416"/>
      <c r="M54" s="405">
        <f>IF(NOT(ISERROR(MATCH(L54,_xlfn.ANCHORARRAY(F65),0))),K67&amp;"Por favor no seleccionar los criterios de impacto",L54)</f>
        <v>0</v>
      </c>
      <c r="N54" s="407"/>
      <c r="O54" s="405"/>
      <c r="P54" s="409"/>
      <c r="Q54" s="79">
        <v>3</v>
      </c>
      <c r="R54" s="87"/>
      <c r="S54" s="81" t="str">
        <f>IF(OR(T54="Preventivo",T54="Detectivo"),"Probabilidad",IF(T54="Correctivo","Impacto",""))</f>
        <v/>
      </c>
      <c r="T54" s="82"/>
      <c r="U54" s="82"/>
      <c r="V54" s="83" t="str">
        <f t="shared" si="42"/>
        <v/>
      </c>
      <c r="W54" s="82"/>
      <c r="X54" s="82"/>
      <c r="Y54" s="82"/>
      <c r="Z54" s="84" t="str">
        <f>IFERROR(IF(AND(S53="Probabilidad",S54="Probabilidad"),(AB53-(+AB53*V54)),IF(AND(S53="Impacto",S54="Probabilidad"),(AB52-(+AB52*V54)),IF(S54="Impacto",AB53,""))),"")</f>
        <v/>
      </c>
      <c r="AA54" s="85" t="str">
        <f t="shared" si="2"/>
        <v/>
      </c>
      <c r="AB54" s="83" t="str">
        <f t="shared" si="43"/>
        <v/>
      </c>
      <c r="AC54" s="85" t="str">
        <f t="shared" si="4"/>
        <v/>
      </c>
      <c r="AD54" s="83" t="str">
        <f>IFERROR(IF(AND(S53="Impacto",S54="Impacto"),(AD53-(+AD53*V54)),IF(AND(S53="Probabilidad",S54="Impacto"),(AD52-(+AD52*V54)),IF(S54="Probabilidad",AD53,""))),"")</f>
        <v/>
      </c>
      <c r="AE54" s="86" t="str">
        <f t="shared" si="44"/>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2"/>
      <c r="G55" s="78"/>
      <c r="H55" s="400"/>
      <c r="I55" s="414"/>
      <c r="J55" s="407"/>
      <c r="K55" s="405"/>
      <c r="L55" s="416"/>
      <c r="M55" s="405">
        <f>IF(NOT(ISERROR(MATCH(L55,_xlfn.ANCHORARRAY(F66),0))),K68&amp;"Por favor no seleccionar los criterios de impacto",L55)</f>
        <v>0</v>
      </c>
      <c r="N55" s="407"/>
      <c r="O55" s="405"/>
      <c r="P55" s="409"/>
      <c r="Q55" s="79">
        <v>4</v>
      </c>
      <c r="R55" s="80"/>
      <c r="S55" s="81" t="str">
        <f t="shared" ref="S55:S57" si="45">IF(OR(T55="Preventivo",T55="Detectivo"),"Probabilidad",IF(T55="Correctivo","Impacto",""))</f>
        <v/>
      </c>
      <c r="T55" s="82"/>
      <c r="U55" s="82"/>
      <c r="V55" s="83" t="str">
        <f t="shared" si="42"/>
        <v/>
      </c>
      <c r="W55" s="82"/>
      <c r="X55" s="82"/>
      <c r="Y55" s="82"/>
      <c r="Z55" s="84" t="str">
        <f t="shared" ref="Z55:Z57" si="46">IFERROR(IF(AND(S54="Probabilidad",S55="Probabilidad"),(AB54-(+AB54*V55)),IF(AND(S54="Impacto",S55="Probabilidad"),(AB53-(+AB53*V55)),IF(S55="Impacto",AB54,""))),"")</f>
        <v/>
      </c>
      <c r="AA55" s="85" t="str">
        <f t="shared" si="2"/>
        <v/>
      </c>
      <c r="AB55" s="83" t="str">
        <f t="shared" si="43"/>
        <v/>
      </c>
      <c r="AC55" s="85" t="str">
        <f t="shared" si="4"/>
        <v/>
      </c>
      <c r="AD55" s="83" t="str">
        <f t="shared" ref="AD55:AD57" si="47">IFERROR(IF(AND(S54="Impacto",S55="Impacto"),(AD54-(+AD54*V55)),IF(AND(S54="Probabilidad",S55="Impacto"),(AD53-(+AD53*V55)),IF(S55="Probabilidad",AD54,""))),"")</f>
        <v/>
      </c>
      <c r="AE55" s="86"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2"/>
      <c r="G56" s="78"/>
      <c r="H56" s="400"/>
      <c r="I56" s="414"/>
      <c r="J56" s="407"/>
      <c r="K56" s="405"/>
      <c r="L56" s="416"/>
      <c r="M56" s="405">
        <f>IF(NOT(ISERROR(MATCH(L56,_xlfn.ANCHORARRAY(F67),0))),K69&amp;"Por favor no seleccionar los criterios de impacto",L56)</f>
        <v>0</v>
      </c>
      <c r="N56" s="407"/>
      <c r="O56" s="405"/>
      <c r="P56" s="409"/>
      <c r="Q56" s="79">
        <v>5</v>
      </c>
      <c r="R56" s="80"/>
      <c r="S56" s="81" t="str">
        <f t="shared" si="45"/>
        <v/>
      </c>
      <c r="T56" s="82"/>
      <c r="U56" s="82"/>
      <c r="V56" s="83" t="str">
        <f t="shared" si="42"/>
        <v/>
      </c>
      <c r="W56" s="82"/>
      <c r="X56" s="82"/>
      <c r="Y56" s="82"/>
      <c r="Z56" s="84" t="str">
        <f t="shared" si="46"/>
        <v/>
      </c>
      <c r="AA56" s="85" t="str">
        <f t="shared" si="2"/>
        <v/>
      </c>
      <c r="AB56" s="83" t="str">
        <f t="shared" si="43"/>
        <v/>
      </c>
      <c r="AC56" s="85" t="str">
        <f t="shared" si="4"/>
        <v/>
      </c>
      <c r="AD56" s="83" t="str">
        <f t="shared" si="47"/>
        <v/>
      </c>
      <c r="AE56" s="86" t="str">
        <f t="shared" ref="AE56:AE57" si="48">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2"/>
      <c r="G57" s="78"/>
      <c r="H57" s="400"/>
      <c r="I57" s="414"/>
      <c r="J57" s="407"/>
      <c r="K57" s="405"/>
      <c r="L57" s="416"/>
      <c r="M57" s="405">
        <f>IF(NOT(ISERROR(MATCH(L57,_xlfn.ANCHORARRAY(F68),0))),K70&amp;"Por favor no seleccionar los criterios de impacto",L57)</f>
        <v>0</v>
      </c>
      <c r="N57" s="407"/>
      <c r="O57" s="405"/>
      <c r="P57" s="409"/>
      <c r="Q57" s="79">
        <v>6</v>
      </c>
      <c r="R57" s="80"/>
      <c r="S57" s="81" t="str">
        <f t="shared" si="45"/>
        <v/>
      </c>
      <c r="T57" s="82"/>
      <c r="U57" s="82"/>
      <c r="V57" s="83" t="str">
        <f t="shared" si="42"/>
        <v/>
      </c>
      <c r="W57" s="82"/>
      <c r="X57" s="82"/>
      <c r="Y57" s="82"/>
      <c r="Z57" s="84" t="str">
        <f t="shared" si="46"/>
        <v/>
      </c>
      <c r="AA57" s="85" t="str">
        <f t="shared" si="2"/>
        <v/>
      </c>
      <c r="AB57" s="83" t="str">
        <f t="shared" si="43"/>
        <v/>
      </c>
      <c r="AC57" s="85" t="str">
        <f t="shared" si="4"/>
        <v/>
      </c>
      <c r="AD57" s="83" t="str">
        <f t="shared" si="47"/>
        <v/>
      </c>
      <c r="AE57" s="86" t="str">
        <f t="shared" si="48"/>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v>8</v>
      </c>
      <c r="B58" s="400"/>
      <c r="C58" s="400"/>
      <c r="D58" s="400"/>
      <c r="E58" s="74"/>
      <c r="F58" s="402"/>
      <c r="G58" s="78"/>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81" t="str">
        <f>IF(OR(T58="Preventivo",T58="Detectivo"),"Probabilidad",IF(T58="Correctivo","Impacto",""))</f>
        <v/>
      </c>
      <c r="T58" s="82"/>
      <c r="U58" s="82"/>
      <c r="V58" s="83" t="str">
        <f>IF(AND(T58="Preventivo",U58="Automático"),"50%",IF(AND(T58="Preventivo",U58="Manual"),"40%",IF(AND(T58="Detectivo",U58="Automático"),"40%",IF(AND(T58="Detectivo",U58="Manual"),"30%",IF(AND(T58="Correctivo",U58="Automático"),"35%",IF(AND(T58="Correctivo",U58="Manual"),"25%",""))))))</f>
        <v/>
      </c>
      <c r="W58" s="82"/>
      <c r="X58" s="82"/>
      <c r="Y58" s="82"/>
      <c r="Z58" s="84" t="str">
        <f>IFERROR(IF(S58="Probabilidad",(K58-(+K58*V58)),IF(S58="Impacto",K58,"")),"")</f>
        <v/>
      </c>
      <c r="AA58" s="85" t="str">
        <f>IFERROR(IF(Z58="","",IF(Z58&lt;=0.2,"Muy Baja",IF(Z58&lt;=0.4,"Baja",IF(Z58&lt;=0.6,"Media",IF(Z58&lt;=0.8,"Alta","Muy Alta"))))),"")</f>
        <v/>
      </c>
      <c r="AB58" s="83" t="str">
        <f>+Z58</f>
        <v/>
      </c>
      <c r="AC58" s="85" t="str">
        <f>IFERROR(IF(AD58="","",IF(AD58&lt;=0.2,"Leve",IF(AD58&lt;=0.4,"Menor",IF(AD58&lt;=0.6,"Moderado",IF(AD58&lt;=0.8,"Mayor","Catastrófico"))))),"")</f>
        <v/>
      </c>
      <c r="AD58" s="83" t="str">
        <f>IFERROR(IF(S58="Impacto",(O58-(+O58*V58)),IF(S58="Probabilidad",O58,"")),"")</f>
        <v/>
      </c>
      <c r="AE58" s="86"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2"/>
      <c r="G59" s="78"/>
      <c r="H59" s="400"/>
      <c r="I59" s="414"/>
      <c r="J59" s="407"/>
      <c r="K59" s="405"/>
      <c r="L59" s="416"/>
      <c r="M59" s="405">
        <f>IF(NOT(ISERROR(MATCH(L59,_xlfn.ANCHORARRAY(F70),0))),K72&amp;"Por favor no seleccionar los criterios de impacto",L59)</f>
        <v>0</v>
      </c>
      <c r="N59" s="407"/>
      <c r="O59" s="405"/>
      <c r="P59" s="409"/>
      <c r="Q59" s="79">
        <v>2</v>
      </c>
      <c r="R59" s="80"/>
      <c r="S59" s="81" t="str">
        <f>IF(OR(T59="Preventivo",T59="Detectivo"),"Probabilidad",IF(T59="Correctivo","Impacto",""))</f>
        <v/>
      </c>
      <c r="T59" s="82"/>
      <c r="U59" s="82"/>
      <c r="V59" s="83" t="str">
        <f t="shared" ref="V59:V63" si="49">IF(AND(T59="Preventivo",U59="Automático"),"50%",IF(AND(T59="Preventivo",U59="Manual"),"40%",IF(AND(T59="Detectivo",U59="Automático"),"40%",IF(AND(T59="Detectivo",U59="Manual"),"30%",IF(AND(T59="Correctivo",U59="Automático"),"35%",IF(AND(T59="Correctivo",U59="Manual"),"25%",""))))))</f>
        <v/>
      </c>
      <c r="W59" s="82"/>
      <c r="X59" s="82"/>
      <c r="Y59" s="82"/>
      <c r="Z59" s="84" t="str">
        <f>IFERROR(IF(AND(S58="Probabilidad",S59="Probabilidad"),(AB58-(+AB58*V59)),IF(S59="Probabilidad",(K58-(+K58*V59)),IF(S59="Impacto",AB58,""))),"")</f>
        <v/>
      </c>
      <c r="AA59" s="85" t="str">
        <f t="shared" si="2"/>
        <v/>
      </c>
      <c r="AB59" s="83" t="str">
        <f t="shared" ref="AB59:AB63" si="50">+Z59</f>
        <v/>
      </c>
      <c r="AC59" s="85" t="str">
        <f t="shared" si="4"/>
        <v/>
      </c>
      <c r="AD59" s="83" t="str">
        <f>IFERROR(IF(AND(S58="Impacto",S59="Impacto"),(AD58-(+AD58*V59)),IF(S59="Impacto",(O58-(+O58*V59)),IF(S59="Probabilidad",AD58,""))),"")</f>
        <v/>
      </c>
      <c r="AE59" s="86" t="str">
        <f t="shared" ref="AE59:AE60" si="51">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2"/>
      <c r="G60" s="78"/>
      <c r="H60" s="400"/>
      <c r="I60" s="414"/>
      <c r="J60" s="407"/>
      <c r="K60" s="405"/>
      <c r="L60" s="416"/>
      <c r="M60" s="405">
        <f>IF(NOT(ISERROR(MATCH(L60,_xlfn.ANCHORARRAY(F71),0))),K73&amp;"Por favor no seleccionar los criterios de impacto",L60)</f>
        <v>0</v>
      </c>
      <c r="N60" s="407"/>
      <c r="O60" s="405"/>
      <c r="P60" s="409"/>
      <c r="Q60" s="79">
        <v>3</v>
      </c>
      <c r="R60" s="87"/>
      <c r="S60" s="81" t="str">
        <f>IF(OR(T60="Preventivo",T60="Detectivo"),"Probabilidad",IF(T60="Correctivo","Impacto",""))</f>
        <v/>
      </c>
      <c r="T60" s="82"/>
      <c r="U60" s="82"/>
      <c r="V60" s="83" t="str">
        <f t="shared" si="49"/>
        <v/>
      </c>
      <c r="W60" s="82"/>
      <c r="X60" s="82"/>
      <c r="Y60" s="82"/>
      <c r="Z60" s="84" t="str">
        <f>IFERROR(IF(AND(S59="Probabilidad",S60="Probabilidad"),(AB59-(+AB59*V60)),IF(AND(S59="Impacto",S60="Probabilidad"),(AB58-(+AB58*V60)),IF(S60="Impacto",AB59,""))),"")</f>
        <v/>
      </c>
      <c r="AA60" s="85" t="str">
        <f t="shared" si="2"/>
        <v/>
      </c>
      <c r="AB60" s="83" t="str">
        <f t="shared" si="50"/>
        <v/>
      </c>
      <c r="AC60" s="85" t="str">
        <f t="shared" si="4"/>
        <v/>
      </c>
      <c r="AD60" s="83" t="str">
        <f>IFERROR(IF(AND(S59="Impacto",S60="Impacto"),(AD59-(+AD59*V60)),IF(AND(S59="Probabilidad",S60="Impacto"),(AD58-(+AD58*V60)),IF(S60="Probabilidad",AD59,""))),"")</f>
        <v/>
      </c>
      <c r="AE60" s="86" t="str">
        <f t="shared" si="51"/>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2"/>
      <c r="G61" s="78"/>
      <c r="H61" s="400"/>
      <c r="I61" s="414"/>
      <c r="J61" s="407"/>
      <c r="K61" s="405"/>
      <c r="L61" s="416"/>
      <c r="M61" s="405">
        <f>IF(NOT(ISERROR(MATCH(L61,_xlfn.ANCHORARRAY(F72),0))),K74&amp;"Por favor no seleccionar los criterios de impacto",L61)</f>
        <v>0</v>
      </c>
      <c r="N61" s="407"/>
      <c r="O61" s="405"/>
      <c r="P61" s="409"/>
      <c r="Q61" s="79">
        <v>4</v>
      </c>
      <c r="R61" s="80"/>
      <c r="S61" s="81" t="str">
        <f t="shared" ref="S61:S63" si="52">IF(OR(T61="Preventivo",T61="Detectivo"),"Probabilidad",IF(T61="Correctivo","Impacto",""))</f>
        <v/>
      </c>
      <c r="T61" s="82"/>
      <c r="U61" s="82"/>
      <c r="V61" s="83" t="str">
        <f t="shared" si="49"/>
        <v/>
      </c>
      <c r="W61" s="82"/>
      <c r="X61" s="82"/>
      <c r="Y61" s="82"/>
      <c r="Z61" s="84" t="str">
        <f t="shared" ref="Z61:Z63" si="53">IFERROR(IF(AND(S60="Probabilidad",S61="Probabilidad"),(AB60-(+AB60*V61)),IF(AND(S60="Impacto",S61="Probabilidad"),(AB59-(+AB59*V61)),IF(S61="Impacto",AB60,""))),"")</f>
        <v/>
      </c>
      <c r="AA61" s="85" t="str">
        <f t="shared" si="2"/>
        <v/>
      </c>
      <c r="AB61" s="83" t="str">
        <f t="shared" si="50"/>
        <v/>
      </c>
      <c r="AC61" s="85" t="str">
        <f t="shared" si="4"/>
        <v/>
      </c>
      <c r="AD61" s="83" t="str">
        <f t="shared" ref="AD61:AD63" si="54">IFERROR(IF(AND(S60="Impacto",S61="Impacto"),(AD60-(+AD60*V61)),IF(AND(S60="Probabilidad",S61="Impacto"),(AD59-(+AD59*V61)),IF(S61="Probabilidad",AD60,""))),"")</f>
        <v/>
      </c>
      <c r="AE61" s="86"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2"/>
      <c r="G62" s="78"/>
      <c r="H62" s="400"/>
      <c r="I62" s="414"/>
      <c r="J62" s="407"/>
      <c r="K62" s="405"/>
      <c r="L62" s="416"/>
      <c r="M62" s="405">
        <f>IF(NOT(ISERROR(MATCH(L62,_xlfn.ANCHORARRAY(F73),0))),K75&amp;"Por favor no seleccionar los criterios de impacto",L62)</f>
        <v>0</v>
      </c>
      <c r="N62" s="407"/>
      <c r="O62" s="405"/>
      <c r="P62" s="409"/>
      <c r="Q62" s="79">
        <v>5</v>
      </c>
      <c r="R62" s="80"/>
      <c r="S62" s="81" t="str">
        <f t="shared" si="52"/>
        <v/>
      </c>
      <c r="T62" s="82"/>
      <c r="U62" s="82"/>
      <c r="V62" s="83" t="str">
        <f t="shared" si="49"/>
        <v/>
      </c>
      <c r="W62" s="82"/>
      <c r="X62" s="82"/>
      <c r="Y62" s="82"/>
      <c r="Z62" s="84" t="str">
        <f t="shared" si="53"/>
        <v/>
      </c>
      <c r="AA62" s="85" t="str">
        <f t="shared" si="2"/>
        <v/>
      </c>
      <c r="AB62" s="83" t="str">
        <f t="shared" si="50"/>
        <v/>
      </c>
      <c r="AC62" s="85" t="str">
        <f t="shared" si="4"/>
        <v/>
      </c>
      <c r="AD62" s="83" t="str">
        <f t="shared" si="54"/>
        <v/>
      </c>
      <c r="AE62" s="86" t="str">
        <f t="shared" ref="AE62:AE63" si="55">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2"/>
      <c r="G63" s="78"/>
      <c r="H63" s="400"/>
      <c r="I63" s="414"/>
      <c r="J63" s="407"/>
      <c r="K63" s="405"/>
      <c r="L63" s="416"/>
      <c r="M63" s="405">
        <f>IF(NOT(ISERROR(MATCH(L63,_xlfn.ANCHORARRAY(F74),0))),K76&amp;"Por favor no seleccionar los criterios de impacto",L63)</f>
        <v>0</v>
      </c>
      <c r="N63" s="407"/>
      <c r="O63" s="405"/>
      <c r="P63" s="409"/>
      <c r="Q63" s="79">
        <v>6</v>
      </c>
      <c r="R63" s="80"/>
      <c r="S63" s="81" t="str">
        <f t="shared" si="52"/>
        <v/>
      </c>
      <c r="T63" s="82"/>
      <c r="U63" s="82"/>
      <c r="V63" s="83" t="str">
        <f t="shared" si="49"/>
        <v/>
      </c>
      <c r="W63" s="82"/>
      <c r="X63" s="82"/>
      <c r="Y63" s="82"/>
      <c r="Z63" s="84" t="str">
        <f t="shared" si="53"/>
        <v/>
      </c>
      <c r="AA63" s="85" t="str">
        <f t="shared" si="2"/>
        <v/>
      </c>
      <c r="AB63" s="83" t="str">
        <f t="shared" si="50"/>
        <v/>
      </c>
      <c r="AC63" s="85" t="str">
        <f t="shared" si="4"/>
        <v/>
      </c>
      <c r="AD63" s="83" t="str">
        <f t="shared" si="54"/>
        <v/>
      </c>
      <c r="AE63" s="86" t="str">
        <f t="shared" si="55"/>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v>9</v>
      </c>
      <c r="B64" s="400"/>
      <c r="C64" s="400"/>
      <c r="D64" s="400"/>
      <c r="E64" s="74"/>
      <c r="F64" s="402"/>
      <c r="G64" s="78"/>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81" t="str">
        <f>IF(OR(T64="Preventivo",T64="Detectivo"),"Probabilidad",IF(T64="Correctivo","Impacto",""))</f>
        <v/>
      </c>
      <c r="T64" s="82"/>
      <c r="U64" s="82"/>
      <c r="V64" s="83" t="str">
        <f>IF(AND(T64="Preventivo",U64="Automático"),"50%",IF(AND(T64="Preventivo",U64="Manual"),"40%",IF(AND(T64="Detectivo",U64="Automático"),"40%",IF(AND(T64="Detectivo",U64="Manual"),"30%",IF(AND(T64="Correctivo",U64="Automático"),"35%",IF(AND(T64="Correctivo",U64="Manual"),"25%",""))))))</f>
        <v/>
      </c>
      <c r="W64" s="82"/>
      <c r="X64" s="82"/>
      <c r="Y64" s="82"/>
      <c r="Z64" s="84" t="str">
        <f>IFERROR(IF(S64="Probabilidad",(K64-(+K64*V64)),IF(S64="Impacto",K64,"")),"")</f>
        <v/>
      </c>
      <c r="AA64" s="85" t="str">
        <f>IFERROR(IF(Z64="","",IF(Z64&lt;=0.2,"Muy Baja",IF(Z64&lt;=0.4,"Baja",IF(Z64&lt;=0.6,"Media",IF(Z64&lt;=0.8,"Alta","Muy Alta"))))),"")</f>
        <v/>
      </c>
      <c r="AB64" s="83" t="str">
        <f>+Z64</f>
        <v/>
      </c>
      <c r="AC64" s="85" t="str">
        <f>IFERROR(IF(AD64="","",IF(AD64&lt;=0.2,"Leve",IF(AD64&lt;=0.4,"Menor",IF(AD64&lt;=0.6,"Moderado",IF(AD64&lt;=0.8,"Mayor","Catastrófico"))))),"")</f>
        <v/>
      </c>
      <c r="AD64" s="83" t="str">
        <f>IFERROR(IF(S64="Impacto",(O64-(+O64*V64)),IF(S64="Probabilidad",O64,"")),"")</f>
        <v/>
      </c>
      <c r="AE64" s="86"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2"/>
      <c r="G65" s="78"/>
      <c r="H65" s="400"/>
      <c r="I65" s="414"/>
      <c r="J65" s="407"/>
      <c r="K65" s="405"/>
      <c r="L65" s="416"/>
      <c r="M65" s="405">
        <f>IF(NOT(ISERROR(MATCH(L65,_xlfn.ANCHORARRAY(F76),0))),K78&amp;"Por favor no seleccionar los criterios de impacto",L65)</f>
        <v>0</v>
      </c>
      <c r="N65" s="407"/>
      <c r="O65" s="405"/>
      <c r="P65" s="409"/>
      <c r="Q65" s="79">
        <v>2</v>
      </c>
      <c r="R65" s="80"/>
      <c r="S65" s="81" t="str">
        <f>IF(OR(T65="Preventivo",T65="Detectivo"),"Probabilidad",IF(T65="Correctivo","Impacto",""))</f>
        <v/>
      </c>
      <c r="T65" s="82"/>
      <c r="U65" s="82"/>
      <c r="V65" s="83" t="str">
        <f t="shared" ref="V65:V69" si="56">IF(AND(T65="Preventivo",U65="Automático"),"50%",IF(AND(T65="Preventivo",U65="Manual"),"40%",IF(AND(T65="Detectivo",U65="Automático"),"40%",IF(AND(T65="Detectivo",U65="Manual"),"30%",IF(AND(T65="Correctivo",U65="Automático"),"35%",IF(AND(T65="Correctivo",U65="Manual"),"25%",""))))))</f>
        <v/>
      </c>
      <c r="W65" s="82"/>
      <c r="X65" s="82"/>
      <c r="Y65" s="82"/>
      <c r="Z65" s="84" t="str">
        <f>IFERROR(IF(AND(S64="Probabilidad",S65="Probabilidad"),(AB64-(+AB64*V65)),IF(S65="Probabilidad",(K64-(+K64*V65)),IF(S65="Impacto",AB64,""))),"")</f>
        <v/>
      </c>
      <c r="AA65" s="85" t="str">
        <f t="shared" si="2"/>
        <v/>
      </c>
      <c r="AB65" s="83" t="str">
        <f t="shared" ref="AB65:AB69" si="57">+Z65</f>
        <v/>
      </c>
      <c r="AC65" s="85" t="str">
        <f t="shared" si="4"/>
        <v/>
      </c>
      <c r="AD65" s="83" t="str">
        <f>IFERROR(IF(AND(S64="Impacto",S65="Impacto"),(AD64-(+AD64*V65)),IF(S65="Impacto",(O64-(+O64*V65)),IF(S65="Probabilidad",AD64,""))),"")</f>
        <v/>
      </c>
      <c r="AE65" s="86" t="str">
        <f t="shared" ref="AE65:AE66" si="58">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2"/>
      <c r="G66" s="78"/>
      <c r="H66" s="400"/>
      <c r="I66" s="414"/>
      <c r="J66" s="407"/>
      <c r="K66" s="405"/>
      <c r="L66" s="416"/>
      <c r="M66" s="405">
        <f>IF(NOT(ISERROR(MATCH(L66,_xlfn.ANCHORARRAY(F77),0))),K79&amp;"Por favor no seleccionar los criterios de impacto",L66)</f>
        <v>0</v>
      </c>
      <c r="N66" s="407"/>
      <c r="O66" s="405"/>
      <c r="P66" s="409"/>
      <c r="Q66" s="79">
        <v>3</v>
      </c>
      <c r="R66" s="87"/>
      <c r="S66" s="81" t="str">
        <f>IF(OR(T66="Preventivo",T66="Detectivo"),"Probabilidad",IF(T66="Correctivo","Impacto",""))</f>
        <v/>
      </c>
      <c r="T66" s="82"/>
      <c r="U66" s="82"/>
      <c r="V66" s="83" t="str">
        <f t="shared" si="56"/>
        <v/>
      </c>
      <c r="W66" s="82"/>
      <c r="X66" s="82"/>
      <c r="Y66" s="82"/>
      <c r="Z66" s="84" t="str">
        <f>IFERROR(IF(AND(S65="Probabilidad",S66="Probabilidad"),(AB65-(+AB65*V66)),IF(AND(S65="Impacto",S66="Probabilidad"),(AB64-(+AB64*V66)),IF(S66="Impacto",AB65,""))),"")</f>
        <v/>
      </c>
      <c r="AA66" s="85" t="str">
        <f t="shared" si="2"/>
        <v/>
      </c>
      <c r="AB66" s="83" t="str">
        <f t="shared" si="57"/>
        <v/>
      </c>
      <c r="AC66" s="85" t="str">
        <f t="shared" si="4"/>
        <v/>
      </c>
      <c r="AD66" s="83" t="str">
        <f>IFERROR(IF(AND(S65="Impacto",S66="Impacto"),(AD65-(+AD65*V66)),IF(AND(S65="Probabilidad",S66="Impacto"),(AD64-(+AD64*V66)),IF(S66="Probabilidad",AD65,""))),"")</f>
        <v/>
      </c>
      <c r="AE66" s="86" t="str">
        <f t="shared" si="58"/>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2"/>
      <c r="G67" s="78"/>
      <c r="H67" s="400"/>
      <c r="I67" s="414"/>
      <c r="J67" s="407"/>
      <c r="K67" s="405"/>
      <c r="L67" s="416"/>
      <c r="M67" s="405">
        <f>IF(NOT(ISERROR(MATCH(L67,_xlfn.ANCHORARRAY(F78),0))),K80&amp;"Por favor no seleccionar los criterios de impacto",L67)</f>
        <v>0</v>
      </c>
      <c r="N67" s="407"/>
      <c r="O67" s="405"/>
      <c r="P67" s="409"/>
      <c r="Q67" s="79">
        <v>4</v>
      </c>
      <c r="R67" s="80"/>
      <c r="S67" s="81" t="str">
        <f t="shared" ref="S67:S69" si="59">IF(OR(T67="Preventivo",T67="Detectivo"),"Probabilidad",IF(T67="Correctivo","Impacto",""))</f>
        <v/>
      </c>
      <c r="T67" s="82"/>
      <c r="U67" s="82"/>
      <c r="V67" s="83" t="str">
        <f t="shared" si="56"/>
        <v/>
      </c>
      <c r="W67" s="82"/>
      <c r="X67" s="82"/>
      <c r="Y67" s="82"/>
      <c r="Z67" s="84" t="str">
        <f t="shared" ref="Z67:Z69" si="60">IFERROR(IF(AND(S66="Probabilidad",S67="Probabilidad"),(AB66-(+AB66*V67)),IF(AND(S66="Impacto",S67="Probabilidad"),(AB65-(+AB65*V67)),IF(S67="Impacto",AB66,""))),"")</f>
        <v/>
      </c>
      <c r="AA67" s="85" t="str">
        <f t="shared" si="2"/>
        <v/>
      </c>
      <c r="AB67" s="83" t="str">
        <f t="shared" si="57"/>
        <v/>
      </c>
      <c r="AC67" s="85" t="str">
        <f t="shared" si="4"/>
        <v/>
      </c>
      <c r="AD67" s="83" t="str">
        <f t="shared" ref="AD67:AD69" si="61">IFERROR(IF(AND(S66="Impacto",S67="Impacto"),(AD66-(+AD66*V67)),IF(AND(S66="Probabilidad",S67="Impacto"),(AD65-(+AD65*V67)),IF(S67="Probabilidad",AD66,""))),"")</f>
        <v/>
      </c>
      <c r="AE67" s="86"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74"/>
      <c r="F68" s="402"/>
      <c r="G68" s="78"/>
      <c r="H68" s="400"/>
      <c r="I68" s="414"/>
      <c r="J68" s="407"/>
      <c r="K68" s="405"/>
      <c r="L68" s="416"/>
      <c r="M68" s="405">
        <f>IF(NOT(ISERROR(MATCH(L68,_xlfn.ANCHORARRAY(F79),0))),K81&amp;"Por favor no seleccionar los criterios de impacto",L68)</f>
        <v>0</v>
      </c>
      <c r="N68" s="407"/>
      <c r="O68" s="405"/>
      <c r="P68" s="409"/>
      <c r="Q68" s="79">
        <v>5</v>
      </c>
      <c r="R68" s="80"/>
      <c r="S68" s="81" t="str">
        <f t="shared" si="59"/>
        <v/>
      </c>
      <c r="T68" s="82"/>
      <c r="U68" s="82"/>
      <c r="V68" s="83" t="str">
        <f t="shared" si="56"/>
        <v/>
      </c>
      <c r="W68" s="82"/>
      <c r="X68" s="82"/>
      <c r="Y68" s="82"/>
      <c r="Z68" s="84" t="str">
        <f t="shared" si="60"/>
        <v/>
      </c>
      <c r="AA68" s="85" t="str">
        <f t="shared" si="2"/>
        <v/>
      </c>
      <c r="AB68" s="83" t="str">
        <f t="shared" si="57"/>
        <v/>
      </c>
      <c r="AC68" s="85" t="str">
        <f t="shared" si="4"/>
        <v/>
      </c>
      <c r="AD68" s="83" t="str">
        <f t="shared" si="61"/>
        <v/>
      </c>
      <c r="AE68" s="86" t="str">
        <f t="shared" ref="AE68:AE69" si="62">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c r="B69" s="400"/>
      <c r="C69" s="400"/>
      <c r="D69" s="400"/>
      <c r="E69" s="74"/>
      <c r="F69" s="402"/>
      <c r="G69" s="78"/>
      <c r="H69" s="400"/>
      <c r="I69" s="414"/>
      <c r="J69" s="407"/>
      <c r="K69" s="405"/>
      <c r="L69" s="416"/>
      <c r="M69" s="405">
        <f>IF(NOT(ISERROR(MATCH(L69,_xlfn.ANCHORARRAY(F80),0))),K82&amp;"Por favor no seleccionar los criterios de impacto",L69)</f>
        <v>0</v>
      </c>
      <c r="N69" s="407"/>
      <c r="O69" s="405"/>
      <c r="P69" s="409"/>
      <c r="Q69" s="79">
        <v>6</v>
      </c>
      <c r="R69" s="80"/>
      <c r="S69" s="81" t="str">
        <f t="shared" si="59"/>
        <v/>
      </c>
      <c r="T69" s="82"/>
      <c r="U69" s="82"/>
      <c r="V69" s="83" t="str">
        <f t="shared" si="56"/>
        <v/>
      </c>
      <c r="W69" s="82"/>
      <c r="X69" s="82"/>
      <c r="Y69" s="82"/>
      <c r="Z69" s="84" t="str">
        <f t="shared" si="60"/>
        <v/>
      </c>
      <c r="AA69" s="85" t="str">
        <f t="shared" si="2"/>
        <v/>
      </c>
      <c r="AB69" s="83" t="str">
        <f t="shared" si="57"/>
        <v/>
      </c>
      <c r="AC69" s="85" t="str">
        <f t="shared" si="4"/>
        <v/>
      </c>
      <c r="AD69" s="83" t="str">
        <f t="shared" si="61"/>
        <v/>
      </c>
      <c r="AE69" s="86" t="str">
        <f t="shared" si="62"/>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v>10</v>
      </c>
      <c r="B70" s="400"/>
      <c r="C70" s="400"/>
      <c r="D70" s="400"/>
      <c r="E70" s="74"/>
      <c r="F70" s="402"/>
      <c r="G70" s="78"/>
      <c r="H70" s="400"/>
      <c r="I70" s="414"/>
      <c r="J70" s="407" t="str">
        <f>IF(I70&lt;=0,"",IF(I70&lt;=2,"Muy Baja",IF(I70&lt;=24,"Baja",IF(I70&lt;=500,"Media",IF(I70&lt;=5000,"Alta","Muy Alta")))))</f>
        <v/>
      </c>
      <c r="K70" s="405" t="str">
        <f>IF(J70="","",IF(J70="Muy Baja",0.2,IF(J70="Baja",0.4,IF(J70="Media",0.6,IF(J70="Alta",0.8,IF(J70="Muy Alta",1,))))))</f>
        <v/>
      </c>
      <c r="L70" s="416"/>
      <c r="M70" s="405">
        <v>0</v>
      </c>
      <c r="N70" s="407" t="s">
        <v>703</v>
      </c>
      <c r="O70" s="405" t="str">
        <f>IF(N70="","",IF(N70="Leve",0.2,IF(N70="Menor",0.4,IF(N70="Moderado",0.6,IF(N70="Mayor",0.8,IF(N70="Catastrófico",1,))))))</f>
        <v/>
      </c>
      <c r="P70" s="409" t="str">
        <f>IF(OR(AND(J70="Muy Baja",N70="Leve"),AND(J70="Muy Baja",N70="Menor"),AND(J70="Baja",N70="Leve")),"Bajo",IF(OR(AND(J70="Muy baja",N70="Moderado"),AND(J70="Baja",N70="Menor"),AND(J70="Baja",N70="Moderado"),AND(J70="Media",N70="Leve"),AND(J70="Media",N70="Menor"),AND(J70="Media",N70="Moderado"),AND(J70="Alta",N70="Leve"),AND(J70="Alta",N70="Menor")),"Moderado",IF(OR(AND(J70="Muy Baja",N70="Mayor"),AND(J70="Baja",N70="Mayor"),AND(J70="Media",N70="Mayor"),AND(J70="Alta",N70="Moderado"),AND(J70="Alta",N70="Mayor"),AND(J70="Muy Alta",N70="Leve"),AND(J70="Muy Alta",N70="Menor"),AND(J70="Muy Alta",N70="Moderado"),AND(J70="Muy Alta",N70="Mayor")),"Alto",IF(OR(AND(J70="Muy Baja",N70="Catastrófico"),AND(J70="Baja",N70="Catastrófico"),AND(J70="Media",N70="Catastrófico"),AND(J70="Alta",N70="Catastrófico"),AND(J70="Muy Alta",N70="Catastrófico")),"Extremo",""))))</f>
        <v/>
      </c>
      <c r="Q70" s="79">
        <v>1</v>
      </c>
      <c r="R70" s="80"/>
      <c r="S70" s="81" t="str">
        <f>IF(OR(T70="Preventivo",T70="Detectivo"),"Probabilidad",IF(T70="Correctivo","Impacto",""))</f>
        <v/>
      </c>
      <c r="T70" s="82"/>
      <c r="U70" s="82"/>
      <c r="V70" s="83" t="str">
        <f>IF(AND(T70="Preventivo",U70="Automático"),"50%",IF(AND(T70="Preventivo",U70="Manual"),"40%",IF(AND(T70="Detectivo",U70="Automático"),"40%",IF(AND(T70="Detectivo",U70="Manual"),"30%",IF(AND(T70="Correctivo",U70="Automático"),"35%",IF(AND(T70="Correctivo",U70="Manual"),"25%",""))))))</f>
        <v/>
      </c>
      <c r="W70" s="82"/>
      <c r="X70" s="82"/>
      <c r="Y70" s="82"/>
      <c r="Z70" s="84" t="str">
        <f>IFERROR(IF(S70="Probabilidad",(K70-(+K70*V70)),IF(S70="Impacto",K70,"")),"")</f>
        <v/>
      </c>
      <c r="AA70" s="85" t="str">
        <f>IFERROR(IF(Z70="","",IF(Z70&lt;=0.2,"Muy Baja",IF(Z70&lt;=0.4,"Baja",IF(Z70&lt;=0.6,"Media",IF(Z70&lt;=0.8,"Alta","Muy Alta"))))),"")</f>
        <v/>
      </c>
      <c r="AB70" s="83" t="str">
        <f>+Z70</f>
        <v/>
      </c>
      <c r="AC70" s="85" t="str">
        <f>IFERROR(IF(AD70="","",IF(AD70&lt;=0.2,"Leve",IF(AD70&lt;=0.4,"Menor",IF(AD70&lt;=0.6,"Moderado",IF(AD70&lt;=0.8,"Mayor","Catastrófico"))))),"")</f>
        <v/>
      </c>
      <c r="AD70" s="83" t="str">
        <f>IFERROR(IF(S70="Impacto",(O70-(+O70*V70)),IF(S70="Probabilidad",O70,"")),"")</f>
        <v/>
      </c>
      <c r="AE70" s="86" t="str">
        <f>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86"/>
      <c r="AG70" s="82"/>
      <c r="AH70" s="74"/>
      <c r="AI70" s="75"/>
      <c r="AJ70" s="76"/>
      <c r="AK70" s="76"/>
      <c r="AL70" s="74"/>
      <c r="AM70" s="77"/>
      <c r="AN70" s="93"/>
      <c r="AO70" s="93"/>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51.5" hidden="1" customHeight="1" x14ac:dyDescent="0.35">
      <c r="A71" s="398"/>
      <c r="B71" s="400"/>
      <c r="C71" s="400"/>
      <c r="D71" s="400"/>
      <c r="E71" s="74"/>
      <c r="F71" s="402"/>
      <c r="G71" s="78"/>
      <c r="H71" s="400"/>
      <c r="I71" s="414"/>
      <c r="J71" s="407"/>
      <c r="K71" s="405"/>
      <c r="L71" s="416"/>
      <c r="M71" s="405">
        <f>IF(NOT(ISERROR(MATCH(L71,_xlfn.ANCHORARRAY(F82),0))),K84&amp;"Por favor no seleccionar los criterios de impacto",L71)</f>
        <v>0</v>
      </c>
      <c r="N71" s="407"/>
      <c r="O71" s="405"/>
      <c r="P71" s="409"/>
      <c r="Q71" s="79">
        <v>2</v>
      </c>
      <c r="R71" s="80"/>
      <c r="S71" s="81" t="str">
        <f>IF(OR(T71="Preventivo",T71="Detectivo"),"Probabilidad",IF(T71="Correctivo","Impacto",""))</f>
        <v/>
      </c>
      <c r="T71" s="82"/>
      <c r="U71" s="82"/>
      <c r="V71" s="83" t="str">
        <f t="shared" ref="V71:V75" si="63">IF(AND(T71="Preventivo",U71="Automático"),"50%",IF(AND(T71="Preventivo",U71="Manual"),"40%",IF(AND(T71="Detectivo",U71="Automático"),"40%",IF(AND(T71="Detectivo",U71="Manual"),"30%",IF(AND(T71="Correctivo",U71="Automático"),"35%",IF(AND(T71="Correctivo",U71="Manual"),"25%",""))))))</f>
        <v/>
      </c>
      <c r="W71" s="82"/>
      <c r="X71" s="82"/>
      <c r="Y71" s="82"/>
      <c r="Z71" s="84" t="str">
        <f>IFERROR(IF(AND(S70="Probabilidad",S71="Probabilidad"),(AB70-(+AB70*V71)),IF(S71="Probabilidad",(K70-(+K70*V71)),IF(S71="Impacto",AB70,""))),"")</f>
        <v/>
      </c>
      <c r="AA71" s="85" t="str">
        <f t="shared" si="2"/>
        <v/>
      </c>
      <c r="AB71" s="83" t="str">
        <f t="shared" ref="AB71:AB75" si="64">+Z71</f>
        <v/>
      </c>
      <c r="AC71" s="85" t="str">
        <f t="shared" si="4"/>
        <v/>
      </c>
      <c r="AD71" s="83" t="str">
        <f>IFERROR(IF(AND(S70="Impacto",S71="Impacto"),(AD70-(+AD70*V71)),IF(S71="Impacto",(O70-(+O70*V71)),IF(S71="Probabilidad",AD70,""))),"")</f>
        <v/>
      </c>
      <c r="AE71" s="86" t="str">
        <f t="shared" ref="AE71:AE72" si="65">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86"/>
      <c r="AG71" s="82"/>
      <c r="AH71" s="74"/>
      <c r="AI71" s="75"/>
      <c r="AJ71" s="76"/>
      <c r="AK71" s="76"/>
      <c r="AL71" s="74"/>
      <c r="AM71" s="77"/>
      <c r="AN71" s="39"/>
      <c r="AO71" s="39"/>
    </row>
    <row r="72" spans="1:71" ht="151.5" hidden="1" customHeight="1" x14ac:dyDescent="0.35">
      <c r="A72" s="398"/>
      <c r="B72" s="400"/>
      <c r="C72" s="400"/>
      <c r="D72" s="400"/>
      <c r="E72" s="74"/>
      <c r="F72" s="402"/>
      <c r="G72" s="78"/>
      <c r="H72" s="400"/>
      <c r="I72" s="414"/>
      <c r="J72" s="407"/>
      <c r="K72" s="405"/>
      <c r="L72" s="416"/>
      <c r="M72" s="405">
        <f>IF(NOT(ISERROR(MATCH(L72,_xlfn.ANCHORARRAY(F83),0))),K85&amp;"Por favor no seleccionar los criterios de impacto",L72)</f>
        <v>0</v>
      </c>
      <c r="N72" s="407"/>
      <c r="O72" s="405"/>
      <c r="P72" s="409"/>
      <c r="Q72" s="79">
        <v>3</v>
      </c>
      <c r="R72" s="87"/>
      <c r="S72" s="81" t="str">
        <f>IF(OR(T72="Preventivo",T72="Detectivo"),"Probabilidad",IF(T72="Correctivo","Impacto",""))</f>
        <v/>
      </c>
      <c r="T72" s="82"/>
      <c r="U72" s="82"/>
      <c r="V72" s="83" t="str">
        <f t="shared" si="63"/>
        <v/>
      </c>
      <c r="W72" s="82"/>
      <c r="X72" s="82"/>
      <c r="Y72" s="82"/>
      <c r="Z72" s="84" t="str">
        <f>IFERROR(IF(AND(S71="Probabilidad",S72="Probabilidad"),(AB71-(+AB71*V72)),IF(AND(S71="Impacto",S72="Probabilidad"),(AB70-(+AB70*V72)),IF(S72="Impacto",AB71,""))),"")</f>
        <v/>
      </c>
      <c r="AA72" s="85" t="str">
        <f t="shared" si="2"/>
        <v/>
      </c>
      <c r="AB72" s="83" t="str">
        <f t="shared" si="64"/>
        <v/>
      </c>
      <c r="AC72" s="85" t="str">
        <f t="shared" si="4"/>
        <v/>
      </c>
      <c r="AD72" s="83" t="str">
        <f>IFERROR(IF(AND(S71="Impacto",S72="Impacto"),(AD71-(+AD71*V72)),IF(AND(S71="Probabilidad",S72="Impacto"),(AD70-(+AD70*V72)),IF(S72="Probabilidad",AD71,""))),"")</f>
        <v/>
      </c>
      <c r="AE72" s="86" t="str">
        <f t="shared" si="65"/>
        <v/>
      </c>
      <c r="AF72" s="86"/>
      <c r="AG72" s="82"/>
      <c r="AH72" s="74"/>
      <c r="AI72" s="75"/>
      <c r="AJ72" s="76"/>
      <c r="AK72" s="76"/>
      <c r="AL72" s="74"/>
      <c r="AM72" s="77"/>
      <c r="AN72" s="39"/>
      <c r="AO72" s="39"/>
    </row>
    <row r="73" spans="1:71" ht="151.5" hidden="1" customHeight="1" x14ac:dyDescent="0.35">
      <c r="A73" s="398"/>
      <c r="B73" s="400"/>
      <c r="C73" s="400"/>
      <c r="D73" s="400"/>
      <c r="E73" s="74"/>
      <c r="F73" s="402"/>
      <c r="G73" s="78"/>
      <c r="H73" s="400"/>
      <c r="I73" s="414"/>
      <c r="J73" s="407"/>
      <c r="K73" s="405"/>
      <c r="L73" s="416"/>
      <c r="M73" s="405">
        <f>IF(NOT(ISERROR(MATCH(L73,_xlfn.ANCHORARRAY(F84),0))),K86&amp;"Por favor no seleccionar los criterios de impacto",L73)</f>
        <v>0</v>
      </c>
      <c r="N73" s="407"/>
      <c r="O73" s="405"/>
      <c r="P73" s="409"/>
      <c r="Q73" s="79">
        <v>4</v>
      </c>
      <c r="R73" s="80"/>
      <c r="S73" s="81" t="str">
        <f t="shared" ref="S73:S75" si="66">IF(OR(T73="Preventivo",T73="Detectivo"),"Probabilidad",IF(T73="Correctivo","Impacto",""))</f>
        <v/>
      </c>
      <c r="T73" s="82"/>
      <c r="U73" s="82"/>
      <c r="V73" s="83" t="str">
        <f t="shared" si="63"/>
        <v/>
      </c>
      <c r="W73" s="82"/>
      <c r="X73" s="82"/>
      <c r="Y73" s="82"/>
      <c r="Z73" s="84" t="str">
        <f t="shared" ref="Z73:Z75" si="67">IFERROR(IF(AND(S72="Probabilidad",S73="Probabilidad"),(AB72-(+AB72*V73)),IF(AND(S72="Impacto",S73="Probabilidad"),(AB71-(+AB71*V73)),IF(S73="Impacto",AB72,""))),"")</f>
        <v/>
      </c>
      <c r="AA73" s="85" t="str">
        <f t="shared" si="2"/>
        <v/>
      </c>
      <c r="AB73" s="83" t="str">
        <f t="shared" si="64"/>
        <v/>
      </c>
      <c r="AC73" s="85" t="str">
        <f t="shared" si="4"/>
        <v/>
      </c>
      <c r="AD73" s="83" t="str">
        <f t="shared" ref="AD73:AD75" si="68">IFERROR(IF(AND(S72="Impacto",S73="Impacto"),(AD72-(+AD72*V73)),IF(AND(S72="Probabilidad",S73="Impacto"),(AD71-(+AD71*V73)),IF(S73="Probabilidad",AD72,""))),"")</f>
        <v/>
      </c>
      <c r="AE73" s="86" t="str">
        <f>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86"/>
      <c r="AG73" s="82"/>
      <c r="AH73" s="74"/>
      <c r="AI73" s="75"/>
      <c r="AJ73" s="76"/>
      <c r="AK73" s="76"/>
      <c r="AL73" s="74"/>
      <c r="AM73" s="77"/>
      <c r="AN73" s="39"/>
      <c r="AO73" s="39"/>
    </row>
    <row r="74" spans="1:71" ht="151.5" hidden="1" customHeight="1" x14ac:dyDescent="0.35">
      <c r="A74" s="398"/>
      <c r="B74" s="400"/>
      <c r="C74" s="400"/>
      <c r="D74" s="400"/>
      <c r="E74" s="74"/>
      <c r="F74" s="402"/>
      <c r="G74" s="78"/>
      <c r="H74" s="400"/>
      <c r="I74" s="414"/>
      <c r="J74" s="407"/>
      <c r="K74" s="405"/>
      <c r="L74" s="416"/>
      <c r="M74" s="405">
        <f>IF(NOT(ISERROR(MATCH(L74,_xlfn.ANCHORARRAY(F85),0))),K87&amp;"Por favor no seleccionar los criterios de impacto",L74)</f>
        <v>0</v>
      </c>
      <c r="N74" s="407"/>
      <c r="O74" s="405"/>
      <c r="P74" s="409"/>
      <c r="Q74" s="79">
        <v>5</v>
      </c>
      <c r="R74" s="80"/>
      <c r="S74" s="81" t="str">
        <f t="shared" si="66"/>
        <v/>
      </c>
      <c r="T74" s="82"/>
      <c r="U74" s="82"/>
      <c r="V74" s="83" t="str">
        <f t="shared" si="63"/>
        <v/>
      </c>
      <c r="W74" s="82"/>
      <c r="X74" s="82"/>
      <c r="Y74" s="82"/>
      <c r="Z74" s="84" t="str">
        <f t="shared" si="67"/>
        <v/>
      </c>
      <c r="AA74" s="85" t="str">
        <f t="shared" si="2"/>
        <v/>
      </c>
      <c r="AB74" s="83" t="str">
        <f t="shared" si="64"/>
        <v/>
      </c>
      <c r="AC74" s="85" t="str">
        <f t="shared" si="4"/>
        <v/>
      </c>
      <c r="AD74" s="83" t="str">
        <f t="shared" si="68"/>
        <v/>
      </c>
      <c r="AE74" s="86" t="str">
        <f t="shared" ref="AE74:AE75" si="69">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86"/>
      <c r="AG74" s="82"/>
      <c r="AH74" s="74"/>
      <c r="AI74" s="75"/>
      <c r="AJ74" s="76"/>
      <c r="AK74" s="76"/>
      <c r="AL74" s="74"/>
      <c r="AM74" s="77"/>
      <c r="AN74" s="39"/>
      <c r="AO74" s="39"/>
    </row>
    <row r="75" spans="1:71" ht="12.65" customHeight="1" x14ac:dyDescent="0.35">
      <c r="A75" s="398"/>
      <c r="B75" s="400"/>
      <c r="C75" s="400"/>
      <c r="D75" s="400"/>
      <c r="E75" s="74"/>
      <c r="F75" s="402"/>
      <c r="G75" s="78"/>
      <c r="H75" s="400"/>
      <c r="I75" s="414"/>
      <c r="J75" s="407"/>
      <c r="K75" s="405"/>
      <c r="L75" s="416"/>
      <c r="M75" s="405">
        <f>IF(NOT(ISERROR(MATCH(L75,_xlfn.ANCHORARRAY(F86),0))),K88&amp;"Por favor no seleccionar los criterios de impacto",L75)</f>
        <v>0</v>
      </c>
      <c r="N75" s="407"/>
      <c r="O75" s="405"/>
      <c r="P75" s="409"/>
      <c r="Q75" s="79">
        <v>6</v>
      </c>
      <c r="R75" s="80"/>
      <c r="S75" s="81" t="str">
        <f t="shared" si="66"/>
        <v/>
      </c>
      <c r="T75" s="82"/>
      <c r="U75" s="82"/>
      <c r="V75" s="83" t="str">
        <f t="shared" si="63"/>
        <v/>
      </c>
      <c r="W75" s="82"/>
      <c r="X75" s="82"/>
      <c r="Y75" s="82"/>
      <c r="Z75" s="84" t="str">
        <f t="shared" si="67"/>
        <v/>
      </c>
      <c r="AA75" s="85" t="str">
        <f t="shared" si="2"/>
        <v/>
      </c>
      <c r="AB75" s="83" t="str">
        <f t="shared" si="64"/>
        <v/>
      </c>
      <c r="AC75" s="85" t="str">
        <f t="shared" si="4"/>
        <v/>
      </c>
      <c r="AD75" s="83" t="str">
        <f t="shared" si="68"/>
        <v/>
      </c>
      <c r="AE75" s="86" t="str">
        <f t="shared" si="69"/>
        <v/>
      </c>
      <c r="AF75" s="86"/>
      <c r="AG75" s="82"/>
      <c r="AH75" s="74"/>
      <c r="AI75" s="75"/>
      <c r="AJ75" s="76"/>
      <c r="AK75" s="76"/>
      <c r="AL75" s="74"/>
      <c r="AM75" s="77"/>
      <c r="AN75" s="39"/>
      <c r="AO75" s="39"/>
    </row>
    <row r="76" spans="1:71" ht="49.5" customHeight="1" x14ac:dyDescent="0.35">
      <c r="A76" s="89"/>
      <c r="B76" s="419"/>
      <c r="C76" s="419"/>
      <c r="D76" s="419"/>
      <c r="E76" s="419"/>
      <c r="F76" s="419"/>
      <c r="G76" s="419"/>
      <c r="H76" s="419"/>
      <c r="I76" s="419"/>
      <c r="J76" s="419"/>
      <c r="K76" s="419"/>
      <c r="L76" s="419"/>
      <c r="M76" s="419"/>
      <c r="N76" s="419"/>
      <c r="O76" s="419"/>
      <c r="P76" s="419"/>
      <c r="Q76" s="419"/>
      <c r="R76" s="419"/>
      <c r="S76" s="419"/>
      <c r="T76" s="419"/>
      <c r="U76" s="419"/>
      <c r="V76" s="419"/>
      <c r="W76" s="419"/>
      <c r="X76" s="419"/>
      <c r="Y76" s="419"/>
      <c r="Z76" s="419"/>
      <c r="AA76" s="419"/>
      <c r="AB76" s="419"/>
      <c r="AC76" s="419"/>
      <c r="AD76" s="419"/>
      <c r="AE76" s="419"/>
      <c r="AF76" s="419"/>
      <c r="AG76" s="419"/>
      <c r="AH76" s="419"/>
      <c r="AI76" s="419"/>
      <c r="AJ76" s="419"/>
      <c r="AK76" s="419"/>
      <c r="AL76" s="419"/>
      <c r="AM76" s="420"/>
      <c r="AN76" s="39"/>
      <c r="AO76" s="39"/>
    </row>
    <row r="77" spans="1:71" ht="17.5" x14ac:dyDescent="0.35">
      <c r="B77" s="90"/>
      <c r="C77" s="90"/>
      <c r="D77" s="90"/>
      <c r="E77" s="90"/>
      <c r="F77" s="39"/>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8" hidden="1" x14ac:dyDescent="0.35">
      <c r="A78" s="5"/>
      <c r="B78" s="92" t="s">
        <v>123</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7.5" hidden="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5" hidden="1"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5" hidden="1" customHeight="1"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11.15" hidden="1" customHeight="1" x14ac:dyDescent="0.35">
      <c r="B84" s="90"/>
      <c r="C84" s="90"/>
      <c r="D84" s="90"/>
      <c r="E84" s="90"/>
      <c r="F84" s="39"/>
      <c r="G84" s="39"/>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7" hidden="1" customHeight="1" x14ac:dyDescent="0.35">
      <c r="B85" s="90"/>
      <c r="C85" s="90"/>
      <c r="D85" s="90"/>
      <c r="E85" s="90"/>
      <c r="F85" s="39"/>
      <c r="G85" s="39"/>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20.149999999999999" hidden="1" customHeight="1" x14ac:dyDescent="0.35">
      <c r="B86" s="90"/>
      <c r="C86" s="90"/>
      <c r="D86" s="90"/>
      <c r="E86" s="90"/>
      <c r="F86" s="39"/>
      <c r="G86" s="39"/>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2:41" ht="22.5" hidden="1" customHeight="1" x14ac:dyDescent="0.35">
      <c r="B87" s="90"/>
      <c r="C87" s="90"/>
      <c r="D87" s="90"/>
      <c r="E87" s="90"/>
      <c r="F87" s="39"/>
      <c r="G87" s="39"/>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row r="88" spans="2:41" ht="17.5" x14ac:dyDescent="0.35">
      <c r="B88" s="90"/>
      <c r="C88" s="90"/>
      <c r="D88" s="90"/>
      <c r="E88" s="90"/>
      <c r="F88" s="39"/>
      <c r="G88" s="39"/>
      <c r="H88" s="91"/>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row>
  </sheetData>
  <dataConsolidate/>
  <mergeCells count="206">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 ref="A9:A10"/>
    <mergeCell ref="B9:B10"/>
    <mergeCell ref="C9:C10"/>
    <mergeCell ref="D9:D10"/>
    <mergeCell ref="E9:E10"/>
    <mergeCell ref="F9:F10"/>
    <mergeCell ref="G9:G10"/>
    <mergeCell ref="P9:P10"/>
    <mergeCell ref="Q9:Q10"/>
    <mergeCell ref="R9:R10"/>
    <mergeCell ref="S9:S10"/>
    <mergeCell ref="H9:H10"/>
    <mergeCell ref="I9:I10"/>
    <mergeCell ref="J9:J10"/>
    <mergeCell ref="K9:K10"/>
    <mergeCell ref="L9:L10"/>
    <mergeCell ref="M9:M10"/>
    <mergeCell ref="AK9:AK10"/>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O11:O21"/>
    <mergeCell ref="P11:P21"/>
    <mergeCell ref="AF11:AF21"/>
    <mergeCell ref="A22:A27"/>
    <mergeCell ref="B22:B27"/>
    <mergeCell ref="C22:C27"/>
    <mergeCell ref="D22:D27"/>
    <mergeCell ref="E22:E26"/>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28:A33"/>
    <mergeCell ref="B28:B33"/>
    <mergeCell ref="C28:C33"/>
    <mergeCell ref="D28:D33"/>
    <mergeCell ref="E28:E33"/>
    <mergeCell ref="G22:G26"/>
    <mergeCell ref="H22:H27"/>
    <mergeCell ref="I22:I27"/>
    <mergeCell ref="J22:J27"/>
    <mergeCell ref="L28:L33"/>
    <mergeCell ref="M28:M33"/>
    <mergeCell ref="N28:N33"/>
    <mergeCell ref="O28:O33"/>
    <mergeCell ref="P28:P33"/>
    <mergeCell ref="AF28:AF33"/>
    <mergeCell ref="F28:F33"/>
    <mergeCell ref="G28:G33"/>
    <mergeCell ref="H28:H33"/>
    <mergeCell ref="I28:I33"/>
    <mergeCell ref="J28:J33"/>
    <mergeCell ref="K28:K33"/>
    <mergeCell ref="M34:M39"/>
    <mergeCell ref="N34:N39"/>
    <mergeCell ref="O34:O39"/>
    <mergeCell ref="P34:P39"/>
    <mergeCell ref="AF34:AF37"/>
    <mergeCell ref="A40:A45"/>
    <mergeCell ref="B40:B45"/>
    <mergeCell ref="C40:C45"/>
    <mergeCell ref="D40:D45"/>
    <mergeCell ref="F40:F45"/>
    <mergeCell ref="G34:G37"/>
    <mergeCell ref="H34:H39"/>
    <mergeCell ref="I34:I39"/>
    <mergeCell ref="J34:J39"/>
    <mergeCell ref="K34:K39"/>
    <mergeCell ref="L34:L39"/>
    <mergeCell ref="A34:A39"/>
    <mergeCell ref="B34:B39"/>
    <mergeCell ref="C34:C39"/>
    <mergeCell ref="D34:D39"/>
    <mergeCell ref="E34:E37"/>
    <mergeCell ref="F34:F39"/>
    <mergeCell ref="M40:M45"/>
    <mergeCell ref="N40:N45"/>
    <mergeCell ref="P40:P45"/>
    <mergeCell ref="AF40:AF44"/>
    <mergeCell ref="A46:A51"/>
    <mergeCell ref="B46:B51"/>
    <mergeCell ref="C46:C51"/>
    <mergeCell ref="D46:D51"/>
    <mergeCell ref="F46:F51"/>
    <mergeCell ref="G40:G44"/>
    <mergeCell ref="H40:H45"/>
    <mergeCell ref="I40:I45"/>
    <mergeCell ref="J40:J45"/>
    <mergeCell ref="K40:K45"/>
    <mergeCell ref="L40:L45"/>
    <mergeCell ref="M46:M51"/>
    <mergeCell ref="N46:N51"/>
    <mergeCell ref="O46:O51"/>
    <mergeCell ref="P46:P51"/>
    <mergeCell ref="AF46:AF49"/>
    <mergeCell ref="K46:K51"/>
    <mergeCell ref="L46:L51"/>
    <mergeCell ref="D52:D57"/>
    <mergeCell ref="F52:F57"/>
    <mergeCell ref="G46:G49"/>
    <mergeCell ref="H46:H51"/>
    <mergeCell ref="I46:I51"/>
    <mergeCell ref="J46:J51"/>
    <mergeCell ref="O40:O45"/>
    <mergeCell ref="N52:N57"/>
    <mergeCell ref="O52:O57"/>
    <mergeCell ref="P52:P57"/>
    <mergeCell ref="A58:A63"/>
    <mergeCell ref="B58:B63"/>
    <mergeCell ref="C58:C63"/>
    <mergeCell ref="D58:D63"/>
    <mergeCell ref="F58:F63"/>
    <mergeCell ref="H58:H63"/>
    <mergeCell ref="I58:I63"/>
    <mergeCell ref="H52:H57"/>
    <mergeCell ref="I52:I57"/>
    <mergeCell ref="J52:J57"/>
    <mergeCell ref="K52:K57"/>
    <mergeCell ref="L52:L57"/>
    <mergeCell ref="M52:M57"/>
    <mergeCell ref="P58:P63"/>
    <mergeCell ref="J58:J63"/>
    <mergeCell ref="K58:K63"/>
    <mergeCell ref="L58:L63"/>
    <mergeCell ref="M58:M63"/>
    <mergeCell ref="N58:N63"/>
    <mergeCell ref="O58:O63"/>
    <mergeCell ref="A52:A57"/>
    <mergeCell ref="B52:B57"/>
    <mergeCell ref="C52:C57"/>
    <mergeCell ref="A70:A75"/>
    <mergeCell ref="B70:B75"/>
    <mergeCell ref="C70:C75"/>
    <mergeCell ref="D70:D75"/>
    <mergeCell ref="F70:F75"/>
    <mergeCell ref="N70:N75"/>
    <mergeCell ref="O70:O75"/>
    <mergeCell ref="P70:P75"/>
    <mergeCell ref="A64:A69"/>
    <mergeCell ref="B64:B69"/>
    <mergeCell ref="C64:C69"/>
    <mergeCell ref="D64:D69"/>
    <mergeCell ref="F64:F69"/>
    <mergeCell ref="H64:H69"/>
    <mergeCell ref="I64:I69"/>
    <mergeCell ref="J64:J69"/>
    <mergeCell ref="K64:K69"/>
    <mergeCell ref="B76:AM76"/>
    <mergeCell ref="H70:H75"/>
    <mergeCell ref="I70:I75"/>
    <mergeCell ref="J70:J75"/>
    <mergeCell ref="K70:K75"/>
    <mergeCell ref="L70:L75"/>
    <mergeCell ref="M70:M75"/>
    <mergeCell ref="L64:L69"/>
    <mergeCell ref="M64:M69"/>
    <mergeCell ref="N64:N69"/>
    <mergeCell ref="O64:O69"/>
    <mergeCell ref="P64:P69"/>
  </mergeCells>
  <conditionalFormatting sqref="J11 J22">
    <cfRule type="cellIs" dxfId="257" priority="127" operator="equal">
      <formula>"Media"</formula>
    </cfRule>
    <cfRule type="cellIs" dxfId="256" priority="125" operator="equal">
      <formula>"Muy Alta"</formula>
    </cfRule>
    <cfRule type="cellIs" dxfId="255" priority="128" operator="equal">
      <formula>"Baja"</formula>
    </cfRule>
    <cfRule type="cellIs" dxfId="254" priority="129" operator="equal">
      <formula>"Muy Baja"</formula>
    </cfRule>
    <cfRule type="cellIs" dxfId="253" priority="126" operator="equal">
      <formula>"Alta"</formula>
    </cfRule>
  </conditionalFormatting>
  <conditionalFormatting sqref="J28">
    <cfRule type="cellIs" dxfId="252" priority="99" operator="equal">
      <formula>"Muy Alta"</formula>
    </cfRule>
    <cfRule type="cellIs" dxfId="251" priority="100" operator="equal">
      <formula>"Alta"</formula>
    </cfRule>
    <cfRule type="cellIs" dxfId="250" priority="101" operator="equal">
      <formula>"Media"</formula>
    </cfRule>
    <cfRule type="cellIs" dxfId="249" priority="102" operator="equal">
      <formula>"Baja"</formula>
    </cfRule>
    <cfRule type="cellIs" dxfId="248" priority="103" operator="equal">
      <formula>"Muy Baja"</formula>
    </cfRule>
  </conditionalFormatting>
  <conditionalFormatting sqref="J34">
    <cfRule type="cellIs" dxfId="247" priority="88" operator="equal">
      <formula>"Media"</formula>
    </cfRule>
    <cfRule type="cellIs" dxfId="246" priority="89" operator="equal">
      <formula>"Baja"</formula>
    </cfRule>
    <cfRule type="cellIs" dxfId="245" priority="90" operator="equal">
      <formula>"Muy Baja"</formula>
    </cfRule>
    <cfRule type="cellIs" dxfId="244" priority="87" operator="equal">
      <formula>"Alta"</formula>
    </cfRule>
    <cfRule type="cellIs" dxfId="243" priority="86" operator="equal">
      <formula>"Muy Alta"</formula>
    </cfRule>
  </conditionalFormatting>
  <conditionalFormatting sqref="J40">
    <cfRule type="cellIs" dxfId="242" priority="77" operator="equal">
      <formula>"Muy Baja"</formula>
    </cfRule>
    <cfRule type="cellIs" dxfId="241" priority="76" operator="equal">
      <formula>"Baja"</formula>
    </cfRule>
    <cfRule type="cellIs" dxfId="240" priority="75" operator="equal">
      <formula>"Media"</formula>
    </cfRule>
    <cfRule type="cellIs" dxfId="239" priority="74" operator="equal">
      <formula>"Alta"</formula>
    </cfRule>
    <cfRule type="cellIs" dxfId="238" priority="73" operator="equal">
      <formula>"Muy Alta"</formula>
    </cfRule>
  </conditionalFormatting>
  <conditionalFormatting sqref="J46">
    <cfRule type="cellIs" dxfId="237" priority="60" operator="equal">
      <formula>"Muy Alta"</formula>
    </cfRule>
    <cfRule type="cellIs" dxfId="236" priority="61" operator="equal">
      <formula>"Alta"</formula>
    </cfRule>
    <cfRule type="cellIs" dxfId="235" priority="62" operator="equal">
      <formula>"Media"</formula>
    </cfRule>
    <cfRule type="cellIs" dxfId="234" priority="63" operator="equal">
      <formula>"Baja"</formula>
    </cfRule>
    <cfRule type="cellIs" dxfId="233" priority="64" operator="equal">
      <formula>"Muy Baja"</formula>
    </cfRule>
  </conditionalFormatting>
  <conditionalFormatting sqref="J52">
    <cfRule type="cellIs" dxfId="232" priority="51" operator="equal">
      <formula>"Muy Baja"</formula>
    </cfRule>
    <cfRule type="cellIs" dxfId="231" priority="50" operator="equal">
      <formula>"Baja"</formula>
    </cfRule>
    <cfRule type="cellIs" dxfId="230" priority="49" operator="equal">
      <formula>"Media"</formula>
    </cfRule>
    <cfRule type="cellIs" dxfId="229" priority="48" operator="equal">
      <formula>"Alta"</formula>
    </cfRule>
    <cfRule type="cellIs" dxfId="228" priority="47" operator="equal">
      <formula>"Muy Alta"</formula>
    </cfRule>
  </conditionalFormatting>
  <conditionalFormatting sqref="J58">
    <cfRule type="cellIs" dxfId="227" priority="42" operator="equal">
      <formula>"Muy Baja"</formula>
    </cfRule>
    <cfRule type="cellIs" dxfId="226" priority="41" operator="equal">
      <formula>"Baja"</formula>
    </cfRule>
    <cfRule type="cellIs" dxfId="225" priority="40" operator="equal">
      <formula>"Media"</formula>
    </cfRule>
    <cfRule type="cellIs" dxfId="224" priority="39" operator="equal">
      <formula>"Alta"</formula>
    </cfRule>
    <cfRule type="cellIs" dxfId="223" priority="38" operator="equal">
      <formula>"Muy Alta"</formula>
    </cfRule>
  </conditionalFormatting>
  <conditionalFormatting sqref="J64">
    <cfRule type="cellIs" dxfId="222" priority="31" operator="equal">
      <formula>"Media"</formula>
    </cfRule>
    <cfRule type="cellIs" dxfId="221" priority="32" operator="equal">
      <formula>"Baja"</formula>
    </cfRule>
    <cfRule type="cellIs" dxfId="220" priority="30" operator="equal">
      <formula>"Alta"</formula>
    </cfRule>
    <cfRule type="cellIs" dxfId="219" priority="29" operator="equal">
      <formula>"Muy Alta"</formula>
    </cfRule>
    <cfRule type="cellIs" dxfId="218" priority="33" operator="equal">
      <formula>"Muy Baja"</formula>
    </cfRule>
  </conditionalFormatting>
  <conditionalFormatting sqref="J70">
    <cfRule type="cellIs" dxfId="217" priority="21" operator="equal">
      <formula>"Alta"</formula>
    </cfRule>
    <cfRule type="cellIs" dxfId="216" priority="20" operator="equal">
      <formula>"Muy Alta"</formula>
    </cfRule>
    <cfRule type="cellIs" dxfId="215" priority="23" operator="equal">
      <formula>"Baja"</formula>
    </cfRule>
    <cfRule type="cellIs" dxfId="214" priority="24" operator="equal">
      <formula>"Muy Baja"</formula>
    </cfRule>
    <cfRule type="cellIs" dxfId="213" priority="22" operator="equal">
      <formula>"Media"</formula>
    </cfRule>
  </conditionalFormatting>
  <conditionalFormatting sqref="M11:M75">
    <cfRule type="containsText" dxfId="212" priority="1" operator="containsText" text="❌">
      <formula>NOT(ISERROR(SEARCH("❌",M11)))</formula>
    </cfRule>
  </conditionalFormatting>
  <conditionalFormatting sqref="N11 N22 N28 N34 N40 N46 N52 N58 N64 N70">
    <cfRule type="cellIs" dxfId="211" priority="120" operator="equal">
      <formula>"Catastrófico"</formula>
    </cfRule>
    <cfRule type="cellIs" dxfId="210" priority="121" operator="equal">
      <formula>"Mayor"</formula>
    </cfRule>
    <cfRule type="cellIs" dxfId="209" priority="122" operator="equal">
      <formula>"Moderado"</formula>
    </cfRule>
    <cfRule type="cellIs" dxfId="208" priority="123" operator="equal">
      <formula>"Menor"</formula>
    </cfRule>
    <cfRule type="cellIs" dxfId="207" priority="124" operator="equal">
      <formula>"Leve"</formula>
    </cfRule>
  </conditionalFormatting>
  <conditionalFormatting sqref="P11">
    <cfRule type="cellIs" dxfId="206" priority="117" operator="equal">
      <formula>"Alto"</formula>
    </cfRule>
    <cfRule type="cellIs" dxfId="205" priority="118" operator="equal">
      <formula>"Moderado"</formula>
    </cfRule>
    <cfRule type="cellIs" dxfId="204" priority="119" operator="equal">
      <formula>"Bajo"</formula>
    </cfRule>
    <cfRule type="cellIs" dxfId="203" priority="116" operator="equal">
      <formula>"Extremo"</formula>
    </cfRule>
  </conditionalFormatting>
  <conditionalFormatting sqref="P22">
    <cfRule type="cellIs" dxfId="202" priority="108" operator="equal">
      <formula>"Extremo"</formula>
    </cfRule>
    <cfRule type="cellIs" dxfId="201" priority="109" operator="equal">
      <formula>"Alto"</formula>
    </cfRule>
    <cfRule type="cellIs" dxfId="200" priority="110" operator="equal">
      <formula>"Moderado"</formula>
    </cfRule>
    <cfRule type="cellIs" dxfId="199" priority="111" operator="equal">
      <formula>"Bajo"</formula>
    </cfRule>
  </conditionalFormatting>
  <conditionalFormatting sqref="P28">
    <cfRule type="cellIs" dxfId="198" priority="98" operator="equal">
      <formula>"Bajo"</formula>
    </cfRule>
    <cfRule type="cellIs" dxfId="197" priority="97" operator="equal">
      <formula>"Moderado"</formula>
    </cfRule>
    <cfRule type="cellIs" dxfId="196" priority="95" operator="equal">
      <formula>"Extremo"</formula>
    </cfRule>
    <cfRule type="cellIs" dxfId="195" priority="96" operator="equal">
      <formula>"Alto"</formula>
    </cfRule>
  </conditionalFormatting>
  <conditionalFormatting sqref="P34">
    <cfRule type="cellIs" dxfId="194" priority="83" operator="equal">
      <formula>"Alto"</formula>
    </cfRule>
    <cfRule type="cellIs" dxfId="193" priority="85" operator="equal">
      <formula>"Bajo"</formula>
    </cfRule>
    <cfRule type="cellIs" dxfId="192" priority="84" operator="equal">
      <formula>"Moderado"</formula>
    </cfRule>
    <cfRule type="cellIs" dxfId="191" priority="82" operator="equal">
      <formula>"Extremo"</formula>
    </cfRule>
  </conditionalFormatting>
  <conditionalFormatting sqref="P40">
    <cfRule type="cellIs" dxfId="190" priority="69" operator="equal">
      <formula>"Extremo"</formula>
    </cfRule>
    <cfRule type="cellIs" dxfId="189" priority="70" operator="equal">
      <formula>"Alto"</formula>
    </cfRule>
    <cfRule type="cellIs" dxfId="188" priority="71" operator="equal">
      <formula>"Moderado"</formula>
    </cfRule>
    <cfRule type="cellIs" dxfId="187" priority="72" operator="equal">
      <formula>"Bajo"</formula>
    </cfRule>
  </conditionalFormatting>
  <conditionalFormatting sqref="P46">
    <cfRule type="cellIs" dxfId="186" priority="59" operator="equal">
      <formula>"Bajo"</formula>
    </cfRule>
    <cfRule type="cellIs" dxfId="185" priority="58" operator="equal">
      <formula>"Moderado"</formula>
    </cfRule>
    <cfRule type="cellIs" dxfId="184" priority="57" operator="equal">
      <formula>"Alto"</formula>
    </cfRule>
    <cfRule type="cellIs" dxfId="183" priority="56" operator="equal">
      <formula>"Extremo"</formula>
    </cfRule>
  </conditionalFormatting>
  <conditionalFormatting sqref="P52">
    <cfRule type="cellIs" dxfId="182" priority="44" operator="equal">
      <formula>"Alto"</formula>
    </cfRule>
    <cfRule type="cellIs" dxfId="181" priority="46" operator="equal">
      <formula>"Bajo"</formula>
    </cfRule>
    <cfRule type="cellIs" dxfId="180" priority="45" operator="equal">
      <formula>"Moderado"</formula>
    </cfRule>
    <cfRule type="cellIs" dxfId="179" priority="43" operator="equal">
      <formula>"Extremo"</formula>
    </cfRule>
  </conditionalFormatting>
  <conditionalFormatting sqref="P58">
    <cfRule type="cellIs" dxfId="178" priority="34" operator="equal">
      <formula>"Extremo"</formula>
    </cfRule>
    <cfRule type="cellIs" dxfId="177" priority="35" operator="equal">
      <formula>"Alto"</formula>
    </cfRule>
    <cfRule type="cellIs" dxfId="176" priority="36" operator="equal">
      <formula>"Moderado"</formula>
    </cfRule>
    <cfRule type="cellIs" dxfId="175" priority="37" operator="equal">
      <formula>"Bajo"</formula>
    </cfRule>
  </conditionalFormatting>
  <conditionalFormatting sqref="P64">
    <cfRule type="cellIs" dxfId="174" priority="25" operator="equal">
      <formula>"Extremo"</formula>
    </cfRule>
    <cfRule type="cellIs" dxfId="173" priority="26" operator="equal">
      <formula>"Alto"</formula>
    </cfRule>
    <cfRule type="cellIs" dxfId="172" priority="27" operator="equal">
      <formula>"Moderado"</formula>
    </cfRule>
    <cfRule type="cellIs" dxfId="171" priority="28" operator="equal">
      <formula>"Bajo"</formula>
    </cfRule>
  </conditionalFormatting>
  <conditionalFormatting sqref="P70">
    <cfRule type="cellIs" dxfId="170" priority="16" operator="equal">
      <formula>"Extremo"</formula>
    </cfRule>
    <cfRule type="cellIs" dxfId="169" priority="18" operator="equal">
      <formula>"Moderado"</formula>
    </cfRule>
    <cfRule type="cellIs" dxfId="168" priority="19" operator="equal">
      <formula>"Bajo"</formula>
    </cfRule>
    <cfRule type="cellIs" dxfId="167" priority="17" operator="equal">
      <formula>"Alto"</formula>
    </cfRule>
  </conditionalFormatting>
  <conditionalFormatting sqref="AA11:AA75">
    <cfRule type="cellIs" dxfId="166" priority="12" operator="equal">
      <formula>"Alta"</formula>
    </cfRule>
    <cfRule type="cellIs" dxfId="165" priority="13" operator="equal">
      <formula>"Media"</formula>
    </cfRule>
    <cfRule type="cellIs" dxfId="164" priority="15" operator="equal">
      <formula>"Muy Baja"</formula>
    </cfRule>
    <cfRule type="cellIs" dxfId="163" priority="14" operator="equal">
      <formula>"Baja"</formula>
    </cfRule>
    <cfRule type="cellIs" dxfId="162" priority="11" operator="equal">
      <formula>"Muy Alta"</formula>
    </cfRule>
  </conditionalFormatting>
  <conditionalFormatting sqref="AC11:AC75">
    <cfRule type="cellIs" dxfId="161" priority="6" operator="equal">
      <formula>"Catastrófico"</formula>
    </cfRule>
    <cfRule type="cellIs" dxfId="160" priority="10" operator="equal">
      <formula>"Leve"</formula>
    </cfRule>
    <cfRule type="cellIs" dxfId="159" priority="9" operator="equal">
      <formula>"Menor"</formula>
    </cfRule>
    <cfRule type="cellIs" dxfId="158" priority="8" operator="equal">
      <formula>"Moderado"</formula>
    </cfRule>
    <cfRule type="cellIs" dxfId="157" priority="7" operator="equal">
      <formula>"Mayor"</formula>
    </cfRule>
  </conditionalFormatting>
  <conditionalFormatting sqref="AE11:AF11 AE12:AE21">
    <cfRule type="cellIs" dxfId="156" priority="112" operator="equal">
      <formula>"Extremo"</formula>
    </cfRule>
    <cfRule type="cellIs" dxfId="155" priority="114" operator="equal">
      <formula>"Moderado"</formula>
    </cfRule>
    <cfRule type="cellIs" dxfId="154" priority="115" operator="equal">
      <formula>"Bajo"</formula>
    </cfRule>
    <cfRule type="cellIs" dxfId="153" priority="113" operator="equal">
      <formula>"Alto"</formula>
    </cfRule>
  </conditionalFormatting>
  <conditionalFormatting sqref="AE22:AF22 AE23:AE26">
    <cfRule type="cellIs" dxfId="152" priority="106" operator="equal">
      <formula>"Moderado"</formula>
    </cfRule>
    <cfRule type="cellIs" dxfId="151" priority="107" operator="equal">
      <formula>"Bajo"</formula>
    </cfRule>
    <cfRule type="cellIs" dxfId="150" priority="104" operator="equal">
      <formula>"Extremo"</formula>
    </cfRule>
    <cfRule type="cellIs" dxfId="149" priority="105" operator="equal">
      <formula>"Alto"</formula>
    </cfRule>
  </conditionalFormatting>
  <conditionalFormatting sqref="AE27:AF28 AE29:AE33">
    <cfRule type="cellIs" dxfId="148" priority="91" operator="equal">
      <formula>"Extremo"</formula>
    </cfRule>
    <cfRule type="cellIs" dxfId="147" priority="94" operator="equal">
      <formula>"Bajo"</formula>
    </cfRule>
    <cfRule type="cellIs" dxfId="146" priority="93" operator="equal">
      <formula>"Moderado"</formula>
    </cfRule>
    <cfRule type="cellIs" dxfId="145" priority="92" operator="equal">
      <formula>"Alto"</formula>
    </cfRule>
  </conditionalFormatting>
  <conditionalFormatting sqref="AE34:AF34 AE35:AE37">
    <cfRule type="cellIs" dxfId="144" priority="79" operator="equal">
      <formula>"Alto"</formula>
    </cfRule>
    <cfRule type="cellIs" dxfId="143" priority="78" operator="equal">
      <formula>"Extremo"</formula>
    </cfRule>
    <cfRule type="cellIs" dxfId="142" priority="80" operator="equal">
      <formula>"Moderado"</formula>
    </cfRule>
    <cfRule type="cellIs" dxfId="141" priority="81" operator="equal">
      <formula>"Bajo"</formula>
    </cfRule>
  </conditionalFormatting>
  <conditionalFormatting sqref="AE38:AF40 AE41:AE44">
    <cfRule type="cellIs" dxfId="140" priority="68" operator="equal">
      <formula>"Bajo"</formula>
    </cfRule>
    <cfRule type="cellIs" dxfId="139" priority="65" operator="equal">
      <formula>"Extremo"</formula>
    </cfRule>
    <cfRule type="cellIs" dxfId="138" priority="67" operator="equal">
      <formula>"Moderado"</formula>
    </cfRule>
    <cfRule type="cellIs" dxfId="137" priority="66" operator="equal">
      <formula>"Alto"</formula>
    </cfRule>
  </conditionalFormatting>
  <conditionalFormatting sqref="AE45:AF46 AE47:AE49">
    <cfRule type="cellIs" dxfId="136" priority="52" operator="equal">
      <formula>"Extremo"</formula>
    </cfRule>
    <cfRule type="cellIs" dxfId="135" priority="53" operator="equal">
      <formula>"Alto"</formula>
    </cfRule>
    <cfRule type="cellIs" dxfId="134" priority="54" operator="equal">
      <formula>"Moderado"</formula>
    </cfRule>
    <cfRule type="cellIs" dxfId="133" priority="55" operator="equal">
      <formula>"Bajo"</formula>
    </cfRule>
  </conditionalFormatting>
  <conditionalFormatting sqref="AE50:AF75">
    <cfRule type="cellIs" dxfId="132" priority="2" operator="equal">
      <formula>"Extremo"</formula>
    </cfRule>
    <cfRule type="cellIs" dxfId="131" priority="5" operator="equal">
      <formula>"Bajo"</formula>
    </cfRule>
    <cfRule type="cellIs" dxfId="130" priority="4" operator="equal">
      <formula>"Moderado"</formula>
    </cfRule>
    <cfRule type="cellIs" dxfId="129"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FC21-43C3-4978-B51D-77B58C78B00F}">
  <sheetPr>
    <tabColor rgb="FF002060"/>
  </sheetPr>
  <dimension ref="A1:BS88"/>
  <sheetViews>
    <sheetView zoomScale="70" zoomScaleNormal="70" workbookViewId="0">
      <selection activeCell="R91" sqref="R91"/>
    </sheetView>
  </sheetViews>
  <sheetFormatPr baseColWidth="10" defaultColWidth="11.453125" defaultRowHeight="14" x14ac:dyDescent="0.3"/>
  <cols>
    <col min="1" max="1" width="4" style="36" bestFit="1" customWidth="1"/>
    <col min="2" max="2" width="17.54296875" style="36" customWidth="1"/>
    <col min="3" max="3" width="16.81640625" style="36" customWidth="1"/>
    <col min="4" max="4" width="20.26953125" style="36" customWidth="1"/>
    <col min="5" max="5" width="29.453125" style="36" customWidth="1"/>
    <col min="6" max="7" width="32.453125" style="5" customWidth="1"/>
    <col min="8" max="8" width="19" style="38" customWidth="1"/>
    <col min="9" max="9" width="17.81640625" style="5" customWidth="1"/>
    <col min="10" max="10" width="16.54296875" style="5" customWidth="1"/>
    <col min="11" max="11" width="7.7265625" style="5" bestFit="1" customWidth="1"/>
    <col min="12" max="12" width="27.26953125" style="5" bestFit="1" customWidth="1"/>
    <col min="13" max="13" width="30.54296875" style="5" hidden="1" customWidth="1"/>
    <col min="14" max="14" width="17.54296875" style="5" customWidth="1"/>
    <col min="15" max="15" width="6.81640625" style="5" bestFit="1" customWidth="1"/>
    <col min="16" max="16" width="16" style="5" customWidth="1"/>
    <col min="17" max="17" width="5.81640625" style="5" customWidth="1"/>
    <col min="18" max="18" width="76.1796875" style="5" customWidth="1"/>
    <col min="19" max="19" width="19.54296875" style="5" customWidth="1"/>
    <col min="20" max="20" width="6.81640625" style="5" customWidth="1"/>
    <col min="21" max="21" width="5" style="5" customWidth="1"/>
    <col min="22" max="22" width="5.54296875" style="5" customWidth="1"/>
    <col min="23" max="23" width="7.1796875" style="5" customWidth="1"/>
    <col min="24" max="24" width="6.7265625" style="5" customWidth="1"/>
    <col min="25" max="25" width="7.54296875" style="5" customWidth="1"/>
    <col min="26" max="26" width="38.26953125" style="5" hidden="1" customWidth="1"/>
    <col min="27" max="27" width="8.7265625" style="5" customWidth="1"/>
    <col min="28" max="28" width="10.453125" style="5" customWidth="1"/>
    <col min="29" max="29" width="9.26953125" style="5" customWidth="1"/>
    <col min="30" max="30" width="9.1796875" style="5" customWidth="1"/>
    <col min="31" max="32" width="8.453125" style="5" customWidth="1"/>
    <col min="33" max="33" width="7.26953125" style="5" customWidth="1"/>
    <col min="34" max="34" width="23" style="5" customWidth="1"/>
    <col min="35" max="35" width="18.81640625" style="5" customWidth="1"/>
    <col min="36" max="36" width="16.81640625" style="5" customWidth="1"/>
    <col min="37" max="37" width="14.81640625" style="5" customWidth="1"/>
    <col min="38" max="38" width="18.54296875" style="5" customWidth="1"/>
    <col min="39" max="39" width="21" style="5" customWidth="1"/>
    <col min="40" max="16384" width="11.453125" style="5"/>
  </cols>
  <sheetData>
    <row r="1" spans="1:71" s="1" customFormat="1" ht="16.5" customHeight="1" x14ac:dyDescent="0.3">
      <c r="A1" s="360" t="s">
        <v>0</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2"/>
    </row>
    <row r="2" spans="1:71" s="1" customFormat="1" ht="67.5" customHeight="1" x14ac:dyDescent="0.3">
      <c r="A2" s="363"/>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5"/>
    </row>
    <row r="3" spans="1:71" x14ac:dyDescent="0.3">
      <c r="A3" s="2"/>
      <c r="B3" s="3"/>
      <c r="C3" s="2"/>
      <c r="D3" s="2"/>
      <c r="E3" s="2"/>
      <c r="F3" s="1"/>
      <c r="G3" s="1"/>
      <c r="H3" s="4"/>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row>
    <row r="4" spans="1:71" ht="72.650000000000006" customHeight="1" x14ac:dyDescent="0.3">
      <c r="A4" s="349" t="s">
        <v>1</v>
      </c>
      <c r="B4" s="350"/>
      <c r="C4" s="709" t="s">
        <v>570</v>
      </c>
      <c r="D4" s="710"/>
      <c r="E4" s="710"/>
      <c r="F4" s="710"/>
      <c r="G4" s="710"/>
      <c r="H4" s="710"/>
      <c r="I4" s="710"/>
      <c r="J4" s="710"/>
      <c r="K4" s="710"/>
      <c r="L4" s="710"/>
      <c r="M4" s="710"/>
      <c r="N4" s="710"/>
      <c r="O4" s="710"/>
      <c r="P4" s="711"/>
      <c r="Q4" s="369"/>
      <c r="R4" s="369"/>
      <c r="S4" s="369"/>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row>
    <row r="5" spans="1:71" ht="76.5" customHeight="1" x14ac:dyDescent="0.3">
      <c r="A5" s="349" t="s">
        <v>3</v>
      </c>
      <c r="B5" s="350"/>
      <c r="C5" s="370" t="s">
        <v>571</v>
      </c>
      <c r="D5" s="371"/>
      <c r="E5" s="371"/>
      <c r="F5" s="371"/>
      <c r="G5" s="371"/>
      <c r="H5" s="371"/>
      <c r="I5" s="371"/>
      <c r="J5" s="371"/>
      <c r="K5" s="371"/>
      <c r="L5" s="371"/>
      <c r="M5" s="371"/>
      <c r="N5" s="371"/>
      <c r="O5" s="371"/>
      <c r="P5" s="37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row>
    <row r="6" spans="1:71" ht="62.5" customHeight="1" x14ac:dyDescent="0.3">
      <c r="A6" s="349" t="s">
        <v>5</v>
      </c>
      <c r="B6" s="350"/>
      <c r="C6" s="370" t="s">
        <v>572</v>
      </c>
      <c r="D6" s="371"/>
      <c r="E6" s="371"/>
      <c r="F6" s="371"/>
      <c r="G6" s="371"/>
      <c r="H6" s="371"/>
      <c r="I6" s="371"/>
      <c r="J6" s="371"/>
      <c r="K6" s="371"/>
      <c r="L6" s="371"/>
      <c r="M6" s="371"/>
      <c r="N6" s="371"/>
      <c r="O6" s="371"/>
      <c r="P6" s="37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row>
    <row r="7" spans="1:71" ht="68.150000000000006" customHeight="1" x14ac:dyDescent="0.3">
      <c r="A7" s="354" t="s">
        <v>7</v>
      </c>
      <c r="B7" s="355"/>
      <c r="C7" s="356" t="s">
        <v>8</v>
      </c>
      <c r="D7" s="357"/>
      <c r="E7" s="357"/>
      <c r="F7" s="357"/>
      <c r="G7" s="357"/>
      <c r="H7" s="357"/>
      <c r="I7" s="357"/>
      <c r="J7" s="357"/>
      <c r="K7" s="357"/>
      <c r="L7" s="357"/>
      <c r="M7" s="357"/>
      <c r="N7" s="357"/>
      <c r="O7" s="357"/>
      <c r="P7" s="358"/>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row>
    <row r="8" spans="1:71" x14ac:dyDescent="0.3">
      <c r="A8" s="359" t="s">
        <v>9</v>
      </c>
      <c r="B8" s="359"/>
      <c r="C8" s="359"/>
      <c r="D8" s="359"/>
      <c r="E8" s="359"/>
      <c r="F8" s="359"/>
      <c r="G8" s="359"/>
      <c r="H8" s="359"/>
      <c r="I8" s="359"/>
      <c r="J8" s="359" t="s">
        <v>10</v>
      </c>
      <c r="K8" s="359"/>
      <c r="L8" s="359"/>
      <c r="M8" s="359"/>
      <c r="N8" s="359"/>
      <c r="O8" s="359"/>
      <c r="P8" s="359"/>
      <c r="Q8" s="359" t="s">
        <v>11</v>
      </c>
      <c r="R8" s="359"/>
      <c r="S8" s="359"/>
      <c r="T8" s="359"/>
      <c r="U8" s="359"/>
      <c r="V8" s="359"/>
      <c r="W8" s="359"/>
      <c r="X8" s="359"/>
      <c r="Y8" s="359"/>
      <c r="Z8" s="359" t="s">
        <v>12</v>
      </c>
      <c r="AA8" s="359"/>
      <c r="AB8" s="359"/>
      <c r="AC8" s="359"/>
      <c r="AD8" s="359"/>
      <c r="AE8" s="359"/>
      <c r="AF8" s="359"/>
      <c r="AG8" s="359"/>
      <c r="AH8" s="359" t="s">
        <v>13</v>
      </c>
      <c r="AI8" s="359"/>
      <c r="AJ8" s="359"/>
      <c r="AK8" s="359"/>
      <c r="AL8" s="359"/>
      <c r="AM8" s="373"/>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row>
    <row r="9" spans="1:71" ht="16.5" customHeight="1" x14ac:dyDescent="0.3">
      <c r="A9" s="374" t="s">
        <v>14</v>
      </c>
      <c r="B9" s="375" t="s">
        <v>15</v>
      </c>
      <c r="C9" s="376" t="s">
        <v>16</v>
      </c>
      <c r="D9" s="376" t="s">
        <v>17</v>
      </c>
      <c r="E9" s="376" t="s">
        <v>18</v>
      </c>
      <c r="F9" s="375" t="s">
        <v>19</v>
      </c>
      <c r="G9" s="375" t="s">
        <v>20</v>
      </c>
      <c r="H9" s="376" t="s">
        <v>21</v>
      </c>
      <c r="I9" s="376" t="s">
        <v>22</v>
      </c>
      <c r="J9" s="376" t="s">
        <v>23</v>
      </c>
      <c r="K9" s="375" t="s">
        <v>24</v>
      </c>
      <c r="L9" s="376" t="s">
        <v>25</v>
      </c>
      <c r="M9" s="376" t="s">
        <v>26</v>
      </c>
      <c r="N9" s="376" t="s">
        <v>27</v>
      </c>
      <c r="O9" s="375" t="s">
        <v>24</v>
      </c>
      <c r="P9" s="376" t="s">
        <v>28</v>
      </c>
      <c r="Q9" s="377" t="s">
        <v>29</v>
      </c>
      <c r="R9" s="376" t="s">
        <v>30</v>
      </c>
      <c r="S9" s="376" t="s">
        <v>31</v>
      </c>
      <c r="T9" s="376" t="s">
        <v>32</v>
      </c>
      <c r="U9" s="376"/>
      <c r="V9" s="376"/>
      <c r="W9" s="376"/>
      <c r="X9" s="376"/>
      <c r="Y9" s="376"/>
      <c r="Z9" s="377" t="s">
        <v>33</v>
      </c>
      <c r="AA9" s="377" t="s">
        <v>34</v>
      </c>
      <c r="AB9" s="377" t="s">
        <v>24</v>
      </c>
      <c r="AC9" s="377" t="s">
        <v>35</v>
      </c>
      <c r="AD9" s="377" t="s">
        <v>24</v>
      </c>
      <c r="AE9" s="377" t="s">
        <v>127</v>
      </c>
      <c r="AF9" s="377" t="s">
        <v>128</v>
      </c>
      <c r="AG9" s="377" t="s">
        <v>37</v>
      </c>
      <c r="AH9" s="376" t="s">
        <v>13</v>
      </c>
      <c r="AI9" s="376" t="s">
        <v>38</v>
      </c>
      <c r="AJ9" s="376" t="s">
        <v>39</v>
      </c>
      <c r="AK9" s="376" t="s">
        <v>40</v>
      </c>
      <c r="AL9" s="376" t="s">
        <v>41</v>
      </c>
      <c r="AM9" s="376" t="s">
        <v>42</v>
      </c>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row>
    <row r="10" spans="1:71" s="8" customFormat="1" ht="94.5" customHeight="1" x14ac:dyDescent="0.35">
      <c r="A10" s="374"/>
      <c r="B10" s="375"/>
      <c r="C10" s="376"/>
      <c r="D10" s="376"/>
      <c r="E10" s="376"/>
      <c r="F10" s="375"/>
      <c r="G10" s="375"/>
      <c r="H10" s="376"/>
      <c r="I10" s="376"/>
      <c r="J10" s="376"/>
      <c r="K10" s="375"/>
      <c r="L10" s="376"/>
      <c r="M10" s="376"/>
      <c r="N10" s="375"/>
      <c r="O10" s="375"/>
      <c r="P10" s="376"/>
      <c r="Q10" s="377"/>
      <c r="R10" s="376"/>
      <c r="S10" s="376"/>
      <c r="T10" s="45" t="s">
        <v>43</v>
      </c>
      <c r="U10" s="45" t="s">
        <v>44</v>
      </c>
      <c r="V10" s="45" t="s">
        <v>45</v>
      </c>
      <c r="W10" s="45" t="s">
        <v>46</v>
      </c>
      <c r="X10" s="45" t="s">
        <v>47</v>
      </c>
      <c r="Y10" s="45" t="s">
        <v>48</v>
      </c>
      <c r="Z10" s="377"/>
      <c r="AA10" s="377"/>
      <c r="AB10" s="377"/>
      <c r="AC10" s="377"/>
      <c r="AD10" s="377"/>
      <c r="AE10" s="377"/>
      <c r="AF10" s="377"/>
      <c r="AG10" s="377"/>
      <c r="AH10" s="376"/>
      <c r="AI10" s="376"/>
      <c r="AJ10" s="376"/>
      <c r="AK10" s="376"/>
      <c r="AL10" s="376"/>
      <c r="AM10" s="376"/>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s="24" customFormat="1" ht="96" customHeight="1" x14ac:dyDescent="0.35">
      <c r="A11" s="403">
        <v>1</v>
      </c>
      <c r="B11" s="379" t="s">
        <v>49</v>
      </c>
      <c r="C11" s="379" t="s">
        <v>573</v>
      </c>
      <c r="D11" s="379" t="s">
        <v>693</v>
      </c>
      <c r="E11" s="379" t="s">
        <v>574</v>
      </c>
      <c r="F11" s="379" t="s">
        <v>575</v>
      </c>
      <c r="G11" s="379" t="s">
        <v>54</v>
      </c>
      <c r="H11" s="379" t="s">
        <v>55</v>
      </c>
      <c r="I11" s="386">
        <v>12</v>
      </c>
      <c r="J11" s="387" t="str">
        <f>IF(I11&lt;=0,"",IF(I11&lt;=2,"Muy Baja",IF(I11&lt;=24,"Baja",IF(I11&lt;=500,"Media",IF(I11&lt;=5000,"Alta","Muy Alta")))))</f>
        <v>Baja</v>
      </c>
      <c r="K11" s="388">
        <f>IF(J11="","",IF(J11="Muy Baja",0.2,IF(J11="Baja",0.4,IF(J11="Media",0.6,IF(J11="Alta",0.8,IF(J11="Muy Alta",1,))))))</f>
        <v>0.4</v>
      </c>
      <c r="L11" s="389" t="s">
        <v>56</v>
      </c>
      <c r="M11" s="382" t="s">
        <v>56</v>
      </c>
      <c r="N11" s="381" t="s">
        <v>702</v>
      </c>
      <c r="O11" s="382">
        <f>IF(N11="","",IF(N11="Leve",0.2,IF(N11="Menor",0.4,IF(N11="Moderado",0.6,IF(N11="Mayor",0.8,IF(N11="Catastrófico",1,))))))</f>
        <v>0.6</v>
      </c>
      <c r="P11" s="383" t="str">
        <f>IF(OR(AND(J11="Muy Baja",N11="Leve"),AND(J11="Muy Baja",N11="Menor"),AND(J11="Baja",N11="Leve")),"Bajo",IF(OR(AND(J11="Muy baja",N11="Moderado"),AND(J11="Baja",N11="Menor"),AND(J11="Baja",N11="Moderado"),AND(J11="Media",N11="Leve"),AND(J11="Media",N11="Menor"),AND(J11="Media",N11="Moderado"),AND(J11="Alta",N11="Leve"),AND(J11="Alta",N11="Menor")),"Moderado",IF(OR(AND(J11="Muy Baja",N11="Mayor"),AND(J11="Baja",N11="Mayor"),AND(J11="Media",N11="Mayor"),AND(J11="Alta",N11="Moderado"),AND(J11="Alta",N11="Mayor"),AND(J11="Muy Alta",N11="Leve"),AND(J11="Muy Alta",N11="Menor"),AND(J11="Muy Alta",N11="Moderado"),AND(J11="Muy Alta",N11="Mayor")),"Alto",IF(OR(AND(J11="Muy Baja",N11="Catastrófico"),AND(J11="Baja",N11="Catastrófico"),AND(J11="Media",N11="Catastrófico"),AND(J11="Alta",N11="Catastrófico"),AND(J11="Muy Alta",N11="Catastrófico")),"Extremo",""))))</f>
        <v>Moderado</v>
      </c>
      <c r="Q11" s="48">
        <v>1</v>
      </c>
      <c r="R11" s="60" t="s">
        <v>576</v>
      </c>
      <c r="S11" s="49" t="str">
        <f>IF(OR(T11="Preventivo",T11="Detectivo"),"Probabilidad",IF(T11="Correctivo","Impacto",""))</f>
        <v>Probabilidad</v>
      </c>
      <c r="T11" s="50" t="s">
        <v>58</v>
      </c>
      <c r="U11" s="50" t="s">
        <v>59</v>
      </c>
      <c r="V11" s="51" t="str">
        <f>IF(AND(T11="Preventivo",U11="Automático"),"50%",IF(AND(T11="Preventivo",U11="Manual"),"40%",IF(AND(T11="Detectivo",U11="Automático"),"40%",IF(AND(T11="Detectivo",U11="Manual"),"30%",IF(AND(T11="Correctivo",U11="Automático"),"35%",IF(AND(T11="Correctivo",U11="Manual"),"25%",""))))))</f>
        <v>40%</v>
      </c>
      <c r="W11" s="50" t="s">
        <v>60</v>
      </c>
      <c r="X11" s="50" t="s">
        <v>61</v>
      </c>
      <c r="Y11" s="50" t="s">
        <v>62</v>
      </c>
      <c r="Z11" s="52">
        <f>IFERROR(IF(S11="Probabilidad",(K11-(+K11*V11)),IF(S11="Impacto",K11,"")),"")</f>
        <v>0.24</v>
      </c>
      <c r="AA11" s="53" t="str">
        <f>IFERROR(IF(Z11="","",IF(Z11&lt;=0.2,"Muy Baja",IF(Z11&lt;=0.4,"Baja",IF(Z11&lt;=0.6,"Media",IF(Z11&lt;=0.8,"Alta","Muy Alta"))))),"")</f>
        <v>Baja</v>
      </c>
      <c r="AB11" s="51">
        <f>+Z11</f>
        <v>0.24</v>
      </c>
      <c r="AC11" s="53" t="str">
        <f>IFERROR(IF(AD11="","",IF(AD11&lt;=0.2,"Leve",IF(AD11&lt;=0.4,"Menor",IF(AD11&lt;=0.6,"Moderado",IF(AD11&lt;=0.8,"Mayor","Catastrófico"))))),"")</f>
        <v>Moderado</v>
      </c>
      <c r="AD11" s="51">
        <f>IFERROR(IF(S11="Impacto",(O11-(+O11*V11)),IF(S11="Probabilidad",O11,"")),"")</f>
        <v>0.6</v>
      </c>
      <c r="AE11" s="54" t="str">
        <f>IFERROR(IF(OR(AND(AA11="Muy Baja",AC11="Leve"),AND(AA11="Muy Baja",AC11="Menor"),AND(AA11="Baja",AC11="Leve")),"Bajo",IF(OR(AND(AA11="Muy baja",AC11="Moderado"),AND(AA11="Baja",AC11="Menor"),AND(AA11="Baja",AC11="Moderado"),AND(AA11="Media",AC11="Leve"),AND(AA11="Media",AC11="Menor"),AND(AA11="Media",AC11="Moderado"),AND(AA11="Alta",AC11="Leve"),AND(AA11="Alta",AC11="Menor")),"Moderado",IF(OR(AND(AA11="Muy Baja",AC11="Mayor"),AND(AA11="Baja",AC11="Mayor"),AND(AA11="Media",AC11="Mayor"),AND(AA11="Alta",AC11="Moderado"),AND(AA11="Alta",AC11="Mayor"),AND(AA11="Muy Alta",AC11="Leve"),AND(AA11="Muy Alta",AC11="Menor"),AND(AA11="Muy Alta",AC11="Moderado"),AND(AA11="Muy Alta",AC11="Mayor")),"Alto",IF(OR(AND(AA11="Muy Baja",AC11="Catastrófico"),AND(AA11="Baja",AC11="Catastrófico"),AND(AA11="Media",AC11="Catastrófico"),AND(AA11="Alta",AC11="Catastrófico"),AND(AA11="Muy Alta",AC11="Catastrófico")),"Extremo","")))),"")</f>
        <v>Moderado</v>
      </c>
      <c r="AF11" s="384" t="str">
        <f>(AE16)</f>
        <v>Bajo</v>
      </c>
      <c r="AG11" s="50" t="s">
        <v>63</v>
      </c>
      <c r="AH11" s="56"/>
      <c r="AI11" s="57"/>
      <c r="AJ11" s="58"/>
      <c r="AK11" s="58"/>
      <c r="AL11" s="56"/>
      <c r="AM11" s="57"/>
      <c r="AN11" s="106"/>
      <c r="AO11" s="106"/>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row>
    <row r="12" spans="1:71" ht="99" customHeight="1" x14ac:dyDescent="0.35">
      <c r="A12" s="403"/>
      <c r="B12" s="379"/>
      <c r="C12" s="379"/>
      <c r="D12" s="379"/>
      <c r="E12" s="379"/>
      <c r="F12" s="379"/>
      <c r="G12" s="379"/>
      <c r="H12" s="379"/>
      <c r="I12" s="386"/>
      <c r="J12" s="387"/>
      <c r="K12" s="388"/>
      <c r="L12" s="389"/>
      <c r="M12" s="382">
        <f>IF(NOT(ISERROR(MATCH(L12,_xlfn.ANCHORARRAY(F28),0))),K30&amp;"Por favor no seleccionar los criterios de impacto",L12)</f>
        <v>0</v>
      </c>
      <c r="N12" s="381"/>
      <c r="O12" s="382"/>
      <c r="P12" s="383"/>
      <c r="Q12" s="48">
        <v>2</v>
      </c>
      <c r="R12" s="60" t="s">
        <v>577</v>
      </c>
      <c r="S12" s="49" t="str">
        <f t="shared" ref="S12:S16" si="0">IF(OR(T12="Preventivo",T12="Detectivo"),"Probabilidad",IF(T12="Correctivo","Impacto",""))</f>
        <v>Probabilidad</v>
      </c>
      <c r="T12" s="50" t="s">
        <v>72</v>
      </c>
      <c r="U12" s="50" t="s">
        <v>59</v>
      </c>
      <c r="V12" s="51" t="str">
        <f t="shared" ref="V12:V16" si="1">IF(AND(T12="Preventivo",U12="Automático"),"50%",IF(AND(T12="Preventivo",U12="Manual"),"40%",IF(AND(T12="Detectivo",U12="Automático"),"40%",IF(AND(T12="Detectivo",U12="Manual"),"30%",IF(AND(T12="Correctivo",U12="Automático"),"35%",IF(AND(T12="Correctivo",U12="Manual"),"25%",""))))))</f>
        <v>30%</v>
      </c>
      <c r="W12" s="50" t="s">
        <v>60</v>
      </c>
      <c r="X12" s="50" t="s">
        <v>61</v>
      </c>
      <c r="Y12" s="50" t="s">
        <v>62</v>
      </c>
      <c r="Z12" s="52">
        <f>IFERROR(IF(AND(S11="Probabilidad",S12="Probabilidad"),(AB11-(+AB11*V12)),IF(S12="Probabilidad",(K11-(+K11*V12)),IF(S12="Impacto",AB11,""))),"")</f>
        <v>0.16799999999999998</v>
      </c>
      <c r="AA12" s="53" t="str">
        <f t="shared" ref="AA12:AA75" si="2">IFERROR(IF(Z12="","",IF(Z12&lt;=0.2,"Muy Baja",IF(Z12&lt;=0.4,"Baja",IF(Z12&lt;=0.6,"Media",IF(Z12&lt;=0.8,"Alta","Muy Alta"))))),"")</f>
        <v>Muy Baja</v>
      </c>
      <c r="AB12" s="51">
        <f t="shared" ref="AB12:AB16" si="3">+Z12</f>
        <v>0.16799999999999998</v>
      </c>
      <c r="AC12" s="53" t="str">
        <f t="shared" ref="AC12:AC75" si="4">IFERROR(IF(AD12="","",IF(AD12&lt;=0.2,"Leve",IF(AD12&lt;=0.4,"Menor",IF(AD12&lt;=0.6,"Moderado",IF(AD12&lt;=0.8,"Mayor","Catastrófico"))))),"")</f>
        <v>Moderado</v>
      </c>
      <c r="AD12" s="51">
        <f>IFERROR(IF(AND(S11="Impacto",S12="Impacto"),(AD11-(+AD11*V12)),IF(S12="Impacto",(O11-(+O11*V12)),IF(S12="Probabilidad",AD11,""))),"")</f>
        <v>0.6</v>
      </c>
      <c r="AE12" s="54" t="str">
        <f t="shared" ref="AE12:AE16" si="5">IFERROR(IF(OR(AND(AA12="Muy Baja",AC12="Leve"),AND(AA12="Muy Baja",AC12="Menor"),AND(AA12="Baja",AC12="Leve")),"Bajo",IF(OR(AND(AA12="Muy baja",AC12="Moderado"),AND(AA12="Baja",AC12="Menor"),AND(AA12="Baja",AC12="Moderado"),AND(AA12="Media",AC12="Leve"),AND(AA12="Media",AC12="Menor"),AND(AA12="Media",AC12="Moderado"),AND(AA12="Alta",AC12="Leve"),AND(AA12="Alta",AC12="Menor")),"Moderado",IF(OR(AND(AA12="Muy Baja",AC12="Mayor"),AND(AA12="Baja",AC12="Mayor"),AND(AA12="Media",AC12="Mayor"),AND(AA12="Alta",AC12="Moderado"),AND(AA12="Alta",AC12="Mayor"),AND(AA12="Muy Alta",AC12="Leve"),AND(AA12="Muy Alta",AC12="Menor"),AND(AA12="Muy Alta",AC12="Moderado"),AND(AA12="Muy Alta",AC12="Mayor")),"Alto",IF(OR(AND(AA12="Muy Baja",AC12="Catastrófico"),AND(AA12="Baja",AC12="Catastrófico"),AND(AA12="Media",AC12="Catastrófico"),AND(AA12="Alta",AC12="Catastrófico"),AND(AA12="Muy Alta",AC12="Catastrófico")),"Extremo","")))),"")</f>
        <v>Moderado</v>
      </c>
      <c r="AF12" s="384"/>
      <c r="AG12" s="50" t="s">
        <v>63</v>
      </c>
      <c r="AH12" s="56"/>
      <c r="AI12" s="57"/>
      <c r="AJ12" s="58"/>
      <c r="AK12" s="58"/>
      <c r="AL12" s="56"/>
      <c r="AM12" s="57"/>
      <c r="AN12" s="93"/>
      <c r="AO12" s="93"/>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row>
    <row r="13" spans="1:71" ht="78.650000000000006" customHeight="1" x14ac:dyDescent="0.35">
      <c r="A13" s="403"/>
      <c r="B13" s="379"/>
      <c r="C13" s="379"/>
      <c r="D13" s="379"/>
      <c r="E13" s="379"/>
      <c r="F13" s="379"/>
      <c r="G13" s="379"/>
      <c r="H13" s="379"/>
      <c r="I13" s="386"/>
      <c r="J13" s="387"/>
      <c r="K13" s="388"/>
      <c r="L13" s="389"/>
      <c r="M13" s="382"/>
      <c r="N13" s="381"/>
      <c r="O13" s="382"/>
      <c r="P13" s="383"/>
      <c r="Q13" s="48">
        <v>3</v>
      </c>
      <c r="R13" s="95" t="s">
        <v>578</v>
      </c>
      <c r="S13" s="49" t="str">
        <f t="shared" si="0"/>
        <v>Probabilidad</v>
      </c>
      <c r="T13" s="50" t="s">
        <v>58</v>
      </c>
      <c r="U13" s="50" t="s">
        <v>59</v>
      </c>
      <c r="V13" s="51" t="str">
        <f t="shared" si="1"/>
        <v>40%</v>
      </c>
      <c r="W13" s="50" t="s">
        <v>60</v>
      </c>
      <c r="X13" s="50" t="s">
        <v>61</v>
      </c>
      <c r="Y13" s="50" t="s">
        <v>62</v>
      </c>
      <c r="Z13" s="52">
        <f t="shared" ref="Z13:Z16" si="6">IFERROR(IF(AND(S12="Probabilidad",S13="Probabilidad"),(AB12-(+AB12*V13)),IF(S13="Probabilidad",(K12-(+K12*V13)),IF(S13="Impacto",AB12,""))),"")</f>
        <v>0.10079999999999999</v>
      </c>
      <c r="AA13" s="53" t="str">
        <f t="shared" si="2"/>
        <v>Muy Baja</v>
      </c>
      <c r="AB13" s="51">
        <f t="shared" si="3"/>
        <v>0.10079999999999999</v>
      </c>
      <c r="AC13" s="53" t="str">
        <f t="shared" si="4"/>
        <v>Moderado</v>
      </c>
      <c r="AD13" s="51">
        <f t="shared" ref="AD13:AD16" si="7">IFERROR(IF(AND(S12="Impacto",S13="Impacto"),(AD12-(+AD12*V13)),IF(S13="Impacto",(O12-(+O12*V13)),IF(S13="Probabilidad",AD12,""))),"")</f>
        <v>0.6</v>
      </c>
      <c r="AE13" s="54" t="str">
        <f t="shared" si="5"/>
        <v>Moderado</v>
      </c>
      <c r="AF13" s="384"/>
      <c r="AG13" s="50" t="s">
        <v>63</v>
      </c>
      <c r="AH13" s="56"/>
      <c r="AI13" s="57"/>
      <c r="AJ13" s="58"/>
      <c r="AK13" s="58"/>
      <c r="AL13" s="56"/>
      <c r="AM13" s="57"/>
      <c r="AN13" s="93"/>
      <c r="AO13" s="93"/>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row>
    <row r="14" spans="1:71" ht="76.5" customHeight="1" x14ac:dyDescent="0.35">
      <c r="A14" s="403"/>
      <c r="B14" s="379"/>
      <c r="C14" s="379"/>
      <c r="D14" s="379"/>
      <c r="E14" s="379"/>
      <c r="F14" s="379"/>
      <c r="G14" s="379"/>
      <c r="H14" s="379"/>
      <c r="I14" s="386"/>
      <c r="J14" s="387"/>
      <c r="K14" s="388"/>
      <c r="L14" s="389"/>
      <c r="M14" s="382"/>
      <c r="N14" s="381"/>
      <c r="O14" s="382"/>
      <c r="P14" s="383"/>
      <c r="Q14" s="48">
        <v>4</v>
      </c>
      <c r="R14" s="60" t="s">
        <v>579</v>
      </c>
      <c r="S14" s="49" t="str">
        <f t="shared" si="0"/>
        <v>Probabilidad</v>
      </c>
      <c r="T14" s="50" t="s">
        <v>72</v>
      </c>
      <c r="U14" s="50" t="s">
        <v>59</v>
      </c>
      <c r="V14" s="51" t="str">
        <f t="shared" si="1"/>
        <v>30%</v>
      </c>
      <c r="W14" s="50" t="s">
        <v>60</v>
      </c>
      <c r="X14" s="50" t="s">
        <v>61</v>
      </c>
      <c r="Y14" s="50" t="s">
        <v>62</v>
      </c>
      <c r="Z14" s="52">
        <f t="shared" si="6"/>
        <v>7.0559999999999984E-2</v>
      </c>
      <c r="AA14" s="53" t="str">
        <f t="shared" si="2"/>
        <v>Muy Baja</v>
      </c>
      <c r="AB14" s="51">
        <f t="shared" si="3"/>
        <v>7.0559999999999984E-2</v>
      </c>
      <c r="AC14" s="53" t="str">
        <f t="shared" si="4"/>
        <v>Moderado</v>
      </c>
      <c r="AD14" s="51">
        <f t="shared" si="7"/>
        <v>0.6</v>
      </c>
      <c r="AE14" s="54" t="str">
        <f t="shared" si="5"/>
        <v>Moderado</v>
      </c>
      <c r="AF14" s="384"/>
      <c r="AG14" s="50" t="s">
        <v>63</v>
      </c>
      <c r="AH14" s="56"/>
      <c r="AI14" s="57"/>
      <c r="AJ14" s="58"/>
      <c r="AK14" s="58"/>
      <c r="AL14" s="56"/>
      <c r="AM14" s="57"/>
      <c r="AN14" s="93"/>
      <c r="AO14" s="93"/>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row>
    <row r="15" spans="1:71" ht="105" customHeight="1" x14ac:dyDescent="0.35">
      <c r="A15" s="403"/>
      <c r="B15" s="379"/>
      <c r="C15" s="379"/>
      <c r="D15" s="379"/>
      <c r="E15" s="379"/>
      <c r="F15" s="379"/>
      <c r="G15" s="379"/>
      <c r="H15" s="379"/>
      <c r="I15" s="386"/>
      <c r="J15" s="387"/>
      <c r="K15" s="388"/>
      <c r="L15" s="389"/>
      <c r="M15" s="382"/>
      <c r="N15" s="381"/>
      <c r="O15" s="382"/>
      <c r="P15" s="383"/>
      <c r="Q15" s="48">
        <v>5</v>
      </c>
      <c r="R15" s="60" t="s">
        <v>580</v>
      </c>
      <c r="S15" s="49" t="str">
        <f t="shared" si="0"/>
        <v>Probabilidad</v>
      </c>
      <c r="T15" s="50" t="s">
        <v>72</v>
      </c>
      <c r="U15" s="50" t="s">
        <v>59</v>
      </c>
      <c r="V15" s="51" t="str">
        <f t="shared" si="1"/>
        <v>30%</v>
      </c>
      <c r="W15" s="50" t="s">
        <v>60</v>
      </c>
      <c r="X15" s="50" t="s">
        <v>61</v>
      </c>
      <c r="Y15" s="50" t="s">
        <v>62</v>
      </c>
      <c r="Z15" s="52">
        <f t="shared" si="6"/>
        <v>4.9391999999999991E-2</v>
      </c>
      <c r="AA15" s="53" t="str">
        <f t="shared" si="2"/>
        <v>Muy Baja</v>
      </c>
      <c r="AB15" s="51">
        <f t="shared" si="3"/>
        <v>4.9391999999999991E-2</v>
      </c>
      <c r="AC15" s="53" t="str">
        <f t="shared" si="4"/>
        <v>Moderado</v>
      </c>
      <c r="AD15" s="51">
        <f t="shared" si="7"/>
        <v>0.6</v>
      </c>
      <c r="AE15" s="54" t="str">
        <f t="shared" si="5"/>
        <v>Moderado</v>
      </c>
      <c r="AF15" s="384"/>
      <c r="AG15" s="50" t="s">
        <v>63</v>
      </c>
      <c r="AH15" s="56"/>
      <c r="AI15" s="57"/>
      <c r="AJ15" s="58"/>
      <c r="AK15" s="58"/>
      <c r="AL15" s="56"/>
      <c r="AM15" s="57"/>
      <c r="AN15" s="93"/>
      <c r="AO15" s="93"/>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row>
    <row r="16" spans="1:71" ht="80.150000000000006" customHeight="1" x14ac:dyDescent="0.35">
      <c r="A16" s="403"/>
      <c r="B16" s="379"/>
      <c r="C16" s="379"/>
      <c r="D16" s="379"/>
      <c r="E16" s="379"/>
      <c r="F16" s="379"/>
      <c r="G16" s="379"/>
      <c r="H16" s="379"/>
      <c r="I16" s="386"/>
      <c r="J16" s="387"/>
      <c r="K16" s="388"/>
      <c r="L16" s="389"/>
      <c r="M16" s="382"/>
      <c r="N16" s="381"/>
      <c r="O16" s="382"/>
      <c r="P16" s="383"/>
      <c r="Q16" s="48">
        <v>6</v>
      </c>
      <c r="R16" s="60" t="s">
        <v>581</v>
      </c>
      <c r="S16" s="49" t="str">
        <f t="shared" si="0"/>
        <v>Impacto</v>
      </c>
      <c r="T16" s="50" t="s">
        <v>111</v>
      </c>
      <c r="U16" s="50" t="s">
        <v>59</v>
      </c>
      <c r="V16" s="51" t="str">
        <f t="shared" si="1"/>
        <v>25%</v>
      </c>
      <c r="W16" s="50" t="s">
        <v>60</v>
      </c>
      <c r="X16" s="50" t="s">
        <v>61</v>
      </c>
      <c r="Y16" s="50" t="s">
        <v>62</v>
      </c>
      <c r="Z16" s="52">
        <f t="shared" si="6"/>
        <v>4.9391999999999991E-2</v>
      </c>
      <c r="AA16" s="53" t="str">
        <f t="shared" si="2"/>
        <v>Muy Baja</v>
      </c>
      <c r="AB16" s="51">
        <f t="shared" si="3"/>
        <v>4.9391999999999991E-2</v>
      </c>
      <c r="AC16" s="53" t="str">
        <f t="shared" si="4"/>
        <v>Leve</v>
      </c>
      <c r="AD16" s="51">
        <f t="shared" si="7"/>
        <v>0</v>
      </c>
      <c r="AE16" s="54" t="str">
        <f t="shared" si="5"/>
        <v>Bajo</v>
      </c>
      <c r="AF16" s="384"/>
      <c r="AG16" s="50" t="s">
        <v>63</v>
      </c>
      <c r="AH16" s="56"/>
      <c r="AI16" s="57"/>
      <c r="AJ16" s="58"/>
      <c r="AK16" s="58"/>
      <c r="AL16" s="56"/>
      <c r="AM16" s="57"/>
      <c r="AN16" s="93"/>
      <c r="AO16" s="93"/>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row>
    <row r="17" spans="1:71" ht="62.5" hidden="1" customHeight="1" x14ac:dyDescent="0.35">
      <c r="A17" s="403"/>
      <c r="B17" s="379"/>
      <c r="C17" s="379"/>
      <c r="D17" s="379"/>
      <c r="E17" s="379"/>
      <c r="F17" s="379"/>
      <c r="G17" s="379"/>
      <c r="H17" s="379"/>
      <c r="I17" s="386"/>
      <c r="J17" s="387"/>
      <c r="K17" s="388"/>
      <c r="L17" s="389"/>
      <c r="M17" s="382"/>
      <c r="N17" s="381"/>
      <c r="O17" s="382"/>
      <c r="P17" s="383"/>
      <c r="Q17" s="48">
        <v>7</v>
      </c>
      <c r="R17" s="60"/>
      <c r="S17" s="49"/>
      <c r="T17" s="50"/>
      <c r="U17" s="50"/>
      <c r="V17" s="51"/>
      <c r="W17" s="50"/>
      <c r="X17" s="50"/>
      <c r="Y17" s="50"/>
      <c r="Z17" s="52"/>
      <c r="AA17" s="53"/>
      <c r="AB17" s="51"/>
      <c r="AC17" s="53"/>
      <c r="AD17" s="51"/>
      <c r="AE17" s="54"/>
      <c r="AF17" s="384"/>
      <c r="AG17" s="50"/>
      <c r="AH17" s="56"/>
      <c r="AI17" s="57"/>
      <c r="AJ17" s="58"/>
      <c r="AK17" s="58"/>
      <c r="AL17" s="56"/>
      <c r="AM17" s="57"/>
      <c r="AN17" s="93"/>
      <c r="AO17" s="93"/>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row>
    <row r="18" spans="1:71" ht="70" hidden="1" customHeight="1" x14ac:dyDescent="0.35">
      <c r="A18" s="403"/>
      <c r="B18" s="379"/>
      <c r="C18" s="379"/>
      <c r="D18" s="379"/>
      <c r="E18" s="379"/>
      <c r="F18" s="379"/>
      <c r="G18" s="379"/>
      <c r="H18" s="379"/>
      <c r="I18" s="386"/>
      <c r="J18" s="387"/>
      <c r="K18" s="388"/>
      <c r="L18" s="389"/>
      <c r="M18" s="382"/>
      <c r="N18" s="381"/>
      <c r="O18" s="382"/>
      <c r="P18" s="383"/>
      <c r="Q18" s="48">
        <v>8</v>
      </c>
      <c r="R18" s="60"/>
      <c r="S18" s="49"/>
      <c r="T18" s="50"/>
      <c r="U18" s="50"/>
      <c r="V18" s="51"/>
      <c r="W18" s="50"/>
      <c r="X18" s="50"/>
      <c r="Y18" s="50"/>
      <c r="Z18" s="52"/>
      <c r="AA18" s="53"/>
      <c r="AB18" s="51"/>
      <c r="AC18" s="53"/>
      <c r="AD18" s="51"/>
      <c r="AE18" s="54"/>
      <c r="AF18" s="384"/>
      <c r="AG18" s="50"/>
      <c r="AH18" s="56"/>
      <c r="AI18" s="57"/>
      <c r="AJ18" s="58"/>
      <c r="AK18" s="58"/>
      <c r="AL18" s="56"/>
      <c r="AM18" s="57"/>
      <c r="AN18" s="93"/>
      <c r="AO18" s="93"/>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row>
    <row r="19" spans="1:71" ht="88" hidden="1" customHeight="1" x14ac:dyDescent="0.35">
      <c r="A19" s="403"/>
      <c r="B19" s="379"/>
      <c r="C19" s="379"/>
      <c r="D19" s="379"/>
      <c r="E19" s="379"/>
      <c r="F19" s="379"/>
      <c r="G19" s="379"/>
      <c r="H19" s="379"/>
      <c r="I19" s="386"/>
      <c r="J19" s="387"/>
      <c r="K19" s="388"/>
      <c r="L19" s="389"/>
      <c r="M19" s="382">
        <f>IF(NOT(ISERROR(MATCH(L19,_xlfn.ANCHORARRAY(F29),0))),K31&amp;"Por favor no seleccionar los criterios de impacto",L19)</f>
        <v>0</v>
      </c>
      <c r="N19" s="381"/>
      <c r="O19" s="382"/>
      <c r="P19" s="383"/>
      <c r="Q19" s="48">
        <v>9</v>
      </c>
      <c r="R19" s="60"/>
      <c r="S19" s="49"/>
      <c r="T19" s="50"/>
      <c r="U19" s="50"/>
      <c r="V19" s="51"/>
      <c r="W19" s="50"/>
      <c r="X19" s="50"/>
      <c r="Y19" s="50"/>
      <c r="Z19" s="52"/>
      <c r="AA19" s="53"/>
      <c r="AB19" s="51"/>
      <c r="AC19" s="53"/>
      <c r="AD19" s="51"/>
      <c r="AE19" s="54"/>
      <c r="AF19" s="384"/>
      <c r="AG19" s="50"/>
      <c r="AH19" s="56"/>
      <c r="AI19" s="57"/>
      <c r="AJ19" s="58"/>
      <c r="AK19" s="58"/>
      <c r="AL19" s="56"/>
      <c r="AM19" s="57"/>
      <c r="AN19" s="93"/>
      <c r="AO19" s="93"/>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row>
    <row r="20" spans="1:71" ht="56.5" hidden="1" customHeight="1" x14ac:dyDescent="0.35">
      <c r="A20" s="403"/>
      <c r="B20" s="379"/>
      <c r="C20" s="379"/>
      <c r="D20" s="379"/>
      <c r="E20" s="379"/>
      <c r="F20" s="379"/>
      <c r="G20" s="379"/>
      <c r="H20" s="379"/>
      <c r="I20" s="386"/>
      <c r="J20" s="387"/>
      <c r="K20" s="388"/>
      <c r="L20" s="389"/>
      <c r="M20" s="382"/>
      <c r="N20" s="381"/>
      <c r="O20" s="382"/>
      <c r="P20" s="383"/>
      <c r="Q20" s="48"/>
      <c r="R20" s="60"/>
      <c r="S20" s="49"/>
      <c r="T20" s="50"/>
      <c r="U20" s="50"/>
      <c r="V20" s="51"/>
      <c r="W20" s="50"/>
      <c r="X20" s="50"/>
      <c r="Y20" s="50"/>
      <c r="Z20" s="52"/>
      <c r="AA20" s="53"/>
      <c r="AB20" s="51"/>
      <c r="AC20" s="53"/>
      <c r="AD20" s="51"/>
      <c r="AE20" s="54"/>
      <c r="AF20" s="384"/>
      <c r="AG20" s="50"/>
      <c r="AH20" s="56"/>
      <c r="AI20" s="57"/>
      <c r="AJ20" s="58"/>
      <c r="AK20" s="58"/>
      <c r="AL20" s="56"/>
      <c r="AM20" s="57"/>
      <c r="AN20" s="93"/>
      <c r="AO20" s="93"/>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row>
    <row r="21" spans="1:71" ht="71.5" hidden="1" customHeight="1" x14ac:dyDescent="0.35">
      <c r="A21" s="403"/>
      <c r="B21" s="379"/>
      <c r="C21" s="379"/>
      <c r="D21" s="379"/>
      <c r="E21" s="379"/>
      <c r="F21" s="379"/>
      <c r="G21" s="379"/>
      <c r="H21" s="379"/>
      <c r="I21" s="386"/>
      <c r="J21" s="387"/>
      <c r="K21" s="388"/>
      <c r="L21" s="389"/>
      <c r="M21" s="382">
        <f>IF(NOT(ISERROR(MATCH(L21,_xlfn.ANCHORARRAY(F30),0))),K32&amp;"Por favor no seleccionar los criterios de impacto",L21)</f>
        <v>0</v>
      </c>
      <c r="N21" s="381"/>
      <c r="O21" s="382"/>
      <c r="P21" s="383"/>
      <c r="Q21" s="48">
        <v>10</v>
      </c>
      <c r="R21" s="60"/>
      <c r="S21" s="49"/>
      <c r="T21" s="50"/>
      <c r="U21" s="50"/>
      <c r="V21" s="51"/>
      <c r="W21" s="50"/>
      <c r="X21" s="50"/>
      <c r="Y21" s="50"/>
      <c r="Z21" s="52"/>
      <c r="AA21" s="53"/>
      <c r="AB21" s="51"/>
      <c r="AC21" s="53"/>
      <c r="AD21" s="51"/>
      <c r="AE21" s="54"/>
      <c r="AF21" s="384"/>
      <c r="AG21" s="50"/>
      <c r="AH21" s="56"/>
      <c r="AI21" s="57"/>
      <c r="AJ21" s="58"/>
      <c r="AK21" s="58"/>
      <c r="AL21" s="56"/>
      <c r="AM21" s="57"/>
      <c r="AN21" s="93"/>
      <c r="AO21" s="93"/>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row>
    <row r="22" spans="1:71" ht="104.15" customHeight="1" x14ac:dyDescent="0.35">
      <c r="A22" s="403">
        <v>2</v>
      </c>
      <c r="B22" s="379" t="s">
        <v>90</v>
      </c>
      <c r="C22" s="379" t="s">
        <v>582</v>
      </c>
      <c r="D22" s="379" t="s">
        <v>583</v>
      </c>
      <c r="E22" s="379" t="s">
        <v>584</v>
      </c>
      <c r="F22" s="379" t="s">
        <v>585</v>
      </c>
      <c r="G22" s="379" t="s">
        <v>54</v>
      </c>
      <c r="H22" s="379" t="s">
        <v>55</v>
      </c>
      <c r="I22" s="386">
        <v>16</v>
      </c>
      <c r="J22" s="387" t="str">
        <f>IF(I22&lt;=0,"",IF(I22&lt;=2,"Muy Baja",IF(I22&lt;=24,"Baja",IF(I22&lt;=500,"Media",IF(I22&lt;=5000,"Alta","Muy Alta")))))</f>
        <v>Baja</v>
      </c>
      <c r="K22" s="388">
        <f>IF(J22="","",IF(J22="Muy Baja",0.2,IF(J22="Baja",0.4,IF(J22="Media",0.6,IF(J22="Alta",0.8,IF(J22="Muy Alta",1,))))))</f>
        <v>0.4</v>
      </c>
      <c r="L22" s="389" t="s">
        <v>56</v>
      </c>
      <c r="M22" s="382" t="s">
        <v>56</v>
      </c>
      <c r="N22" s="381" t="s">
        <v>702</v>
      </c>
      <c r="O22" s="382">
        <f>IF(N22="","",IF(N22="Leve",0.2,IF(N22="Menor",0.4,IF(N22="Moderado",0.6,IF(N22="Mayor",0.8,IF(N22="Catastrófico",1,))))))</f>
        <v>0.6</v>
      </c>
      <c r="P22" s="383" t="str">
        <f>IF(OR(AND(J22="Muy Baja",N22="Leve"),AND(J22="Muy Baja",N22="Menor"),AND(J22="Baja",N22="Leve")),"Bajo",IF(OR(AND(J22="Muy baja",N22="Moderado"),AND(J22="Baja",N22="Menor"),AND(J22="Baja",N22="Moderado"),AND(J22="Media",N22="Leve"),AND(J22="Media",N22="Menor"),AND(J22="Media",N22="Moderado"),AND(J22="Alta",N22="Leve"),AND(J22="Alta",N22="Menor")),"Moderado",IF(OR(AND(J22="Muy Baja",N22="Mayor"),AND(J22="Baja",N22="Mayor"),AND(J22="Media",N22="Mayor"),AND(J22="Alta",N22="Moderado"),AND(J22="Alta",N22="Mayor"),AND(J22="Muy Alta",N22="Leve"),AND(J22="Muy Alta",N22="Menor"),AND(J22="Muy Alta",N22="Moderado"),AND(J22="Muy Alta",N22="Mayor")),"Alto",IF(OR(AND(J22="Muy Baja",N22="Catastrófico"),AND(J22="Baja",N22="Catastrófico"),AND(J22="Media",N22="Catastrófico"),AND(J22="Alta",N22="Catastrófico"),AND(J22="Muy Alta",N22="Catastrófico")),"Extremo",""))))</f>
        <v>Moderado</v>
      </c>
      <c r="Q22" s="48">
        <v>1</v>
      </c>
      <c r="R22" s="97" t="s">
        <v>586</v>
      </c>
      <c r="S22" s="49" t="str">
        <f>IF(OR(T22="Preventivo",T22="Detectivo"),"Probabilidad",IF(T22="Correctivo","Impacto",""))</f>
        <v>Probabilidad</v>
      </c>
      <c r="T22" s="50" t="s">
        <v>58</v>
      </c>
      <c r="U22" s="50" t="s">
        <v>59</v>
      </c>
      <c r="V22" s="51" t="str">
        <f>IF(AND(T22="Preventivo",U22="Automático"),"50%",IF(AND(T22="Preventivo",U22="Manual"),"40%",IF(AND(T22="Detectivo",U22="Automático"),"40%",IF(AND(T22="Detectivo",U22="Manual"),"30%",IF(AND(T22="Correctivo",U22="Automático"),"35%",IF(AND(T22="Correctivo",U22="Manual"),"25%",""))))))</f>
        <v>40%</v>
      </c>
      <c r="W22" s="50" t="s">
        <v>60</v>
      </c>
      <c r="X22" s="50" t="s">
        <v>61</v>
      </c>
      <c r="Y22" s="50" t="s">
        <v>62</v>
      </c>
      <c r="Z22" s="52">
        <f>IFERROR(IF(S22="Probabilidad",(K22-(+K22*V22)),IF(S22="Impacto",K22,"")),"")</f>
        <v>0.24</v>
      </c>
      <c r="AA22" s="53" t="str">
        <f>IFERROR(IF(Z22="","",IF(Z22&lt;=0.2,"Muy Baja",IF(Z22&lt;=0.4,"Baja",IF(Z22&lt;=0.6,"Media",IF(Z22&lt;=0.8,"Alta","Muy Alta"))))),"")</f>
        <v>Baja</v>
      </c>
      <c r="AB22" s="51">
        <f>+Z22</f>
        <v>0.24</v>
      </c>
      <c r="AC22" s="53" t="str">
        <f>IFERROR(IF(AD22="","",IF(AD22&lt;=0.2,"Leve",IF(AD22&lt;=0.4,"Menor",IF(AD22&lt;=0.6,"Moderado",IF(AD22&lt;=0.8,"Mayor","Catastrófico"))))),"")</f>
        <v>Moderado</v>
      </c>
      <c r="AD22" s="51">
        <f>IFERROR(IF(S22="Impacto",(O22-(+O22*V22)),IF(S22="Probabilidad",O22,"")),"")</f>
        <v>0.6</v>
      </c>
      <c r="AE22" s="54" t="str">
        <f>IFERROR(IF(OR(AND(AA22="Muy Baja",AC22="Leve"),AND(AA22="Muy Baja",AC22="Menor"),AND(AA22="Baja",AC22="Leve")),"Bajo",IF(OR(AND(AA22="Muy baja",AC22="Moderado"),AND(AA22="Baja",AC22="Menor"),AND(AA22="Baja",AC22="Moderado"),AND(AA22="Media",AC22="Leve"),AND(AA22="Media",AC22="Menor"),AND(AA22="Media",AC22="Moderado"),AND(AA22="Alta",AC22="Leve"),AND(AA22="Alta",AC22="Menor")),"Moderado",IF(OR(AND(AA22="Muy Baja",AC22="Mayor"),AND(AA22="Baja",AC22="Mayor"),AND(AA22="Media",AC22="Mayor"),AND(AA22="Alta",AC22="Moderado"),AND(AA22="Alta",AC22="Mayor"),AND(AA22="Muy Alta",AC22="Leve"),AND(AA22="Muy Alta",AC22="Menor"),AND(AA22="Muy Alta",AC22="Moderado"),AND(AA22="Muy Alta",AC22="Mayor")),"Alto",IF(OR(AND(AA22="Muy Baja",AC22="Catastrófico"),AND(AA22="Baja",AC22="Catastrófico"),AND(AA22="Media",AC22="Catastrófico"),AND(AA22="Alta",AC22="Catastrófico"),AND(AA22="Muy Alta",AC22="Catastrófico")),"Extremo","")))),"")</f>
        <v>Moderado</v>
      </c>
      <c r="AF22" s="384" t="str">
        <f>(AE26)</f>
        <v>Moderado</v>
      </c>
      <c r="AG22" s="50" t="s">
        <v>63</v>
      </c>
      <c r="AH22" s="56"/>
      <c r="AI22" s="57"/>
      <c r="AJ22" s="58"/>
      <c r="AK22" s="58"/>
      <c r="AL22" s="56"/>
      <c r="AM22" s="57"/>
      <c r="AN22" s="93"/>
      <c r="AO22" s="93"/>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row>
    <row r="23" spans="1:71" ht="76" customHeight="1" x14ac:dyDescent="0.35">
      <c r="A23" s="403"/>
      <c r="B23" s="379"/>
      <c r="C23" s="379"/>
      <c r="D23" s="379"/>
      <c r="E23" s="379"/>
      <c r="F23" s="379"/>
      <c r="G23" s="379"/>
      <c r="H23" s="379"/>
      <c r="I23" s="386"/>
      <c r="J23" s="387"/>
      <c r="K23" s="388"/>
      <c r="L23" s="389"/>
      <c r="M23" s="382">
        <f>IF(NOT(ISERROR(MATCH(L23,_xlfn.ANCHORARRAY(F34),0))),K36&amp;"Por favor no seleccionar los criterios de impacto",L23)</f>
        <v>0</v>
      </c>
      <c r="N23" s="381"/>
      <c r="O23" s="382"/>
      <c r="P23" s="383"/>
      <c r="Q23" s="48">
        <v>2</v>
      </c>
      <c r="R23" s="97" t="s">
        <v>694</v>
      </c>
      <c r="S23" s="49" t="str">
        <f>IF(OR(T23="Preventivo",T23="Detectivo"),"Probabilidad",IF(T23="Correctivo","Impacto",""))</f>
        <v>Probabilidad</v>
      </c>
      <c r="T23" s="50" t="s">
        <v>58</v>
      </c>
      <c r="U23" s="50" t="s">
        <v>59</v>
      </c>
      <c r="V23" s="51" t="str">
        <f t="shared" ref="V23:V27" si="8">IF(AND(T23="Preventivo",U23="Automático"),"50%",IF(AND(T23="Preventivo",U23="Manual"),"40%",IF(AND(T23="Detectivo",U23="Automático"),"40%",IF(AND(T23="Detectivo",U23="Manual"),"30%",IF(AND(T23="Correctivo",U23="Automático"),"35%",IF(AND(T23="Correctivo",U23="Manual"),"25%",""))))))</f>
        <v>40%</v>
      </c>
      <c r="W23" s="50" t="s">
        <v>60</v>
      </c>
      <c r="X23" s="50" t="s">
        <v>61</v>
      </c>
      <c r="Y23" s="50" t="s">
        <v>62</v>
      </c>
      <c r="Z23" s="52">
        <f>IFERROR(IF(AND(S22="Probabilidad",S23="Probabilidad"),(AB22-(+AB22*V23)),IF(S23="Probabilidad",(K22-(+K22*V23)),IF(S23="Impacto",AB22,""))),"")</f>
        <v>0.14399999999999999</v>
      </c>
      <c r="AA23" s="53" t="str">
        <f t="shared" si="2"/>
        <v>Muy Baja</v>
      </c>
      <c r="AB23" s="51">
        <f t="shared" ref="AB23:AB27" si="9">+Z23</f>
        <v>0.14399999999999999</v>
      </c>
      <c r="AC23" s="53" t="str">
        <f t="shared" si="4"/>
        <v>Moderado</v>
      </c>
      <c r="AD23" s="51">
        <f>IFERROR(IF(AND(S22="Impacto",S23="Impacto"),(AD22-(+AD22*V23)),IF(S23="Impacto",(O22-(+O22*V23)),IF(S23="Probabilidad",AD22,""))),"")</f>
        <v>0.6</v>
      </c>
      <c r="AE23" s="54" t="str">
        <f t="shared" ref="AE23:AE24" si="10">IFERROR(IF(OR(AND(AA23="Muy Baja",AC23="Leve"),AND(AA23="Muy Baja",AC23="Menor"),AND(AA23="Baja",AC23="Leve")),"Bajo",IF(OR(AND(AA23="Muy baja",AC23="Moderado"),AND(AA23="Baja",AC23="Menor"),AND(AA23="Baja",AC23="Moderado"),AND(AA23="Media",AC23="Leve"),AND(AA23="Media",AC23="Menor"),AND(AA23="Media",AC23="Moderado"),AND(AA23="Alta",AC23="Leve"),AND(AA23="Alta",AC23="Menor")),"Moderado",IF(OR(AND(AA23="Muy Baja",AC23="Mayor"),AND(AA23="Baja",AC23="Mayor"),AND(AA23="Media",AC23="Mayor"),AND(AA23="Alta",AC23="Moderado"),AND(AA23="Alta",AC23="Mayor"),AND(AA23="Muy Alta",AC23="Leve"),AND(AA23="Muy Alta",AC23="Menor"),AND(AA23="Muy Alta",AC23="Moderado"),AND(AA23="Muy Alta",AC23="Mayor")),"Alto",IF(OR(AND(AA23="Muy Baja",AC23="Catastrófico"),AND(AA23="Baja",AC23="Catastrófico"),AND(AA23="Media",AC23="Catastrófico"),AND(AA23="Alta",AC23="Catastrófico"),AND(AA23="Muy Alta",AC23="Catastrófico")),"Extremo","")))),"")</f>
        <v>Moderado</v>
      </c>
      <c r="AF23" s="384"/>
      <c r="AG23" s="50" t="s">
        <v>63</v>
      </c>
      <c r="AH23" s="56"/>
      <c r="AI23" s="57"/>
      <c r="AJ23" s="58"/>
      <c r="AK23" s="58"/>
      <c r="AL23" s="56"/>
      <c r="AM23" s="57"/>
      <c r="AN23" s="93"/>
      <c r="AO23" s="93"/>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row>
    <row r="24" spans="1:71" ht="70" customHeight="1" x14ac:dyDescent="0.35">
      <c r="A24" s="403"/>
      <c r="B24" s="379"/>
      <c r="C24" s="379"/>
      <c r="D24" s="379"/>
      <c r="E24" s="379"/>
      <c r="F24" s="379"/>
      <c r="G24" s="379"/>
      <c r="H24" s="379"/>
      <c r="I24" s="386"/>
      <c r="J24" s="387"/>
      <c r="K24" s="388"/>
      <c r="L24" s="389"/>
      <c r="M24" s="382">
        <f>IF(NOT(ISERROR(MATCH(L24,_xlfn.ANCHORARRAY(F35),0))),K37&amp;"Por favor no seleccionar los criterios de impacto",L24)</f>
        <v>0</v>
      </c>
      <c r="N24" s="381"/>
      <c r="O24" s="382"/>
      <c r="P24" s="383"/>
      <c r="Q24" s="48">
        <v>3</v>
      </c>
      <c r="R24" s="97" t="s">
        <v>695</v>
      </c>
      <c r="S24" s="49" t="str">
        <f>IF(OR(T24="Preventivo",T24="Detectivo"),"Probabilidad",IF(T24="Correctivo","Impacto",""))</f>
        <v>Probabilidad</v>
      </c>
      <c r="T24" s="50" t="s">
        <v>72</v>
      </c>
      <c r="U24" s="50" t="s">
        <v>59</v>
      </c>
      <c r="V24" s="51" t="str">
        <f t="shared" si="8"/>
        <v>30%</v>
      </c>
      <c r="W24" s="50" t="s">
        <v>60</v>
      </c>
      <c r="X24" s="50" t="s">
        <v>61</v>
      </c>
      <c r="Y24" s="50" t="s">
        <v>62</v>
      </c>
      <c r="Z24" s="52">
        <f>IFERROR(IF(AND(S23="Probabilidad",S24="Probabilidad"),(AB23-(+AB23*V24)),IF(AND(S23="Impacto",S24="Probabilidad"),(AB22-(+AB22*V24)),IF(S24="Impacto",AB23,""))),"")</f>
        <v>0.1008</v>
      </c>
      <c r="AA24" s="53" t="str">
        <f t="shared" si="2"/>
        <v>Muy Baja</v>
      </c>
      <c r="AB24" s="51">
        <f t="shared" si="9"/>
        <v>0.1008</v>
      </c>
      <c r="AC24" s="53" t="str">
        <f t="shared" si="4"/>
        <v>Moderado</v>
      </c>
      <c r="AD24" s="51">
        <f>IFERROR(IF(AND(S23="Impacto",S24="Impacto"),(AD23-(+AD23*V24)),IF(AND(S23="Probabilidad",S24="Impacto"),(AD22-(+AD22*V24)),IF(S24="Probabilidad",AD23,""))),"")</f>
        <v>0.6</v>
      </c>
      <c r="AE24" s="54" t="str">
        <f t="shared" si="10"/>
        <v>Moderado</v>
      </c>
      <c r="AF24" s="384"/>
      <c r="AG24" s="50" t="s">
        <v>63</v>
      </c>
      <c r="AH24" s="56"/>
      <c r="AI24" s="57"/>
      <c r="AJ24" s="58"/>
      <c r="AK24" s="58"/>
      <c r="AL24" s="56"/>
      <c r="AM24" s="57"/>
      <c r="AN24" s="93"/>
      <c r="AO24" s="93"/>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row>
    <row r="25" spans="1:71" ht="79" customHeight="1" x14ac:dyDescent="0.35">
      <c r="A25" s="403"/>
      <c r="B25" s="379"/>
      <c r="C25" s="379"/>
      <c r="D25" s="379"/>
      <c r="E25" s="379"/>
      <c r="F25" s="379"/>
      <c r="G25" s="379"/>
      <c r="H25" s="379"/>
      <c r="I25" s="386"/>
      <c r="J25" s="387"/>
      <c r="K25" s="388"/>
      <c r="L25" s="389"/>
      <c r="M25" s="382">
        <f>IF(NOT(ISERROR(MATCH(L25,_xlfn.ANCHORARRAY(F36),0))),K38&amp;"Por favor no seleccionar los criterios de impacto",L25)</f>
        <v>0</v>
      </c>
      <c r="N25" s="381"/>
      <c r="O25" s="382"/>
      <c r="P25" s="383"/>
      <c r="Q25" s="48">
        <v>4</v>
      </c>
      <c r="R25" s="96" t="s">
        <v>696</v>
      </c>
      <c r="S25" s="49" t="str">
        <f t="shared" ref="S25:S27" si="11">IF(OR(T25="Preventivo",T25="Detectivo"),"Probabilidad",IF(T25="Correctivo","Impacto",""))</f>
        <v>Probabilidad</v>
      </c>
      <c r="T25" s="50" t="s">
        <v>72</v>
      </c>
      <c r="U25" s="50" t="s">
        <v>59</v>
      </c>
      <c r="V25" s="51" t="str">
        <f t="shared" si="8"/>
        <v>30%</v>
      </c>
      <c r="W25" s="50" t="s">
        <v>60</v>
      </c>
      <c r="X25" s="50" t="s">
        <v>61</v>
      </c>
      <c r="Y25" s="50" t="s">
        <v>62</v>
      </c>
      <c r="Z25" s="52">
        <f t="shared" ref="Z25:Z27" si="12">IFERROR(IF(AND(S24="Probabilidad",S25="Probabilidad"),(AB24-(+AB24*V25)),IF(AND(S24="Impacto",S25="Probabilidad"),(AB23-(+AB23*V25)),IF(S25="Impacto",AB24,""))),"")</f>
        <v>7.0559999999999998E-2</v>
      </c>
      <c r="AA25" s="53" t="str">
        <f t="shared" si="2"/>
        <v>Muy Baja</v>
      </c>
      <c r="AB25" s="51">
        <f t="shared" si="9"/>
        <v>7.0559999999999998E-2</v>
      </c>
      <c r="AC25" s="53" t="str">
        <f t="shared" si="4"/>
        <v>Moderado</v>
      </c>
      <c r="AD25" s="51">
        <f t="shared" ref="AD25:AD27" si="13">IFERROR(IF(AND(S24="Impacto",S25="Impacto"),(AD24-(+AD24*V25)),IF(AND(S24="Probabilidad",S25="Impacto"),(AD23-(+AD23*V25)),IF(S25="Probabilidad",AD24,""))),"")</f>
        <v>0.6</v>
      </c>
      <c r="AE25" s="54" t="str">
        <f>IFERROR(IF(OR(AND(AA25="Muy Baja",AC25="Leve"),AND(AA25="Muy Baja",AC25="Menor"),AND(AA25="Baja",AC25="Leve")),"Bajo",IF(OR(AND(AA25="Muy baja",AC25="Moderado"),AND(AA25="Baja",AC25="Menor"),AND(AA25="Baja",AC25="Moderado"),AND(AA25="Media",AC25="Leve"),AND(AA25="Media",AC25="Menor"),AND(AA25="Media",AC25="Moderado"),AND(AA25="Alta",AC25="Leve"),AND(AA25="Alta",AC25="Menor")),"Moderado",IF(OR(AND(AA25="Muy Baja",AC25="Mayor"),AND(AA25="Baja",AC25="Mayor"),AND(AA25="Media",AC25="Mayor"),AND(AA25="Alta",AC25="Moderado"),AND(AA25="Alta",AC25="Mayor"),AND(AA25="Muy Alta",AC25="Leve"),AND(AA25="Muy Alta",AC25="Menor"),AND(AA25="Muy Alta",AC25="Moderado"),AND(AA25="Muy Alta",AC25="Mayor")),"Alto",IF(OR(AND(AA25="Muy Baja",AC25="Catastrófico"),AND(AA25="Baja",AC25="Catastrófico"),AND(AA25="Media",AC25="Catastrófico"),AND(AA25="Alta",AC25="Catastrófico"),AND(AA25="Muy Alta",AC25="Catastrófico")),"Extremo","")))),"")</f>
        <v>Moderado</v>
      </c>
      <c r="AF25" s="384"/>
      <c r="AG25" s="50" t="s">
        <v>63</v>
      </c>
      <c r="AH25" s="56"/>
      <c r="AI25" s="57"/>
      <c r="AJ25" s="58"/>
      <c r="AK25" s="58"/>
      <c r="AL25" s="56"/>
      <c r="AM25" s="57"/>
      <c r="AN25" s="93"/>
      <c r="AO25" s="93"/>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row>
    <row r="26" spans="1:71" ht="55" customHeight="1" x14ac:dyDescent="0.35">
      <c r="A26" s="403"/>
      <c r="B26" s="379"/>
      <c r="C26" s="379"/>
      <c r="D26" s="379"/>
      <c r="E26" s="379"/>
      <c r="F26" s="379"/>
      <c r="G26" s="379"/>
      <c r="H26" s="379"/>
      <c r="I26" s="386"/>
      <c r="J26" s="387"/>
      <c r="K26" s="388"/>
      <c r="L26" s="389"/>
      <c r="M26" s="382">
        <f>IF(NOT(ISERROR(MATCH(L26,_xlfn.ANCHORARRAY(F37),0))),K39&amp;"Por favor no seleccionar los criterios de impacto",L26)</f>
        <v>0</v>
      </c>
      <c r="N26" s="381"/>
      <c r="O26" s="382"/>
      <c r="P26" s="383"/>
      <c r="Q26" s="48">
        <v>5</v>
      </c>
      <c r="R26" s="96" t="s">
        <v>587</v>
      </c>
      <c r="S26" s="49" t="str">
        <f t="shared" si="11"/>
        <v>Impacto</v>
      </c>
      <c r="T26" s="50" t="s">
        <v>111</v>
      </c>
      <c r="U26" s="50" t="s">
        <v>59</v>
      </c>
      <c r="V26" s="51" t="str">
        <f t="shared" si="8"/>
        <v>25%</v>
      </c>
      <c r="W26" s="50" t="s">
        <v>60</v>
      </c>
      <c r="X26" s="50" t="s">
        <v>61</v>
      </c>
      <c r="Y26" s="50" t="s">
        <v>62</v>
      </c>
      <c r="Z26" s="52">
        <f t="shared" si="12"/>
        <v>7.0559999999999998E-2</v>
      </c>
      <c r="AA26" s="53" t="str">
        <f t="shared" si="2"/>
        <v>Muy Baja</v>
      </c>
      <c r="AB26" s="51">
        <f t="shared" si="9"/>
        <v>7.0559999999999998E-2</v>
      </c>
      <c r="AC26" s="53" t="str">
        <f t="shared" si="4"/>
        <v>Moderado</v>
      </c>
      <c r="AD26" s="51">
        <f t="shared" si="13"/>
        <v>0.44999999999999996</v>
      </c>
      <c r="AE26" s="54" t="str">
        <f t="shared" ref="AE26:AE27" si="14">IFERROR(IF(OR(AND(AA26="Muy Baja",AC26="Leve"),AND(AA26="Muy Baja",AC26="Menor"),AND(AA26="Baja",AC26="Leve")),"Bajo",IF(OR(AND(AA26="Muy baja",AC26="Moderado"),AND(AA26="Baja",AC26="Menor"),AND(AA26="Baja",AC26="Moderado"),AND(AA26="Media",AC26="Leve"),AND(AA26="Media",AC26="Menor"),AND(AA26="Media",AC26="Moderado"),AND(AA26="Alta",AC26="Leve"),AND(AA26="Alta",AC26="Menor")),"Moderado",IF(OR(AND(AA26="Muy Baja",AC26="Mayor"),AND(AA26="Baja",AC26="Mayor"),AND(AA26="Media",AC26="Mayor"),AND(AA26="Alta",AC26="Moderado"),AND(AA26="Alta",AC26="Mayor"),AND(AA26="Muy Alta",AC26="Leve"),AND(AA26="Muy Alta",AC26="Menor"),AND(AA26="Muy Alta",AC26="Moderado"),AND(AA26="Muy Alta",AC26="Mayor")),"Alto",IF(OR(AND(AA26="Muy Baja",AC26="Catastrófico"),AND(AA26="Baja",AC26="Catastrófico"),AND(AA26="Media",AC26="Catastrófico"),AND(AA26="Alta",AC26="Catastrófico"),AND(AA26="Muy Alta",AC26="Catastrófico")),"Extremo","")))),"")</f>
        <v>Moderado</v>
      </c>
      <c r="AF26" s="384"/>
      <c r="AG26" s="50" t="s">
        <v>63</v>
      </c>
      <c r="AH26" s="56"/>
      <c r="AI26" s="57"/>
      <c r="AJ26" s="58"/>
      <c r="AK26" s="58"/>
      <c r="AL26" s="56"/>
      <c r="AM26" s="57"/>
      <c r="AN26" s="93"/>
      <c r="AO26" s="93"/>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1" ht="151.5" hidden="1" customHeight="1" x14ac:dyDescent="0.35">
      <c r="A27" s="403"/>
      <c r="B27" s="379"/>
      <c r="C27" s="379"/>
      <c r="D27" s="379"/>
      <c r="E27" s="46"/>
      <c r="F27" s="379"/>
      <c r="G27" s="46"/>
      <c r="H27" s="379"/>
      <c r="I27" s="386"/>
      <c r="J27" s="387"/>
      <c r="K27" s="388"/>
      <c r="L27" s="389"/>
      <c r="M27" s="382">
        <f>IF(NOT(ISERROR(MATCH(L27,_xlfn.ANCHORARRAY(F38),0))),K40&amp;"Por favor no seleccionar los criterios de impacto",L27)</f>
        <v>0</v>
      </c>
      <c r="N27" s="381"/>
      <c r="O27" s="382"/>
      <c r="P27" s="383"/>
      <c r="Q27" s="48">
        <v>6</v>
      </c>
      <c r="R27" s="60"/>
      <c r="S27" s="49" t="str">
        <f t="shared" si="11"/>
        <v/>
      </c>
      <c r="T27" s="50"/>
      <c r="U27" s="50"/>
      <c r="V27" s="51" t="str">
        <f t="shared" si="8"/>
        <v/>
      </c>
      <c r="W27" s="50"/>
      <c r="X27" s="50"/>
      <c r="Y27" s="50"/>
      <c r="Z27" s="52" t="str">
        <f t="shared" si="12"/>
        <v/>
      </c>
      <c r="AA27" s="53" t="str">
        <f t="shared" si="2"/>
        <v/>
      </c>
      <c r="AB27" s="51" t="str">
        <f t="shared" si="9"/>
        <v/>
      </c>
      <c r="AC27" s="53" t="str">
        <f t="shared" si="4"/>
        <v/>
      </c>
      <c r="AD27" s="51" t="str">
        <f t="shared" si="13"/>
        <v/>
      </c>
      <c r="AE27" s="54" t="str">
        <f t="shared" si="14"/>
        <v/>
      </c>
      <c r="AF27" s="54"/>
      <c r="AG27" s="50"/>
      <c r="AH27" s="56"/>
      <c r="AI27" s="57"/>
      <c r="AJ27" s="58"/>
      <c r="AK27" s="58"/>
      <c r="AL27" s="56"/>
      <c r="AM27" s="57"/>
      <c r="AN27" s="93"/>
      <c r="AO27" s="93"/>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row>
    <row r="28" spans="1:71" ht="87" customHeight="1" x14ac:dyDescent="0.35">
      <c r="A28" s="403">
        <v>3</v>
      </c>
      <c r="B28" s="379" t="s">
        <v>90</v>
      </c>
      <c r="C28" s="379" t="s">
        <v>588</v>
      </c>
      <c r="D28" s="379" t="s">
        <v>589</v>
      </c>
      <c r="E28" s="379" t="s">
        <v>584</v>
      </c>
      <c r="F28" s="379" t="s">
        <v>590</v>
      </c>
      <c r="G28" s="379" t="s">
        <v>54</v>
      </c>
      <c r="H28" s="379" t="s">
        <v>55</v>
      </c>
      <c r="I28" s="386">
        <v>100</v>
      </c>
      <c r="J28" s="387" t="str">
        <f>IF(I28&lt;=0,"",IF(I28&lt;=2,"Muy Baja",IF(I28&lt;=24,"Baja",IF(I28&lt;=500,"Media",IF(I28&lt;=5000,"Alta","Muy Alta")))))</f>
        <v>Media</v>
      </c>
      <c r="K28" s="388">
        <f>IF(J28="","",IF(J28="Muy Baja",0.2,IF(J28="Baja",0.4,IF(J28="Media",0.6,IF(J28="Alta",0.8,IF(J28="Muy Alta",1,))))))</f>
        <v>0.6</v>
      </c>
      <c r="L28" s="389" t="s">
        <v>56</v>
      </c>
      <c r="M28" s="388" t="s">
        <v>56</v>
      </c>
      <c r="N28" s="387" t="s">
        <v>702</v>
      </c>
      <c r="O28" s="388">
        <f>IF(N28="","",IF(N28="Leve",0.2,IF(N28="Menor",0.4,IF(N28="Moderado",0.6,IF(N28="Mayor",0.8,IF(N28="Catastrófico",1,))))))</f>
        <v>0.6</v>
      </c>
      <c r="P28" s="395" t="str">
        <f>IF(OR(AND(J28="Muy Baja",N28="Leve"),AND(J28="Muy Baja",N28="Menor"),AND(J28="Baja",N28="Leve")),"Bajo",IF(OR(AND(J28="Muy baja",N28="Moderado"),AND(J28="Baja",N28="Menor"),AND(J28="Baja",N28="Moderado"),AND(J28="Media",N28="Leve"),AND(J28="Media",N28="Menor"),AND(J28="Media",N28="Moderado"),AND(J28="Alta",N28="Leve"),AND(J28="Alta",N28="Menor")),"Moderado",IF(OR(AND(J28="Muy Baja",N28="Mayor"),AND(J28="Baja",N28="Mayor"),AND(J28="Media",N28="Mayor"),AND(J28="Alta",N28="Moderado"),AND(J28="Alta",N28="Mayor"),AND(J28="Muy Alta",N28="Leve"),AND(J28="Muy Alta",N28="Menor"),AND(J28="Muy Alta",N28="Moderado"),AND(J28="Muy Alta",N28="Mayor")),"Alto",IF(OR(AND(J28="Muy Baja",N28="Catastrófico"),AND(J28="Baja",N28="Catastrófico"),AND(J28="Media",N28="Catastrófico"),AND(J28="Alta",N28="Catastrófico"),AND(J28="Muy Alta",N28="Catastrófico")),"Extremo",""))))</f>
        <v>Moderado</v>
      </c>
      <c r="Q28" s="48">
        <v>1</v>
      </c>
      <c r="R28" s="96" t="s">
        <v>591</v>
      </c>
      <c r="S28" s="49" t="str">
        <f>IF(OR(T28="Preventivo",T28="Detectivo"),"Probabilidad",IF(T28="Correctivo","Impacto",""))</f>
        <v>Probabilidad</v>
      </c>
      <c r="T28" s="50" t="s">
        <v>72</v>
      </c>
      <c r="U28" s="50" t="s">
        <v>59</v>
      </c>
      <c r="V28" s="51" t="str">
        <f>IF(AND(T28="Preventivo",U28="Automático"),"50%",IF(AND(T28="Preventivo",U28="Manual"),"40%",IF(AND(T28="Detectivo",U28="Automático"),"40%",IF(AND(T28="Detectivo",U28="Manual"),"30%",IF(AND(T28="Correctivo",U28="Automático"),"35%",IF(AND(T28="Correctivo",U28="Manual"),"25%",""))))))</f>
        <v>30%</v>
      </c>
      <c r="W28" s="50" t="s">
        <v>60</v>
      </c>
      <c r="X28" s="50" t="s">
        <v>61</v>
      </c>
      <c r="Y28" s="50" t="s">
        <v>62</v>
      </c>
      <c r="Z28" s="52">
        <f>IFERROR(IF(S28="Probabilidad",(K28-(+K28*V28)),IF(S28="Impacto",K28,"")),"")</f>
        <v>0.42</v>
      </c>
      <c r="AA28" s="53" t="str">
        <f>IFERROR(IF(Z28="","",IF(Z28&lt;=0.2,"Muy Baja",IF(Z28&lt;=0.4,"Baja",IF(Z28&lt;=0.6,"Media",IF(Z28&lt;=0.8,"Alta","Muy Alta"))))),"")</f>
        <v>Media</v>
      </c>
      <c r="AB28" s="51">
        <f>+Z28</f>
        <v>0.42</v>
      </c>
      <c r="AC28" s="53" t="str">
        <f>IFERROR(IF(AD28="","",IF(AD28&lt;=0.2,"Leve",IF(AD28&lt;=0.4,"Menor",IF(AD28&lt;=0.6,"Moderado",IF(AD28&lt;=0.8,"Mayor","Catastrófico"))))),"")</f>
        <v>Moderado</v>
      </c>
      <c r="AD28" s="51">
        <f>IFERROR(IF(S28="Impacto",(O28-(+O28*V28)),IF(S28="Probabilidad",O28,"")),"")</f>
        <v>0.6</v>
      </c>
      <c r="AE28" s="54" t="str">
        <f>IFERROR(IF(OR(AND(AA28="Muy Baja",AC28="Leve"),AND(AA28="Muy Baja",AC28="Menor"),AND(AA28="Baja",AC28="Leve")),"Bajo",IF(OR(AND(AA28="Muy baja",AC28="Moderado"),AND(AA28="Baja",AC28="Menor"),AND(AA28="Baja",AC28="Moderado"),AND(AA28="Media",AC28="Leve"),AND(AA28="Media",AC28="Menor"),AND(AA28="Media",AC28="Moderado"),AND(AA28="Alta",AC28="Leve"),AND(AA28="Alta",AC28="Menor")),"Moderado",IF(OR(AND(AA28="Muy Baja",AC28="Mayor"),AND(AA28="Baja",AC28="Mayor"),AND(AA28="Media",AC28="Mayor"),AND(AA28="Alta",AC28="Moderado"),AND(AA28="Alta",AC28="Mayor"),AND(AA28="Muy Alta",AC28="Leve"),AND(AA28="Muy Alta",AC28="Menor"),AND(AA28="Muy Alta",AC28="Moderado"),AND(AA28="Muy Alta",AC28="Mayor")),"Alto",IF(OR(AND(AA28="Muy Baja",AC28="Catastrófico"),AND(AA28="Baja",AC28="Catastrófico"),AND(AA28="Media",AC28="Catastrófico"),AND(AA28="Alta",AC28="Catastrófico"),AND(AA28="Muy Alta",AC28="Catastrófico")),"Extremo","")))),"")</f>
        <v>Moderado</v>
      </c>
      <c r="AF28" s="396" t="str">
        <f>(AE31)</f>
        <v>Moderado</v>
      </c>
      <c r="AG28" s="50" t="s">
        <v>63</v>
      </c>
      <c r="AH28" s="56"/>
      <c r="AI28" s="57"/>
      <c r="AJ28" s="58"/>
      <c r="AK28" s="58"/>
      <c r="AL28" s="56"/>
      <c r="AM28" s="57"/>
      <c r="AN28" s="93"/>
      <c r="AO28" s="93"/>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row>
    <row r="29" spans="1:71" ht="120.65" customHeight="1" x14ac:dyDescent="0.35">
      <c r="A29" s="403"/>
      <c r="B29" s="379"/>
      <c r="C29" s="379"/>
      <c r="D29" s="379"/>
      <c r="E29" s="379"/>
      <c r="F29" s="379"/>
      <c r="G29" s="379"/>
      <c r="H29" s="379"/>
      <c r="I29" s="386"/>
      <c r="J29" s="387"/>
      <c r="K29" s="388"/>
      <c r="L29" s="389"/>
      <c r="M29" s="388">
        <f>IF(NOT(ISERROR(MATCH(L29,_xlfn.ANCHORARRAY(F40),0))),K42&amp;"Por favor no seleccionar los criterios de impacto",L29)</f>
        <v>0</v>
      </c>
      <c r="N29" s="387"/>
      <c r="O29" s="388"/>
      <c r="P29" s="395"/>
      <c r="Q29" s="48">
        <v>2</v>
      </c>
      <c r="R29" s="97" t="s">
        <v>592</v>
      </c>
      <c r="S29" s="49" t="str">
        <f>IF(OR(T29="Preventivo",T29="Detectivo"),"Probabilidad",IF(T29="Correctivo","Impacto",""))</f>
        <v>Probabilidad</v>
      </c>
      <c r="T29" s="50" t="s">
        <v>72</v>
      </c>
      <c r="U29" s="50" t="s">
        <v>59</v>
      </c>
      <c r="V29" s="51" t="str">
        <f t="shared" ref="V29:V33" si="15">IF(AND(T29="Preventivo",U29="Automático"),"50%",IF(AND(T29="Preventivo",U29="Manual"),"40%",IF(AND(T29="Detectivo",U29="Automático"),"40%",IF(AND(T29="Detectivo",U29="Manual"),"30%",IF(AND(T29="Correctivo",U29="Automático"),"35%",IF(AND(T29="Correctivo",U29="Manual"),"25%",""))))))</f>
        <v>30%</v>
      </c>
      <c r="W29" s="50" t="s">
        <v>60</v>
      </c>
      <c r="X29" s="50" t="s">
        <v>61</v>
      </c>
      <c r="Y29" s="50" t="s">
        <v>62</v>
      </c>
      <c r="Z29" s="59">
        <f>IFERROR(IF(AND(S28="Probabilidad",S29="Probabilidad"),(AB28-(+AB28*V29)),IF(S29="Probabilidad",(K28-(+K28*V29)),IF(S29="Impacto",AB28,""))),"")</f>
        <v>0.29399999999999998</v>
      </c>
      <c r="AA29" s="53" t="str">
        <f t="shared" si="2"/>
        <v>Baja</v>
      </c>
      <c r="AB29" s="51">
        <f t="shared" ref="AB29:AB33" si="16">+Z29</f>
        <v>0.29399999999999998</v>
      </c>
      <c r="AC29" s="53" t="str">
        <f t="shared" si="4"/>
        <v>Moderado</v>
      </c>
      <c r="AD29" s="51">
        <f>IFERROR(IF(AND(S28="Impacto",S29="Impacto"),(AD28-(+AD28*V29)),IF(S29="Impacto",(O28-(+O28*V29)),IF(S29="Probabilidad",AD28,""))),"")</f>
        <v>0.6</v>
      </c>
      <c r="AE29" s="54" t="str">
        <f t="shared" ref="AE29:AE30" si="17">IFERROR(IF(OR(AND(AA29="Muy Baja",AC29="Leve"),AND(AA29="Muy Baja",AC29="Menor"),AND(AA29="Baja",AC29="Leve")),"Bajo",IF(OR(AND(AA29="Muy baja",AC29="Moderado"),AND(AA29="Baja",AC29="Menor"),AND(AA29="Baja",AC29="Moderado"),AND(AA29="Media",AC29="Leve"),AND(AA29="Media",AC29="Menor"),AND(AA29="Media",AC29="Moderado"),AND(AA29="Alta",AC29="Leve"),AND(AA29="Alta",AC29="Menor")),"Moderado",IF(OR(AND(AA29="Muy Baja",AC29="Mayor"),AND(AA29="Baja",AC29="Mayor"),AND(AA29="Media",AC29="Mayor"),AND(AA29="Alta",AC29="Moderado"),AND(AA29="Alta",AC29="Mayor"),AND(AA29="Muy Alta",AC29="Leve"),AND(AA29="Muy Alta",AC29="Menor"),AND(AA29="Muy Alta",AC29="Moderado"),AND(AA29="Muy Alta",AC29="Mayor")),"Alto",IF(OR(AND(AA29="Muy Baja",AC29="Catastrófico"),AND(AA29="Baja",AC29="Catastrófico"),AND(AA29="Media",AC29="Catastrófico"),AND(AA29="Alta",AC29="Catastrófico"),AND(AA29="Muy Alta",AC29="Catastrófico")),"Extremo","")))),"")</f>
        <v>Moderado</v>
      </c>
      <c r="AF29" s="396"/>
      <c r="AG29" s="50" t="s">
        <v>63</v>
      </c>
      <c r="AH29" s="56"/>
      <c r="AI29" s="57"/>
      <c r="AJ29" s="58"/>
      <c r="AK29" s="58"/>
      <c r="AL29" s="56"/>
      <c r="AM29" s="57"/>
      <c r="AN29" s="93"/>
      <c r="AO29" s="93"/>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row>
    <row r="30" spans="1:71" ht="113.5" customHeight="1" x14ac:dyDescent="0.35">
      <c r="A30" s="403"/>
      <c r="B30" s="379"/>
      <c r="C30" s="379"/>
      <c r="D30" s="379"/>
      <c r="E30" s="379"/>
      <c r="F30" s="379"/>
      <c r="G30" s="379"/>
      <c r="H30" s="379"/>
      <c r="I30" s="386"/>
      <c r="J30" s="387"/>
      <c r="K30" s="388"/>
      <c r="L30" s="389"/>
      <c r="M30" s="388">
        <f>IF(NOT(ISERROR(MATCH(L30,_xlfn.ANCHORARRAY(F41),0))),K43&amp;"Por favor no seleccionar los criterios de impacto",L30)</f>
        <v>0</v>
      </c>
      <c r="N30" s="387"/>
      <c r="O30" s="388"/>
      <c r="P30" s="395"/>
      <c r="Q30" s="48">
        <v>3</v>
      </c>
      <c r="R30" s="97" t="s">
        <v>697</v>
      </c>
      <c r="S30" s="49" t="str">
        <f>IF(OR(T30="Preventivo",T30="Detectivo"),"Probabilidad",IF(T30="Correctivo","Impacto",""))</f>
        <v>Probabilidad</v>
      </c>
      <c r="T30" s="50" t="s">
        <v>58</v>
      </c>
      <c r="U30" s="50" t="s">
        <v>59</v>
      </c>
      <c r="V30" s="51" t="str">
        <f t="shared" si="15"/>
        <v>40%</v>
      </c>
      <c r="W30" s="50" t="s">
        <v>60</v>
      </c>
      <c r="X30" s="50" t="s">
        <v>61</v>
      </c>
      <c r="Y30" s="50" t="s">
        <v>62</v>
      </c>
      <c r="Z30" s="52">
        <f>IFERROR(IF(AND(S29="Probabilidad",S30="Probabilidad"),(AB29-(+AB29*V30)),IF(AND(S29="Impacto",S30="Probabilidad"),(AB28-(+AB28*V30)),IF(S30="Impacto",AB29,""))),"")</f>
        <v>0.1764</v>
      </c>
      <c r="AA30" s="53" t="str">
        <f t="shared" si="2"/>
        <v>Muy Baja</v>
      </c>
      <c r="AB30" s="51">
        <f t="shared" si="16"/>
        <v>0.1764</v>
      </c>
      <c r="AC30" s="53" t="str">
        <f t="shared" si="4"/>
        <v>Moderado</v>
      </c>
      <c r="AD30" s="51">
        <f>IFERROR(IF(AND(S29="Impacto",S30="Impacto"),(AD29-(+AD29*V30)),IF(AND(S29="Probabilidad",S30="Impacto"),(AD28-(+AD28*V30)),IF(S30="Probabilidad",AD29,""))),"")</f>
        <v>0.6</v>
      </c>
      <c r="AE30" s="54" t="str">
        <f t="shared" si="17"/>
        <v>Moderado</v>
      </c>
      <c r="AF30" s="396"/>
      <c r="AG30" s="50" t="s">
        <v>63</v>
      </c>
      <c r="AH30" s="56"/>
      <c r="AI30" s="57"/>
      <c r="AJ30" s="58"/>
      <c r="AK30" s="58"/>
      <c r="AL30" s="56"/>
      <c r="AM30" s="57"/>
      <c r="AN30" s="93"/>
      <c r="AO30" s="93"/>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row>
    <row r="31" spans="1:71" ht="151.5" customHeight="1" x14ac:dyDescent="0.35">
      <c r="A31" s="403"/>
      <c r="B31" s="379"/>
      <c r="C31" s="379"/>
      <c r="D31" s="379"/>
      <c r="E31" s="379"/>
      <c r="F31" s="379"/>
      <c r="G31" s="379"/>
      <c r="H31" s="379"/>
      <c r="I31" s="386"/>
      <c r="J31" s="387"/>
      <c r="K31" s="388"/>
      <c r="L31" s="389"/>
      <c r="M31" s="388">
        <f>IF(NOT(ISERROR(MATCH(L31,_xlfn.ANCHORARRAY(F42),0))),K44&amp;"Por favor no seleccionar los criterios de impacto",L31)</f>
        <v>0</v>
      </c>
      <c r="N31" s="387"/>
      <c r="O31" s="388"/>
      <c r="P31" s="395"/>
      <c r="Q31" s="48">
        <v>4</v>
      </c>
      <c r="R31" s="324" t="s">
        <v>593</v>
      </c>
      <c r="S31" s="49" t="str">
        <f t="shared" ref="S31:S33" si="18">IF(OR(T31="Preventivo",T31="Detectivo"),"Probabilidad",IF(T31="Correctivo","Impacto",""))</f>
        <v>Probabilidad</v>
      </c>
      <c r="T31" s="50" t="s">
        <v>72</v>
      </c>
      <c r="U31" s="50" t="s">
        <v>59</v>
      </c>
      <c r="V31" s="51" t="str">
        <f t="shared" si="15"/>
        <v>30%</v>
      </c>
      <c r="W31" s="50" t="s">
        <v>60</v>
      </c>
      <c r="X31" s="50" t="s">
        <v>61</v>
      </c>
      <c r="Y31" s="50" t="s">
        <v>62</v>
      </c>
      <c r="Z31" s="52">
        <f t="shared" ref="Z31:Z33" si="19">IFERROR(IF(AND(S30="Probabilidad",S31="Probabilidad"),(AB30-(+AB30*V31)),IF(AND(S30="Impacto",S31="Probabilidad"),(AB29-(+AB29*V31)),IF(S31="Impacto",AB30,""))),"")</f>
        <v>0.12348000000000001</v>
      </c>
      <c r="AA31" s="53" t="str">
        <f t="shared" si="2"/>
        <v>Muy Baja</v>
      </c>
      <c r="AB31" s="51">
        <f t="shared" si="16"/>
        <v>0.12348000000000001</v>
      </c>
      <c r="AC31" s="53" t="str">
        <f t="shared" si="4"/>
        <v>Moderado</v>
      </c>
      <c r="AD31" s="51">
        <f t="shared" ref="AD31:AD33" si="20">IFERROR(IF(AND(S30="Impacto",S31="Impacto"),(AD30-(+AD30*V31)),IF(AND(S30="Probabilidad",S31="Impacto"),(AD29-(+AD29*V31)),IF(S31="Probabilidad",AD30,""))),"")</f>
        <v>0.6</v>
      </c>
      <c r="AE31" s="54" t="str">
        <f>IFERROR(IF(OR(AND(AA31="Muy Baja",AC31="Leve"),AND(AA31="Muy Baja",AC31="Menor"),AND(AA31="Baja",AC31="Leve")),"Bajo",IF(OR(AND(AA31="Muy baja",AC31="Moderado"),AND(AA31="Baja",AC31="Menor"),AND(AA31="Baja",AC31="Moderado"),AND(AA31="Media",AC31="Leve"),AND(AA31="Media",AC31="Menor"),AND(AA31="Media",AC31="Moderado"),AND(AA31="Alta",AC31="Leve"),AND(AA31="Alta",AC31="Menor")),"Moderado",IF(OR(AND(AA31="Muy Baja",AC31="Mayor"),AND(AA31="Baja",AC31="Mayor"),AND(AA31="Media",AC31="Mayor"),AND(AA31="Alta",AC31="Moderado"),AND(AA31="Alta",AC31="Mayor"),AND(AA31="Muy Alta",AC31="Leve"),AND(AA31="Muy Alta",AC31="Menor"),AND(AA31="Muy Alta",AC31="Moderado"),AND(AA31="Muy Alta",AC31="Mayor")),"Alto",IF(OR(AND(AA31="Muy Baja",AC31="Catastrófico"),AND(AA31="Baja",AC31="Catastrófico"),AND(AA31="Media",AC31="Catastrófico"),AND(AA31="Alta",AC31="Catastrófico"),AND(AA31="Muy Alta",AC31="Catastrófico")),"Extremo","")))),"")</f>
        <v>Moderado</v>
      </c>
      <c r="AF31" s="396"/>
      <c r="AG31" s="50" t="s">
        <v>63</v>
      </c>
      <c r="AH31" s="56"/>
      <c r="AI31" s="57"/>
      <c r="AJ31" s="58"/>
      <c r="AK31" s="58"/>
      <c r="AL31" s="56"/>
      <c r="AM31" s="57"/>
      <c r="AN31" s="93"/>
      <c r="AO31" s="93"/>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row>
    <row r="32" spans="1:71" ht="95.15" customHeight="1" x14ac:dyDescent="0.35">
      <c r="A32" s="403"/>
      <c r="B32" s="379"/>
      <c r="C32" s="379"/>
      <c r="D32" s="379"/>
      <c r="E32" s="379"/>
      <c r="F32" s="379"/>
      <c r="G32" s="379"/>
      <c r="H32" s="379"/>
      <c r="I32" s="386"/>
      <c r="J32" s="387"/>
      <c r="K32" s="388"/>
      <c r="L32" s="389"/>
      <c r="M32" s="388">
        <f>IF(NOT(ISERROR(MATCH(L32,_xlfn.ANCHORARRAY(F43),0))),K45&amp;"Por favor no seleccionar los criterios de impacto",L32)</f>
        <v>0</v>
      </c>
      <c r="N32" s="387"/>
      <c r="O32" s="388"/>
      <c r="P32" s="395"/>
      <c r="Q32" s="48">
        <v>5</v>
      </c>
      <c r="R32" s="300" t="s">
        <v>698</v>
      </c>
      <c r="S32" s="49" t="str">
        <f t="shared" si="18"/>
        <v>Probabilidad</v>
      </c>
      <c r="T32" s="50" t="s">
        <v>72</v>
      </c>
      <c r="U32" s="50" t="s">
        <v>59</v>
      </c>
      <c r="V32" s="51" t="str">
        <f t="shared" si="15"/>
        <v>30%</v>
      </c>
      <c r="W32" s="50" t="s">
        <v>60</v>
      </c>
      <c r="X32" s="50" t="s">
        <v>61</v>
      </c>
      <c r="Y32" s="50" t="s">
        <v>62</v>
      </c>
      <c r="Z32" s="52">
        <f t="shared" si="19"/>
        <v>8.6436000000000013E-2</v>
      </c>
      <c r="AA32" s="53" t="str">
        <f t="shared" si="2"/>
        <v>Muy Baja</v>
      </c>
      <c r="AB32" s="51">
        <f t="shared" si="16"/>
        <v>8.6436000000000013E-2</v>
      </c>
      <c r="AC32" s="53" t="str">
        <f t="shared" si="4"/>
        <v>Moderado</v>
      </c>
      <c r="AD32" s="51">
        <f t="shared" si="20"/>
        <v>0.6</v>
      </c>
      <c r="AE32" s="54" t="str">
        <f t="shared" ref="AE32:AE33" si="21">IFERROR(IF(OR(AND(AA32="Muy Baja",AC32="Leve"),AND(AA32="Muy Baja",AC32="Menor"),AND(AA32="Baja",AC32="Leve")),"Bajo",IF(OR(AND(AA32="Muy baja",AC32="Moderado"),AND(AA32="Baja",AC32="Menor"),AND(AA32="Baja",AC32="Moderado"),AND(AA32="Media",AC32="Leve"),AND(AA32="Media",AC32="Menor"),AND(AA32="Media",AC32="Moderado"),AND(AA32="Alta",AC32="Leve"),AND(AA32="Alta",AC32="Menor")),"Moderado",IF(OR(AND(AA32="Muy Baja",AC32="Mayor"),AND(AA32="Baja",AC32="Mayor"),AND(AA32="Media",AC32="Mayor"),AND(AA32="Alta",AC32="Moderado"),AND(AA32="Alta",AC32="Mayor"),AND(AA32="Muy Alta",AC32="Leve"),AND(AA32="Muy Alta",AC32="Menor"),AND(AA32="Muy Alta",AC32="Moderado"),AND(AA32="Muy Alta",AC32="Mayor")),"Alto",IF(OR(AND(AA32="Muy Baja",AC32="Catastrófico"),AND(AA32="Baja",AC32="Catastrófico"),AND(AA32="Media",AC32="Catastrófico"),AND(AA32="Alta",AC32="Catastrófico"),AND(AA32="Muy Alta",AC32="Catastrófico")),"Extremo","")))),"")</f>
        <v>Moderado</v>
      </c>
      <c r="AF32" s="396"/>
      <c r="AG32" s="50" t="s">
        <v>63</v>
      </c>
      <c r="AH32" s="56"/>
      <c r="AI32" s="57"/>
      <c r="AJ32" s="58"/>
      <c r="AK32" s="58"/>
      <c r="AL32" s="56"/>
      <c r="AM32" s="57"/>
      <c r="AN32" s="93"/>
      <c r="AO32" s="93"/>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row>
    <row r="33" spans="1:71" ht="99" customHeight="1" x14ac:dyDescent="0.35">
      <c r="A33" s="403"/>
      <c r="B33" s="379"/>
      <c r="C33" s="379"/>
      <c r="D33" s="379"/>
      <c r="E33" s="379"/>
      <c r="F33" s="379"/>
      <c r="G33" s="379"/>
      <c r="H33" s="379"/>
      <c r="I33" s="386"/>
      <c r="J33" s="387"/>
      <c r="K33" s="388"/>
      <c r="L33" s="389"/>
      <c r="M33" s="388">
        <f>IF(NOT(ISERROR(MATCH(L33,_xlfn.ANCHORARRAY(F44),0))),K46&amp;"Por favor no seleccionar los criterios de impacto",L33)</f>
        <v>0</v>
      </c>
      <c r="N33" s="387"/>
      <c r="O33" s="388"/>
      <c r="P33" s="395"/>
      <c r="Q33" s="48">
        <v>6</v>
      </c>
      <c r="R33" s="300" t="s">
        <v>594</v>
      </c>
      <c r="S33" s="49" t="str">
        <f t="shared" si="18"/>
        <v>Impacto</v>
      </c>
      <c r="T33" s="50" t="s">
        <v>111</v>
      </c>
      <c r="U33" s="50" t="s">
        <v>59</v>
      </c>
      <c r="V33" s="51" t="str">
        <f t="shared" si="15"/>
        <v>25%</v>
      </c>
      <c r="W33" s="50" t="s">
        <v>60</v>
      </c>
      <c r="X33" s="50" t="s">
        <v>61</v>
      </c>
      <c r="Y33" s="50" t="s">
        <v>62</v>
      </c>
      <c r="Z33" s="52">
        <f t="shared" si="19"/>
        <v>8.6436000000000013E-2</v>
      </c>
      <c r="AA33" s="53" t="str">
        <f t="shared" si="2"/>
        <v>Muy Baja</v>
      </c>
      <c r="AB33" s="51">
        <f t="shared" si="16"/>
        <v>8.6436000000000013E-2</v>
      </c>
      <c r="AC33" s="53" t="str">
        <f t="shared" si="4"/>
        <v>Moderado</v>
      </c>
      <c r="AD33" s="51">
        <f t="shared" si="20"/>
        <v>0.44999999999999996</v>
      </c>
      <c r="AE33" s="54" t="str">
        <f t="shared" si="21"/>
        <v>Moderado</v>
      </c>
      <c r="AF33" s="396"/>
      <c r="AG33" s="50" t="s">
        <v>63</v>
      </c>
      <c r="AH33" s="56"/>
      <c r="AI33" s="57"/>
      <c r="AJ33" s="58"/>
      <c r="AK33" s="58"/>
      <c r="AL33" s="56"/>
      <c r="AM33" s="57"/>
      <c r="AN33" s="93"/>
      <c r="AO33" s="93"/>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row>
    <row r="34" spans="1:71" ht="66.650000000000006" customHeight="1" x14ac:dyDescent="0.35">
      <c r="A34" s="403">
        <v>4</v>
      </c>
      <c r="B34" s="379" t="s">
        <v>595</v>
      </c>
      <c r="C34" s="379" t="s">
        <v>596</v>
      </c>
      <c r="D34" s="379" t="s">
        <v>597</v>
      </c>
      <c r="E34" s="379" t="s">
        <v>584</v>
      </c>
      <c r="F34" s="379" t="s">
        <v>598</v>
      </c>
      <c r="G34" s="379" t="s">
        <v>216</v>
      </c>
      <c r="H34" s="379" t="s">
        <v>55</v>
      </c>
      <c r="I34" s="386">
        <v>100</v>
      </c>
      <c r="J34" s="387" t="str">
        <f>IF(I34&lt;=0,"",IF(I34&lt;=2,"Muy Baja",IF(I34&lt;=24,"Baja",IF(I34&lt;=500,"Media",IF(I34&lt;=5000,"Alta","Muy Alta")))))</f>
        <v>Media</v>
      </c>
      <c r="K34" s="388">
        <f>IF(J34="","",IF(J34="Muy Baja",0.2,IF(J34="Baja",0.4,IF(J34="Media",0.6,IF(J34="Alta",0.8,IF(J34="Muy Alta",1,))))))</f>
        <v>0.6</v>
      </c>
      <c r="L34" s="389" t="s">
        <v>371</v>
      </c>
      <c r="M34" s="388" t="s">
        <v>371</v>
      </c>
      <c r="N34" s="387" t="s">
        <v>702</v>
      </c>
      <c r="O34" s="388">
        <f>IF(N34="","",IF(N34="Leve",0.2,IF(N34="Menor",0.4,IF(N34="Moderado",0.6,IF(N34="Mayor",0.8,IF(N34="Catastrófico",1,))))))</f>
        <v>0.6</v>
      </c>
      <c r="P34" s="395" t="str">
        <f>IF(OR(AND(J34="Muy Baja",N34="Leve"),AND(J34="Muy Baja",N34="Menor"),AND(J34="Baja",N34="Leve")),"Bajo",IF(OR(AND(J34="Muy baja",N34="Moderado"),AND(J34="Baja",N34="Menor"),AND(J34="Baja",N34="Moderado"),AND(J34="Media",N34="Leve"),AND(J34="Media",N34="Menor"),AND(J34="Media",N34="Moderado"),AND(J34="Alta",N34="Leve"),AND(J34="Alta",N34="Menor")),"Moderado",IF(OR(AND(J34="Muy Baja",N34="Mayor"),AND(J34="Baja",N34="Mayor"),AND(J34="Media",N34="Mayor"),AND(J34="Alta",N34="Moderado"),AND(J34="Alta",N34="Mayor"),AND(J34="Muy Alta",N34="Leve"),AND(J34="Muy Alta",N34="Menor"),AND(J34="Muy Alta",N34="Moderado"),AND(J34="Muy Alta",N34="Mayor")),"Alto",IF(OR(AND(J34="Muy Baja",N34="Catastrófico"),AND(J34="Baja",N34="Catastrófico"),AND(J34="Media",N34="Catastrófico"),AND(J34="Alta",N34="Catastrófico"),AND(J34="Muy Alta",N34="Catastrófico")),"Extremo",""))))</f>
        <v>Moderado</v>
      </c>
      <c r="Q34" s="48">
        <v>1</v>
      </c>
      <c r="R34" s="60" t="s">
        <v>699</v>
      </c>
      <c r="S34" s="49" t="str">
        <f>IF(OR(T34="Preventivo",T34="Detectivo"),"Probabilidad",IF(T34="Correctivo","Impacto",""))</f>
        <v>Probabilidad</v>
      </c>
      <c r="T34" s="50" t="s">
        <v>58</v>
      </c>
      <c r="U34" s="50" t="s">
        <v>59</v>
      </c>
      <c r="V34" s="51" t="str">
        <f>IF(AND(T34="Preventivo",U34="Automático"),"50%",IF(AND(T34="Preventivo",U34="Manual"),"40%",IF(AND(T34="Detectivo",U34="Automático"),"40%",IF(AND(T34="Detectivo",U34="Manual"),"30%",IF(AND(T34="Correctivo",U34="Automático"),"35%",IF(AND(T34="Correctivo",U34="Manual"),"25%",""))))))</f>
        <v>40%</v>
      </c>
      <c r="W34" s="50" t="s">
        <v>60</v>
      </c>
      <c r="X34" s="50" t="s">
        <v>61</v>
      </c>
      <c r="Y34" s="50" t="s">
        <v>62</v>
      </c>
      <c r="Z34" s="52">
        <f>IFERROR(IF(S34="Probabilidad",(K34-(+K34*V34)),IF(S34="Impacto",K34,"")),"")</f>
        <v>0.36</v>
      </c>
      <c r="AA34" s="53" t="str">
        <f>IFERROR(IF(Z34="","",IF(Z34&lt;=0.2,"Muy Baja",IF(Z34&lt;=0.4,"Baja",IF(Z34&lt;=0.6,"Media",IF(Z34&lt;=0.8,"Alta","Muy Alta"))))),"")</f>
        <v>Baja</v>
      </c>
      <c r="AB34" s="51">
        <f>+Z34</f>
        <v>0.36</v>
      </c>
      <c r="AC34" s="53" t="str">
        <f>IFERROR(IF(AD34="","",IF(AD34&lt;=0.2,"Leve",IF(AD34&lt;=0.4,"Menor",IF(AD34&lt;=0.6,"Moderado",IF(AD34&lt;=0.8,"Mayor","Catastrófico"))))),"")</f>
        <v>Moderado</v>
      </c>
      <c r="AD34" s="51">
        <f>IFERROR(IF(S34="Impacto",(O34-(+O34*V34)),IF(S34="Probabilidad",O34,"")),"")</f>
        <v>0.6</v>
      </c>
      <c r="AE34" s="54" t="str">
        <f>IFERROR(IF(OR(AND(AA34="Muy Baja",AC34="Leve"),AND(AA34="Muy Baja",AC34="Menor"),AND(AA34="Baja",AC34="Leve")),"Bajo",IF(OR(AND(AA34="Muy baja",AC34="Moderado"),AND(AA34="Baja",AC34="Menor"),AND(AA34="Baja",AC34="Moderado"),AND(AA34="Media",AC34="Leve"),AND(AA34="Media",AC34="Menor"),AND(AA34="Media",AC34="Moderado"),AND(AA34="Alta",AC34="Leve"),AND(AA34="Alta",AC34="Menor")),"Moderado",IF(OR(AND(AA34="Muy Baja",AC34="Mayor"),AND(AA34="Baja",AC34="Mayor"),AND(AA34="Media",AC34="Mayor"),AND(AA34="Alta",AC34="Moderado"),AND(AA34="Alta",AC34="Mayor"),AND(AA34="Muy Alta",AC34="Leve"),AND(AA34="Muy Alta",AC34="Menor"),AND(AA34="Muy Alta",AC34="Moderado"),AND(AA34="Muy Alta",AC34="Mayor")),"Alto",IF(OR(AND(AA34="Muy Baja",AC34="Catastrófico"),AND(AA34="Baja",AC34="Catastrófico"),AND(AA34="Media",AC34="Catastrófico"),AND(AA34="Alta",AC34="Catastrófico"),AND(AA34="Muy Alta",AC34="Catastrófico")),"Extremo","")))),"")</f>
        <v>Moderado</v>
      </c>
      <c r="AF34" s="396" t="str">
        <f>(AE37)</f>
        <v>Moderado</v>
      </c>
      <c r="AG34" s="50" t="s">
        <v>63</v>
      </c>
      <c r="AH34" s="56"/>
      <c r="AI34" s="57"/>
      <c r="AJ34" s="58"/>
      <c r="AK34" s="58"/>
      <c r="AL34" s="56"/>
      <c r="AM34" s="57"/>
      <c r="AN34" s="93"/>
      <c r="AO34" s="93"/>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1" ht="44.15" customHeight="1" x14ac:dyDescent="0.35">
      <c r="A35" s="403"/>
      <c r="B35" s="379"/>
      <c r="C35" s="379"/>
      <c r="D35" s="379"/>
      <c r="E35" s="379"/>
      <c r="F35" s="379"/>
      <c r="G35" s="379"/>
      <c r="H35" s="379"/>
      <c r="I35" s="386"/>
      <c r="J35" s="387"/>
      <c r="K35" s="388"/>
      <c r="L35" s="389"/>
      <c r="M35" s="388">
        <f>IF(NOT(ISERROR(MATCH(L35,_xlfn.ANCHORARRAY(F46),0))),K48&amp;"Por favor no seleccionar los criterios de impacto",L35)</f>
        <v>0</v>
      </c>
      <c r="N35" s="387"/>
      <c r="O35" s="388"/>
      <c r="P35" s="395"/>
      <c r="Q35" s="48">
        <v>2</v>
      </c>
      <c r="R35" s="201" t="s">
        <v>599</v>
      </c>
      <c r="S35" s="49" t="str">
        <f>IF(OR(T35="Preventivo",T35="Detectivo"),"Probabilidad",IF(T35="Correctivo","Impacto",""))</f>
        <v>Probabilidad</v>
      </c>
      <c r="T35" s="50" t="s">
        <v>58</v>
      </c>
      <c r="U35" s="50" t="s">
        <v>59</v>
      </c>
      <c r="V35" s="51" t="str">
        <f t="shared" ref="V35:V37" si="22">IF(AND(T35="Preventivo",U35="Automático"),"50%",IF(AND(T35="Preventivo",U35="Manual"),"40%",IF(AND(T35="Detectivo",U35="Automático"),"40%",IF(AND(T35="Detectivo",U35="Manual"),"30%",IF(AND(T35="Correctivo",U35="Automático"),"35%",IF(AND(T35="Correctivo",U35="Manual"),"25%",""))))))</f>
        <v>40%</v>
      </c>
      <c r="W35" s="50" t="s">
        <v>60</v>
      </c>
      <c r="X35" s="50" t="s">
        <v>61</v>
      </c>
      <c r="Y35" s="50" t="s">
        <v>62</v>
      </c>
      <c r="Z35" s="52">
        <f>IFERROR(IF(AND(S34="Probabilidad",S35="Probabilidad"),(AB34-(+AB34*V35)),IF(S35="Probabilidad",(K34-(+K34*V35)),IF(S35="Impacto",AB34,""))),"")</f>
        <v>0.216</v>
      </c>
      <c r="AA35" s="53" t="str">
        <f t="shared" si="2"/>
        <v>Baja</v>
      </c>
      <c r="AB35" s="51">
        <f t="shared" ref="AB35:AB37" si="23">+Z35</f>
        <v>0.216</v>
      </c>
      <c r="AC35" s="53" t="str">
        <f t="shared" si="4"/>
        <v>Moderado</v>
      </c>
      <c r="AD35" s="51">
        <f>IFERROR(IF(AND(S34="Impacto",S35="Impacto"),(AD34-(+AD34*V35)),IF(S35="Impacto",(O34-(+O34*V35)),IF(S35="Probabilidad",AD34,""))),"")</f>
        <v>0.6</v>
      </c>
      <c r="AE35" s="54" t="str">
        <f t="shared" ref="AE35:AE36" si="24">IFERROR(IF(OR(AND(AA35="Muy Baja",AC35="Leve"),AND(AA35="Muy Baja",AC35="Menor"),AND(AA35="Baja",AC35="Leve")),"Bajo",IF(OR(AND(AA35="Muy baja",AC35="Moderado"),AND(AA35="Baja",AC35="Menor"),AND(AA35="Baja",AC35="Moderado"),AND(AA35="Media",AC35="Leve"),AND(AA35="Media",AC35="Menor"),AND(AA35="Media",AC35="Moderado"),AND(AA35="Alta",AC35="Leve"),AND(AA35="Alta",AC35="Menor")),"Moderado",IF(OR(AND(AA35="Muy Baja",AC35="Mayor"),AND(AA35="Baja",AC35="Mayor"),AND(AA35="Media",AC35="Mayor"),AND(AA35="Alta",AC35="Moderado"),AND(AA35="Alta",AC35="Mayor"),AND(AA35="Muy Alta",AC35="Leve"),AND(AA35="Muy Alta",AC35="Menor"),AND(AA35="Muy Alta",AC35="Moderado"),AND(AA35="Muy Alta",AC35="Mayor")),"Alto",IF(OR(AND(AA35="Muy Baja",AC35="Catastrófico"),AND(AA35="Baja",AC35="Catastrófico"),AND(AA35="Media",AC35="Catastrófico"),AND(AA35="Alta",AC35="Catastrófico"),AND(AA35="Muy Alta",AC35="Catastrófico")),"Extremo","")))),"")</f>
        <v>Moderado</v>
      </c>
      <c r="AF35" s="396"/>
      <c r="AG35" s="50" t="s">
        <v>63</v>
      </c>
      <c r="AH35" s="56"/>
      <c r="AI35" s="57"/>
      <c r="AJ35" s="58"/>
      <c r="AK35" s="58"/>
      <c r="AL35" s="56"/>
      <c r="AM35" s="57"/>
      <c r="AN35" s="93"/>
      <c r="AO35" s="93"/>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1" ht="90.65" customHeight="1" x14ac:dyDescent="0.35">
      <c r="A36" s="403"/>
      <c r="B36" s="379"/>
      <c r="C36" s="379"/>
      <c r="D36" s="379"/>
      <c r="E36" s="379"/>
      <c r="F36" s="379"/>
      <c r="G36" s="379"/>
      <c r="H36" s="379"/>
      <c r="I36" s="386"/>
      <c r="J36" s="387"/>
      <c r="K36" s="388"/>
      <c r="L36" s="389"/>
      <c r="M36" s="388">
        <f>IF(NOT(ISERROR(MATCH(L36,_xlfn.ANCHORARRAY(F47),0))),K49&amp;"Por favor no seleccionar los criterios de impacto",L36)</f>
        <v>0</v>
      </c>
      <c r="N36" s="387"/>
      <c r="O36" s="388"/>
      <c r="P36" s="395"/>
      <c r="Q36" s="48">
        <v>3</v>
      </c>
      <c r="R36" s="60" t="s">
        <v>600</v>
      </c>
      <c r="S36" s="49" t="str">
        <f>IF(OR(T36="Preventivo",T36="Detectivo"),"Probabilidad",IF(T36="Correctivo","Impacto",""))</f>
        <v>Probabilidad</v>
      </c>
      <c r="T36" s="50" t="s">
        <v>72</v>
      </c>
      <c r="U36" s="50" t="s">
        <v>59</v>
      </c>
      <c r="V36" s="51" t="str">
        <f t="shared" si="22"/>
        <v>30%</v>
      </c>
      <c r="W36" s="50" t="s">
        <v>60</v>
      </c>
      <c r="X36" s="50" t="s">
        <v>61</v>
      </c>
      <c r="Y36" s="50" t="s">
        <v>62</v>
      </c>
      <c r="Z36" s="52">
        <f>IFERROR(IF(AND(S35="Probabilidad",S36="Probabilidad"),(AB35-(+AB35*V36)),IF(AND(S35="Impacto",S36="Probabilidad"),(AB34-(+AB34*V36)),IF(S36="Impacto",AB35,""))),"")</f>
        <v>0.1512</v>
      </c>
      <c r="AA36" s="53" t="str">
        <f t="shared" si="2"/>
        <v>Muy Baja</v>
      </c>
      <c r="AB36" s="51">
        <f t="shared" si="23"/>
        <v>0.1512</v>
      </c>
      <c r="AC36" s="53" t="str">
        <f t="shared" si="4"/>
        <v>Moderado</v>
      </c>
      <c r="AD36" s="51">
        <f>IFERROR(IF(AND(S35="Impacto",S36="Impacto"),(AD35-(+AD35*V36)),IF(AND(S35="Probabilidad",S36="Impacto"),(AD34-(+AD34*V36)),IF(S36="Probabilidad",AD35,""))),"")</f>
        <v>0.6</v>
      </c>
      <c r="AE36" s="54" t="str">
        <f t="shared" si="24"/>
        <v>Moderado</v>
      </c>
      <c r="AF36" s="396"/>
      <c r="AG36" s="50" t="s">
        <v>63</v>
      </c>
      <c r="AH36" s="56"/>
      <c r="AI36" s="57"/>
      <c r="AJ36" s="58"/>
      <c r="AK36" s="58"/>
      <c r="AL36" s="56"/>
      <c r="AM36" s="57"/>
      <c r="AN36" s="93"/>
      <c r="AO36" s="93"/>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1" ht="93" customHeight="1" x14ac:dyDescent="0.35">
      <c r="A37" s="403"/>
      <c r="B37" s="379"/>
      <c r="C37" s="379"/>
      <c r="D37" s="379"/>
      <c r="E37" s="379"/>
      <c r="F37" s="379"/>
      <c r="G37" s="379"/>
      <c r="H37" s="379"/>
      <c r="I37" s="386"/>
      <c r="J37" s="387"/>
      <c r="K37" s="388"/>
      <c r="L37" s="389"/>
      <c r="M37" s="388">
        <f>IF(NOT(ISERROR(MATCH(L37,_xlfn.ANCHORARRAY(F48),0))),K50&amp;"Por favor no seleccionar los criterios de impacto",L37)</f>
        <v>0</v>
      </c>
      <c r="N37" s="387"/>
      <c r="O37" s="388"/>
      <c r="P37" s="395"/>
      <c r="Q37" s="48">
        <v>4</v>
      </c>
      <c r="R37" s="60" t="s">
        <v>700</v>
      </c>
      <c r="S37" s="49" t="str">
        <f t="shared" ref="S37" si="25">IF(OR(T37="Preventivo",T37="Detectivo"),"Probabilidad",IF(T37="Correctivo","Impacto",""))</f>
        <v>Probabilidad</v>
      </c>
      <c r="T37" s="50" t="s">
        <v>58</v>
      </c>
      <c r="U37" s="50" t="s">
        <v>59</v>
      </c>
      <c r="V37" s="51" t="str">
        <f t="shared" si="22"/>
        <v>40%</v>
      </c>
      <c r="W37" s="50" t="s">
        <v>60</v>
      </c>
      <c r="X37" s="50" t="s">
        <v>61</v>
      </c>
      <c r="Y37" s="50" t="s">
        <v>62</v>
      </c>
      <c r="Z37" s="52">
        <f t="shared" ref="Z37" si="26">IFERROR(IF(AND(S36="Probabilidad",S37="Probabilidad"),(AB36-(+AB36*V37)),IF(AND(S36="Impacto",S37="Probabilidad"),(AB35-(+AB35*V37)),IF(S37="Impacto",AB36,""))),"")</f>
        <v>9.0719999999999995E-2</v>
      </c>
      <c r="AA37" s="53" t="str">
        <f t="shared" si="2"/>
        <v>Muy Baja</v>
      </c>
      <c r="AB37" s="51">
        <f t="shared" si="23"/>
        <v>9.0719999999999995E-2</v>
      </c>
      <c r="AC37" s="53" t="str">
        <f t="shared" si="4"/>
        <v>Moderado</v>
      </c>
      <c r="AD37" s="51">
        <f t="shared" ref="AD37" si="27">IFERROR(IF(AND(S36="Impacto",S37="Impacto"),(AD36-(+AD36*V37)),IF(AND(S36="Probabilidad",S37="Impacto"),(AD35-(+AD35*V37)),IF(S37="Probabilidad",AD36,""))),"")</f>
        <v>0.6</v>
      </c>
      <c r="AE37" s="54" t="str">
        <f>IFERROR(IF(OR(AND(AA37="Muy Baja",AC37="Leve"),AND(AA37="Muy Baja",AC37="Menor"),AND(AA37="Baja",AC37="Leve")),"Bajo",IF(OR(AND(AA37="Muy baja",AC37="Moderado"),AND(AA37="Baja",AC37="Menor"),AND(AA37="Baja",AC37="Moderado"),AND(AA37="Media",AC37="Leve"),AND(AA37="Media",AC37="Menor"),AND(AA37="Media",AC37="Moderado"),AND(AA37="Alta",AC37="Leve"),AND(AA37="Alta",AC37="Menor")),"Moderado",IF(OR(AND(AA37="Muy Baja",AC37="Mayor"),AND(AA37="Baja",AC37="Mayor"),AND(AA37="Media",AC37="Mayor"),AND(AA37="Alta",AC37="Moderado"),AND(AA37="Alta",AC37="Mayor"),AND(AA37="Muy Alta",AC37="Leve"),AND(AA37="Muy Alta",AC37="Menor"),AND(AA37="Muy Alta",AC37="Moderado"),AND(AA37="Muy Alta",AC37="Mayor")),"Alto",IF(OR(AND(AA37="Muy Baja",AC37="Catastrófico"),AND(AA37="Baja",AC37="Catastrófico"),AND(AA37="Media",AC37="Catastrófico"),AND(AA37="Alta",AC37="Catastrófico"),AND(AA37="Muy Alta",AC37="Catastrófico")),"Extremo","")))),"")</f>
        <v>Moderado</v>
      </c>
      <c r="AF37" s="396"/>
      <c r="AG37" s="50" t="s">
        <v>63</v>
      </c>
      <c r="AH37" s="56"/>
      <c r="AI37" s="57"/>
      <c r="AJ37" s="58"/>
      <c r="AK37" s="58"/>
      <c r="AL37" s="56"/>
      <c r="AM37" s="57"/>
      <c r="AN37" s="93"/>
      <c r="AO37" s="93"/>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1" ht="151.5" hidden="1" customHeight="1" x14ac:dyDescent="0.35">
      <c r="A38" s="403"/>
      <c r="B38" s="379"/>
      <c r="C38" s="379"/>
      <c r="D38" s="379"/>
      <c r="E38" s="46"/>
      <c r="F38" s="379"/>
      <c r="G38" s="46"/>
      <c r="H38" s="379"/>
      <c r="I38" s="386"/>
      <c r="J38" s="387"/>
      <c r="K38" s="388"/>
      <c r="L38" s="389"/>
      <c r="M38" s="388">
        <f>IF(NOT(ISERROR(MATCH(L38,_xlfn.ANCHORARRAY(F49),0))),K51&amp;"Por favor no seleccionar los criterios de impacto",L38)</f>
        <v>0</v>
      </c>
      <c r="N38" s="387"/>
      <c r="O38" s="388"/>
      <c r="P38" s="395"/>
      <c r="Q38" s="48">
        <v>5</v>
      </c>
      <c r="R38" s="60"/>
      <c r="S38" s="49"/>
      <c r="T38" s="50"/>
      <c r="U38" s="50"/>
      <c r="V38" s="51"/>
      <c r="W38" s="50"/>
      <c r="X38" s="50"/>
      <c r="Y38" s="50"/>
      <c r="Z38" s="59"/>
      <c r="AA38" s="53"/>
      <c r="AB38" s="51"/>
      <c r="AC38" s="53"/>
      <c r="AD38" s="51"/>
      <c r="AE38" s="54"/>
      <c r="AF38" s="54"/>
      <c r="AG38" s="50"/>
      <c r="AH38" s="56"/>
      <c r="AI38" s="57"/>
      <c r="AJ38" s="58"/>
      <c r="AK38" s="58"/>
      <c r="AL38" s="56"/>
      <c r="AM38" s="57"/>
      <c r="AN38" s="93"/>
      <c r="AO38" s="93"/>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1" ht="10" hidden="1" customHeight="1" x14ac:dyDescent="0.35">
      <c r="A39" s="403"/>
      <c r="B39" s="379"/>
      <c r="C39" s="379"/>
      <c r="D39" s="379"/>
      <c r="E39" s="46"/>
      <c r="F39" s="379"/>
      <c r="G39" s="46"/>
      <c r="H39" s="379"/>
      <c r="I39" s="386"/>
      <c r="J39" s="387"/>
      <c r="K39" s="388"/>
      <c r="L39" s="389"/>
      <c r="M39" s="388">
        <f>IF(NOT(ISERROR(MATCH(L39,_xlfn.ANCHORARRAY(F50),0))),K52&amp;"Por favor no seleccionar los criterios de impacto",L39)</f>
        <v>0</v>
      </c>
      <c r="N39" s="387"/>
      <c r="O39" s="388"/>
      <c r="P39" s="395"/>
      <c r="Q39" s="48">
        <v>6</v>
      </c>
      <c r="R39" s="60"/>
      <c r="S39" s="49"/>
      <c r="T39" s="50"/>
      <c r="U39" s="50"/>
      <c r="V39" s="51"/>
      <c r="W39" s="50"/>
      <c r="X39" s="50"/>
      <c r="Y39" s="50"/>
      <c r="Z39" s="52"/>
      <c r="AA39" s="53"/>
      <c r="AB39" s="51"/>
      <c r="AC39" s="53"/>
      <c r="AD39" s="51"/>
      <c r="AE39" s="54"/>
      <c r="AF39" s="54"/>
      <c r="AG39" s="50"/>
      <c r="AH39" s="56"/>
      <c r="AI39" s="57"/>
      <c r="AJ39" s="58"/>
      <c r="AK39" s="58"/>
      <c r="AL39" s="56"/>
      <c r="AM39" s="57"/>
      <c r="AN39" s="93"/>
      <c r="AO39" s="93"/>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1" ht="4" customHeight="1" x14ac:dyDescent="0.35">
      <c r="A40" s="397">
        <v>5</v>
      </c>
      <c r="B40" s="399"/>
      <c r="C40" s="399"/>
      <c r="D40" s="399"/>
      <c r="E40" s="61"/>
      <c r="F40" s="399"/>
      <c r="G40" s="441"/>
      <c r="H40" s="399"/>
      <c r="I40" s="413"/>
      <c r="J40" s="406" t="str">
        <f>IF(I40&lt;=0,"",IF(I40&lt;=2,"Muy Baja",IF(I40&lt;=24,"Baja",IF(I40&lt;=500,"Media",IF(I40&lt;=5000,"Alta","Muy Alta")))))</f>
        <v/>
      </c>
      <c r="K40" s="404" t="str">
        <f>IF(J40="","",IF(J40="Muy Baja",0.2,IF(J40="Baja",0.4,IF(J40="Media",0.6,IF(J40="Alta",0.8,IF(J40="Muy Alta",1,))))))</f>
        <v/>
      </c>
      <c r="L40" s="415"/>
      <c r="M40" s="404">
        <v>0</v>
      </c>
      <c r="N40" s="406" t="s">
        <v>703</v>
      </c>
      <c r="O40" s="404" t="str">
        <f>IF(N40="","",IF(N40="Leve",0.2,IF(N40="Menor",0.4,IF(N40="Moderado",0.6,IF(N40="Mayor",0.8,IF(N40="Catastrófico",1,))))))</f>
        <v/>
      </c>
      <c r="P40" s="408" t="str">
        <f>IF(OR(AND(J40="Muy Baja",N40="Leve"),AND(J40="Muy Baja",N40="Menor"),AND(J40="Baja",N40="Leve")),"Bajo",IF(OR(AND(J40="Muy baja",N40="Moderado"),AND(J40="Baja",N40="Menor"),AND(J40="Baja",N40="Moderado"),AND(J40="Media",N40="Leve"),AND(J40="Media",N40="Menor"),AND(J40="Media",N40="Moderado"),AND(J40="Alta",N40="Leve"),AND(J40="Alta",N40="Menor")),"Moderado",IF(OR(AND(J40="Muy Baja",N40="Mayor"),AND(J40="Baja",N40="Mayor"),AND(J40="Media",N40="Mayor"),AND(J40="Alta",N40="Moderado"),AND(J40="Alta",N40="Mayor"),AND(J40="Muy Alta",N40="Leve"),AND(J40="Muy Alta",N40="Menor"),AND(J40="Muy Alta",N40="Moderado"),AND(J40="Muy Alta",N40="Mayor")),"Alto",IF(OR(AND(J40="Muy Baja",N40="Catastrófico"),AND(J40="Baja",N40="Catastrófico"),AND(J40="Media",N40="Catastrófico"),AND(J40="Alta",N40="Catastrófico"),AND(J40="Muy Alta",N40="Catastrófico")),"Extremo",""))))</f>
        <v/>
      </c>
      <c r="Q40" s="66">
        <v>1</v>
      </c>
      <c r="R40" s="67"/>
      <c r="S40" s="68" t="str">
        <f>IF(OR(T40="Preventivo",T40="Detectivo"),"Probabilidad",IF(T40="Correctivo","Impacto",""))</f>
        <v/>
      </c>
      <c r="T40" s="69"/>
      <c r="U40" s="69"/>
      <c r="V40" s="70" t="str">
        <f>IF(AND(T40="Preventivo",U40="Automático"),"50%",IF(AND(T40="Preventivo",U40="Manual"),"40%",IF(AND(T40="Detectivo",U40="Automático"),"40%",IF(AND(T40="Detectivo",U40="Manual"),"30%",IF(AND(T40="Correctivo",U40="Automático"),"35%",IF(AND(T40="Correctivo",U40="Manual"),"25%",""))))))</f>
        <v/>
      </c>
      <c r="W40" s="69"/>
      <c r="X40" s="69"/>
      <c r="Y40" s="69"/>
      <c r="Z40" s="71" t="str">
        <f>IFERROR(IF(S40="Probabilidad",(K40-(+K40*V40)),IF(S40="Impacto",K40,"")),"")</f>
        <v/>
      </c>
      <c r="AA40" s="72" t="str">
        <f>IFERROR(IF(Z40="","",IF(Z40&lt;=0.2,"Muy Baja",IF(Z40&lt;=0.4,"Baja",IF(Z40&lt;=0.6,"Media",IF(Z40&lt;=0.8,"Alta","Muy Alta"))))),"")</f>
        <v/>
      </c>
      <c r="AB40" s="70" t="str">
        <f>+Z40</f>
        <v/>
      </c>
      <c r="AC40" s="72" t="str">
        <f>IFERROR(IF(AD40="","",IF(AD40&lt;=0.2,"Leve",IF(AD40&lt;=0.4,"Menor",IF(AD40&lt;=0.6,"Moderado",IF(AD40&lt;=0.8,"Mayor","Catastrófico"))))),"")</f>
        <v/>
      </c>
      <c r="AD40" s="70" t="str">
        <f>IFERROR(IF(S40="Impacto",(O40-(+O40*V40)),IF(S40="Probabilidad",O40,"")),"")</f>
        <v/>
      </c>
      <c r="AE40" s="73" t="str">
        <f>IFERROR(IF(OR(AND(AA40="Muy Baja",AC40="Leve"),AND(AA40="Muy Baja",AC40="Menor"),AND(AA40="Baja",AC40="Leve")),"Bajo",IF(OR(AND(AA40="Muy baja",AC40="Moderado"),AND(AA40="Baja",AC40="Menor"),AND(AA40="Baja",AC40="Moderado"),AND(AA40="Media",AC40="Leve"),AND(AA40="Media",AC40="Menor"),AND(AA40="Media",AC40="Moderado"),AND(AA40="Alta",AC40="Leve"),AND(AA40="Alta",AC40="Menor")),"Moderado",IF(OR(AND(AA40="Muy Baja",AC40="Mayor"),AND(AA40="Baja",AC40="Mayor"),AND(AA40="Media",AC40="Mayor"),AND(AA40="Alta",AC40="Moderado"),AND(AA40="Alta",AC40="Mayor"),AND(AA40="Muy Alta",AC40="Leve"),AND(AA40="Muy Alta",AC40="Menor"),AND(AA40="Muy Alta",AC40="Moderado"),AND(AA40="Muy Alta",AC40="Mayor")),"Alto",IF(OR(AND(AA40="Muy Baja",AC40="Catastrófico"),AND(AA40="Baja",AC40="Catastrófico"),AND(AA40="Media",AC40="Catastrófico"),AND(AA40="Alta",AC40="Catastrófico"),AND(AA40="Muy Alta",AC40="Catastrófico")),"Extremo","")))),"")</f>
        <v/>
      </c>
      <c r="AF40" s="410" t="str">
        <f>(AE44)</f>
        <v/>
      </c>
      <c r="AG40" s="69"/>
      <c r="AH40" s="61"/>
      <c r="AI40" s="62"/>
      <c r="AJ40" s="63"/>
      <c r="AK40" s="63"/>
      <c r="AL40" s="61"/>
      <c r="AM40" s="64"/>
      <c r="AN40" s="93"/>
      <c r="AO40" s="93"/>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1" ht="71.5" hidden="1" customHeight="1" x14ac:dyDescent="0.35">
      <c r="A41" s="398"/>
      <c r="B41" s="400"/>
      <c r="C41" s="400"/>
      <c r="D41" s="400"/>
      <c r="E41" s="74"/>
      <c r="F41" s="400"/>
      <c r="G41" s="441"/>
      <c r="H41" s="400"/>
      <c r="I41" s="414"/>
      <c r="J41" s="407"/>
      <c r="K41" s="405"/>
      <c r="L41" s="416"/>
      <c r="M41" s="405">
        <f>IF(NOT(ISERROR(MATCH(L41,_xlfn.ANCHORARRAY(F52),0))),K54&amp;"Por favor no seleccionar los criterios de impacto",L41)</f>
        <v>0</v>
      </c>
      <c r="N41" s="407"/>
      <c r="O41" s="405"/>
      <c r="P41" s="409"/>
      <c r="Q41" s="79">
        <v>2</v>
      </c>
      <c r="R41" s="80"/>
      <c r="S41" s="81" t="str">
        <f>IF(OR(T41="Preventivo",T41="Detectivo"),"Probabilidad",IF(T41="Correctivo","Impacto",""))</f>
        <v/>
      </c>
      <c r="T41" s="82"/>
      <c r="U41" s="82"/>
      <c r="V41" s="83" t="str">
        <f t="shared" ref="V41:V45" si="28">IF(AND(T41="Preventivo",U41="Automático"),"50%",IF(AND(T41="Preventivo",U41="Manual"),"40%",IF(AND(T41="Detectivo",U41="Automático"),"40%",IF(AND(T41="Detectivo",U41="Manual"),"30%",IF(AND(T41="Correctivo",U41="Automático"),"35%",IF(AND(T41="Correctivo",U41="Manual"),"25%",""))))))</f>
        <v/>
      </c>
      <c r="W41" s="82"/>
      <c r="X41" s="82"/>
      <c r="Y41" s="82"/>
      <c r="Z41" s="84" t="str">
        <f>IFERROR(IF(AND(S40="Probabilidad",S41="Probabilidad"),(AB40-(+AB40*V41)),IF(S41="Probabilidad",(K40-(+K40*V41)),IF(S41="Impacto",AB40,""))),"")</f>
        <v/>
      </c>
      <c r="AA41" s="85" t="str">
        <f t="shared" si="2"/>
        <v/>
      </c>
      <c r="AB41" s="83" t="str">
        <f t="shared" ref="AB41:AB45" si="29">+Z41</f>
        <v/>
      </c>
      <c r="AC41" s="85" t="str">
        <f t="shared" si="4"/>
        <v/>
      </c>
      <c r="AD41" s="83" t="str">
        <f>IFERROR(IF(AND(S40="Impacto",S41="Impacto"),(AD40-(+AD40*V41)),IF(S41="Impacto",(O40-(+O40*V41)),IF(S41="Probabilidad",AD40,""))),"")</f>
        <v/>
      </c>
      <c r="AE41" s="86" t="str">
        <f t="shared" ref="AE41:AE42" si="30">IFERROR(IF(OR(AND(AA41="Muy Baja",AC41="Leve"),AND(AA41="Muy Baja",AC41="Menor"),AND(AA41="Baja",AC41="Leve")),"Bajo",IF(OR(AND(AA41="Muy baja",AC41="Moderado"),AND(AA41="Baja",AC41="Menor"),AND(AA41="Baja",AC41="Moderado"),AND(AA41="Media",AC41="Leve"),AND(AA41="Media",AC41="Menor"),AND(AA41="Media",AC41="Moderado"),AND(AA41="Alta",AC41="Leve"),AND(AA41="Alta",AC41="Menor")),"Moderado",IF(OR(AND(AA41="Muy Baja",AC41="Mayor"),AND(AA41="Baja",AC41="Mayor"),AND(AA41="Media",AC41="Mayor"),AND(AA41="Alta",AC41="Moderado"),AND(AA41="Alta",AC41="Mayor"),AND(AA41="Muy Alta",AC41="Leve"),AND(AA41="Muy Alta",AC41="Menor"),AND(AA41="Muy Alta",AC41="Moderado"),AND(AA41="Muy Alta",AC41="Mayor")),"Alto",IF(OR(AND(AA41="Muy Baja",AC41="Catastrófico"),AND(AA41="Baja",AC41="Catastrófico"),AND(AA41="Media",AC41="Catastrófico"),AND(AA41="Alta",AC41="Catastrófico"),AND(AA41="Muy Alta",AC41="Catastrófico")),"Extremo","")))),"")</f>
        <v/>
      </c>
      <c r="AF41" s="410"/>
      <c r="AG41" s="82"/>
      <c r="AH41" s="74"/>
      <c r="AI41" s="75"/>
      <c r="AJ41" s="76"/>
      <c r="AK41" s="76"/>
      <c r="AL41" s="74"/>
      <c r="AM41" s="77"/>
      <c r="AN41" s="93"/>
      <c r="AO41" s="93"/>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1" ht="69" hidden="1" customHeight="1" x14ac:dyDescent="0.35">
      <c r="A42" s="398"/>
      <c r="B42" s="400"/>
      <c r="C42" s="400"/>
      <c r="D42" s="400"/>
      <c r="E42" s="74"/>
      <c r="F42" s="400"/>
      <c r="G42" s="441"/>
      <c r="H42" s="400"/>
      <c r="I42" s="414"/>
      <c r="J42" s="407"/>
      <c r="K42" s="405"/>
      <c r="L42" s="416"/>
      <c r="M42" s="405">
        <f>IF(NOT(ISERROR(MATCH(L42,_xlfn.ANCHORARRAY(F53),0))),K55&amp;"Por favor no seleccionar los criterios de impacto",L42)</f>
        <v>0</v>
      </c>
      <c r="N42" s="407"/>
      <c r="O42" s="405"/>
      <c r="P42" s="409"/>
      <c r="Q42" s="79">
        <v>3</v>
      </c>
      <c r="R42" s="87"/>
      <c r="S42" s="81" t="str">
        <f>IF(OR(T42="Preventivo",T42="Detectivo"),"Probabilidad",IF(T42="Correctivo","Impacto",""))</f>
        <v/>
      </c>
      <c r="T42" s="82"/>
      <c r="U42" s="82"/>
      <c r="V42" s="83" t="str">
        <f t="shared" si="28"/>
        <v/>
      </c>
      <c r="W42" s="82"/>
      <c r="X42" s="82"/>
      <c r="Y42" s="82"/>
      <c r="Z42" s="84" t="str">
        <f>IFERROR(IF(AND(S41="Probabilidad",S42="Probabilidad"),(AB41-(+AB41*V42)),IF(AND(S41="Impacto",S42="Probabilidad"),(AB40-(+AB40*V42)),IF(S42="Impacto",AB41,""))),"")</f>
        <v/>
      </c>
      <c r="AA42" s="85" t="str">
        <f t="shared" si="2"/>
        <v/>
      </c>
      <c r="AB42" s="83" t="str">
        <f t="shared" si="29"/>
        <v/>
      </c>
      <c r="AC42" s="85" t="str">
        <f t="shared" si="4"/>
        <v/>
      </c>
      <c r="AD42" s="83" t="str">
        <f>IFERROR(IF(AND(S41="Impacto",S42="Impacto"),(AD41-(+AD41*V42)),IF(AND(S41="Probabilidad",S42="Impacto"),(AD40-(+AD40*V42)),IF(S42="Probabilidad",AD41,""))),"")</f>
        <v/>
      </c>
      <c r="AE42" s="86" t="str">
        <f t="shared" si="30"/>
        <v/>
      </c>
      <c r="AF42" s="410"/>
      <c r="AG42" s="82"/>
      <c r="AH42" s="74"/>
      <c r="AI42" s="75"/>
      <c r="AJ42" s="76"/>
      <c r="AK42" s="76"/>
      <c r="AL42" s="74"/>
      <c r="AM42" s="77"/>
      <c r="AN42" s="93"/>
      <c r="AO42" s="93"/>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1" ht="81.650000000000006" hidden="1" customHeight="1" x14ac:dyDescent="0.35">
      <c r="A43" s="398"/>
      <c r="B43" s="400"/>
      <c r="C43" s="400"/>
      <c r="D43" s="400"/>
      <c r="E43" s="74"/>
      <c r="F43" s="400"/>
      <c r="G43" s="441"/>
      <c r="H43" s="400"/>
      <c r="I43" s="414"/>
      <c r="J43" s="407"/>
      <c r="K43" s="405"/>
      <c r="L43" s="416"/>
      <c r="M43" s="405">
        <f>IF(NOT(ISERROR(MATCH(L43,_xlfn.ANCHORARRAY(F54),0))),K56&amp;"Por favor no seleccionar los criterios de impacto",L43)</f>
        <v>0</v>
      </c>
      <c r="N43" s="407"/>
      <c r="O43" s="405"/>
      <c r="P43" s="409"/>
      <c r="Q43" s="79">
        <v>4</v>
      </c>
      <c r="R43" s="80"/>
      <c r="S43" s="81" t="str">
        <f t="shared" ref="S43:S45" si="31">IF(OR(T43="Preventivo",T43="Detectivo"),"Probabilidad",IF(T43="Correctivo","Impacto",""))</f>
        <v/>
      </c>
      <c r="T43" s="82"/>
      <c r="U43" s="82"/>
      <c r="V43" s="83" t="str">
        <f t="shared" si="28"/>
        <v/>
      </c>
      <c r="W43" s="82"/>
      <c r="X43" s="82"/>
      <c r="Y43" s="82"/>
      <c r="Z43" s="84" t="str">
        <f t="shared" ref="Z43:Z45" si="32">IFERROR(IF(AND(S42="Probabilidad",S43="Probabilidad"),(AB42-(+AB42*V43)),IF(AND(S42="Impacto",S43="Probabilidad"),(AB41-(+AB41*V43)),IF(S43="Impacto",AB42,""))),"")</f>
        <v/>
      </c>
      <c r="AA43" s="85" t="str">
        <f t="shared" si="2"/>
        <v/>
      </c>
      <c r="AB43" s="83" t="str">
        <f t="shared" si="29"/>
        <v/>
      </c>
      <c r="AC43" s="85" t="str">
        <f t="shared" si="4"/>
        <v/>
      </c>
      <c r="AD43" s="83" t="str">
        <f t="shared" ref="AD43:AD45" si="33">IFERROR(IF(AND(S42="Impacto",S43="Impacto"),(AD42-(+AD42*V43)),IF(AND(S42="Probabilidad",S43="Impacto"),(AD41-(+AD41*V43)),IF(S43="Probabilidad",AD42,""))),"")</f>
        <v/>
      </c>
      <c r="AE43" s="86" t="str">
        <f>IFERROR(IF(OR(AND(AA43="Muy Baja",AC43="Leve"),AND(AA43="Muy Baja",AC43="Menor"),AND(AA43="Baja",AC43="Leve")),"Bajo",IF(OR(AND(AA43="Muy baja",AC43="Moderado"),AND(AA43="Baja",AC43="Menor"),AND(AA43="Baja",AC43="Moderado"),AND(AA43="Media",AC43="Leve"),AND(AA43="Media",AC43="Menor"),AND(AA43="Media",AC43="Moderado"),AND(AA43="Alta",AC43="Leve"),AND(AA43="Alta",AC43="Menor")),"Moderado",IF(OR(AND(AA43="Muy Baja",AC43="Mayor"),AND(AA43="Baja",AC43="Mayor"),AND(AA43="Media",AC43="Mayor"),AND(AA43="Alta",AC43="Moderado"),AND(AA43="Alta",AC43="Mayor"),AND(AA43="Muy Alta",AC43="Leve"),AND(AA43="Muy Alta",AC43="Menor"),AND(AA43="Muy Alta",AC43="Moderado"),AND(AA43="Muy Alta",AC43="Mayor")),"Alto",IF(OR(AND(AA43="Muy Baja",AC43="Catastrófico"),AND(AA43="Baja",AC43="Catastrófico"),AND(AA43="Media",AC43="Catastrófico"),AND(AA43="Alta",AC43="Catastrófico"),AND(AA43="Muy Alta",AC43="Catastrófico")),"Extremo","")))),"")</f>
        <v/>
      </c>
      <c r="AF43" s="410"/>
      <c r="AG43" s="82"/>
      <c r="AH43" s="74"/>
      <c r="AI43" s="75"/>
      <c r="AJ43" s="76"/>
      <c r="AK43" s="76"/>
      <c r="AL43" s="74"/>
      <c r="AM43" s="77"/>
      <c r="AN43" s="93"/>
      <c r="AO43" s="93"/>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1" ht="66.650000000000006" hidden="1" customHeight="1" x14ac:dyDescent="0.35">
      <c r="A44" s="398"/>
      <c r="B44" s="400"/>
      <c r="C44" s="400"/>
      <c r="D44" s="400"/>
      <c r="E44" s="74"/>
      <c r="F44" s="400"/>
      <c r="G44" s="399"/>
      <c r="H44" s="400"/>
      <c r="I44" s="414"/>
      <c r="J44" s="407"/>
      <c r="K44" s="405"/>
      <c r="L44" s="416"/>
      <c r="M44" s="405">
        <f>IF(NOT(ISERROR(MATCH(L44,_xlfn.ANCHORARRAY(F55),0))),K57&amp;"Por favor no seleccionar los criterios de impacto",L44)</f>
        <v>0</v>
      </c>
      <c r="N44" s="407"/>
      <c r="O44" s="405"/>
      <c r="P44" s="409"/>
      <c r="Q44" s="79">
        <v>5</v>
      </c>
      <c r="R44" s="80"/>
      <c r="S44" s="81" t="str">
        <f t="shared" si="31"/>
        <v/>
      </c>
      <c r="T44" s="82"/>
      <c r="U44" s="82"/>
      <c r="V44" s="83" t="str">
        <f t="shared" si="28"/>
        <v/>
      </c>
      <c r="W44" s="82"/>
      <c r="X44" s="82"/>
      <c r="Y44" s="82"/>
      <c r="Z44" s="84" t="str">
        <f t="shared" si="32"/>
        <v/>
      </c>
      <c r="AA44" s="85" t="str">
        <f t="shared" si="2"/>
        <v/>
      </c>
      <c r="AB44" s="83" t="str">
        <f t="shared" si="29"/>
        <v/>
      </c>
      <c r="AC44" s="85" t="str">
        <f t="shared" si="4"/>
        <v/>
      </c>
      <c r="AD44" s="83" t="str">
        <f t="shared" si="33"/>
        <v/>
      </c>
      <c r="AE44" s="86" t="str">
        <f t="shared" ref="AE44:AE45" si="34">IFERROR(IF(OR(AND(AA44="Muy Baja",AC44="Leve"),AND(AA44="Muy Baja",AC44="Menor"),AND(AA44="Baja",AC44="Leve")),"Bajo",IF(OR(AND(AA44="Muy baja",AC44="Moderado"),AND(AA44="Baja",AC44="Menor"),AND(AA44="Baja",AC44="Moderado"),AND(AA44="Media",AC44="Leve"),AND(AA44="Media",AC44="Menor"),AND(AA44="Media",AC44="Moderado"),AND(AA44="Alta",AC44="Leve"),AND(AA44="Alta",AC44="Menor")),"Moderado",IF(OR(AND(AA44="Muy Baja",AC44="Mayor"),AND(AA44="Baja",AC44="Mayor"),AND(AA44="Media",AC44="Mayor"),AND(AA44="Alta",AC44="Moderado"),AND(AA44="Alta",AC44="Mayor"),AND(AA44="Muy Alta",AC44="Leve"),AND(AA44="Muy Alta",AC44="Menor"),AND(AA44="Muy Alta",AC44="Moderado"),AND(AA44="Muy Alta",AC44="Mayor")),"Alto",IF(OR(AND(AA44="Muy Baja",AC44="Catastrófico"),AND(AA44="Baja",AC44="Catastrófico"),AND(AA44="Media",AC44="Catastrófico"),AND(AA44="Alta",AC44="Catastrófico"),AND(AA44="Muy Alta",AC44="Catastrófico")),"Extremo","")))),"")</f>
        <v/>
      </c>
      <c r="AF44" s="411"/>
      <c r="AG44" s="82"/>
      <c r="AH44" s="74"/>
      <c r="AI44" s="75"/>
      <c r="AJ44" s="76"/>
      <c r="AK44" s="76"/>
      <c r="AL44" s="74"/>
      <c r="AM44" s="77"/>
      <c r="AN44" s="93"/>
      <c r="AO44" s="93"/>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1" ht="151.5" hidden="1" customHeight="1" x14ac:dyDescent="0.35">
      <c r="A45" s="398"/>
      <c r="B45" s="400"/>
      <c r="C45" s="400"/>
      <c r="D45" s="400"/>
      <c r="E45" s="74"/>
      <c r="F45" s="400"/>
      <c r="G45" s="74"/>
      <c r="H45" s="400"/>
      <c r="I45" s="414"/>
      <c r="J45" s="407"/>
      <c r="K45" s="405"/>
      <c r="L45" s="416"/>
      <c r="M45" s="405">
        <f>IF(NOT(ISERROR(MATCH(L45,_xlfn.ANCHORARRAY(F56),0))),K58&amp;"Por favor no seleccionar los criterios de impacto",L45)</f>
        <v>0</v>
      </c>
      <c r="N45" s="407"/>
      <c r="O45" s="405"/>
      <c r="P45" s="409"/>
      <c r="Q45" s="79">
        <v>6</v>
      </c>
      <c r="R45" s="80"/>
      <c r="S45" s="81" t="str">
        <f t="shared" si="31"/>
        <v/>
      </c>
      <c r="T45" s="82"/>
      <c r="U45" s="82"/>
      <c r="V45" s="83" t="str">
        <f t="shared" si="28"/>
        <v/>
      </c>
      <c r="W45" s="82"/>
      <c r="X45" s="82"/>
      <c r="Y45" s="82"/>
      <c r="Z45" s="84" t="str">
        <f t="shared" si="32"/>
        <v/>
      </c>
      <c r="AA45" s="85" t="str">
        <f t="shared" si="2"/>
        <v/>
      </c>
      <c r="AB45" s="83" t="str">
        <f t="shared" si="29"/>
        <v/>
      </c>
      <c r="AC45" s="85" t="str">
        <f t="shared" si="4"/>
        <v/>
      </c>
      <c r="AD45" s="83" t="str">
        <f t="shared" si="33"/>
        <v/>
      </c>
      <c r="AE45" s="86" t="str">
        <f t="shared" si="34"/>
        <v/>
      </c>
      <c r="AF45" s="86"/>
      <c r="AG45" s="82"/>
      <c r="AH45" s="74"/>
      <c r="AI45" s="75"/>
      <c r="AJ45" s="76"/>
      <c r="AK45" s="76"/>
      <c r="AL45" s="74"/>
      <c r="AM45" s="77"/>
      <c r="AN45" s="93"/>
      <c r="AO45" s="93"/>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1" ht="79" hidden="1" customHeight="1" x14ac:dyDescent="0.35">
      <c r="A46" s="398">
        <v>6</v>
      </c>
      <c r="B46" s="400"/>
      <c r="C46" s="400"/>
      <c r="D46" s="400"/>
      <c r="E46" s="74"/>
      <c r="F46" s="400"/>
      <c r="G46" s="712"/>
      <c r="H46" s="400"/>
      <c r="I46" s="414"/>
      <c r="J46" s="407" t="str">
        <f>IF(I46&lt;=0,"",IF(I46&lt;=2,"Muy Baja",IF(I46&lt;=24,"Baja",IF(I46&lt;=500,"Media",IF(I46&lt;=5000,"Alta","Muy Alta")))))</f>
        <v/>
      </c>
      <c r="K46" s="405" t="str">
        <f>IF(J46="","",IF(J46="Muy Baja",0.2,IF(J46="Baja",0.4,IF(J46="Media",0.6,IF(J46="Alta",0.8,IF(J46="Muy Alta",1,))))))</f>
        <v/>
      </c>
      <c r="L46" s="416"/>
      <c r="M46" s="405">
        <v>0</v>
      </c>
      <c r="N46" s="407" t="s">
        <v>703</v>
      </c>
      <c r="O46" s="405" t="str">
        <f>IF(N46="","",IF(N46="Leve",0.2,IF(N46="Menor",0.4,IF(N46="Moderado",0.6,IF(N46="Mayor",0.8,IF(N46="Catastrófico",1,))))))</f>
        <v/>
      </c>
      <c r="P46" s="409" t="str">
        <f>IF(OR(AND(J46="Muy Baja",N46="Leve"),AND(J46="Muy Baja",N46="Menor"),AND(J46="Baja",N46="Leve")),"Bajo",IF(OR(AND(J46="Muy baja",N46="Moderado"),AND(J46="Baja",N46="Menor"),AND(J46="Baja",N46="Moderado"),AND(J46="Media",N46="Leve"),AND(J46="Media",N46="Menor"),AND(J46="Media",N46="Moderado"),AND(J46="Alta",N46="Leve"),AND(J46="Alta",N46="Menor")),"Moderado",IF(OR(AND(J46="Muy Baja",N46="Mayor"),AND(J46="Baja",N46="Mayor"),AND(J46="Media",N46="Mayor"),AND(J46="Alta",N46="Moderado"),AND(J46="Alta",N46="Mayor"),AND(J46="Muy Alta",N46="Leve"),AND(J46="Muy Alta",N46="Menor"),AND(J46="Muy Alta",N46="Moderado"),AND(J46="Muy Alta",N46="Mayor")),"Alto",IF(OR(AND(J46="Muy Baja",N46="Catastrófico"),AND(J46="Baja",N46="Catastrófico"),AND(J46="Media",N46="Catastrófico"),AND(J46="Alta",N46="Catastrófico"),AND(J46="Muy Alta",N46="Catastrófico")),"Extremo",""))))</f>
        <v/>
      </c>
      <c r="Q46" s="79">
        <v>1</v>
      </c>
      <c r="R46" s="80"/>
      <c r="S46" s="81" t="str">
        <f>IF(OR(T46="Preventivo",T46="Detectivo"),"Probabilidad",IF(T46="Correctivo","Impacto",""))</f>
        <v/>
      </c>
      <c r="T46" s="82"/>
      <c r="U46" s="82"/>
      <c r="V46" s="83" t="str">
        <f>IF(AND(T46="Preventivo",U46="Automático"),"50%",IF(AND(T46="Preventivo",U46="Manual"),"40%",IF(AND(T46="Detectivo",U46="Automático"),"40%",IF(AND(T46="Detectivo",U46="Manual"),"30%",IF(AND(T46="Correctivo",U46="Automático"),"35%",IF(AND(T46="Correctivo",U46="Manual"),"25%",""))))))</f>
        <v/>
      </c>
      <c r="W46" s="82"/>
      <c r="X46" s="82"/>
      <c r="Y46" s="82"/>
      <c r="Z46" s="84" t="str">
        <f>IFERROR(IF(S46="Probabilidad",(K46-(+K46*V46)),IF(S46="Impacto",K46,"")),"")</f>
        <v/>
      </c>
      <c r="AA46" s="85" t="str">
        <f>IFERROR(IF(Z46="","",IF(Z46&lt;=0.2,"Muy Baja",IF(Z46&lt;=0.4,"Baja",IF(Z46&lt;=0.6,"Media",IF(Z46&lt;=0.8,"Alta","Muy Alta"))))),"")</f>
        <v/>
      </c>
      <c r="AB46" s="83" t="str">
        <f>+Z46</f>
        <v/>
      </c>
      <c r="AC46" s="85" t="str">
        <f>IFERROR(IF(AD46="","",IF(AD46&lt;=0.2,"Leve",IF(AD46&lt;=0.4,"Menor",IF(AD46&lt;=0.6,"Moderado",IF(AD46&lt;=0.8,"Mayor","Catastrófico"))))),"")</f>
        <v/>
      </c>
      <c r="AD46" s="83" t="str">
        <f>IFERROR(IF(S46="Impacto",(O46-(+O46*V46)),IF(S46="Probabilidad",O46,"")),"")</f>
        <v/>
      </c>
      <c r="AE46" s="86" t="str">
        <f>IFERROR(IF(OR(AND(AA46="Muy Baja",AC46="Leve"),AND(AA46="Muy Baja",AC46="Menor"),AND(AA46="Baja",AC46="Leve")),"Bajo",IF(OR(AND(AA46="Muy baja",AC46="Moderado"),AND(AA46="Baja",AC46="Menor"),AND(AA46="Baja",AC46="Moderado"),AND(AA46="Media",AC46="Leve"),AND(AA46="Media",AC46="Menor"),AND(AA46="Media",AC46="Moderado"),AND(AA46="Alta",AC46="Leve"),AND(AA46="Alta",AC46="Menor")),"Moderado",IF(OR(AND(AA46="Muy Baja",AC46="Mayor"),AND(AA46="Baja",AC46="Mayor"),AND(AA46="Media",AC46="Mayor"),AND(AA46="Alta",AC46="Moderado"),AND(AA46="Alta",AC46="Mayor"),AND(AA46="Muy Alta",AC46="Leve"),AND(AA46="Muy Alta",AC46="Menor"),AND(AA46="Muy Alta",AC46="Moderado"),AND(AA46="Muy Alta",AC46="Mayor")),"Alto",IF(OR(AND(AA46="Muy Baja",AC46="Catastrófico"),AND(AA46="Baja",AC46="Catastrófico"),AND(AA46="Media",AC46="Catastrófico"),AND(AA46="Alta",AC46="Catastrófico"),AND(AA46="Muy Alta",AC46="Catastrófico")),"Extremo","")))),"")</f>
        <v/>
      </c>
      <c r="AF46" s="417" t="str">
        <f>(AE49)</f>
        <v/>
      </c>
      <c r="AG46" s="82"/>
      <c r="AH46" s="74"/>
      <c r="AI46" s="75"/>
      <c r="AJ46" s="76"/>
      <c r="AK46" s="76"/>
      <c r="AL46" s="74"/>
      <c r="AM46" s="77"/>
      <c r="AN46" s="93"/>
      <c r="AO46" s="93"/>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1" ht="59.15" hidden="1" customHeight="1" x14ac:dyDescent="0.35">
      <c r="A47" s="398"/>
      <c r="B47" s="400"/>
      <c r="C47" s="400"/>
      <c r="D47" s="400"/>
      <c r="E47" s="74"/>
      <c r="F47" s="400"/>
      <c r="G47" s="441"/>
      <c r="H47" s="400"/>
      <c r="I47" s="414"/>
      <c r="J47" s="407"/>
      <c r="K47" s="405"/>
      <c r="L47" s="416"/>
      <c r="M47" s="405">
        <f>IF(NOT(ISERROR(MATCH(L47,_xlfn.ANCHORARRAY(F58),0))),K60&amp;"Por favor no seleccionar los criterios de impacto",L47)</f>
        <v>0</v>
      </c>
      <c r="N47" s="407"/>
      <c r="O47" s="405"/>
      <c r="P47" s="409"/>
      <c r="Q47" s="79">
        <v>2</v>
      </c>
      <c r="R47" s="80"/>
      <c r="S47" s="81" t="str">
        <f>IF(OR(T47="Preventivo",T47="Detectivo"),"Probabilidad",IF(T47="Correctivo","Impacto",""))</f>
        <v/>
      </c>
      <c r="T47" s="82"/>
      <c r="U47" s="82"/>
      <c r="V47" s="83" t="str">
        <f t="shared" ref="V47:V51" si="35">IF(AND(T47="Preventivo",U47="Automático"),"50%",IF(AND(T47="Preventivo",U47="Manual"),"40%",IF(AND(T47="Detectivo",U47="Automático"),"40%",IF(AND(T47="Detectivo",U47="Manual"),"30%",IF(AND(T47="Correctivo",U47="Automático"),"35%",IF(AND(T47="Correctivo",U47="Manual"),"25%",""))))))</f>
        <v/>
      </c>
      <c r="W47" s="82"/>
      <c r="X47" s="82"/>
      <c r="Y47" s="82"/>
      <c r="Z47" s="84" t="str">
        <f>IFERROR(IF(AND(S46="Probabilidad",S47="Probabilidad"),(AB46-(+AB46*V47)),IF(S47="Probabilidad",(K46-(+K46*V47)),IF(S47="Impacto",AB46,""))),"")</f>
        <v/>
      </c>
      <c r="AA47" s="85" t="str">
        <f t="shared" si="2"/>
        <v/>
      </c>
      <c r="AB47" s="83" t="str">
        <f t="shared" ref="AB47:AB51" si="36">+Z47</f>
        <v/>
      </c>
      <c r="AC47" s="85" t="str">
        <f t="shared" si="4"/>
        <v/>
      </c>
      <c r="AD47" s="83" t="str">
        <f>IFERROR(IF(AND(S46="Impacto",S47="Impacto"),(AD46-(+AD46*V47)),IF(S47="Impacto",(O46-(+O46*V47)),IF(S47="Probabilidad",AD46,""))),"")</f>
        <v/>
      </c>
      <c r="AE47" s="86" t="str">
        <f t="shared" ref="AE47:AE48" si="37">IFERROR(IF(OR(AND(AA47="Muy Baja",AC47="Leve"),AND(AA47="Muy Baja",AC47="Menor"),AND(AA47="Baja",AC47="Leve")),"Bajo",IF(OR(AND(AA47="Muy baja",AC47="Moderado"),AND(AA47="Baja",AC47="Menor"),AND(AA47="Baja",AC47="Moderado"),AND(AA47="Media",AC47="Leve"),AND(AA47="Media",AC47="Menor"),AND(AA47="Media",AC47="Moderado"),AND(AA47="Alta",AC47="Leve"),AND(AA47="Alta",AC47="Menor")),"Moderado",IF(OR(AND(AA47="Muy Baja",AC47="Mayor"),AND(AA47="Baja",AC47="Mayor"),AND(AA47="Media",AC47="Mayor"),AND(AA47="Alta",AC47="Moderado"),AND(AA47="Alta",AC47="Mayor"),AND(AA47="Muy Alta",AC47="Leve"),AND(AA47="Muy Alta",AC47="Menor"),AND(AA47="Muy Alta",AC47="Moderado"),AND(AA47="Muy Alta",AC47="Mayor")),"Alto",IF(OR(AND(AA47="Muy Baja",AC47="Catastrófico"),AND(AA47="Baja",AC47="Catastrófico"),AND(AA47="Media",AC47="Catastrófico"),AND(AA47="Alta",AC47="Catastrófico"),AND(AA47="Muy Alta",AC47="Catastrófico")),"Extremo","")))),"")</f>
        <v/>
      </c>
      <c r="AF47" s="410"/>
      <c r="AG47" s="82"/>
      <c r="AH47" s="74"/>
      <c r="AI47" s="75"/>
      <c r="AJ47" s="76"/>
      <c r="AK47" s="76"/>
      <c r="AL47" s="74"/>
      <c r="AM47" s="77"/>
      <c r="AN47" s="93"/>
      <c r="AO47" s="93"/>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1" ht="76.5" hidden="1" customHeight="1" x14ac:dyDescent="0.35">
      <c r="A48" s="398"/>
      <c r="B48" s="400"/>
      <c r="C48" s="400"/>
      <c r="D48" s="400"/>
      <c r="E48" s="74"/>
      <c r="F48" s="400"/>
      <c r="G48" s="441"/>
      <c r="H48" s="400"/>
      <c r="I48" s="414"/>
      <c r="J48" s="407"/>
      <c r="K48" s="405"/>
      <c r="L48" s="416"/>
      <c r="M48" s="405">
        <f>IF(NOT(ISERROR(MATCH(L48,_xlfn.ANCHORARRAY(F59),0))),K61&amp;"Por favor no seleccionar los criterios de impacto",L48)</f>
        <v>0</v>
      </c>
      <c r="N48" s="407"/>
      <c r="O48" s="405"/>
      <c r="P48" s="409"/>
      <c r="Q48" s="79">
        <v>3</v>
      </c>
      <c r="R48" s="87"/>
      <c r="S48" s="81" t="str">
        <f>IF(OR(T48="Preventivo",T48="Detectivo"),"Probabilidad",IF(T48="Correctivo","Impacto",""))</f>
        <v/>
      </c>
      <c r="T48" s="82"/>
      <c r="U48" s="82"/>
      <c r="V48" s="83" t="str">
        <f t="shared" si="35"/>
        <v/>
      </c>
      <c r="W48" s="82"/>
      <c r="X48" s="82"/>
      <c r="Y48" s="82"/>
      <c r="Z48" s="84" t="str">
        <f>IFERROR(IF(AND(S47="Probabilidad",S48="Probabilidad"),(AB47-(+AB47*V48)),IF(AND(S47="Impacto",S48="Probabilidad"),(AB46-(+AB46*V48)),IF(S48="Impacto",AB47,""))),"")</f>
        <v/>
      </c>
      <c r="AA48" s="85" t="str">
        <f t="shared" si="2"/>
        <v/>
      </c>
      <c r="AB48" s="83" t="str">
        <f t="shared" si="36"/>
        <v/>
      </c>
      <c r="AC48" s="85" t="str">
        <f t="shared" si="4"/>
        <v/>
      </c>
      <c r="AD48" s="83" t="str">
        <f>IFERROR(IF(AND(S47="Impacto",S48="Impacto"),(AD47-(+AD47*V48)),IF(AND(S47="Probabilidad",S48="Impacto"),(AD46-(+AD46*V48)),IF(S48="Probabilidad",AD47,""))),"")</f>
        <v/>
      </c>
      <c r="AE48" s="86" t="str">
        <f t="shared" si="37"/>
        <v/>
      </c>
      <c r="AF48" s="410"/>
      <c r="AG48" s="82"/>
      <c r="AH48" s="74"/>
      <c r="AI48" s="75"/>
      <c r="AJ48" s="76"/>
      <c r="AK48" s="76"/>
      <c r="AL48" s="74"/>
      <c r="AM48" s="77"/>
      <c r="AN48" s="93"/>
      <c r="AO48" s="93"/>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1" ht="71.5" hidden="1" customHeight="1" x14ac:dyDescent="0.35">
      <c r="A49" s="398"/>
      <c r="B49" s="400"/>
      <c r="C49" s="400"/>
      <c r="D49" s="400"/>
      <c r="E49" s="74"/>
      <c r="F49" s="400"/>
      <c r="G49" s="399"/>
      <c r="H49" s="400"/>
      <c r="I49" s="414"/>
      <c r="J49" s="407"/>
      <c r="K49" s="405"/>
      <c r="L49" s="416"/>
      <c r="M49" s="405">
        <f>IF(NOT(ISERROR(MATCH(L49,_xlfn.ANCHORARRAY(F60),0))),K62&amp;"Por favor no seleccionar los criterios de impacto",L49)</f>
        <v>0</v>
      </c>
      <c r="N49" s="407"/>
      <c r="O49" s="405"/>
      <c r="P49" s="409"/>
      <c r="Q49" s="79">
        <v>4</v>
      </c>
      <c r="R49" s="80"/>
      <c r="S49" s="81" t="str">
        <f t="shared" ref="S49:S51" si="38">IF(OR(T49="Preventivo",T49="Detectivo"),"Probabilidad",IF(T49="Correctivo","Impacto",""))</f>
        <v/>
      </c>
      <c r="T49" s="82"/>
      <c r="U49" s="82"/>
      <c r="V49" s="83" t="str">
        <f t="shared" si="35"/>
        <v/>
      </c>
      <c r="W49" s="82"/>
      <c r="X49" s="82"/>
      <c r="Y49" s="82"/>
      <c r="Z49" s="84" t="str">
        <f t="shared" ref="Z49:Z51" si="39">IFERROR(IF(AND(S48="Probabilidad",S49="Probabilidad"),(AB48-(+AB48*V49)),IF(AND(S48="Impacto",S49="Probabilidad"),(AB47-(+AB47*V49)),IF(S49="Impacto",AB48,""))),"")</f>
        <v/>
      </c>
      <c r="AA49" s="85" t="str">
        <f t="shared" si="2"/>
        <v/>
      </c>
      <c r="AB49" s="83" t="str">
        <f t="shared" si="36"/>
        <v/>
      </c>
      <c r="AC49" s="85" t="str">
        <f t="shared" si="4"/>
        <v/>
      </c>
      <c r="AD49" s="83" t="str">
        <f t="shared" ref="AD49:AD51" si="40">IFERROR(IF(AND(S48="Impacto",S49="Impacto"),(AD48-(+AD48*V49)),IF(AND(S48="Probabilidad",S49="Impacto"),(AD47-(+AD47*V49)),IF(S49="Probabilidad",AD48,""))),"")</f>
        <v/>
      </c>
      <c r="AE49" s="86" t="str">
        <f>IFERROR(IF(OR(AND(AA49="Muy Baja",AC49="Leve"),AND(AA49="Muy Baja",AC49="Menor"),AND(AA49="Baja",AC49="Leve")),"Bajo",IF(OR(AND(AA49="Muy baja",AC49="Moderado"),AND(AA49="Baja",AC49="Menor"),AND(AA49="Baja",AC49="Moderado"),AND(AA49="Media",AC49="Leve"),AND(AA49="Media",AC49="Menor"),AND(AA49="Media",AC49="Moderado"),AND(AA49="Alta",AC49="Leve"),AND(AA49="Alta",AC49="Menor")),"Moderado",IF(OR(AND(AA49="Muy Baja",AC49="Mayor"),AND(AA49="Baja",AC49="Mayor"),AND(AA49="Media",AC49="Mayor"),AND(AA49="Alta",AC49="Moderado"),AND(AA49="Alta",AC49="Mayor"),AND(AA49="Muy Alta",AC49="Leve"),AND(AA49="Muy Alta",AC49="Menor"),AND(AA49="Muy Alta",AC49="Moderado"),AND(AA49="Muy Alta",AC49="Mayor")),"Alto",IF(OR(AND(AA49="Muy Baja",AC49="Catastrófico"),AND(AA49="Baja",AC49="Catastrófico"),AND(AA49="Media",AC49="Catastrófico"),AND(AA49="Alta",AC49="Catastrófico"),AND(AA49="Muy Alta",AC49="Catastrófico")),"Extremo","")))),"")</f>
        <v/>
      </c>
      <c r="AF49" s="411"/>
      <c r="AG49" s="82"/>
      <c r="AH49" s="74"/>
      <c r="AI49" s="75"/>
      <c r="AJ49" s="76"/>
      <c r="AK49" s="76"/>
      <c r="AL49" s="74"/>
      <c r="AM49" s="77"/>
      <c r="AN49" s="93"/>
      <c r="AO49" s="93"/>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1" ht="151.5" hidden="1" customHeight="1" x14ac:dyDescent="0.35">
      <c r="A50" s="398"/>
      <c r="B50" s="400"/>
      <c r="C50" s="400"/>
      <c r="D50" s="400"/>
      <c r="E50" s="74"/>
      <c r="F50" s="400"/>
      <c r="G50" s="74"/>
      <c r="H50" s="400"/>
      <c r="I50" s="414"/>
      <c r="J50" s="407"/>
      <c r="K50" s="405"/>
      <c r="L50" s="416"/>
      <c r="M50" s="405">
        <f>IF(NOT(ISERROR(MATCH(L50,_xlfn.ANCHORARRAY(F61),0))),K63&amp;"Por favor no seleccionar los criterios de impacto",L50)</f>
        <v>0</v>
      </c>
      <c r="N50" s="407"/>
      <c r="O50" s="405"/>
      <c r="P50" s="409"/>
      <c r="Q50" s="79">
        <v>5</v>
      </c>
      <c r="R50" s="80"/>
      <c r="S50" s="81" t="str">
        <f t="shared" si="38"/>
        <v/>
      </c>
      <c r="T50" s="82"/>
      <c r="U50" s="82"/>
      <c r="V50" s="83" t="str">
        <f t="shared" si="35"/>
        <v/>
      </c>
      <c r="W50" s="82"/>
      <c r="X50" s="82"/>
      <c r="Y50" s="82"/>
      <c r="Z50" s="84" t="str">
        <f t="shared" si="39"/>
        <v/>
      </c>
      <c r="AA50" s="85" t="str">
        <f t="shared" si="2"/>
        <v/>
      </c>
      <c r="AB50" s="83" t="str">
        <f t="shared" si="36"/>
        <v/>
      </c>
      <c r="AC50" s="85" t="str">
        <f t="shared" si="4"/>
        <v/>
      </c>
      <c r="AD50" s="83" t="str">
        <f t="shared" si="40"/>
        <v/>
      </c>
      <c r="AE50" s="86" t="str">
        <f t="shared" ref="AE50" si="41">IFERROR(IF(OR(AND(AA50="Muy Baja",AC50="Leve"),AND(AA50="Muy Baja",AC50="Menor"),AND(AA50="Baja",AC50="Leve")),"Bajo",IF(OR(AND(AA50="Muy baja",AC50="Moderado"),AND(AA50="Baja",AC50="Menor"),AND(AA50="Baja",AC50="Moderado"),AND(AA50="Media",AC50="Leve"),AND(AA50="Media",AC50="Menor"),AND(AA50="Media",AC50="Moderado"),AND(AA50="Alta",AC50="Leve"),AND(AA50="Alta",AC50="Menor")),"Moderado",IF(OR(AND(AA50="Muy Baja",AC50="Mayor"),AND(AA50="Baja",AC50="Mayor"),AND(AA50="Media",AC50="Mayor"),AND(AA50="Alta",AC50="Moderado"),AND(AA50="Alta",AC50="Mayor"),AND(AA50="Muy Alta",AC50="Leve"),AND(AA50="Muy Alta",AC50="Menor"),AND(AA50="Muy Alta",AC50="Moderado"),AND(AA50="Muy Alta",AC50="Mayor")),"Alto",IF(OR(AND(AA50="Muy Baja",AC50="Catastrófico"),AND(AA50="Baja",AC50="Catastrófico"),AND(AA50="Media",AC50="Catastrófico"),AND(AA50="Alta",AC50="Catastrófico"),AND(AA50="Muy Alta",AC50="Catastrófico")),"Extremo","")))),"")</f>
        <v/>
      </c>
      <c r="AF50" s="86"/>
      <c r="AG50" s="82"/>
      <c r="AH50" s="74"/>
      <c r="AI50" s="75"/>
      <c r="AJ50" s="76"/>
      <c r="AK50" s="76"/>
      <c r="AL50" s="74"/>
      <c r="AM50" s="77"/>
      <c r="AN50" s="93"/>
      <c r="AO50" s="93"/>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1" ht="6.65" hidden="1" customHeight="1" x14ac:dyDescent="0.35">
      <c r="A51" s="398"/>
      <c r="B51" s="400"/>
      <c r="C51" s="400"/>
      <c r="D51" s="400"/>
      <c r="E51" s="74"/>
      <c r="F51" s="400"/>
      <c r="G51" s="74"/>
      <c r="H51" s="400"/>
      <c r="I51" s="414"/>
      <c r="J51" s="407"/>
      <c r="K51" s="405"/>
      <c r="L51" s="416"/>
      <c r="M51" s="405">
        <f>IF(NOT(ISERROR(MATCH(L51,_xlfn.ANCHORARRAY(F62),0))),K64&amp;"Por favor no seleccionar los criterios de impacto",L51)</f>
        <v>0</v>
      </c>
      <c r="N51" s="407"/>
      <c r="O51" s="405"/>
      <c r="P51" s="409"/>
      <c r="Q51" s="79">
        <v>6</v>
      </c>
      <c r="R51" s="80"/>
      <c r="S51" s="81" t="str">
        <f t="shared" si="38"/>
        <v/>
      </c>
      <c r="T51" s="82"/>
      <c r="U51" s="82"/>
      <c r="V51" s="83" t="str">
        <f t="shared" si="35"/>
        <v/>
      </c>
      <c r="W51" s="82"/>
      <c r="X51" s="82"/>
      <c r="Y51" s="82"/>
      <c r="Z51" s="84" t="str">
        <f t="shared" si="39"/>
        <v/>
      </c>
      <c r="AA51" s="85" t="str">
        <f t="shared" si="2"/>
        <v/>
      </c>
      <c r="AB51" s="83" t="str">
        <f t="shared" si="36"/>
        <v/>
      </c>
      <c r="AC51" s="85" t="str">
        <f>IFERROR(IF(AD51="","",IF(AD51&lt;=0.2,"Leve",IF(AD51&lt;=0.4,"Menor",IF(AD51&lt;=0.6,"Moderado",IF(AD51&lt;=0.8,"Mayor","Catastrófico"))))),"")</f>
        <v/>
      </c>
      <c r="AD51" s="83" t="str">
        <f t="shared" si="40"/>
        <v/>
      </c>
      <c r="AE51" s="86" t="str">
        <f>IFERROR(IF(OR(AND(AA51="Muy Baja",AC51="Leve"),AND(AA51="Muy Baja",AC51="Menor"),AND(AA51="Baja",AC51="Leve")),"Bajo",IF(OR(AND(AA51="Muy baja",AC51="Moderado"),AND(AA51="Baja",AC51="Menor"),AND(AA51="Baja",AC51="Moderado"),AND(AA51="Media",AC51="Leve"),AND(AA51="Media",AC51="Menor"),AND(AA51="Media",AC51="Moderado"),AND(AA51="Alta",AC51="Leve"),AND(AA51="Alta",AC51="Menor")),"Moderado",IF(OR(AND(AA51="Muy Baja",AC51="Mayor"),AND(AA51="Baja",AC51="Mayor"),AND(AA51="Media",AC51="Mayor"),AND(AA51="Alta",AC51="Moderado"),AND(AA51="Alta",AC51="Mayor"),AND(AA51="Muy Alta",AC51="Leve"),AND(AA51="Muy Alta",AC51="Menor"),AND(AA51="Muy Alta",AC51="Moderado"),AND(AA51="Muy Alta",AC51="Mayor")),"Alto",IF(OR(AND(AA51="Muy Baja",AC51="Catastrófico"),AND(AA51="Baja",AC51="Catastrófico"),AND(AA51="Media",AC51="Catastrófico"),AND(AA51="Alta",AC51="Catastrófico"),AND(AA51="Muy Alta",AC51="Catastrófico")),"Extremo","")))),"")</f>
        <v/>
      </c>
      <c r="AF51" s="86"/>
      <c r="AG51" s="82"/>
      <c r="AH51" s="74"/>
      <c r="AI51" s="75"/>
      <c r="AJ51" s="76"/>
      <c r="AK51" s="76"/>
      <c r="AL51" s="74"/>
      <c r="AM51" s="77"/>
      <c r="AN51" s="93"/>
      <c r="AO51" s="93"/>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1" ht="151.5" hidden="1" customHeight="1" x14ac:dyDescent="0.35">
      <c r="A52" s="398">
        <v>7</v>
      </c>
      <c r="B52" s="400"/>
      <c r="C52" s="400"/>
      <c r="D52" s="400"/>
      <c r="E52" s="74"/>
      <c r="F52" s="400"/>
      <c r="G52" s="74"/>
      <c r="H52" s="400"/>
      <c r="I52" s="414"/>
      <c r="J52" s="407" t="str">
        <f>IF(I52&lt;=0,"",IF(I52&lt;=2,"Muy Baja",IF(I52&lt;=24,"Baja",IF(I52&lt;=500,"Media",IF(I52&lt;=5000,"Alta","Muy Alta")))))</f>
        <v/>
      </c>
      <c r="K52" s="405" t="str">
        <f>IF(J52="","",IF(J52="Muy Baja",0.2,IF(J52="Baja",0.4,IF(J52="Media",0.6,IF(J52="Alta",0.8,IF(J52="Muy Alta",1,))))))</f>
        <v/>
      </c>
      <c r="L52" s="416"/>
      <c r="M52" s="405">
        <v>0</v>
      </c>
      <c r="N52" s="407" t="s">
        <v>703</v>
      </c>
      <c r="O52" s="405" t="str">
        <f>IF(N52="","",IF(N52="Leve",0.2,IF(N52="Menor",0.4,IF(N52="Moderado",0.6,IF(N52="Mayor",0.8,IF(N52="Catastrófico",1,))))))</f>
        <v/>
      </c>
      <c r="P52" s="409" t="str">
        <f>IF(OR(AND(J52="Muy Baja",N52="Leve"),AND(J52="Muy Baja",N52="Menor"),AND(J52="Baja",N52="Leve")),"Bajo",IF(OR(AND(J52="Muy baja",N52="Moderado"),AND(J52="Baja",N52="Menor"),AND(J52="Baja",N52="Moderado"),AND(J52="Media",N52="Leve"),AND(J52="Media",N52="Menor"),AND(J52="Media",N52="Moderado"),AND(J52="Alta",N52="Leve"),AND(J52="Alta",N52="Menor")),"Moderado",IF(OR(AND(J52="Muy Baja",N52="Mayor"),AND(J52="Baja",N52="Mayor"),AND(J52="Media",N52="Mayor"),AND(J52="Alta",N52="Moderado"),AND(J52="Alta",N52="Mayor"),AND(J52="Muy Alta",N52="Leve"),AND(J52="Muy Alta",N52="Menor"),AND(J52="Muy Alta",N52="Moderado"),AND(J52="Muy Alta",N52="Mayor")),"Alto",IF(OR(AND(J52="Muy Baja",N52="Catastrófico"),AND(J52="Baja",N52="Catastrófico"),AND(J52="Media",N52="Catastrófico"),AND(J52="Alta",N52="Catastrófico"),AND(J52="Muy Alta",N52="Catastrófico")),"Extremo",""))))</f>
        <v/>
      </c>
      <c r="Q52" s="79">
        <v>1</v>
      </c>
      <c r="R52" s="80"/>
      <c r="S52" s="81" t="str">
        <f>IF(OR(T52="Preventivo",T52="Detectivo"),"Probabilidad",IF(T52="Correctivo","Impacto",""))</f>
        <v/>
      </c>
      <c r="T52" s="82"/>
      <c r="U52" s="82"/>
      <c r="V52" s="83" t="str">
        <f>IF(AND(T52="Preventivo",U52="Automático"),"50%",IF(AND(T52="Preventivo",U52="Manual"),"40%",IF(AND(T52="Detectivo",U52="Automático"),"40%",IF(AND(T52="Detectivo",U52="Manual"),"30%",IF(AND(T52="Correctivo",U52="Automático"),"35%",IF(AND(T52="Correctivo",U52="Manual"),"25%",""))))))</f>
        <v/>
      </c>
      <c r="W52" s="82"/>
      <c r="X52" s="82"/>
      <c r="Y52" s="82"/>
      <c r="Z52" s="84" t="str">
        <f>IFERROR(IF(S52="Probabilidad",(K52-(+K52*V52)),IF(S52="Impacto",K52,"")),"")</f>
        <v/>
      </c>
      <c r="AA52" s="85" t="str">
        <f>IFERROR(IF(Z52="","",IF(Z52&lt;=0.2,"Muy Baja",IF(Z52&lt;=0.4,"Baja",IF(Z52&lt;=0.6,"Media",IF(Z52&lt;=0.8,"Alta","Muy Alta"))))),"")</f>
        <v/>
      </c>
      <c r="AB52" s="83" t="str">
        <f>+Z52</f>
        <v/>
      </c>
      <c r="AC52" s="85" t="str">
        <f>IFERROR(IF(AD52="","",IF(AD52&lt;=0.2,"Leve",IF(AD52&lt;=0.4,"Menor",IF(AD52&lt;=0.6,"Moderado",IF(AD52&lt;=0.8,"Mayor","Catastrófico"))))),"")</f>
        <v/>
      </c>
      <c r="AD52" s="83" t="str">
        <f>IFERROR(IF(S52="Impacto",(O52-(+O52*V52)),IF(S52="Probabilidad",O52,"")),"")</f>
        <v/>
      </c>
      <c r="AE52" s="86" t="str">
        <f>IFERROR(IF(OR(AND(AA52="Muy Baja",AC52="Leve"),AND(AA52="Muy Baja",AC52="Menor"),AND(AA52="Baja",AC52="Leve")),"Bajo",IF(OR(AND(AA52="Muy baja",AC52="Moderado"),AND(AA52="Baja",AC52="Menor"),AND(AA52="Baja",AC52="Moderado"),AND(AA52="Media",AC52="Leve"),AND(AA52="Media",AC52="Menor"),AND(AA52="Media",AC52="Moderado"),AND(AA52="Alta",AC52="Leve"),AND(AA52="Alta",AC52="Menor")),"Moderado",IF(OR(AND(AA52="Muy Baja",AC52="Mayor"),AND(AA52="Baja",AC52="Mayor"),AND(AA52="Media",AC52="Mayor"),AND(AA52="Alta",AC52="Moderado"),AND(AA52="Alta",AC52="Mayor"),AND(AA52="Muy Alta",AC52="Leve"),AND(AA52="Muy Alta",AC52="Menor"),AND(AA52="Muy Alta",AC52="Moderado"),AND(AA52="Muy Alta",AC52="Mayor")),"Alto",IF(OR(AND(AA52="Muy Baja",AC52="Catastrófico"),AND(AA52="Baja",AC52="Catastrófico"),AND(AA52="Media",AC52="Catastrófico"),AND(AA52="Alta",AC52="Catastrófico"),AND(AA52="Muy Alta",AC52="Catastrófico")),"Extremo","")))),"")</f>
        <v/>
      </c>
      <c r="AF52" s="86"/>
      <c r="AG52" s="82"/>
      <c r="AH52" s="74"/>
      <c r="AI52" s="75"/>
      <c r="AJ52" s="76"/>
      <c r="AK52" s="76"/>
      <c r="AL52" s="74"/>
      <c r="AM52" s="77"/>
      <c r="AN52" s="93"/>
      <c r="AO52" s="93"/>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1" ht="151.5" hidden="1" customHeight="1" x14ac:dyDescent="0.35">
      <c r="A53" s="398"/>
      <c r="B53" s="400"/>
      <c r="C53" s="400"/>
      <c r="D53" s="400"/>
      <c r="E53" s="74"/>
      <c r="F53" s="400"/>
      <c r="G53" s="74"/>
      <c r="H53" s="400"/>
      <c r="I53" s="414"/>
      <c r="J53" s="407"/>
      <c r="K53" s="405"/>
      <c r="L53" s="416"/>
      <c r="M53" s="405">
        <f>IF(NOT(ISERROR(MATCH(L53,_xlfn.ANCHORARRAY(F64),0))),K66&amp;"Por favor no seleccionar los criterios de impacto",L53)</f>
        <v>0</v>
      </c>
      <c r="N53" s="407"/>
      <c r="O53" s="405"/>
      <c r="P53" s="409"/>
      <c r="Q53" s="79">
        <v>2</v>
      </c>
      <c r="R53" s="80"/>
      <c r="S53" s="81" t="str">
        <f>IF(OR(T53="Preventivo",T53="Detectivo"),"Probabilidad",IF(T53="Correctivo","Impacto",""))</f>
        <v/>
      </c>
      <c r="T53" s="82"/>
      <c r="U53" s="82"/>
      <c r="V53" s="83" t="str">
        <f t="shared" ref="V53:V57" si="42">IF(AND(T53="Preventivo",U53="Automático"),"50%",IF(AND(T53="Preventivo",U53="Manual"),"40%",IF(AND(T53="Detectivo",U53="Automático"),"40%",IF(AND(T53="Detectivo",U53="Manual"),"30%",IF(AND(T53="Correctivo",U53="Automático"),"35%",IF(AND(T53="Correctivo",U53="Manual"),"25%",""))))))</f>
        <v/>
      </c>
      <c r="W53" s="82"/>
      <c r="X53" s="82"/>
      <c r="Y53" s="82"/>
      <c r="Z53" s="84" t="str">
        <f>IFERROR(IF(AND(S52="Probabilidad",S53="Probabilidad"),(AB52-(+AB52*V53)),IF(S53="Probabilidad",(K52-(+K52*V53)),IF(S53="Impacto",AB52,""))),"")</f>
        <v/>
      </c>
      <c r="AA53" s="85" t="str">
        <f t="shared" si="2"/>
        <v/>
      </c>
      <c r="AB53" s="83" t="str">
        <f t="shared" ref="AB53:AB57" si="43">+Z53</f>
        <v/>
      </c>
      <c r="AC53" s="85" t="str">
        <f t="shared" si="4"/>
        <v/>
      </c>
      <c r="AD53" s="83" t="str">
        <f>IFERROR(IF(AND(S52="Impacto",S53="Impacto"),(AD52-(+AD52*V53)),IF(S53="Impacto",(O52-(+O52*V53)),IF(S53="Probabilidad",AD52,""))),"")</f>
        <v/>
      </c>
      <c r="AE53" s="86" t="str">
        <f t="shared" ref="AE53:AE54" si="44">IFERROR(IF(OR(AND(AA53="Muy Baja",AC53="Leve"),AND(AA53="Muy Baja",AC53="Menor"),AND(AA53="Baja",AC53="Leve")),"Bajo",IF(OR(AND(AA53="Muy baja",AC53="Moderado"),AND(AA53="Baja",AC53="Menor"),AND(AA53="Baja",AC53="Moderado"),AND(AA53="Media",AC53="Leve"),AND(AA53="Media",AC53="Menor"),AND(AA53="Media",AC53="Moderado"),AND(AA53="Alta",AC53="Leve"),AND(AA53="Alta",AC53="Menor")),"Moderado",IF(OR(AND(AA53="Muy Baja",AC53="Mayor"),AND(AA53="Baja",AC53="Mayor"),AND(AA53="Media",AC53="Mayor"),AND(AA53="Alta",AC53="Moderado"),AND(AA53="Alta",AC53="Mayor"),AND(AA53="Muy Alta",AC53="Leve"),AND(AA53="Muy Alta",AC53="Menor"),AND(AA53="Muy Alta",AC53="Moderado"),AND(AA53="Muy Alta",AC53="Mayor")),"Alto",IF(OR(AND(AA53="Muy Baja",AC53="Catastrófico"),AND(AA53="Baja",AC53="Catastrófico"),AND(AA53="Media",AC53="Catastrófico"),AND(AA53="Alta",AC53="Catastrófico"),AND(AA53="Muy Alta",AC53="Catastrófico")),"Extremo","")))),"")</f>
        <v/>
      </c>
      <c r="AF53" s="86"/>
      <c r="AG53" s="82"/>
      <c r="AH53" s="74"/>
      <c r="AI53" s="75"/>
      <c r="AJ53" s="76"/>
      <c r="AK53" s="76"/>
      <c r="AL53" s="74"/>
      <c r="AM53" s="77"/>
      <c r="AN53" s="93"/>
      <c r="AO53" s="93"/>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1" ht="151.5" hidden="1" customHeight="1" x14ac:dyDescent="0.35">
      <c r="A54" s="398"/>
      <c r="B54" s="400"/>
      <c r="C54" s="400"/>
      <c r="D54" s="400"/>
      <c r="E54" s="74"/>
      <c r="F54" s="400"/>
      <c r="G54" s="74"/>
      <c r="H54" s="400"/>
      <c r="I54" s="414"/>
      <c r="J54" s="407"/>
      <c r="K54" s="405"/>
      <c r="L54" s="416"/>
      <c r="M54" s="405">
        <f>IF(NOT(ISERROR(MATCH(L54,_xlfn.ANCHORARRAY(F65),0))),K67&amp;"Por favor no seleccionar los criterios de impacto",L54)</f>
        <v>0</v>
      </c>
      <c r="N54" s="407"/>
      <c r="O54" s="405"/>
      <c r="P54" s="409"/>
      <c r="Q54" s="79">
        <v>3</v>
      </c>
      <c r="R54" s="87"/>
      <c r="S54" s="81" t="str">
        <f>IF(OR(T54="Preventivo",T54="Detectivo"),"Probabilidad",IF(T54="Correctivo","Impacto",""))</f>
        <v/>
      </c>
      <c r="T54" s="82"/>
      <c r="U54" s="82"/>
      <c r="V54" s="83" t="str">
        <f t="shared" si="42"/>
        <v/>
      </c>
      <c r="W54" s="82"/>
      <c r="X54" s="82"/>
      <c r="Y54" s="82"/>
      <c r="Z54" s="84" t="str">
        <f>IFERROR(IF(AND(S53="Probabilidad",S54="Probabilidad"),(AB53-(+AB53*V54)),IF(AND(S53="Impacto",S54="Probabilidad"),(AB52-(+AB52*V54)),IF(S54="Impacto",AB53,""))),"")</f>
        <v/>
      </c>
      <c r="AA54" s="85" t="str">
        <f t="shared" si="2"/>
        <v/>
      </c>
      <c r="AB54" s="83" t="str">
        <f t="shared" si="43"/>
        <v/>
      </c>
      <c r="AC54" s="85" t="str">
        <f t="shared" si="4"/>
        <v/>
      </c>
      <c r="AD54" s="83" t="str">
        <f>IFERROR(IF(AND(S53="Impacto",S54="Impacto"),(AD53-(+AD53*V54)),IF(AND(S53="Probabilidad",S54="Impacto"),(AD52-(+AD52*V54)),IF(S54="Probabilidad",AD53,""))),"")</f>
        <v/>
      </c>
      <c r="AE54" s="86" t="str">
        <f t="shared" si="44"/>
        <v/>
      </c>
      <c r="AF54" s="86"/>
      <c r="AG54" s="82"/>
      <c r="AH54" s="74"/>
      <c r="AI54" s="75"/>
      <c r="AJ54" s="76"/>
      <c r="AK54" s="76"/>
      <c r="AL54" s="74"/>
      <c r="AM54" s="77"/>
      <c r="AN54" s="93"/>
      <c r="AO54" s="93"/>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1" ht="151.5" hidden="1" customHeight="1" x14ac:dyDescent="0.35">
      <c r="A55" s="398"/>
      <c r="B55" s="400"/>
      <c r="C55" s="400"/>
      <c r="D55" s="400"/>
      <c r="E55" s="74"/>
      <c r="F55" s="400"/>
      <c r="G55" s="74"/>
      <c r="H55" s="400"/>
      <c r="I55" s="414"/>
      <c r="J55" s="407"/>
      <c r="K55" s="405"/>
      <c r="L55" s="416"/>
      <c r="M55" s="405">
        <f>IF(NOT(ISERROR(MATCH(L55,_xlfn.ANCHORARRAY(F66),0))),K68&amp;"Por favor no seleccionar los criterios de impacto",L55)</f>
        <v>0</v>
      </c>
      <c r="N55" s="407"/>
      <c r="O55" s="405"/>
      <c r="P55" s="409"/>
      <c r="Q55" s="79">
        <v>4</v>
      </c>
      <c r="R55" s="80"/>
      <c r="S55" s="81" t="str">
        <f t="shared" ref="S55:S57" si="45">IF(OR(T55="Preventivo",T55="Detectivo"),"Probabilidad",IF(T55="Correctivo","Impacto",""))</f>
        <v/>
      </c>
      <c r="T55" s="82"/>
      <c r="U55" s="82"/>
      <c r="V55" s="83" t="str">
        <f t="shared" si="42"/>
        <v/>
      </c>
      <c r="W55" s="82"/>
      <c r="X55" s="82"/>
      <c r="Y55" s="82"/>
      <c r="Z55" s="84" t="str">
        <f t="shared" ref="Z55:Z57" si="46">IFERROR(IF(AND(S54="Probabilidad",S55="Probabilidad"),(AB54-(+AB54*V55)),IF(AND(S54="Impacto",S55="Probabilidad"),(AB53-(+AB53*V55)),IF(S55="Impacto",AB54,""))),"")</f>
        <v/>
      </c>
      <c r="AA55" s="85" t="str">
        <f t="shared" si="2"/>
        <v/>
      </c>
      <c r="AB55" s="83" t="str">
        <f t="shared" si="43"/>
        <v/>
      </c>
      <c r="AC55" s="85" t="str">
        <f t="shared" si="4"/>
        <v/>
      </c>
      <c r="AD55" s="83" t="str">
        <f t="shared" ref="AD55:AD57" si="47">IFERROR(IF(AND(S54="Impacto",S55="Impacto"),(AD54-(+AD54*V55)),IF(AND(S54="Probabilidad",S55="Impacto"),(AD53-(+AD53*V55)),IF(S55="Probabilidad",AD54,""))),"")</f>
        <v/>
      </c>
      <c r="AE55" s="86" t="str">
        <f>IFERROR(IF(OR(AND(AA55="Muy Baja",AC55="Leve"),AND(AA55="Muy Baja",AC55="Menor"),AND(AA55="Baja",AC55="Leve")),"Bajo",IF(OR(AND(AA55="Muy baja",AC55="Moderado"),AND(AA55="Baja",AC55="Menor"),AND(AA55="Baja",AC55="Moderado"),AND(AA55="Media",AC55="Leve"),AND(AA55="Media",AC55="Menor"),AND(AA55="Media",AC55="Moderado"),AND(AA55="Alta",AC55="Leve"),AND(AA55="Alta",AC55="Menor")),"Moderado",IF(OR(AND(AA55="Muy Baja",AC55="Mayor"),AND(AA55="Baja",AC55="Mayor"),AND(AA55="Media",AC55="Mayor"),AND(AA55="Alta",AC55="Moderado"),AND(AA55="Alta",AC55="Mayor"),AND(AA55="Muy Alta",AC55="Leve"),AND(AA55="Muy Alta",AC55="Menor"),AND(AA55="Muy Alta",AC55="Moderado"),AND(AA55="Muy Alta",AC55="Mayor")),"Alto",IF(OR(AND(AA55="Muy Baja",AC55="Catastrófico"),AND(AA55="Baja",AC55="Catastrófico"),AND(AA55="Media",AC55="Catastrófico"),AND(AA55="Alta",AC55="Catastrófico"),AND(AA55="Muy Alta",AC55="Catastrófico")),"Extremo","")))),"")</f>
        <v/>
      </c>
      <c r="AF55" s="86"/>
      <c r="AG55" s="82"/>
      <c r="AH55" s="74"/>
      <c r="AI55" s="75"/>
      <c r="AJ55" s="76"/>
      <c r="AK55" s="76"/>
      <c r="AL55" s="74"/>
      <c r="AM55" s="77"/>
      <c r="AN55" s="93"/>
      <c r="AO55" s="93"/>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1" ht="151.5" hidden="1" customHeight="1" x14ac:dyDescent="0.35">
      <c r="A56" s="398"/>
      <c r="B56" s="400"/>
      <c r="C56" s="400"/>
      <c r="D56" s="400"/>
      <c r="E56" s="74"/>
      <c r="F56" s="400"/>
      <c r="G56" s="74"/>
      <c r="H56" s="400"/>
      <c r="I56" s="414"/>
      <c r="J56" s="407"/>
      <c r="K56" s="405"/>
      <c r="L56" s="416"/>
      <c r="M56" s="405">
        <f>IF(NOT(ISERROR(MATCH(L56,_xlfn.ANCHORARRAY(F67),0))),K69&amp;"Por favor no seleccionar los criterios de impacto",L56)</f>
        <v>0</v>
      </c>
      <c r="N56" s="407"/>
      <c r="O56" s="405"/>
      <c r="P56" s="409"/>
      <c r="Q56" s="79">
        <v>5</v>
      </c>
      <c r="R56" s="80"/>
      <c r="S56" s="81" t="str">
        <f t="shared" si="45"/>
        <v/>
      </c>
      <c r="T56" s="82"/>
      <c r="U56" s="82"/>
      <c r="V56" s="83" t="str">
        <f t="shared" si="42"/>
        <v/>
      </c>
      <c r="W56" s="82"/>
      <c r="X56" s="82"/>
      <c r="Y56" s="82"/>
      <c r="Z56" s="84" t="str">
        <f t="shared" si="46"/>
        <v/>
      </c>
      <c r="AA56" s="85" t="str">
        <f t="shared" si="2"/>
        <v/>
      </c>
      <c r="AB56" s="83" t="str">
        <f t="shared" si="43"/>
        <v/>
      </c>
      <c r="AC56" s="85" t="str">
        <f t="shared" si="4"/>
        <v/>
      </c>
      <c r="AD56" s="83" t="str">
        <f t="shared" si="47"/>
        <v/>
      </c>
      <c r="AE56" s="86" t="str">
        <f t="shared" ref="AE56:AE57" si="48">IFERROR(IF(OR(AND(AA56="Muy Baja",AC56="Leve"),AND(AA56="Muy Baja",AC56="Menor"),AND(AA56="Baja",AC56="Leve")),"Bajo",IF(OR(AND(AA56="Muy baja",AC56="Moderado"),AND(AA56="Baja",AC56="Menor"),AND(AA56="Baja",AC56="Moderado"),AND(AA56="Media",AC56="Leve"),AND(AA56="Media",AC56="Menor"),AND(AA56="Media",AC56="Moderado"),AND(AA56="Alta",AC56="Leve"),AND(AA56="Alta",AC56="Menor")),"Moderado",IF(OR(AND(AA56="Muy Baja",AC56="Mayor"),AND(AA56="Baja",AC56="Mayor"),AND(AA56="Media",AC56="Mayor"),AND(AA56="Alta",AC56="Moderado"),AND(AA56="Alta",AC56="Mayor"),AND(AA56="Muy Alta",AC56="Leve"),AND(AA56="Muy Alta",AC56="Menor"),AND(AA56="Muy Alta",AC56="Moderado"),AND(AA56="Muy Alta",AC56="Mayor")),"Alto",IF(OR(AND(AA56="Muy Baja",AC56="Catastrófico"),AND(AA56="Baja",AC56="Catastrófico"),AND(AA56="Media",AC56="Catastrófico"),AND(AA56="Alta",AC56="Catastrófico"),AND(AA56="Muy Alta",AC56="Catastrófico")),"Extremo","")))),"")</f>
        <v/>
      </c>
      <c r="AF56" s="86"/>
      <c r="AG56" s="82"/>
      <c r="AH56" s="74"/>
      <c r="AI56" s="75"/>
      <c r="AJ56" s="76"/>
      <c r="AK56" s="76"/>
      <c r="AL56" s="74"/>
      <c r="AM56" s="77"/>
      <c r="AN56" s="93"/>
      <c r="AO56" s="93"/>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1" ht="151.5" hidden="1" customHeight="1" x14ac:dyDescent="0.35">
      <c r="A57" s="398"/>
      <c r="B57" s="400"/>
      <c r="C57" s="400"/>
      <c r="D57" s="400"/>
      <c r="E57" s="74"/>
      <c r="F57" s="400"/>
      <c r="G57" s="74"/>
      <c r="H57" s="400"/>
      <c r="I57" s="414"/>
      <c r="J57" s="407"/>
      <c r="K57" s="405"/>
      <c r="L57" s="416"/>
      <c r="M57" s="405">
        <f>IF(NOT(ISERROR(MATCH(L57,_xlfn.ANCHORARRAY(F68),0))),K70&amp;"Por favor no seleccionar los criterios de impacto",L57)</f>
        <v>0</v>
      </c>
      <c r="N57" s="407"/>
      <c r="O57" s="405"/>
      <c r="P57" s="409"/>
      <c r="Q57" s="79">
        <v>6</v>
      </c>
      <c r="R57" s="80"/>
      <c r="S57" s="81" t="str">
        <f t="shared" si="45"/>
        <v/>
      </c>
      <c r="T57" s="82"/>
      <c r="U57" s="82"/>
      <c r="V57" s="83" t="str">
        <f t="shared" si="42"/>
        <v/>
      </c>
      <c r="W57" s="82"/>
      <c r="X57" s="82"/>
      <c r="Y57" s="82"/>
      <c r="Z57" s="84" t="str">
        <f t="shared" si="46"/>
        <v/>
      </c>
      <c r="AA57" s="85" t="str">
        <f t="shared" si="2"/>
        <v/>
      </c>
      <c r="AB57" s="83" t="str">
        <f t="shared" si="43"/>
        <v/>
      </c>
      <c r="AC57" s="85" t="str">
        <f t="shared" si="4"/>
        <v/>
      </c>
      <c r="AD57" s="83" t="str">
        <f t="shared" si="47"/>
        <v/>
      </c>
      <c r="AE57" s="86" t="str">
        <f t="shared" si="48"/>
        <v/>
      </c>
      <c r="AF57" s="86"/>
      <c r="AG57" s="82"/>
      <c r="AH57" s="74"/>
      <c r="AI57" s="75"/>
      <c r="AJ57" s="76"/>
      <c r="AK57" s="76"/>
      <c r="AL57" s="74"/>
      <c r="AM57" s="77"/>
      <c r="AN57" s="93"/>
      <c r="AO57" s="93"/>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1" ht="151.5" hidden="1" customHeight="1" x14ac:dyDescent="0.35">
      <c r="A58" s="398">
        <v>8</v>
      </c>
      <c r="B58" s="400"/>
      <c r="C58" s="400"/>
      <c r="D58" s="400"/>
      <c r="E58" s="74"/>
      <c r="F58" s="400"/>
      <c r="G58" s="74"/>
      <c r="H58" s="400"/>
      <c r="I58" s="414"/>
      <c r="J58" s="407" t="str">
        <f>IF(I58&lt;=0,"",IF(I58&lt;=2,"Muy Baja",IF(I58&lt;=24,"Baja",IF(I58&lt;=500,"Media",IF(I58&lt;=5000,"Alta","Muy Alta")))))</f>
        <v/>
      </c>
      <c r="K58" s="405" t="str">
        <f>IF(J58="","",IF(J58="Muy Baja",0.2,IF(J58="Baja",0.4,IF(J58="Media",0.6,IF(J58="Alta",0.8,IF(J58="Muy Alta",1,))))))</f>
        <v/>
      </c>
      <c r="L58" s="416"/>
      <c r="M58" s="405">
        <v>0</v>
      </c>
      <c r="N58" s="407" t="s">
        <v>703</v>
      </c>
      <c r="O58" s="405" t="str">
        <f>IF(N58="","",IF(N58="Leve",0.2,IF(N58="Menor",0.4,IF(N58="Moderado",0.6,IF(N58="Mayor",0.8,IF(N58="Catastrófico",1,))))))</f>
        <v/>
      </c>
      <c r="P58" s="409" t="str">
        <f>IF(OR(AND(J58="Muy Baja",N58="Leve"),AND(J58="Muy Baja",N58="Menor"),AND(J58="Baja",N58="Leve")),"Bajo",IF(OR(AND(J58="Muy baja",N58="Moderado"),AND(J58="Baja",N58="Menor"),AND(J58="Baja",N58="Moderado"),AND(J58="Media",N58="Leve"),AND(J58="Media",N58="Menor"),AND(J58="Media",N58="Moderado"),AND(J58="Alta",N58="Leve"),AND(J58="Alta",N58="Menor")),"Moderado",IF(OR(AND(J58="Muy Baja",N58="Mayor"),AND(J58="Baja",N58="Mayor"),AND(J58="Media",N58="Mayor"),AND(J58="Alta",N58="Moderado"),AND(J58="Alta",N58="Mayor"),AND(J58="Muy Alta",N58="Leve"),AND(J58="Muy Alta",N58="Menor"),AND(J58="Muy Alta",N58="Moderado"),AND(J58="Muy Alta",N58="Mayor")),"Alto",IF(OR(AND(J58="Muy Baja",N58="Catastrófico"),AND(J58="Baja",N58="Catastrófico"),AND(J58="Media",N58="Catastrófico"),AND(J58="Alta",N58="Catastrófico"),AND(J58="Muy Alta",N58="Catastrófico")),"Extremo",""))))</f>
        <v/>
      </c>
      <c r="Q58" s="79">
        <v>1</v>
      </c>
      <c r="R58" s="80"/>
      <c r="S58" s="81" t="str">
        <f>IF(OR(T58="Preventivo",T58="Detectivo"),"Probabilidad",IF(T58="Correctivo","Impacto",""))</f>
        <v/>
      </c>
      <c r="T58" s="82"/>
      <c r="U58" s="82"/>
      <c r="V58" s="83" t="str">
        <f>IF(AND(T58="Preventivo",U58="Automático"),"50%",IF(AND(T58="Preventivo",U58="Manual"),"40%",IF(AND(T58="Detectivo",U58="Automático"),"40%",IF(AND(T58="Detectivo",U58="Manual"),"30%",IF(AND(T58="Correctivo",U58="Automático"),"35%",IF(AND(T58="Correctivo",U58="Manual"),"25%",""))))))</f>
        <v/>
      </c>
      <c r="W58" s="82"/>
      <c r="X58" s="82"/>
      <c r="Y58" s="82"/>
      <c r="Z58" s="84" t="str">
        <f>IFERROR(IF(S58="Probabilidad",(K58-(+K58*V58)),IF(S58="Impacto",K58,"")),"")</f>
        <v/>
      </c>
      <c r="AA58" s="85" t="str">
        <f>IFERROR(IF(Z58="","",IF(Z58&lt;=0.2,"Muy Baja",IF(Z58&lt;=0.4,"Baja",IF(Z58&lt;=0.6,"Media",IF(Z58&lt;=0.8,"Alta","Muy Alta"))))),"")</f>
        <v/>
      </c>
      <c r="AB58" s="83" t="str">
        <f>+Z58</f>
        <v/>
      </c>
      <c r="AC58" s="85" t="str">
        <f>IFERROR(IF(AD58="","",IF(AD58&lt;=0.2,"Leve",IF(AD58&lt;=0.4,"Menor",IF(AD58&lt;=0.6,"Moderado",IF(AD58&lt;=0.8,"Mayor","Catastrófico"))))),"")</f>
        <v/>
      </c>
      <c r="AD58" s="83" t="str">
        <f>IFERROR(IF(S58="Impacto",(O58-(+O58*V58)),IF(S58="Probabilidad",O58,"")),"")</f>
        <v/>
      </c>
      <c r="AE58" s="86" t="str">
        <f>IFERROR(IF(OR(AND(AA58="Muy Baja",AC58="Leve"),AND(AA58="Muy Baja",AC58="Menor"),AND(AA58="Baja",AC58="Leve")),"Bajo",IF(OR(AND(AA58="Muy baja",AC58="Moderado"),AND(AA58="Baja",AC58="Menor"),AND(AA58="Baja",AC58="Moderado"),AND(AA58="Media",AC58="Leve"),AND(AA58="Media",AC58="Menor"),AND(AA58="Media",AC58="Moderado"),AND(AA58="Alta",AC58="Leve"),AND(AA58="Alta",AC58="Menor")),"Moderado",IF(OR(AND(AA58="Muy Baja",AC58="Mayor"),AND(AA58="Baja",AC58="Mayor"),AND(AA58="Media",AC58="Mayor"),AND(AA58="Alta",AC58="Moderado"),AND(AA58="Alta",AC58="Mayor"),AND(AA58="Muy Alta",AC58="Leve"),AND(AA58="Muy Alta",AC58="Menor"),AND(AA58="Muy Alta",AC58="Moderado"),AND(AA58="Muy Alta",AC58="Mayor")),"Alto",IF(OR(AND(AA58="Muy Baja",AC58="Catastrófico"),AND(AA58="Baja",AC58="Catastrófico"),AND(AA58="Media",AC58="Catastrófico"),AND(AA58="Alta",AC58="Catastrófico"),AND(AA58="Muy Alta",AC58="Catastrófico")),"Extremo","")))),"")</f>
        <v/>
      </c>
      <c r="AF58" s="86"/>
      <c r="AG58" s="82"/>
      <c r="AH58" s="74"/>
      <c r="AI58" s="75"/>
      <c r="AJ58" s="76"/>
      <c r="AK58" s="76"/>
      <c r="AL58" s="74"/>
      <c r="AM58" s="77"/>
      <c r="AN58" s="93"/>
      <c r="AO58" s="93"/>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1" ht="151.5" hidden="1" customHeight="1" x14ac:dyDescent="0.35">
      <c r="A59" s="398"/>
      <c r="B59" s="400"/>
      <c r="C59" s="400"/>
      <c r="D59" s="400"/>
      <c r="E59" s="74"/>
      <c r="F59" s="400"/>
      <c r="G59" s="74"/>
      <c r="H59" s="400"/>
      <c r="I59" s="414"/>
      <c r="J59" s="407"/>
      <c r="K59" s="405"/>
      <c r="L59" s="416"/>
      <c r="M59" s="405">
        <f>IF(NOT(ISERROR(MATCH(L59,_xlfn.ANCHORARRAY(F70),0))),K72&amp;"Por favor no seleccionar los criterios de impacto",L59)</f>
        <v>0</v>
      </c>
      <c r="N59" s="407"/>
      <c r="O59" s="405"/>
      <c r="P59" s="409"/>
      <c r="Q59" s="79">
        <v>2</v>
      </c>
      <c r="R59" s="80"/>
      <c r="S59" s="81" t="str">
        <f>IF(OR(T59="Preventivo",T59="Detectivo"),"Probabilidad",IF(T59="Correctivo","Impacto",""))</f>
        <v/>
      </c>
      <c r="T59" s="82"/>
      <c r="U59" s="82"/>
      <c r="V59" s="83" t="str">
        <f t="shared" ref="V59:V63" si="49">IF(AND(T59="Preventivo",U59="Automático"),"50%",IF(AND(T59="Preventivo",U59="Manual"),"40%",IF(AND(T59="Detectivo",U59="Automático"),"40%",IF(AND(T59="Detectivo",U59="Manual"),"30%",IF(AND(T59="Correctivo",U59="Automático"),"35%",IF(AND(T59="Correctivo",U59="Manual"),"25%",""))))))</f>
        <v/>
      </c>
      <c r="W59" s="82"/>
      <c r="X59" s="82"/>
      <c r="Y59" s="82"/>
      <c r="Z59" s="84" t="str">
        <f>IFERROR(IF(AND(S58="Probabilidad",S59="Probabilidad"),(AB58-(+AB58*V59)),IF(S59="Probabilidad",(K58-(+K58*V59)),IF(S59="Impacto",AB58,""))),"")</f>
        <v/>
      </c>
      <c r="AA59" s="85" t="str">
        <f t="shared" si="2"/>
        <v/>
      </c>
      <c r="AB59" s="83" t="str">
        <f t="shared" ref="AB59:AB63" si="50">+Z59</f>
        <v/>
      </c>
      <c r="AC59" s="85" t="str">
        <f t="shared" si="4"/>
        <v/>
      </c>
      <c r="AD59" s="83" t="str">
        <f>IFERROR(IF(AND(S58="Impacto",S59="Impacto"),(AD58-(+AD58*V59)),IF(S59="Impacto",(O58-(+O58*V59)),IF(S59="Probabilidad",AD58,""))),"")</f>
        <v/>
      </c>
      <c r="AE59" s="86" t="str">
        <f t="shared" ref="AE59:AE60" si="51">IFERROR(IF(OR(AND(AA59="Muy Baja",AC59="Leve"),AND(AA59="Muy Baja",AC59="Menor"),AND(AA59="Baja",AC59="Leve")),"Bajo",IF(OR(AND(AA59="Muy baja",AC59="Moderado"),AND(AA59="Baja",AC59="Menor"),AND(AA59="Baja",AC59="Moderado"),AND(AA59="Media",AC59="Leve"),AND(AA59="Media",AC59="Menor"),AND(AA59="Media",AC59="Moderado"),AND(AA59="Alta",AC59="Leve"),AND(AA59="Alta",AC59="Menor")),"Moderado",IF(OR(AND(AA59="Muy Baja",AC59="Mayor"),AND(AA59="Baja",AC59="Mayor"),AND(AA59="Media",AC59="Mayor"),AND(AA59="Alta",AC59="Moderado"),AND(AA59="Alta",AC59="Mayor"),AND(AA59="Muy Alta",AC59="Leve"),AND(AA59="Muy Alta",AC59="Menor"),AND(AA59="Muy Alta",AC59="Moderado"),AND(AA59="Muy Alta",AC59="Mayor")),"Alto",IF(OR(AND(AA59="Muy Baja",AC59="Catastrófico"),AND(AA59="Baja",AC59="Catastrófico"),AND(AA59="Media",AC59="Catastrófico"),AND(AA59="Alta",AC59="Catastrófico"),AND(AA59="Muy Alta",AC59="Catastrófico")),"Extremo","")))),"")</f>
        <v/>
      </c>
      <c r="AF59" s="86"/>
      <c r="AG59" s="82"/>
      <c r="AH59" s="74"/>
      <c r="AI59" s="75"/>
      <c r="AJ59" s="76"/>
      <c r="AK59" s="76"/>
      <c r="AL59" s="74"/>
      <c r="AM59" s="77"/>
      <c r="AN59" s="93"/>
      <c r="AO59" s="93"/>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1" ht="151.5" hidden="1" customHeight="1" x14ac:dyDescent="0.35">
      <c r="A60" s="398"/>
      <c r="B60" s="400"/>
      <c r="C60" s="400"/>
      <c r="D60" s="400"/>
      <c r="E60" s="74"/>
      <c r="F60" s="400"/>
      <c r="G60" s="74"/>
      <c r="H60" s="400"/>
      <c r="I60" s="414"/>
      <c r="J60" s="407"/>
      <c r="K60" s="405"/>
      <c r="L60" s="416"/>
      <c r="M60" s="405">
        <f>IF(NOT(ISERROR(MATCH(L60,_xlfn.ANCHORARRAY(F71),0))),K73&amp;"Por favor no seleccionar los criterios de impacto",L60)</f>
        <v>0</v>
      </c>
      <c r="N60" s="407"/>
      <c r="O60" s="405"/>
      <c r="P60" s="409"/>
      <c r="Q60" s="79">
        <v>3</v>
      </c>
      <c r="R60" s="87"/>
      <c r="S60" s="81" t="str">
        <f>IF(OR(T60="Preventivo",T60="Detectivo"),"Probabilidad",IF(T60="Correctivo","Impacto",""))</f>
        <v/>
      </c>
      <c r="T60" s="82"/>
      <c r="U60" s="82"/>
      <c r="V60" s="83" t="str">
        <f t="shared" si="49"/>
        <v/>
      </c>
      <c r="W60" s="82"/>
      <c r="X60" s="82"/>
      <c r="Y60" s="82"/>
      <c r="Z60" s="84" t="str">
        <f>IFERROR(IF(AND(S59="Probabilidad",S60="Probabilidad"),(AB59-(+AB59*V60)),IF(AND(S59="Impacto",S60="Probabilidad"),(AB58-(+AB58*V60)),IF(S60="Impacto",AB59,""))),"")</f>
        <v/>
      </c>
      <c r="AA60" s="85" t="str">
        <f t="shared" si="2"/>
        <v/>
      </c>
      <c r="AB60" s="83" t="str">
        <f t="shared" si="50"/>
        <v/>
      </c>
      <c r="AC60" s="85" t="str">
        <f t="shared" si="4"/>
        <v/>
      </c>
      <c r="AD60" s="83" t="str">
        <f>IFERROR(IF(AND(S59="Impacto",S60="Impacto"),(AD59-(+AD59*V60)),IF(AND(S59="Probabilidad",S60="Impacto"),(AD58-(+AD58*V60)),IF(S60="Probabilidad",AD59,""))),"")</f>
        <v/>
      </c>
      <c r="AE60" s="86" t="str">
        <f t="shared" si="51"/>
        <v/>
      </c>
      <c r="AF60" s="86"/>
      <c r="AG60" s="82"/>
      <c r="AH60" s="74"/>
      <c r="AI60" s="75"/>
      <c r="AJ60" s="76"/>
      <c r="AK60" s="76"/>
      <c r="AL60" s="74"/>
      <c r="AM60" s="77"/>
      <c r="AN60" s="93"/>
      <c r="AO60" s="93"/>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1" ht="151.5" hidden="1" customHeight="1" x14ac:dyDescent="0.35">
      <c r="A61" s="398"/>
      <c r="B61" s="400"/>
      <c r="C61" s="400"/>
      <c r="D61" s="400"/>
      <c r="E61" s="74"/>
      <c r="F61" s="400"/>
      <c r="G61" s="74"/>
      <c r="H61" s="400"/>
      <c r="I61" s="414"/>
      <c r="J61" s="407"/>
      <c r="K61" s="405"/>
      <c r="L61" s="416"/>
      <c r="M61" s="405">
        <f>IF(NOT(ISERROR(MATCH(L61,_xlfn.ANCHORARRAY(F72),0))),K74&amp;"Por favor no seleccionar los criterios de impacto",L61)</f>
        <v>0</v>
      </c>
      <c r="N61" s="407"/>
      <c r="O61" s="405"/>
      <c r="P61" s="409"/>
      <c r="Q61" s="79">
        <v>4</v>
      </c>
      <c r="R61" s="80"/>
      <c r="S61" s="81" t="str">
        <f t="shared" ref="S61:S63" si="52">IF(OR(T61="Preventivo",T61="Detectivo"),"Probabilidad",IF(T61="Correctivo","Impacto",""))</f>
        <v/>
      </c>
      <c r="T61" s="82"/>
      <c r="U61" s="82"/>
      <c r="V61" s="83" t="str">
        <f t="shared" si="49"/>
        <v/>
      </c>
      <c r="W61" s="82"/>
      <c r="X61" s="82"/>
      <c r="Y61" s="82"/>
      <c r="Z61" s="84" t="str">
        <f t="shared" ref="Z61:Z63" si="53">IFERROR(IF(AND(S60="Probabilidad",S61="Probabilidad"),(AB60-(+AB60*V61)),IF(AND(S60="Impacto",S61="Probabilidad"),(AB59-(+AB59*V61)),IF(S61="Impacto",AB60,""))),"")</f>
        <v/>
      </c>
      <c r="AA61" s="85" t="str">
        <f t="shared" si="2"/>
        <v/>
      </c>
      <c r="AB61" s="83" t="str">
        <f t="shared" si="50"/>
        <v/>
      </c>
      <c r="AC61" s="85" t="str">
        <f t="shared" si="4"/>
        <v/>
      </c>
      <c r="AD61" s="83" t="str">
        <f t="shared" ref="AD61:AD63" si="54">IFERROR(IF(AND(S60="Impacto",S61="Impacto"),(AD60-(+AD60*V61)),IF(AND(S60="Probabilidad",S61="Impacto"),(AD59-(+AD59*V61)),IF(S61="Probabilidad",AD60,""))),"")</f>
        <v/>
      </c>
      <c r="AE61" s="86" t="str">
        <f>IFERROR(IF(OR(AND(AA61="Muy Baja",AC61="Leve"),AND(AA61="Muy Baja",AC61="Menor"),AND(AA61="Baja",AC61="Leve")),"Bajo",IF(OR(AND(AA61="Muy baja",AC61="Moderado"),AND(AA61="Baja",AC61="Menor"),AND(AA61="Baja",AC61="Moderado"),AND(AA61="Media",AC61="Leve"),AND(AA61="Media",AC61="Menor"),AND(AA61="Media",AC61="Moderado"),AND(AA61="Alta",AC61="Leve"),AND(AA61="Alta",AC61="Menor")),"Moderado",IF(OR(AND(AA61="Muy Baja",AC61="Mayor"),AND(AA61="Baja",AC61="Mayor"),AND(AA61="Media",AC61="Mayor"),AND(AA61="Alta",AC61="Moderado"),AND(AA61="Alta",AC61="Mayor"),AND(AA61="Muy Alta",AC61="Leve"),AND(AA61="Muy Alta",AC61="Menor"),AND(AA61="Muy Alta",AC61="Moderado"),AND(AA61="Muy Alta",AC61="Mayor")),"Alto",IF(OR(AND(AA61="Muy Baja",AC61="Catastrófico"),AND(AA61="Baja",AC61="Catastrófico"),AND(AA61="Media",AC61="Catastrófico"),AND(AA61="Alta",AC61="Catastrófico"),AND(AA61="Muy Alta",AC61="Catastrófico")),"Extremo","")))),"")</f>
        <v/>
      </c>
      <c r="AF61" s="86"/>
      <c r="AG61" s="82"/>
      <c r="AH61" s="74"/>
      <c r="AI61" s="75"/>
      <c r="AJ61" s="76"/>
      <c r="AK61" s="76"/>
      <c r="AL61" s="74"/>
      <c r="AM61" s="77"/>
      <c r="AN61" s="93"/>
      <c r="AO61" s="93"/>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1" ht="151.5" hidden="1" customHeight="1" x14ac:dyDescent="0.35">
      <c r="A62" s="398"/>
      <c r="B62" s="400"/>
      <c r="C62" s="400"/>
      <c r="D62" s="400"/>
      <c r="E62" s="74"/>
      <c r="F62" s="400"/>
      <c r="G62" s="74"/>
      <c r="H62" s="400"/>
      <c r="I62" s="414"/>
      <c r="J62" s="407"/>
      <c r="K62" s="405"/>
      <c r="L62" s="416"/>
      <c r="M62" s="405">
        <f>IF(NOT(ISERROR(MATCH(L62,_xlfn.ANCHORARRAY(F73),0))),K75&amp;"Por favor no seleccionar los criterios de impacto",L62)</f>
        <v>0</v>
      </c>
      <c r="N62" s="407"/>
      <c r="O62" s="405"/>
      <c r="P62" s="409"/>
      <c r="Q62" s="79">
        <v>5</v>
      </c>
      <c r="R62" s="80"/>
      <c r="S62" s="81" t="str">
        <f t="shared" si="52"/>
        <v/>
      </c>
      <c r="T62" s="82"/>
      <c r="U62" s="82"/>
      <c r="V62" s="83" t="str">
        <f t="shared" si="49"/>
        <v/>
      </c>
      <c r="W62" s="82"/>
      <c r="X62" s="82"/>
      <c r="Y62" s="82"/>
      <c r="Z62" s="84" t="str">
        <f t="shared" si="53"/>
        <v/>
      </c>
      <c r="AA62" s="85" t="str">
        <f t="shared" si="2"/>
        <v/>
      </c>
      <c r="AB62" s="83" t="str">
        <f t="shared" si="50"/>
        <v/>
      </c>
      <c r="AC62" s="85" t="str">
        <f t="shared" si="4"/>
        <v/>
      </c>
      <c r="AD62" s="83" t="str">
        <f t="shared" si="54"/>
        <v/>
      </c>
      <c r="AE62" s="86" t="str">
        <f t="shared" ref="AE62:AE63" si="55">IFERROR(IF(OR(AND(AA62="Muy Baja",AC62="Leve"),AND(AA62="Muy Baja",AC62="Menor"),AND(AA62="Baja",AC62="Leve")),"Bajo",IF(OR(AND(AA62="Muy baja",AC62="Moderado"),AND(AA62="Baja",AC62="Menor"),AND(AA62="Baja",AC62="Moderado"),AND(AA62="Media",AC62="Leve"),AND(AA62="Media",AC62="Menor"),AND(AA62="Media",AC62="Moderado"),AND(AA62="Alta",AC62="Leve"),AND(AA62="Alta",AC62="Menor")),"Moderado",IF(OR(AND(AA62="Muy Baja",AC62="Mayor"),AND(AA62="Baja",AC62="Mayor"),AND(AA62="Media",AC62="Mayor"),AND(AA62="Alta",AC62="Moderado"),AND(AA62="Alta",AC62="Mayor"),AND(AA62="Muy Alta",AC62="Leve"),AND(AA62="Muy Alta",AC62="Menor"),AND(AA62="Muy Alta",AC62="Moderado"),AND(AA62="Muy Alta",AC62="Mayor")),"Alto",IF(OR(AND(AA62="Muy Baja",AC62="Catastrófico"),AND(AA62="Baja",AC62="Catastrófico"),AND(AA62="Media",AC62="Catastrófico"),AND(AA62="Alta",AC62="Catastrófico"),AND(AA62="Muy Alta",AC62="Catastrófico")),"Extremo","")))),"")</f>
        <v/>
      </c>
      <c r="AF62" s="86"/>
      <c r="AG62" s="82"/>
      <c r="AH62" s="74"/>
      <c r="AI62" s="75"/>
      <c r="AJ62" s="76"/>
      <c r="AK62" s="76"/>
      <c r="AL62" s="74"/>
      <c r="AM62" s="77"/>
      <c r="AN62" s="93"/>
      <c r="AO62" s="93"/>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1" ht="151.5" hidden="1" customHeight="1" x14ac:dyDescent="0.35">
      <c r="A63" s="398"/>
      <c r="B63" s="400"/>
      <c r="C63" s="400"/>
      <c r="D63" s="400"/>
      <c r="E63" s="74"/>
      <c r="F63" s="400"/>
      <c r="G63" s="74"/>
      <c r="H63" s="400"/>
      <c r="I63" s="414"/>
      <c r="J63" s="407"/>
      <c r="K63" s="405"/>
      <c r="L63" s="416"/>
      <c r="M63" s="405">
        <f>IF(NOT(ISERROR(MATCH(L63,_xlfn.ANCHORARRAY(F74),0))),K76&amp;"Por favor no seleccionar los criterios de impacto",L63)</f>
        <v>0</v>
      </c>
      <c r="N63" s="407"/>
      <c r="O63" s="405"/>
      <c r="P63" s="409"/>
      <c r="Q63" s="79">
        <v>6</v>
      </c>
      <c r="R63" s="80"/>
      <c r="S63" s="81" t="str">
        <f t="shared" si="52"/>
        <v/>
      </c>
      <c r="T63" s="82"/>
      <c r="U63" s="82"/>
      <c r="V63" s="83" t="str">
        <f t="shared" si="49"/>
        <v/>
      </c>
      <c r="W63" s="82"/>
      <c r="X63" s="82"/>
      <c r="Y63" s="82"/>
      <c r="Z63" s="84" t="str">
        <f t="shared" si="53"/>
        <v/>
      </c>
      <c r="AA63" s="85" t="str">
        <f t="shared" si="2"/>
        <v/>
      </c>
      <c r="AB63" s="83" t="str">
        <f t="shared" si="50"/>
        <v/>
      </c>
      <c r="AC63" s="85" t="str">
        <f t="shared" si="4"/>
        <v/>
      </c>
      <c r="AD63" s="83" t="str">
        <f t="shared" si="54"/>
        <v/>
      </c>
      <c r="AE63" s="86" t="str">
        <f t="shared" si="55"/>
        <v/>
      </c>
      <c r="AF63" s="86"/>
      <c r="AG63" s="82"/>
      <c r="AH63" s="74"/>
      <c r="AI63" s="75"/>
      <c r="AJ63" s="76"/>
      <c r="AK63" s="76"/>
      <c r="AL63" s="74"/>
      <c r="AM63" s="77"/>
      <c r="AN63" s="93"/>
      <c r="AO63" s="93"/>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1" ht="151.5" hidden="1" customHeight="1" x14ac:dyDescent="0.35">
      <c r="A64" s="398">
        <v>9</v>
      </c>
      <c r="B64" s="400"/>
      <c r="C64" s="400"/>
      <c r="D64" s="400"/>
      <c r="E64" s="74"/>
      <c r="F64" s="400"/>
      <c r="G64" s="74"/>
      <c r="H64" s="400"/>
      <c r="I64" s="414"/>
      <c r="J64" s="407" t="str">
        <f>IF(I64&lt;=0,"",IF(I64&lt;=2,"Muy Baja",IF(I64&lt;=24,"Baja",IF(I64&lt;=500,"Media",IF(I64&lt;=5000,"Alta","Muy Alta")))))</f>
        <v/>
      </c>
      <c r="K64" s="405" t="str">
        <f>IF(J64="","",IF(J64="Muy Baja",0.2,IF(J64="Baja",0.4,IF(J64="Media",0.6,IF(J64="Alta",0.8,IF(J64="Muy Alta",1,))))))</f>
        <v/>
      </c>
      <c r="L64" s="416"/>
      <c r="M64" s="405">
        <v>0</v>
      </c>
      <c r="N64" s="407" t="s">
        <v>703</v>
      </c>
      <c r="O64" s="405" t="str">
        <f>IF(N64="","",IF(N64="Leve",0.2,IF(N64="Menor",0.4,IF(N64="Moderado",0.6,IF(N64="Mayor",0.8,IF(N64="Catastrófico",1,))))))</f>
        <v/>
      </c>
      <c r="P64" s="409" t="str">
        <f>IF(OR(AND(J64="Muy Baja",N64="Leve"),AND(J64="Muy Baja",N64="Menor"),AND(J64="Baja",N64="Leve")),"Bajo",IF(OR(AND(J64="Muy baja",N64="Moderado"),AND(J64="Baja",N64="Menor"),AND(J64="Baja",N64="Moderado"),AND(J64="Media",N64="Leve"),AND(J64="Media",N64="Menor"),AND(J64="Media",N64="Moderado"),AND(J64="Alta",N64="Leve"),AND(J64="Alta",N64="Menor")),"Moderado",IF(OR(AND(J64="Muy Baja",N64="Mayor"),AND(J64="Baja",N64="Mayor"),AND(J64="Media",N64="Mayor"),AND(J64="Alta",N64="Moderado"),AND(J64="Alta",N64="Mayor"),AND(J64="Muy Alta",N64="Leve"),AND(J64="Muy Alta",N64="Menor"),AND(J64="Muy Alta",N64="Moderado"),AND(J64="Muy Alta",N64="Mayor")),"Alto",IF(OR(AND(J64="Muy Baja",N64="Catastrófico"),AND(J64="Baja",N64="Catastrófico"),AND(J64="Media",N64="Catastrófico"),AND(J64="Alta",N64="Catastrófico"),AND(J64="Muy Alta",N64="Catastrófico")),"Extremo",""))))</f>
        <v/>
      </c>
      <c r="Q64" s="79">
        <v>1</v>
      </c>
      <c r="R64" s="80"/>
      <c r="S64" s="81" t="str">
        <f>IF(OR(T64="Preventivo",T64="Detectivo"),"Probabilidad",IF(T64="Correctivo","Impacto",""))</f>
        <v/>
      </c>
      <c r="T64" s="82"/>
      <c r="U64" s="82"/>
      <c r="V64" s="83" t="str">
        <f>IF(AND(T64="Preventivo",U64="Automático"),"50%",IF(AND(T64="Preventivo",U64="Manual"),"40%",IF(AND(T64="Detectivo",U64="Automático"),"40%",IF(AND(T64="Detectivo",U64="Manual"),"30%",IF(AND(T64="Correctivo",U64="Automático"),"35%",IF(AND(T64="Correctivo",U64="Manual"),"25%",""))))))</f>
        <v/>
      </c>
      <c r="W64" s="82"/>
      <c r="X64" s="82"/>
      <c r="Y64" s="82"/>
      <c r="Z64" s="84" t="str">
        <f>IFERROR(IF(S64="Probabilidad",(K64-(+K64*V64)),IF(S64="Impacto",K64,"")),"")</f>
        <v/>
      </c>
      <c r="AA64" s="85" t="str">
        <f>IFERROR(IF(Z64="","",IF(Z64&lt;=0.2,"Muy Baja",IF(Z64&lt;=0.4,"Baja",IF(Z64&lt;=0.6,"Media",IF(Z64&lt;=0.8,"Alta","Muy Alta"))))),"")</f>
        <v/>
      </c>
      <c r="AB64" s="83" t="str">
        <f>+Z64</f>
        <v/>
      </c>
      <c r="AC64" s="85" t="str">
        <f>IFERROR(IF(AD64="","",IF(AD64&lt;=0.2,"Leve",IF(AD64&lt;=0.4,"Menor",IF(AD64&lt;=0.6,"Moderado",IF(AD64&lt;=0.8,"Mayor","Catastrófico"))))),"")</f>
        <v/>
      </c>
      <c r="AD64" s="83" t="str">
        <f>IFERROR(IF(S64="Impacto",(O64-(+O64*V64)),IF(S64="Probabilidad",O64,"")),"")</f>
        <v/>
      </c>
      <c r="AE64" s="86" t="str">
        <f>IFERROR(IF(OR(AND(AA64="Muy Baja",AC64="Leve"),AND(AA64="Muy Baja",AC64="Menor"),AND(AA64="Baja",AC64="Leve")),"Bajo",IF(OR(AND(AA64="Muy baja",AC64="Moderado"),AND(AA64="Baja",AC64="Menor"),AND(AA64="Baja",AC64="Moderado"),AND(AA64="Media",AC64="Leve"),AND(AA64="Media",AC64="Menor"),AND(AA64="Media",AC64="Moderado"),AND(AA64="Alta",AC64="Leve"),AND(AA64="Alta",AC64="Menor")),"Moderado",IF(OR(AND(AA64="Muy Baja",AC64="Mayor"),AND(AA64="Baja",AC64="Mayor"),AND(AA64="Media",AC64="Mayor"),AND(AA64="Alta",AC64="Moderado"),AND(AA64="Alta",AC64="Mayor"),AND(AA64="Muy Alta",AC64="Leve"),AND(AA64="Muy Alta",AC64="Menor"),AND(AA64="Muy Alta",AC64="Moderado"),AND(AA64="Muy Alta",AC64="Mayor")),"Alto",IF(OR(AND(AA64="Muy Baja",AC64="Catastrófico"),AND(AA64="Baja",AC64="Catastrófico"),AND(AA64="Media",AC64="Catastrófico"),AND(AA64="Alta",AC64="Catastrófico"),AND(AA64="Muy Alta",AC64="Catastrófico")),"Extremo","")))),"")</f>
        <v/>
      </c>
      <c r="AF64" s="86"/>
      <c r="AG64" s="82"/>
      <c r="AH64" s="74"/>
      <c r="AI64" s="75"/>
      <c r="AJ64" s="76"/>
      <c r="AK64" s="76"/>
      <c r="AL64" s="74"/>
      <c r="AM64" s="77"/>
      <c r="AN64" s="93"/>
      <c r="AO64" s="93"/>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1" ht="151.5" hidden="1" customHeight="1" x14ac:dyDescent="0.35">
      <c r="A65" s="398"/>
      <c r="B65" s="400"/>
      <c r="C65" s="400"/>
      <c r="D65" s="400"/>
      <c r="E65" s="74"/>
      <c r="F65" s="400"/>
      <c r="G65" s="74"/>
      <c r="H65" s="400"/>
      <c r="I65" s="414"/>
      <c r="J65" s="407"/>
      <c r="K65" s="405"/>
      <c r="L65" s="416"/>
      <c r="M65" s="405">
        <f>IF(NOT(ISERROR(MATCH(L65,_xlfn.ANCHORARRAY(F76),0))),K78&amp;"Por favor no seleccionar los criterios de impacto",L65)</f>
        <v>0</v>
      </c>
      <c r="N65" s="407"/>
      <c r="O65" s="405"/>
      <c r="P65" s="409"/>
      <c r="Q65" s="79">
        <v>2</v>
      </c>
      <c r="R65" s="80"/>
      <c r="S65" s="81" t="str">
        <f>IF(OR(T65="Preventivo",T65="Detectivo"),"Probabilidad",IF(T65="Correctivo","Impacto",""))</f>
        <v/>
      </c>
      <c r="T65" s="82"/>
      <c r="U65" s="82"/>
      <c r="V65" s="83" t="str">
        <f t="shared" ref="V65:V69" si="56">IF(AND(T65="Preventivo",U65="Automático"),"50%",IF(AND(T65="Preventivo",U65="Manual"),"40%",IF(AND(T65="Detectivo",U65="Automático"),"40%",IF(AND(T65="Detectivo",U65="Manual"),"30%",IF(AND(T65="Correctivo",U65="Automático"),"35%",IF(AND(T65="Correctivo",U65="Manual"),"25%",""))))))</f>
        <v/>
      </c>
      <c r="W65" s="82"/>
      <c r="X65" s="82"/>
      <c r="Y65" s="82"/>
      <c r="Z65" s="84" t="str">
        <f>IFERROR(IF(AND(S64="Probabilidad",S65="Probabilidad"),(AB64-(+AB64*V65)),IF(S65="Probabilidad",(K64-(+K64*V65)),IF(S65="Impacto",AB64,""))),"")</f>
        <v/>
      </c>
      <c r="AA65" s="85" t="str">
        <f t="shared" si="2"/>
        <v/>
      </c>
      <c r="AB65" s="83" t="str">
        <f t="shared" ref="AB65:AB69" si="57">+Z65</f>
        <v/>
      </c>
      <c r="AC65" s="85" t="str">
        <f t="shared" si="4"/>
        <v/>
      </c>
      <c r="AD65" s="83" t="str">
        <f>IFERROR(IF(AND(S64="Impacto",S65="Impacto"),(AD64-(+AD64*V65)),IF(S65="Impacto",(O64-(+O64*V65)),IF(S65="Probabilidad",AD64,""))),"")</f>
        <v/>
      </c>
      <c r="AE65" s="86" t="str">
        <f t="shared" ref="AE65:AE66" si="58">IFERROR(IF(OR(AND(AA65="Muy Baja",AC65="Leve"),AND(AA65="Muy Baja",AC65="Menor"),AND(AA65="Baja",AC65="Leve")),"Bajo",IF(OR(AND(AA65="Muy baja",AC65="Moderado"),AND(AA65="Baja",AC65="Menor"),AND(AA65="Baja",AC65="Moderado"),AND(AA65="Media",AC65="Leve"),AND(AA65="Media",AC65="Menor"),AND(AA65="Media",AC65="Moderado"),AND(AA65="Alta",AC65="Leve"),AND(AA65="Alta",AC65="Menor")),"Moderado",IF(OR(AND(AA65="Muy Baja",AC65="Mayor"),AND(AA65="Baja",AC65="Mayor"),AND(AA65="Media",AC65="Mayor"),AND(AA65="Alta",AC65="Moderado"),AND(AA65="Alta",AC65="Mayor"),AND(AA65="Muy Alta",AC65="Leve"),AND(AA65="Muy Alta",AC65="Menor"),AND(AA65="Muy Alta",AC65="Moderado"),AND(AA65="Muy Alta",AC65="Mayor")),"Alto",IF(OR(AND(AA65="Muy Baja",AC65="Catastrófico"),AND(AA65="Baja",AC65="Catastrófico"),AND(AA65="Media",AC65="Catastrófico"),AND(AA65="Alta",AC65="Catastrófico"),AND(AA65="Muy Alta",AC65="Catastrófico")),"Extremo","")))),"")</f>
        <v/>
      </c>
      <c r="AF65" s="86"/>
      <c r="AG65" s="82"/>
      <c r="AH65" s="74"/>
      <c r="AI65" s="75"/>
      <c r="AJ65" s="76"/>
      <c r="AK65" s="76"/>
      <c r="AL65" s="74"/>
      <c r="AM65" s="77"/>
      <c r="AN65" s="93"/>
      <c r="AO65" s="93"/>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1" ht="151.5" hidden="1" customHeight="1" x14ac:dyDescent="0.35">
      <c r="A66" s="398"/>
      <c r="B66" s="400"/>
      <c r="C66" s="400"/>
      <c r="D66" s="400"/>
      <c r="E66" s="74"/>
      <c r="F66" s="400"/>
      <c r="G66" s="74"/>
      <c r="H66" s="400"/>
      <c r="I66" s="414"/>
      <c r="J66" s="407"/>
      <c r="K66" s="405"/>
      <c r="L66" s="416"/>
      <c r="M66" s="405">
        <f>IF(NOT(ISERROR(MATCH(L66,_xlfn.ANCHORARRAY(F77),0))),K79&amp;"Por favor no seleccionar los criterios de impacto",L66)</f>
        <v>0</v>
      </c>
      <c r="N66" s="407"/>
      <c r="O66" s="405"/>
      <c r="P66" s="409"/>
      <c r="Q66" s="79">
        <v>3</v>
      </c>
      <c r="R66" s="87"/>
      <c r="S66" s="81" t="str">
        <f>IF(OR(T66="Preventivo",T66="Detectivo"),"Probabilidad",IF(T66="Correctivo","Impacto",""))</f>
        <v/>
      </c>
      <c r="T66" s="82"/>
      <c r="U66" s="82"/>
      <c r="V66" s="83" t="str">
        <f t="shared" si="56"/>
        <v/>
      </c>
      <c r="W66" s="82"/>
      <c r="X66" s="82"/>
      <c r="Y66" s="82"/>
      <c r="Z66" s="84" t="str">
        <f>IFERROR(IF(AND(S65="Probabilidad",S66="Probabilidad"),(AB65-(+AB65*V66)),IF(AND(S65="Impacto",S66="Probabilidad"),(AB64-(+AB64*V66)),IF(S66="Impacto",AB65,""))),"")</f>
        <v/>
      </c>
      <c r="AA66" s="85" t="str">
        <f t="shared" si="2"/>
        <v/>
      </c>
      <c r="AB66" s="83" t="str">
        <f t="shared" si="57"/>
        <v/>
      </c>
      <c r="AC66" s="85" t="str">
        <f t="shared" si="4"/>
        <v/>
      </c>
      <c r="AD66" s="83" t="str">
        <f>IFERROR(IF(AND(S65="Impacto",S66="Impacto"),(AD65-(+AD65*V66)),IF(AND(S65="Probabilidad",S66="Impacto"),(AD64-(+AD64*V66)),IF(S66="Probabilidad",AD65,""))),"")</f>
        <v/>
      </c>
      <c r="AE66" s="86" t="str">
        <f t="shared" si="58"/>
        <v/>
      </c>
      <c r="AF66" s="86"/>
      <c r="AG66" s="82"/>
      <c r="AH66" s="74"/>
      <c r="AI66" s="75"/>
      <c r="AJ66" s="76"/>
      <c r="AK66" s="76"/>
      <c r="AL66" s="74"/>
      <c r="AM66" s="77"/>
      <c r="AN66" s="93"/>
      <c r="AO66" s="93"/>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1" ht="151.5" hidden="1" customHeight="1" x14ac:dyDescent="0.35">
      <c r="A67" s="398"/>
      <c r="B67" s="400"/>
      <c r="C67" s="400"/>
      <c r="D67" s="400"/>
      <c r="E67" s="74"/>
      <c r="F67" s="400"/>
      <c r="G67" s="74"/>
      <c r="H67" s="400"/>
      <c r="I67" s="414"/>
      <c r="J67" s="407"/>
      <c r="K67" s="405"/>
      <c r="L67" s="416"/>
      <c r="M67" s="405">
        <f>IF(NOT(ISERROR(MATCH(L67,_xlfn.ANCHORARRAY(F78),0))),K80&amp;"Por favor no seleccionar los criterios de impacto",L67)</f>
        <v>0</v>
      </c>
      <c r="N67" s="407"/>
      <c r="O67" s="405"/>
      <c r="P67" s="409"/>
      <c r="Q67" s="79">
        <v>4</v>
      </c>
      <c r="R67" s="80"/>
      <c r="S67" s="81" t="str">
        <f t="shared" ref="S67:S69" si="59">IF(OR(T67="Preventivo",T67="Detectivo"),"Probabilidad",IF(T67="Correctivo","Impacto",""))</f>
        <v/>
      </c>
      <c r="T67" s="82"/>
      <c r="U67" s="82"/>
      <c r="V67" s="83" t="str">
        <f t="shared" si="56"/>
        <v/>
      </c>
      <c r="W67" s="82"/>
      <c r="X67" s="82"/>
      <c r="Y67" s="82"/>
      <c r="Z67" s="84" t="str">
        <f t="shared" ref="Z67:Z69" si="60">IFERROR(IF(AND(S66="Probabilidad",S67="Probabilidad"),(AB66-(+AB66*V67)),IF(AND(S66="Impacto",S67="Probabilidad"),(AB65-(+AB65*V67)),IF(S67="Impacto",AB66,""))),"")</f>
        <v/>
      </c>
      <c r="AA67" s="85" t="str">
        <f t="shared" si="2"/>
        <v/>
      </c>
      <c r="AB67" s="83" t="str">
        <f t="shared" si="57"/>
        <v/>
      </c>
      <c r="AC67" s="85" t="str">
        <f t="shared" si="4"/>
        <v/>
      </c>
      <c r="AD67" s="83" t="str">
        <f t="shared" ref="AD67:AD69" si="61">IFERROR(IF(AND(S66="Impacto",S67="Impacto"),(AD66-(+AD66*V67)),IF(AND(S66="Probabilidad",S67="Impacto"),(AD65-(+AD65*V67)),IF(S67="Probabilidad",AD66,""))),"")</f>
        <v/>
      </c>
      <c r="AE67" s="86" t="str">
        <f>IFERROR(IF(OR(AND(AA67="Muy Baja",AC67="Leve"),AND(AA67="Muy Baja",AC67="Menor"),AND(AA67="Baja",AC67="Leve")),"Bajo",IF(OR(AND(AA67="Muy baja",AC67="Moderado"),AND(AA67="Baja",AC67="Menor"),AND(AA67="Baja",AC67="Moderado"),AND(AA67="Media",AC67="Leve"),AND(AA67="Media",AC67="Menor"),AND(AA67="Media",AC67="Moderado"),AND(AA67="Alta",AC67="Leve"),AND(AA67="Alta",AC67="Menor")),"Moderado",IF(OR(AND(AA67="Muy Baja",AC67="Mayor"),AND(AA67="Baja",AC67="Mayor"),AND(AA67="Media",AC67="Mayor"),AND(AA67="Alta",AC67="Moderado"),AND(AA67="Alta",AC67="Mayor"),AND(AA67="Muy Alta",AC67="Leve"),AND(AA67="Muy Alta",AC67="Menor"),AND(AA67="Muy Alta",AC67="Moderado"),AND(AA67="Muy Alta",AC67="Mayor")),"Alto",IF(OR(AND(AA67="Muy Baja",AC67="Catastrófico"),AND(AA67="Baja",AC67="Catastrófico"),AND(AA67="Media",AC67="Catastrófico"),AND(AA67="Alta",AC67="Catastrófico"),AND(AA67="Muy Alta",AC67="Catastrófico")),"Extremo","")))),"")</f>
        <v/>
      </c>
      <c r="AF67" s="86"/>
      <c r="AG67" s="82"/>
      <c r="AH67" s="74"/>
      <c r="AI67" s="75"/>
      <c r="AJ67" s="76"/>
      <c r="AK67" s="76"/>
      <c r="AL67" s="74"/>
      <c r="AM67" s="77"/>
      <c r="AN67" s="93"/>
      <c r="AO67" s="93"/>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1" ht="151.5" hidden="1" customHeight="1" x14ac:dyDescent="0.35">
      <c r="A68" s="398"/>
      <c r="B68" s="400"/>
      <c r="C68" s="400"/>
      <c r="D68" s="400"/>
      <c r="E68" s="74"/>
      <c r="F68" s="400"/>
      <c r="G68" s="74"/>
      <c r="H68" s="400"/>
      <c r="I68" s="414"/>
      <c r="J68" s="407"/>
      <c r="K68" s="405"/>
      <c r="L68" s="416"/>
      <c r="M68" s="405">
        <f>IF(NOT(ISERROR(MATCH(L68,_xlfn.ANCHORARRAY(F79),0))),K81&amp;"Por favor no seleccionar los criterios de impacto",L68)</f>
        <v>0</v>
      </c>
      <c r="N68" s="407"/>
      <c r="O68" s="405"/>
      <c r="P68" s="409"/>
      <c r="Q68" s="79">
        <v>5</v>
      </c>
      <c r="R68" s="80"/>
      <c r="S68" s="81" t="str">
        <f t="shared" si="59"/>
        <v/>
      </c>
      <c r="T68" s="82"/>
      <c r="U68" s="82"/>
      <c r="V68" s="83" t="str">
        <f t="shared" si="56"/>
        <v/>
      </c>
      <c r="W68" s="82"/>
      <c r="X68" s="82"/>
      <c r="Y68" s="82"/>
      <c r="Z68" s="84" t="str">
        <f t="shared" si="60"/>
        <v/>
      </c>
      <c r="AA68" s="85" t="str">
        <f t="shared" si="2"/>
        <v/>
      </c>
      <c r="AB68" s="83" t="str">
        <f t="shared" si="57"/>
        <v/>
      </c>
      <c r="AC68" s="85" t="str">
        <f t="shared" si="4"/>
        <v/>
      </c>
      <c r="AD68" s="83" t="str">
        <f t="shared" si="61"/>
        <v/>
      </c>
      <c r="AE68" s="86" t="str">
        <f t="shared" ref="AE68:AE69" si="62">IFERROR(IF(OR(AND(AA68="Muy Baja",AC68="Leve"),AND(AA68="Muy Baja",AC68="Menor"),AND(AA68="Baja",AC68="Leve")),"Bajo",IF(OR(AND(AA68="Muy baja",AC68="Moderado"),AND(AA68="Baja",AC68="Menor"),AND(AA68="Baja",AC68="Moderado"),AND(AA68="Media",AC68="Leve"),AND(AA68="Media",AC68="Menor"),AND(AA68="Media",AC68="Moderado"),AND(AA68="Alta",AC68="Leve"),AND(AA68="Alta",AC68="Menor")),"Moderado",IF(OR(AND(AA68="Muy Baja",AC68="Mayor"),AND(AA68="Baja",AC68="Mayor"),AND(AA68="Media",AC68="Mayor"),AND(AA68="Alta",AC68="Moderado"),AND(AA68="Alta",AC68="Mayor"),AND(AA68="Muy Alta",AC68="Leve"),AND(AA68="Muy Alta",AC68="Menor"),AND(AA68="Muy Alta",AC68="Moderado"),AND(AA68="Muy Alta",AC68="Mayor")),"Alto",IF(OR(AND(AA68="Muy Baja",AC68="Catastrófico"),AND(AA68="Baja",AC68="Catastrófico"),AND(AA68="Media",AC68="Catastrófico"),AND(AA68="Alta",AC68="Catastrófico"),AND(AA68="Muy Alta",AC68="Catastrófico")),"Extremo","")))),"")</f>
        <v/>
      </c>
      <c r="AF68" s="86"/>
      <c r="AG68" s="82"/>
      <c r="AH68" s="74"/>
      <c r="AI68" s="75"/>
      <c r="AJ68" s="76"/>
      <c r="AK68" s="76"/>
      <c r="AL68" s="74"/>
      <c r="AM68" s="77"/>
      <c r="AN68" s="93"/>
      <c r="AO68" s="93"/>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1" ht="151.5" hidden="1" customHeight="1" x14ac:dyDescent="0.35">
      <c r="A69" s="398"/>
      <c r="B69" s="400"/>
      <c r="C69" s="400"/>
      <c r="D69" s="400"/>
      <c r="E69" s="74"/>
      <c r="F69" s="400"/>
      <c r="G69" s="74"/>
      <c r="H69" s="400"/>
      <c r="I69" s="414"/>
      <c r="J69" s="407"/>
      <c r="K69" s="405"/>
      <c r="L69" s="416"/>
      <c r="M69" s="405">
        <f>IF(NOT(ISERROR(MATCH(L69,_xlfn.ANCHORARRAY(F80),0))),K82&amp;"Por favor no seleccionar los criterios de impacto",L69)</f>
        <v>0</v>
      </c>
      <c r="N69" s="407"/>
      <c r="O69" s="405"/>
      <c r="P69" s="409"/>
      <c r="Q69" s="79">
        <v>6</v>
      </c>
      <c r="R69" s="80"/>
      <c r="S69" s="81" t="str">
        <f t="shared" si="59"/>
        <v/>
      </c>
      <c r="T69" s="82"/>
      <c r="U69" s="82"/>
      <c r="V69" s="83" t="str">
        <f t="shared" si="56"/>
        <v/>
      </c>
      <c r="W69" s="82"/>
      <c r="X69" s="82"/>
      <c r="Y69" s="82"/>
      <c r="Z69" s="84" t="str">
        <f t="shared" si="60"/>
        <v/>
      </c>
      <c r="AA69" s="85" t="str">
        <f t="shared" si="2"/>
        <v/>
      </c>
      <c r="AB69" s="83" t="str">
        <f t="shared" si="57"/>
        <v/>
      </c>
      <c r="AC69" s="85" t="str">
        <f t="shared" si="4"/>
        <v/>
      </c>
      <c r="AD69" s="83" t="str">
        <f t="shared" si="61"/>
        <v/>
      </c>
      <c r="AE69" s="86" t="str">
        <f t="shared" si="62"/>
        <v/>
      </c>
      <c r="AF69" s="86"/>
      <c r="AG69" s="82"/>
      <c r="AH69" s="74"/>
      <c r="AI69" s="75"/>
      <c r="AJ69" s="76"/>
      <c r="AK69" s="76"/>
      <c r="AL69" s="74"/>
      <c r="AM69" s="77"/>
      <c r="AN69" s="93"/>
      <c r="AO69" s="93"/>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1" ht="151.5" hidden="1" customHeight="1" x14ac:dyDescent="0.35">
      <c r="A70" s="398">
        <v>10</v>
      </c>
      <c r="B70" s="400"/>
      <c r="C70" s="400"/>
      <c r="D70" s="400"/>
      <c r="E70" s="74"/>
      <c r="F70" s="400"/>
      <c r="G70" s="74"/>
      <c r="H70" s="400"/>
      <c r="I70" s="414"/>
      <c r="J70" s="407" t="str">
        <f>IF(I70&lt;=0,"",IF(I70&lt;=2,"Muy Baja",IF(I70&lt;=24,"Baja",IF(I70&lt;=500,"Media",IF(I70&lt;=5000,"Alta","Muy Alta")))))</f>
        <v/>
      </c>
      <c r="K70" s="405" t="str">
        <f>IF(J70="","",IF(J70="Muy Baja",0.2,IF(J70="Baja",0.4,IF(J70="Media",0.6,IF(J70="Alta",0.8,IF(J70="Muy Alta",1,))))))</f>
        <v/>
      </c>
      <c r="L70" s="416"/>
      <c r="M70" s="405">
        <v>0</v>
      </c>
      <c r="N70" s="407" t="s">
        <v>703</v>
      </c>
      <c r="O70" s="405" t="str">
        <f>IF(N70="","",IF(N70="Leve",0.2,IF(N70="Menor",0.4,IF(N70="Moderado",0.6,IF(N70="Mayor",0.8,IF(N70="Catastrófico",1,))))))</f>
        <v/>
      </c>
      <c r="P70" s="409" t="str">
        <f>IF(OR(AND(J70="Muy Baja",N70="Leve"),AND(J70="Muy Baja",N70="Menor"),AND(J70="Baja",N70="Leve")),"Bajo",IF(OR(AND(J70="Muy baja",N70="Moderado"),AND(J70="Baja",N70="Menor"),AND(J70="Baja",N70="Moderado"),AND(J70="Media",N70="Leve"),AND(J70="Media",N70="Menor"),AND(J70="Media",N70="Moderado"),AND(J70="Alta",N70="Leve"),AND(J70="Alta",N70="Menor")),"Moderado",IF(OR(AND(J70="Muy Baja",N70="Mayor"),AND(J70="Baja",N70="Mayor"),AND(J70="Media",N70="Mayor"),AND(J70="Alta",N70="Moderado"),AND(J70="Alta",N70="Mayor"),AND(J70="Muy Alta",N70="Leve"),AND(J70="Muy Alta",N70="Menor"),AND(J70="Muy Alta",N70="Moderado"),AND(J70="Muy Alta",N70="Mayor")),"Alto",IF(OR(AND(J70="Muy Baja",N70="Catastrófico"),AND(J70="Baja",N70="Catastrófico"),AND(J70="Media",N70="Catastrófico"),AND(J70="Alta",N70="Catastrófico"),AND(J70="Muy Alta",N70="Catastrófico")),"Extremo",""))))</f>
        <v/>
      </c>
      <c r="Q70" s="79">
        <v>1</v>
      </c>
      <c r="R70" s="80"/>
      <c r="S70" s="81" t="str">
        <f>IF(OR(T70="Preventivo",T70="Detectivo"),"Probabilidad",IF(T70="Correctivo","Impacto",""))</f>
        <v/>
      </c>
      <c r="T70" s="82"/>
      <c r="U70" s="82"/>
      <c r="V70" s="83" t="str">
        <f>IF(AND(T70="Preventivo",U70="Automático"),"50%",IF(AND(T70="Preventivo",U70="Manual"),"40%",IF(AND(T70="Detectivo",U70="Automático"),"40%",IF(AND(T70="Detectivo",U70="Manual"),"30%",IF(AND(T70="Correctivo",U70="Automático"),"35%",IF(AND(T70="Correctivo",U70="Manual"),"25%",""))))))</f>
        <v/>
      </c>
      <c r="W70" s="82"/>
      <c r="X70" s="82"/>
      <c r="Y70" s="82"/>
      <c r="Z70" s="84" t="str">
        <f>IFERROR(IF(S70="Probabilidad",(K70-(+K70*V70)),IF(S70="Impacto",K70,"")),"")</f>
        <v/>
      </c>
      <c r="AA70" s="85" t="str">
        <f>IFERROR(IF(Z70="","",IF(Z70&lt;=0.2,"Muy Baja",IF(Z70&lt;=0.4,"Baja",IF(Z70&lt;=0.6,"Media",IF(Z70&lt;=0.8,"Alta","Muy Alta"))))),"")</f>
        <v/>
      </c>
      <c r="AB70" s="83" t="str">
        <f>+Z70</f>
        <v/>
      </c>
      <c r="AC70" s="85" t="str">
        <f>IFERROR(IF(AD70="","",IF(AD70&lt;=0.2,"Leve",IF(AD70&lt;=0.4,"Menor",IF(AD70&lt;=0.6,"Moderado",IF(AD70&lt;=0.8,"Mayor","Catastrófico"))))),"")</f>
        <v/>
      </c>
      <c r="AD70" s="83" t="str">
        <f>IFERROR(IF(S70="Impacto",(O70-(+O70*V70)),IF(S70="Probabilidad",O70,"")),"")</f>
        <v/>
      </c>
      <c r="AE70" s="86" t="str">
        <f>IFERROR(IF(OR(AND(AA70="Muy Baja",AC70="Leve"),AND(AA70="Muy Baja",AC70="Menor"),AND(AA70="Baja",AC70="Leve")),"Bajo",IF(OR(AND(AA70="Muy baja",AC70="Moderado"),AND(AA70="Baja",AC70="Menor"),AND(AA70="Baja",AC70="Moderado"),AND(AA70="Media",AC70="Leve"),AND(AA70="Media",AC70="Menor"),AND(AA70="Media",AC70="Moderado"),AND(AA70="Alta",AC70="Leve"),AND(AA70="Alta",AC70="Menor")),"Moderado",IF(OR(AND(AA70="Muy Baja",AC70="Mayor"),AND(AA70="Baja",AC70="Mayor"),AND(AA70="Media",AC70="Mayor"),AND(AA70="Alta",AC70="Moderado"),AND(AA70="Alta",AC70="Mayor"),AND(AA70="Muy Alta",AC70="Leve"),AND(AA70="Muy Alta",AC70="Menor"),AND(AA70="Muy Alta",AC70="Moderado"),AND(AA70="Muy Alta",AC70="Mayor")),"Alto",IF(OR(AND(AA70="Muy Baja",AC70="Catastrófico"),AND(AA70="Baja",AC70="Catastrófico"),AND(AA70="Media",AC70="Catastrófico"),AND(AA70="Alta",AC70="Catastrófico"),AND(AA70="Muy Alta",AC70="Catastrófico")),"Extremo","")))),"")</f>
        <v/>
      </c>
      <c r="AF70" s="86"/>
      <c r="AG70" s="82"/>
      <c r="AH70" s="74"/>
      <c r="AI70" s="75"/>
      <c r="AJ70" s="76"/>
      <c r="AK70" s="76"/>
      <c r="AL70" s="74"/>
      <c r="AM70" s="77"/>
      <c r="AN70" s="93"/>
      <c r="AO70" s="93"/>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1" ht="151.5" hidden="1" customHeight="1" x14ac:dyDescent="0.35">
      <c r="A71" s="398"/>
      <c r="B71" s="400"/>
      <c r="C71" s="400"/>
      <c r="D71" s="400"/>
      <c r="E71" s="74"/>
      <c r="F71" s="400"/>
      <c r="G71" s="74"/>
      <c r="H71" s="400"/>
      <c r="I71" s="414"/>
      <c r="J71" s="407"/>
      <c r="K71" s="405"/>
      <c r="L71" s="416"/>
      <c r="M71" s="405">
        <f>IF(NOT(ISERROR(MATCH(L71,_xlfn.ANCHORARRAY(F82),0))),K84&amp;"Por favor no seleccionar los criterios de impacto",L71)</f>
        <v>0</v>
      </c>
      <c r="N71" s="407"/>
      <c r="O71" s="405"/>
      <c r="P71" s="409"/>
      <c r="Q71" s="79">
        <v>2</v>
      </c>
      <c r="R71" s="80"/>
      <c r="S71" s="81" t="str">
        <f>IF(OR(T71="Preventivo",T71="Detectivo"),"Probabilidad",IF(T71="Correctivo","Impacto",""))</f>
        <v/>
      </c>
      <c r="T71" s="82"/>
      <c r="U71" s="82"/>
      <c r="V71" s="83" t="str">
        <f t="shared" ref="V71:V75" si="63">IF(AND(T71="Preventivo",U71="Automático"),"50%",IF(AND(T71="Preventivo",U71="Manual"),"40%",IF(AND(T71="Detectivo",U71="Automático"),"40%",IF(AND(T71="Detectivo",U71="Manual"),"30%",IF(AND(T71="Correctivo",U71="Automático"),"35%",IF(AND(T71="Correctivo",U71="Manual"),"25%",""))))))</f>
        <v/>
      </c>
      <c r="W71" s="82"/>
      <c r="X71" s="82"/>
      <c r="Y71" s="82"/>
      <c r="Z71" s="84" t="str">
        <f>IFERROR(IF(AND(S70="Probabilidad",S71="Probabilidad"),(AB70-(+AB70*V71)),IF(S71="Probabilidad",(K70-(+K70*V71)),IF(S71="Impacto",AB70,""))),"")</f>
        <v/>
      </c>
      <c r="AA71" s="85" t="str">
        <f t="shared" si="2"/>
        <v/>
      </c>
      <c r="AB71" s="83" t="str">
        <f t="shared" ref="AB71:AB75" si="64">+Z71</f>
        <v/>
      </c>
      <c r="AC71" s="85" t="str">
        <f t="shared" si="4"/>
        <v/>
      </c>
      <c r="AD71" s="83" t="str">
        <f>IFERROR(IF(AND(S70="Impacto",S71="Impacto"),(AD70-(+AD70*V71)),IF(S71="Impacto",(O70-(+O70*V71)),IF(S71="Probabilidad",AD70,""))),"")</f>
        <v/>
      </c>
      <c r="AE71" s="86" t="str">
        <f t="shared" ref="AE71:AE72" si="65">IFERROR(IF(OR(AND(AA71="Muy Baja",AC71="Leve"),AND(AA71="Muy Baja",AC71="Menor"),AND(AA71="Baja",AC71="Leve")),"Bajo",IF(OR(AND(AA71="Muy baja",AC71="Moderado"),AND(AA71="Baja",AC71="Menor"),AND(AA71="Baja",AC71="Moderado"),AND(AA71="Media",AC71="Leve"),AND(AA71="Media",AC71="Menor"),AND(AA71="Media",AC71="Moderado"),AND(AA71="Alta",AC71="Leve"),AND(AA71="Alta",AC71="Menor")),"Moderado",IF(OR(AND(AA71="Muy Baja",AC71="Mayor"),AND(AA71="Baja",AC71="Mayor"),AND(AA71="Media",AC71="Mayor"),AND(AA71="Alta",AC71="Moderado"),AND(AA71="Alta",AC71="Mayor"),AND(AA71="Muy Alta",AC71="Leve"),AND(AA71="Muy Alta",AC71="Menor"),AND(AA71="Muy Alta",AC71="Moderado"),AND(AA71="Muy Alta",AC71="Mayor")),"Alto",IF(OR(AND(AA71="Muy Baja",AC71="Catastrófico"),AND(AA71="Baja",AC71="Catastrófico"),AND(AA71="Media",AC71="Catastrófico"),AND(AA71="Alta",AC71="Catastrófico"),AND(AA71="Muy Alta",AC71="Catastrófico")),"Extremo","")))),"")</f>
        <v/>
      </c>
      <c r="AF71" s="86"/>
      <c r="AG71" s="82"/>
      <c r="AH71" s="74"/>
      <c r="AI71" s="75"/>
      <c r="AJ71" s="76"/>
      <c r="AK71" s="76"/>
      <c r="AL71" s="74"/>
      <c r="AM71" s="77"/>
      <c r="AN71" s="39"/>
      <c r="AO71" s="39"/>
    </row>
    <row r="72" spans="1:71" ht="151.5" hidden="1" customHeight="1" x14ac:dyDescent="0.35">
      <c r="A72" s="398"/>
      <c r="B72" s="400"/>
      <c r="C72" s="400"/>
      <c r="D72" s="400"/>
      <c r="E72" s="74"/>
      <c r="F72" s="400"/>
      <c r="G72" s="74"/>
      <c r="H72" s="400"/>
      <c r="I72" s="414"/>
      <c r="J72" s="407"/>
      <c r="K72" s="405"/>
      <c r="L72" s="416"/>
      <c r="M72" s="405">
        <f>IF(NOT(ISERROR(MATCH(L72,_xlfn.ANCHORARRAY(F83),0))),K85&amp;"Por favor no seleccionar los criterios de impacto",L72)</f>
        <v>0</v>
      </c>
      <c r="N72" s="407"/>
      <c r="O72" s="405"/>
      <c r="P72" s="409"/>
      <c r="Q72" s="79">
        <v>3</v>
      </c>
      <c r="R72" s="87"/>
      <c r="S72" s="81" t="str">
        <f>IF(OR(T72="Preventivo",T72="Detectivo"),"Probabilidad",IF(T72="Correctivo","Impacto",""))</f>
        <v/>
      </c>
      <c r="T72" s="82"/>
      <c r="U72" s="82"/>
      <c r="V72" s="83" t="str">
        <f t="shared" si="63"/>
        <v/>
      </c>
      <c r="W72" s="82"/>
      <c r="X72" s="82"/>
      <c r="Y72" s="82"/>
      <c r="Z72" s="84" t="str">
        <f>IFERROR(IF(AND(S71="Probabilidad",S72="Probabilidad"),(AB71-(+AB71*V72)),IF(AND(S71="Impacto",S72="Probabilidad"),(AB70-(+AB70*V72)),IF(S72="Impacto",AB71,""))),"")</f>
        <v/>
      </c>
      <c r="AA72" s="85" t="str">
        <f t="shared" si="2"/>
        <v/>
      </c>
      <c r="AB72" s="83" t="str">
        <f t="shared" si="64"/>
        <v/>
      </c>
      <c r="AC72" s="85" t="str">
        <f t="shared" si="4"/>
        <v/>
      </c>
      <c r="AD72" s="83" t="str">
        <f>IFERROR(IF(AND(S71="Impacto",S72="Impacto"),(AD71-(+AD71*V72)),IF(AND(S71="Probabilidad",S72="Impacto"),(AD70-(+AD70*V72)),IF(S72="Probabilidad",AD71,""))),"")</f>
        <v/>
      </c>
      <c r="AE72" s="86" t="str">
        <f t="shared" si="65"/>
        <v/>
      </c>
      <c r="AF72" s="86"/>
      <c r="AG72" s="82"/>
      <c r="AH72" s="74"/>
      <c r="AI72" s="75"/>
      <c r="AJ72" s="76"/>
      <c r="AK72" s="76"/>
      <c r="AL72" s="74"/>
      <c r="AM72" s="77"/>
      <c r="AN72" s="39"/>
      <c r="AO72" s="39"/>
    </row>
    <row r="73" spans="1:71" ht="151.5" hidden="1" customHeight="1" x14ac:dyDescent="0.35">
      <c r="A73" s="398"/>
      <c r="B73" s="400"/>
      <c r="C73" s="400"/>
      <c r="D73" s="400"/>
      <c r="E73" s="74"/>
      <c r="F73" s="400"/>
      <c r="G73" s="74"/>
      <c r="H73" s="400"/>
      <c r="I73" s="414"/>
      <c r="J73" s="407"/>
      <c r="K73" s="405"/>
      <c r="L73" s="416"/>
      <c r="M73" s="405">
        <f>IF(NOT(ISERROR(MATCH(L73,_xlfn.ANCHORARRAY(F84),0))),K86&amp;"Por favor no seleccionar los criterios de impacto",L73)</f>
        <v>0</v>
      </c>
      <c r="N73" s="407"/>
      <c r="O73" s="405"/>
      <c r="P73" s="409"/>
      <c r="Q73" s="79">
        <v>4</v>
      </c>
      <c r="R73" s="80"/>
      <c r="S73" s="81" t="str">
        <f t="shared" ref="S73:S75" si="66">IF(OR(T73="Preventivo",T73="Detectivo"),"Probabilidad",IF(T73="Correctivo","Impacto",""))</f>
        <v/>
      </c>
      <c r="T73" s="82"/>
      <c r="U73" s="82"/>
      <c r="V73" s="83" t="str">
        <f t="shared" si="63"/>
        <v/>
      </c>
      <c r="W73" s="82"/>
      <c r="X73" s="82"/>
      <c r="Y73" s="82"/>
      <c r="Z73" s="84" t="str">
        <f t="shared" ref="Z73:Z75" si="67">IFERROR(IF(AND(S72="Probabilidad",S73="Probabilidad"),(AB72-(+AB72*V73)),IF(AND(S72="Impacto",S73="Probabilidad"),(AB71-(+AB71*V73)),IF(S73="Impacto",AB72,""))),"")</f>
        <v/>
      </c>
      <c r="AA73" s="85" t="str">
        <f t="shared" si="2"/>
        <v/>
      </c>
      <c r="AB73" s="83" t="str">
        <f t="shared" si="64"/>
        <v/>
      </c>
      <c r="AC73" s="85" t="str">
        <f t="shared" si="4"/>
        <v/>
      </c>
      <c r="AD73" s="83" t="str">
        <f t="shared" ref="AD73:AD75" si="68">IFERROR(IF(AND(S72="Impacto",S73="Impacto"),(AD72-(+AD72*V73)),IF(AND(S72="Probabilidad",S73="Impacto"),(AD71-(+AD71*V73)),IF(S73="Probabilidad",AD72,""))),"")</f>
        <v/>
      </c>
      <c r="AE73" s="86" t="str">
        <f>IFERROR(IF(OR(AND(AA73="Muy Baja",AC73="Leve"),AND(AA73="Muy Baja",AC73="Menor"),AND(AA73="Baja",AC73="Leve")),"Bajo",IF(OR(AND(AA73="Muy baja",AC73="Moderado"),AND(AA73="Baja",AC73="Menor"),AND(AA73="Baja",AC73="Moderado"),AND(AA73="Media",AC73="Leve"),AND(AA73="Media",AC73="Menor"),AND(AA73="Media",AC73="Moderado"),AND(AA73="Alta",AC73="Leve"),AND(AA73="Alta",AC73="Menor")),"Moderado",IF(OR(AND(AA73="Muy Baja",AC73="Mayor"),AND(AA73="Baja",AC73="Mayor"),AND(AA73="Media",AC73="Mayor"),AND(AA73="Alta",AC73="Moderado"),AND(AA73="Alta",AC73="Mayor"),AND(AA73="Muy Alta",AC73="Leve"),AND(AA73="Muy Alta",AC73="Menor"),AND(AA73="Muy Alta",AC73="Moderado"),AND(AA73="Muy Alta",AC73="Mayor")),"Alto",IF(OR(AND(AA73="Muy Baja",AC73="Catastrófico"),AND(AA73="Baja",AC73="Catastrófico"),AND(AA73="Media",AC73="Catastrófico"),AND(AA73="Alta",AC73="Catastrófico"),AND(AA73="Muy Alta",AC73="Catastrófico")),"Extremo","")))),"")</f>
        <v/>
      </c>
      <c r="AF73" s="86"/>
      <c r="AG73" s="82"/>
      <c r="AH73" s="74"/>
      <c r="AI73" s="75"/>
      <c r="AJ73" s="76"/>
      <c r="AK73" s="76"/>
      <c r="AL73" s="74"/>
      <c r="AM73" s="77"/>
      <c r="AN73" s="39"/>
      <c r="AO73" s="39"/>
    </row>
    <row r="74" spans="1:71" ht="151.5" hidden="1" customHeight="1" x14ac:dyDescent="0.35">
      <c r="A74" s="398"/>
      <c r="B74" s="400"/>
      <c r="C74" s="400"/>
      <c r="D74" s="400"/>
      <c r="E74" s="74"/>
      <c r="F74" s="400"/>
      <c r="G74" s="74"/>
      <c r="H74" s="400"/>
      <c r="I74" s="414"/>
      <c r="J74" s="407"/>
      <c r="K74" s="405"/>
      <c r="L74" s="416"/>
      <c r="M74" s="405">
        <f>IF(NOT(ISERROR(MATCH(L74,_xlfn.ANCHORARRAY(F85),0))),K87&amp;"Por favor no seleccionar los criterios de impacto",L74)</f>
        <v>0</v>
      </c>
      <c r="N74" s="407"/>
      <c r="O74" s="405"/>
      <c r="P74" s="409"/>
      <c r="Q74" s="79">
        <v>5</v>
      </c>
      <c r="R74" s="80"/>
      <c r="S74" s="81" t="str">
        <f t="shared" si="66"/>
        <v/>
      </c>
      <c r="T74" s="82"/>
      <c r="U74" s="82"/>
      <c r="V74" s="83" t="str">
        <f t="shared" si="63"/>
        <v/>
      </c>
      <c r="W74" s="82"/>
      <c r="X74" s="82"/>
      <c r="Y74" s="82"/>
      <c r="Z74" s="84" t="str">
        <f t="shared" si="67"/>
        <v/>
      </c>
      <c r="AA74" s="85" t="str">
        <f t="shared" si="2"/>
        <v/>
      </c>
      <c r="AB74" s="83" t="str">
        <f t="shared" si="64"/>
        <v/>
      </c>
      <c r="AC74" s="85" t="str">
        <f t="shared" si="4"/>
        <v/>
      </c>
      <c r="AD74" s="83" t="str">
        <f t="shared" si="68"/>
        <v/>
      </c>
      <c r="AE74" s="86" t="str">
        <f t="shared" ref="AE74:AE75" si="69">IFERROR(IF(OR(AND(AA74="Muy Baja",AC74="Leve"),AND(AA74="Muy Baja",AC74="Menor"),AND(AA74="Baja",AC74="Leve")),"Bajo",IF(OR(AND(AA74="Muy baja",AC74="Moderado"),AND(AA74="Baja",AC74="Menor"),AND(AA74="Baja",AC74="Moderado"),AND(AA74="Media",AC74="Leve"),AND(AA74="Media",AC74="Menor"),AND(AA74="Media",AC74="Moderado"),AND(AA74="Alta",AC74="Leve"),AND(AA74="Alta",AC74="Menor")),"Moderado",IF(OR(AND(AA74="Muy Baja",AC74="Mayor"),AND(AA74="Baja",AC74="Mayor"),AND(AA74="Media",AC74="Mayor"),AND(AA74="Alta",AC74="Moderado"),AND(AA74="Alta",AC74="Mayor"),AND(AA74="Muy Alta",AC74="Leve"),AND(AA74="Muy Alta",AC74="Menor"),AND(AA74="Muy Alta",AC74="Moderado"),AND(AA74="Muy Alta",AC74="Mayor")),"Alto",IF(OR(AND(AA74="Muy Baja",AC74="Catastrófico"),AND(AA74="Baja",AC74="Catastrófico"),AND(AA74="Media",AC74="Catastrófico"),AND(AA74="Alta",AC74="Catastrófico"),AND(AA74="Muy Alta",AC74="Catastrófico")),"Extremo","")))),"")</f>
        <v/>
      </c>
      <c r="AF74" s="86"/>
      <c r="AG74" s="82"/>
      <c r="AH74" s="74"/>
      <c r="AI74" s="75"/>
      <c r="AJ74" s="76"/>
      <c r="AK74" s="76"/>
      <c r="AL74" s="74"/>
      <c r="AM74" s="77"/>
      <c r="AN74" s="39"/>
      <c r="AO74" s="39"/>
    </row>
    <row r="75" spans="1:71" ht="151.5" hidden="1" customHeight="1" x14ac:dyDescent="0.35">
      <c r="A75" s="398"/>
      <c r="B75" s="400"/>
      <c r="C75" s="400"/>
      <c r="D75" s="400"/>
      <c r="E75" s="74"/>
      <c r="F75" s="400"/>
      <c r="G75" s="74"/>
      <c r="H75" s="400"/>
      <c r="I75" s="414"/>
      <c r="J75" s="407"/>
      <c r="K75" s="405"/>
      <c r="L75" s="416"/>
      <c r="M75" s="405">
        <f>IF(NOT(ISERROR(MATCH(L75,_xlfn.ANCHORARRAY(F86),0))),K88&amp;"Por favor no seleccionar los criterios de impacto",L75)</f>
        <v>0</v>
      </c>
      <c r="N75" s="407"/>
      <c r="O75" s="405"/>
      <c r="P75" s="409"/>
      <c r="Q75" s="79">
        <v>6</v>
      </c>
      <c r="R75" s="80"/>
      <c r="S75" s="81" t="str">
        <f t="shared" si="66"/>
        <v/>
      </c>
      <c r="T75" s="82"/>
      <c r="U75" s="82"/>
      <c r="V75" s="83" t="str">
        <f t="shared" si="63"/>
        <v/>
      </c>
      <c r="W75" s="82"/>
      <c r="X75" s="82"/>
      <c r="Y75" s="82"/>
      <c r="Z75" s="84" t="str">
        <f t="shared" si="67"/>
        <v/>
      </c>
      <c r="AA75" s="85" t="str">
        <f t="shared" si="2"/>
        <v/>
      </c>
      <c r="AB75" s="83" t="str">
        <f t="shared" si="64"/>
        <v/>
      </c>
      <c r="AC75" s="85" t="str">
        <f t="shared" si="4"/>
        <v/>
      </c>
      <c r="AD75" s="83" t="str">
        <f t="shared" si="68"/>
        <v/>
      </c>
      <c r="AE75" s="86" t="str">
        <f t="shared" si="69"/>
        <v/>
      </c>
      <c r="AF75" s="86"/>
      <c r="AG75" s="82"/>
      <c r="AH75" s="74"/>
      <c r="AI75" s="75"/>
      <c r="AJ75" s="76"/>
      <c r="AK75" s="76"/>
      <c r="AL75" s="74"/>
      <c r="AM75" s="77"/>
      <c r="AN75" s="39"/>
      <c r="AO75" s="39"/>
    </row>
    <row r="76" spans="1:71" ht="49.5" hidden="1" customHeight="1" x14ac:dyDescent="0.35">
      <c r="A76" s="89"/>
      <c r="B76" s="419" t="s">
        <v>701</v>
      </c>
      <c r="C76" s="419"/>
      <c r="D76" s="419"/>
      <c r="E76" s="419"/>
      <c r="F76" s="419"/>
      <c r="G76" s="419"/>
      <c r="H76" s="419"/>
      <c r="I76" s="419"/>
      <c r="J76" s="419"/>
      <c r="K76" s="419"/>
      <c r="L76" s="419"/>
      <c r="M76" s="419"/>
      <c r="N76" s="419"/>
      <c r="O76" s="419"/>
      <c r="P76" s="419"/>
      <c r="Q76" s="419"/>
      <c r="R76" s="419"/>
      <c r="S76" s="419"/>
      <c r="T76" s="419"/>
      <c r="U76" s="419"/>
      <c r="V76" s="419"/>
      <c r="W76" s="419"/>
      <c r="X76" s="419"/>
      <c r="Y76" s="419"/>
      <c r="Z76" s="419"/>
      <c r="AA76" s="419"/>
      <c r="AB76" s="419"/>
      <c r="AC76" s="419"/>
      <c r="AD76" s="419"/>
      <c r="AE76" s="419"/>
      <c r="AF76" s="419"/>
      <c r="AG76" s="419"/>
      <c r="AH76" s="419"/>
      <c r="AI76" s="419"/>
      <c r="AJ76" s="419"/>
      <c r="AK76" s="419"/>
      <c r="AL76" s="419"/>
      <c r="AM76" s="420"/>
      <c r="AN76" s="39"/>
      <c r="AO76" s="39"/>
    </row>
    <row r="77" spans="1:71" ht="17.5" hidden="1" x14ac:dyDescent="0.35">
      <c r="B77" s="90"/>
      <c r="C77" s="90"/>
      <c r="D77" s="90"/>
      <c r="E77" s="90"/>
      <c r="F77" s="39"/>
      <c r="G77" s="39"/>
      <c r="H77" s="91"/>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row>
    <row r="78" spans="1:71" ht="18" hidden="1" x14ac:dyDescent="0.35">
      <c r="A78" s="5"/>
      <c r="B78" s="92" t="s">
        <v>123</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row>
    <row r="79" spans="1:71" ht="17.5" hidden="1" x14ac:dyDescent="0.35">
      <c r="B79" s="90"/>
      <c r="C79" s="90"/>
      <c r="D79" s="90"/>
      <c r="E79" s="90"/>
      <c r="F79" s="39"/>
      <c r="G79" s="39"/>
      <c r="H79" s="91"/>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row>
    <row r="80" spans="1:71" ht="17.5" hidden="1" x14ac:dyDescent="0.35">
      <c r="B80" s="90"/>
      <c r="C80" s="90"/>
      <c r="D80" s="90"/>
      <c r="E80" s="90"/>
      <c r="F80" s="39"/>
      <c r="G80" s="39"/>
      <c r="H80" s="91"/>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row>
    <row r="81" spans="2:41" ht="17.5" hidden="1" x14ac:dyDescent="0.35">
      <c r="B81" s="90"/>
      <c r="C81" s="90"/>
      <c r="D81" s="90"/>
      <c r="E81" s="90"/>
      <c r="F81" s="39"/>
      <c r="G81" s="39"/>
      <c r="H81" s="91"/>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row>
    <row r="82" spans="2:41" ht="15" hidden="1" customHeight="1" x14ac:dyDescent="0.35">
      <c r="B82" s="90"/>
      <c r="C82" s="90"/>
      <c r="D82" s="90"/>
      <c r="E82" s="90"/>
      <c r="F82" s="39"/>
      <c r="G82" s="39"/>
      <c r="H82" s="91"/>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row>
    <row r="83" spans="2:41" ht="15" hidden="1" customHeight="1" x14ac:dyDescent="0.35">
      <c r="B83" s="90"/>
      <c r="C83" s="90"/>
      <c r="D83" s="90"/>
      <c r="E83" s="90"/>
      <c r="F83" s="39"/>
      <c r="G83" s="39"/>
      <c r="H83" s="91"/>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row>
    <row r="84" spans="2:41" ht="11.15" hidden="1" customHeight="1" x14ac:dyDescent="0.35">
      <c r="B84" s="90"/>
      <c r="C84" s="90"/>
      <c r="D84" s="90"/>
      <c r="E84" s="90"/>
      <c r="F84" s="39"/>
      <c r="G84" s="39"/>
      <c r="H84" s="91"/>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row>
    <row r="85" spans="2:41" ht="7" hidden="1" customHeight="1" x14ac:dyDescent="0.35">
      <c r="B85" s="90"/>
      <c r="C85" s="90"/>
      <c r="D85" s="90"/>
      <c r="E85" s="90"/>
      <c r="F85" s="39"/>
      <c r="G85" s="39"/>
      <c r="H85" s="91"/>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row>
    <row r="86" spans="2:41" ht="20.149999999999999" hidden="1" customHeight="1" x14ac:dyDescent="0.35">
      <c r="B86" s="90"/>
      <c r="C86" s="90"/>
      <c r="D86" s="90"/>
      <c r="E86" s="90"/>
      <c r="F86" s="39"/>
      <c r="G86" s="39"/>
      <c r="H86" s="91"/>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row>
    <row r="87" spans="2:41" ht="22.5" hidden="1" customHeight="1" x14ac:dyDescent="0.35">
      <c r="B87" s="90"/>
      <c r="C87" s="90"/>
      <c r="D87" s="90"/>
      <c r="E87" s="90"/>
      <c r="F87" s="39"/>
      <c r="G87" s="39"/>
      <c r="H87" s="91"/>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row>
    <row r="88" spans="2:41" ht="17.5" x14ac:dyDescent="0.35">
      <c r="B88" s="90"/>
      <c r="C88" s="90"/>
      <c r="D88" s="90"/>
      <c r="E88" s="90"/>
      <c r="F88" s="39"/>
      <c r="G88" s="39"/>
      <c r="H88" s="91"/>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row>
  </sheetData>
  <dataConsolidate/>
  <mergeCells count="206">
    <mergeCell ref="B76:AM76"/>
    <mergeCell ref="H70:H75"/>
    <mergeCell ref="I70:I75"/>
    <mergeCell ref="J70:J75"/>
    <mergeCell ref="K70:K75"/>
    <mergeCell ref="L70:L75"/>
    <mergeCell ref="M70:M75"/>
    <mergeCell ref="L64:L69"/>
    <mergeCell ref="M64:M69"/>
    <mergeCell ref="N64:N69"/>
    <mergeCell ref="O64:O69"/>
    <mergeCell ref="P64:P69"/>
    <mergeCell ref="A70:A75"/>
    <mergeCell ref="B70:B75"/>
    <mergeCell ref="C70:C75"/>
    <mergeCell ref="D70:D75"/>
    <mergeCell ref="F70:F75"/>
    <mergeCell ref="N70:N75"/>
    <mergeCell ref="O70:O75"/>
    <mergeCell ref="P70:P75"/>
    <mergeCell ref="A64:A69"/>
    <mergeCell ref="B64:B69"/>
    <mergeCell ref="C64:C69"/>
    <mergeCell ref="D64:D69"/>
    <mergeCell ref="F64:F69"/>
    <mergeCell ref="H64:H69"/>
    <mergeCell ref="I64:I69"/>
    <mergeCell ref="J64:J69"/>
    <mergeCell ref="K64:K69"/>
    <mergeCell ref="P52:P57"/>
    <mergeCell ref="A58:A63"/>
    <mergeCell ref="B58:B63"/>
    <mergeCell ref="C58:C63"/>
    <mergeCell ref="D58:D63"/>
    <mergeCell ref="F58:F63"/>
    <mergeCell ref="H58:H63"/>
    <mergeCell ref="I58:I63"/>
    <mergeCell ref="H52:H57"/>
    <mergeCell ref="I52:I57"/>
    <mergeCell ref="J52:J57"/>
    <mergeCell ref="K52:K57"/>
    <mergeCell ref="L52:L57"/>
    <mergeCell ref="M52:M57"/>
    <mergeCell ref="P58:P63"/>
    <mergeCell ref="J58:J63"/>
    <mergeCell ref="K58:K63"/>
    <mergeCell ref="L58:L63"/>
    <mergeCell ref="M58:M63"/>
    <mergeCell ref="N58:N63"/>
    <mergeCell ref="O58:O63"/>
    <mergeCell ref="A52:A57"/>
    <mergeCell ref="B52:B57"/>
    <mergeCell ref="C52:C57"/>
    <mergeCell ref="D52:D57"/>
    <mergeCell ref="F52:F57"/>
    <mergeCell ref="G46:G49"/>
    <mergeCell ref="H46:H51"/>
    <mergeCell ref="I46:I51"/>
    <mergeCell ref="J46:J51"/>
    <mergeCell ref="O40:O45"/>
    <mergeCell ref="N52:N57"/>
    <mergeCell ref="O52:O57"/>
    <mergeCell ref="P40:P45"/>
    <mergeCell ref="AF40:AF44"/>
    <mergeCell ref="A46:A51"/>
    <mergeCell ref="B46:B51"/>
    <mergeCell ref="C46:C51"/>
    <mergeCell ref="D46:D51"/>
    <mergeCell ref="F46:F51"/>
    <mergeCell ref="G40:G44"/>
    <mergeCell ref="H40:H45"/>
    <mergeCell ref="I40:I45"/>
    <mergeCell ref="J40:J45"/>
    <mergeCell ref="K40:K45"/>
    <mergeCell ref="L40:L45"/>
    <mergeCell ref="M46:M51"/>
    <mergeCell ref="N46:N51"/>
    <mergeCell ref="O46:O51"/>
    <mergeCell ref="P46:P51"/>
    <mergeCell ref="AF46:AF49"/>
    <mergeCell ref="K46:K51"/>
    <mergeCell ref="L46:L51"/>
    <mergeCell ref="M34:M39"/>
    <mergeCell ref="N34:N39"/>
    <mergeCell ref="O34:O39"/>
    <mergeCell ref="P34:P39"/>
    <mergeCell ref="AF34:AF37"/>
    <mergeCell ref="A40:A45"/>
    <mergeCell ref="B40:B45"/>
    <mergeCell ref="C40:C45"/>
    <mergeCell ref="D40:D45"/>
    <mergeCell ref="F40:F45"/>
    <mergeCell ref="G34:G37"/>
    <mergeCell ref="H34:H39"/>
    <mergeCell ref="I34:I39"/>
    <mergeCell ref="J34:J39"/>
    <mergeCell ref="K34:K39"/>
    <mergeCell ref="L34:L39"/>
    <mergeCell ref="A34:A39"/>
    <mergeCell ref="B34:B39"/>
    <mergeCell ref="C34:C39"/>
    <mergeCell ref="D34:D39"/>
    <mergeCell ref="E34:E37"/>
    <mergeCell ref="F34:F39"/>
    <mergeCell ref="M40:M45"/>
    <mergeCell ref="N40:N45"/>
    <mergeCell ref="L28:L33"/>
    <mergeCell ref="M28:M33"/>
    <mergeCell ref="N28:N33"/>
    <mergeCell ref="O28:O33"/>
    <mergeCell ref="P28:P33"/>
    <mergeCell ref="AF28:AF33"/>
    <mergeCell ref="F28:F33"/>
    <mergeCell ref="G28:G33"/>
    <mergeCell ref="H28:H33"/>
    <mergeCell ref="I28:I33"/>
    <mergeCell ref="J28:J33"/>
    <mergeCell ref="K28:K33"/>
    <mergeCell ref="A28:A33"/>
    <mergeCell ref="B28:B33"/>
    <mergeCell ref="C28:C33"/>
    <mergeCell ref="D28:D33"/>
    <mergeCell ref="E28:E33"/>
    <mergeCell ref="G22:G26"/>
    <mergeCell ref="H22:H27"/>
    <mergeCell ref="I22:I27"/>
    <mergeCell ref="J22:J27"/>
    <mergeCell ref="O11:O21"/>
    <mergeCell ref="P11:P21"/>
    <mergeCell ref="AF11:AF21"/>
    <mergeCell ref="A22:A27"/>
    <mergeCell ref="B22:B27"/>
    <mergeCell ref="C22:C27"/>
    <mergeCell ref="D22:D27"/>
    <mergeCell ref="E22:E26"/>
    <mergeCell ref="F22:F27"/>
    <mergeCell ref="H11:H21"/>
    <mergeCell ref="I11:I21"/>
    <mergeCell ref="J11:J21"/>
    <mergeCell ref="K11:K21"/>
    <mergeCell ref="L11:L21"/>
    <mergeCell ref="M11:M21"/>
    <mergeCell ref="M22:M27"/>
    <mergeCell ref="N22:N27"/>
    <mergeCell ref="O22:O27"/>
    <mergeCell ref="P22:P27"/>
    <mergeCell ref="AF22:AF26"/>
    <mergeCell ref="K22:K27"/>
    <mergeCell ref="L22:L27"/>
    <mergeCell ref="AL9:AL10"/>
    <mergeCell ref="AM9:AM10"/>
    <mergeCell ref="A11:A21"/>
    <mergeCell ref="B11:B21"/>
    <mergeCell ref="C11:C21"/>
    <mergeCell ref="D11:D21"/>
    <mergeCell ref="E11:E21"/>
    <mergeCell ref="F11:F21"/>
    <mergeCell ref="G11:G21"/>
    <mergeCell ref="AE9:AE10"/>
    <mergeCell ref="AF9:AF10"/>
    <mergeCell ref="AG9:AG10"/>
    <mergeCell ref="AH9:AH10"/>
    <mergeCell ref="AI9:AI10"/>
    <mergeCell ref="AJ9:AJ10"/>
    <mergeCell ref="T9:Y9"/>
    <mergeCell ref="Z9:Z10"/>
    <mergeCell ref="AA9:AA10"/>
    <mergeCell ref="AB9:AB10"/>
    <mergeCell ref="AC9:AC10"/>
    <mergeCell ref="AD9:AD10"/>
    <mergeCell ref="N9:N10"/>
    <mergeCell ref="O9:O10"/>
    <mergeCell ref="N11:N21"/>
    <mergeCell ref="R9:R10"/>
    <mergeCell ref="S9:S10"/>
    <mergeCell ref="H9:H10"/>
    <mergeCell ref="I9:I10"/>
    <mergeCell ref="J9:J10"/>
    <mergeCell ref="K9:K10"/>
    <mergeCell ref="L9:L10"/>
    <mergeCell ref="M9:M10"/>
    <mergeCell ref="AK9:AK10"/>
    <mergeCell ref="A9:A10"/>
    <mergeCell ref="B9:B10"/>
    <mergeCell ref="C9:C10"/>
    <mergeCell ref="D9:D10"/>
    <mergeCell ref="E9:E10"/>
    <mergeCell ref="F9:F10"/>
    <mergeCell ref="G9:G10"/>
    <mergeCell ref="P9:P10"/>
    <mergeCell ref="Q9:Q10"/>
    <mergeCell ref="A6:B6"/>
    <mergeCell ref="C6:P6"/>
    <mergeCell ref="A7:B7"/>
    <mergeCell ref="C7:P7"/>
    <mergeCell ref="A8:I8"/>
    <mergeCell ref="J8:P8"/>
    <mergeCell ref="A1:AM2"/>
    <mergeCell ref="A4:B4"/>
    <mergeCell ref="C4:P4"/>
    <mergeCell ref="Q4:S4"/>
    <mergeCell ref="A5:B5"/>
    <mergeCell ref="C5:P5"/>
    <mergeCell ref="Q8:Y8"/>
    <mergeCell ref="Z8:AG8"/>
    <mergeCell ref="AH8:AM8"/>
  </mergeCells>
  <conditionalFormatting sqref="J11 J22">
    <cfRule type="cellIs" dxfId="128" priority="127" operator="equal">
      <formula>"Media"</formula>
    </cfRule>
    <cfRule type="cellIs" dxfId="127" priority="125" operator="equal">
      <formula>"Muy Alta"</formula>
    </cfRule>
    <cfRule type="cellIs" dxfId="126" priority="128" operator="equal">
      <formula>"Baja"</formula>
    </cfRule>
    <cfRule type="cellIs" dxfId="125" priority="129" operator="equal">
      <formula>"Muy Baja"</formula>
    </cfRule>
    <cfRule type="cellIs" dxfId="124" priority="126" operator="equal">
      <formula>"Alta"</formula>
    </cfRule>
  </conditionalFormatting>
  <conditionalFormatting sqref="J28">
    <cfRule type="cellIs" dxfId="123" priority="99" operator="equal">
      <formula>"Muy Alta"</formula>
    </cfRule>
    <cfRule type="cellIs" dxfId="122" priority="100" operator="equal">
      <formula>"Alta"</formula>
    </cfRule>
    <cfRule type="cellIs" dxfId="121" priority="101" operator="equal">
      <formula>"Media"</formula>
    </cfRule>
    <cfRule type="cellIs" dxfId="120" priority="102" operator="equal">
      <formula>"Baja"</formula>
    </cfRule>
    <cfRule type="cellIs" dxfId="119" priority="103" operator="equal">
      <formula>"Muy Baja"</formula>
    </cfRule>
  </conditionalFormatting>
  <conditionalFormatting sqref="J34">
    <cfRule type="cellIs" dxfId="118" priority="88" operator="equal">
      <formula>"Media"</formula>
    </cfRule>
    <cfRule type="cellIs" dxfId="117" priority="89" operator="equal">
      <formula>"Baja"</formula>
    </cfRule>
    <cfRule type="cellIs" dxfId="116" priority="90" operator="equal">
      <formula>"Muy Baja"</formula>
    </cfRule>
    <cfRule type="cellIs" dxfId="115" priority="87" operator="equal">
      <formula>"Alta"</formula>
    </cfRule>
    <cfRule type="cellIs" dxfId="114" priority="86" operator="equal">
      <formula>"Muy Alta"</formula>
    </cfRule>
  </conditionalFormatting>
  <conditionalFormatting sqref="J40">
    <cfRule type="cellIs" dxfId="113" priority="77" operator="equal">
      <formula>"Muy Baja"</formula>
    </cfRule>
    <cfRule type="cellIs" dxfId="112" priority="76" operator="equal">
      <formula>"Baja"</formula>
    </cfRule>
    <cfRule type="cellIs" dxfId="111" priority="75" operator="equal">
      <formula>"Media"</formula>
    </cfRule>
    <cfRule type="cellIs" dxfId="110" priority="74" operator="equal">
      <formula>"Alta"</formula>
    </cfRule>
    <cfRule type="cellIs" dxfId="109" priority="73" operator="equal">
      <formula>"Muy Alta"</formula>
    </cfRule>
  </conditionalFormatting>
  <conditionalFormatting sqref="J46">
    <cfRule type="cellIs" dxfId="108" priority="60" operator="equal">
      <formula>"Muy Alta"</formula>
    </cfRule>
    <cfRule type="cellIs" dxfId="107" priority="61" operator="equal">
      <formula>"Alta"</formula>
    </cfRule>
    <cfRule type="cellIs" dxfId="106" priority="62" operator="equal">
      <formula>"Media"</formula>
    </cfRule>
    <cfRule type="cellIs" dxfId="105" priority="63" operator="equal">
      <formula>"Baja"</formula>
    </cfRule>
    <cfRule type="cellIs" dxfId="104" priority="64" operator="equal">
      <formula>"Muy Baja"</formula>
    </cfRule>
  </conditionalFormatting>
  <conditionalFormatting sqref="J52">
    <cfRule type="cellIs" dxfId="103" priority="51" operator="equal">
      <formula>"Muy Baja"</formula>
    </cfRule>
    <cfRule type="cellIs" dxfId="102" priority="50" operator="equal">
      <formula>"Baja"</formula>
    </cfRule>
    <cfRule type="cellIs" dxfId="101" priority="49" operator="equal">
      <formula>"Media"</formula>
    </cfRule>
    <cfRule type="cellIs" dxfId="100" priority="48" operator="equal">
      <formula>"Alta"</formula>
    </cfRule>
    <cfRule type="cellIs" dxfId="99" priority="47" operator="equal">
      <formula>"Muy Alta"</formula>
    </cfRule>
  </conditionalFormatting>
  <conditionalFormatting sqref="J58">
    <cfRule type="cellIs" dxfId="98" priority="42" operator="equal">
      <formula>"Muy Baja"</formula>
    </cfRule>
    <cfRule type="cellIs" dxfId="97" priority="41" operator="equal">
      <formula>"Baja"</formula>
    </cfRule>
    <cfRule type="cellIs" dxfId="96" priority="40" operator="equal">
      <formula>"Media"</formula>
    </cfRule>
    <cfRule type="cellIs" dxfId="95" priority="39" operator="equal">
      <formula>"Alta"</formula>
    </cfRule>
    <cfRule type="cellIs" dxfId="94" priority="38" operator="equal">
      <formula>"Muy Alta"</formula>
    </cfRule>
  </conditionalFormatting>
  <conditionalFormatting sqref="J64">
    <cfRule type="cellIs" dxfId="93" priority="31" operator="equal">
      <formula>"Media"</formula>
    </cfRule>
    <cfRule type="cellIs" dxfId="92" priority="32" operator="equal">
      <formula>"Baja"</formula>
    </cfRule>
    <cfRule type="cellIs" dxfId="91" priority="30" operator="equal">
      <formula>"Alta"</formula>
    </cfRule>
    <cfRule type="cellIs" dxfId="90" priority="29" operator="equal">
      <formula>"Muy Alta"</formula>
    </cfRule>
    <cfRule type="cellIs" dxfId="89" priority="33" operator="equal">
      <formula>"Muy Baja"</formula>
    </cfRule>
  </conditionalFormatting>
  <conditionalFormatting sqref="J70">
    <cfRule type="cellIs" dxfId="88" priority="21" operator="equal">
      <formula>"Alta"</formula>
    </cfRule>
    <cfRule type="cellIs" dxfId="87" priority="20" operator="equal">
      <formula>"Muy Alta"</formula>
    </cfRule>
    <cfRule type="cellIs" dxfId="86" priority="23" operator="equal">
      <formula>"Baja"</formula>
    </cfRule>
    <cfRule type="cellIs" dxfId="85" priority="24" operator="equal">
      <formula>"Muy Baja"</formula>
    </cfRule>
    <cfRule type="cellIs" dxfId="84" priority="22" operator="equal">
      <formula>"Media"</formula>
    </cfRule>
  </conditionalFormatting>
  <conditionalFormatting sqref="M11:M75">
    <cfRule type="containsText" dxfId="83" priority="1" operator="containsText" text="❌">
      <formula>NOT(ISERROR(SEARCH("❌",M11)))</formula>
    </cfRule>
  </conditionalFormatting>
  <conditionalFormatting sqref="N11 N22 N28 N34 N40 N46 N52 N58 N64 N70">
    <cfRule type="cellIs" dxfId="82" priority="120" operator="equal">
      <formula>"Catastrófico"</formula>
    </cfRule>
    <cfRule type="cellIs" dxfId="81" priority="121" operator="equal">
      <formula>"Mayor"</formula>
    </cfRule>
    <cfRule type="cellIs" dxfId="80" priority="122" operator="equal">
      <formula>"Moderado"</formula>
    </cfRule>
    <cfRule type="cellIs" dxfId="79" priority="123" operator="equal">
      <formula>"Menor"</formula>
    </cfRule>
    <cfRule type="cellIs" dxfId="78" priority="124" operator="equal">
      <formula>"Leve"</formula>
    </cfRule>
  </conditionalFormatting>
  <conditionalFormatting sqref="P11">
    <cfRule type="cellIs" dxfId="77" priority="117" operator="equal">
      <formula>"Alto"</formula>
    </cfRule>
    <cfRule type="cellIs" dxfId="76" priority="118" operator="equal">
      <formula>"Moderado"</formula>
    </cfRule>
    <cfRule type="cellIs" dxfId="75" priority="119" operator="equal">
      <formula>"Bajo"</formula>
    </cfRule>
    <cfRule type="cellIs" dxfId="74" priority="116" operator="equal">
      <formula>"Extremo"</formula>
    </cfRule>
  </conditionalFormatting>
  <conditionalFormatting sqref="P22">
    <cfRule type="cellIs" dxfId="73" priority="108" operator="equal">
      <formula>"Extremo"</formula>
    </cfRule>
    <cfRule type="cellIs" dxfId="72" priority="109" operator="equal">
      <formula>"Alto"</formula>
    </cfRule>
    <cfRule type="cellIs" dxfId="71" priority="110" operator="equal">
      <formula>"Moderado"</formula>
    </cfRule>
    <cfRule type="cellIs" dxfId="70" priority="111" operator="equal">
      <formula>"Bajo"</formula>
    </cfRule>
  </conditionalFormatting>
  <conditionalFormatting sqref="P28">
    <cfRule type="cellIs" dxfId="69" priority="98" operator="equal">
      <formula>"Bajo"</formula>
    </cfRule>
    <cfRule type="cellIs" dxfId="68" priority="97" operator="equal">
      <formula>"Moderado"</formula>
    </cfRule>
    <cfRule type="cellIs" dxfId="67" priority="95" operator="equal">
      <formula>"Extremo"</formula>
    </cfRule>
    <cfRule type="cellIs" dxfId="66" priority="96" operator="equal">
      <formula>"Alto"</formula>
    </cfRule>
  </conditionalFormatting>
  <conditionalFormatting sqref="P34">
    <cfRule type="cellIs" dxfId="65" priority="83" operator="equal">
      <formula>"Alto"</formula>
    </cfRule>
    <cfRule type="cellIs" dxfId="64" priority="85" operator="equal">
      <formula>"Bajo"</formula>
    </cfRule>
    <cfRule type="cellIs" dxfId="63" priority="84" operator="equal">
      <formula>"Moderado"</formula>
    </cfRule>
    <cfRule type="cellIs" dxfId="62" priority="82" operator="equal">
      <formula>"Extremo"</formula>
    </cfRule>
  </conditionalFormatting>
  <conditionalFormatting sqref="P40">
    <cfRule type="cellIs" dxfId="61" priority="69" operator="equal">
      <formula>"Extremo"</formula>
    </cfRule>
    <cfRule type="cellIs" dxfId="60" priority="70" operator="equal">
      <formula>"Alto"</formula>
    </cfRule>
    <cfRule type="cellIs" dxfId="59" priority="71" operator="equal">
      <formula>"Moderado"</formula>
    </cfRule>
    <cfRule type="cellIs" dxfId="58" priority="72" operator="equal">
      <formula>"Bajo"</formula>
    </cfRule>
  </conditionalFormatting>
  <conditionalFormatting sqref="P46">
    <cfRule type="cellIs" dxfId="57" priority="59" operator="equal">
      <formula>"Bajo"</formula>
    </cfRule>
    <cfRule type="cellIs" dxfId="56" priority="58" operator="equal">
      <formula>"Moderado"</formula>
    </cfRule>
    <cfRule type="cellIs" dxfId="55" priority="57" operator="equal">
      <formula>"Alto"</formula>
    </cfRule>
    <cfRule type="cellIs" dxfId="54" priority="56" operator="equal">
      <formula>"Extremo"</formula>
    </cfRule>
  </conditionalFormatting>
  <conditionalFormatting sqref="P52">
    <cfRule type="cellIs" dxfId="53" priority="44" operator="equal">
      <formula>"Alto"</formula>
    </cfRule>
    <cfRule type="cellIs" dxfId="52" priority="46" operator="equal">
      <formula>"Bajo"</formula>
    </cfRule>
    <cfRule type="cellIs" dxfId="51" priority="45" operator="equal">
      <formula>"Moderado"</formula>
    </cfRule>
    <cfRule type="cellIs" dxfId="50" priority="43" operator="equal">
      <formula>"Extremo"</formula>
    </cfRule>
  </conditionalFormatting>
  <conditionalFormatting sqref="P58">
    <cfRule type="cellIs" dxfId="49" priority="34" operator="equal">
      <formula>"Extremo"</formula>
    </cfRule>
    <cfRule type="cellIs" dxfId="48" priority="35" operator="equal">
      <formula>"Alto"</formula>
    </cfRule>
    <cfRule type="cellIs" dxfId="47" priority="36" operator="equal">
      <formula>"Moderado"</formula>
    </cfRule>
    <cfRule type="cellIs" dxfId="46" priority="37" operator="equal">
      <formula>"Bajo"</formula>
    </cfRule>
  </conditionalFormatting>
  <conditionalFormatting sqref="P64">
    <cfRule type="cellIs" dxfId="45" priority="25" operator="equal">
      <formula>"Extremo"</formula>
    </cfRule>
    <cfRule type="cellIs" dxfId="44" priority="26" operator="equal">
      <formula>"Alto"</formula>
    </cfRule>
    <cfRule type="cellIs" dxfId="43" priority="27" operator="equal">
      <formula>"Moderado"</formula>
    </cfRule>
    <cfRule type="cellIs" dxfId="42" priority="28" operator="equal">
      <formula>"Bajo"</formula>
    </cfRule>
  </conditionalFormatting>
  <conditionalFormatting sqref="P70">
    <cfRule type="cellIs" dxfId="41" priority="16" operator="equal">
      <formula>"Extremo"</formula>
    </cfRule>
    <cfRule type="cellIs" dxfId="40" priority="18" operator="equal">
      <formula>"Moderado"</formula>
    </cfRule>
    <cfRule type="cellIs" dxfId="39" priority="19" operator="equal">
      <formula>"Bajo"</formula>
    </cfRule>
    <cfRule type="cellIs" dxfId="38" priority="17" operator="equal">
      <formula>"Alto"</formula>
    </cfRule>
  </conditionalFormatting>
  <conditionalFormatting sqref="AA11:AA75">
    <cfRule type="cellIs" dxfId="37" priority="12" operator="equal">
      <formula>"Alta"</formula>
    </cfRule>
    <cfRule type="cellIs" dxfId="36" priority="13" operator="equal">
      <formula>"Media"</formula>
    </cfRule>
    <cfRule type="cellIs" dxfId="35" priority="15" operator="equal">
      <formula>"Muy Baja"</formula>
    </cfRule>
    <cfRule type="cellIs" dxfId="34" priority="14" operator="equal">
      <formula>"Baja"</formula>
    </cfRule>
    <cfRule type="cellIs" dxfId="33" priority="11" operator="equal">
      <formula>"Muy Alta"</formula>
    </cfRule>
  </conditionalFormatting>
  <conditionalFormatting sqref="AC11:AC75">
    <cfRule type="cellIs" dxfId="32" priority="6" operator="equal">
      <formula>"Catastrófico"</formula>
    </cfRule>
    <cfRule type="cellIs" dxfId="31" priority="10" operator="equal">
      <formula>"Leve"</formula>
    </cfRule>
    <cfRule type="cellIs" dxfId="30" priority="9" operator="equal">
      <formula>"Menor"</formula>
    </cfRule>
    <cfRule type="cellIs" dxfId="29" priority="8" operator="equal">
      <formula>"Moderado"</formula>
    </cfRule>
    <cfRule type="cellIs" dxfId="28" priority="7" operator="equal">
      <formula>"Mayor"</formula>
    </cfRule>
  </conditionalFormatting>
  <conditionalFormatting sqref="AE11:AF11 AE12:AE21">
    <cfRule type="cellIs" dxfId="27" priority="112" operator="equal">
      <formula>"Extremo"</formula>
    </cfRule>
    <cfRule type="cellIs" dxfId="26" priority="114" operator="equal">
      <formula>"Moderado"</formula>
    </cfRule>
    <cfRule type="cellIs" dxfId="25" priority="115" operator="equal">
      <formula>"Bajo"</formula>
    </cfRule>
    <cfRule type="cellIs" dxfId="24" priority="113" operator="equal">
      <formula>"Alto"</formula>
    </cfRule>
  </conditionalFormatting>
  <conditionalFormatting sqref="AE22:AF22 AE23:AE26">
    <cfRule type="cellIs" dxfId="23" priority="106" operator="equal">
      <formula>"Moderado"</formula>
    </cfRule>
    <cfRule type="cellIs" dxfId="22" priority="107" operator="equal">
      <formula>"Bajo"</formula>
    </cfRule>
    <cfRule type="cellIs" dxfId="21" priority="104" operator="equal">
      <formula>"Extremo"</formula>
    </cfRule>
    <cfRule type="cellIs" dxfId="20" priority="105" operator="equal">
      <formula>"Alto"</formula>
    </cfRule>
  </conditionalFormatting>
  <conditionalFormatting sqref="AE27:AF28 AE29:AE33">
    <cfRule type="cellIs" dxfId="19" priority="91" operator="equal">
      <formula>"Extremo"</formula>
    </cfRule>
    <cfRule type="cellIs" dxfId="18" priority="94" operator="equal">
      <formula>"Bajo"</formula>
    </cfRule>
    <cfRule type="cellIs" dxfId="17" priority="93" operator="equal">
      <formula>"Moderado"</formula>
    </cfRule>
    <cfRule type="cellIs" dxfId="16" priority="92" operator="equal">
      <formula>"Alto"</formula>
    </cfRule>
  </conditionalFormatting>
  <conditionalFormatting sqref="AE34:AF34 AE35:AE37">
    <cfRule type="cellIs" dxfId="15" priority="79" operator="equal">
      <formula>"Alto"</formula>
    </cfRule>
    <cfRule type="cellIs" dxfId="14" priority="78" operator="equal">
      <formula>"Extremo"</formula>
    </cfRule>
    <cfRule type="cellIs" dxfId="13" priority="80" operator="equal">
      <formula>"Moderado"</formula>
    </cfRule>
    <cfRule type="cellIs" dxfId="12" priority="81" operator="equal">
      <formula>"Bajo"</formula>
    </cfRule>
  </conditionalFormatting>
  <conditionalFormatting sqref="AE38:AF40 AE41:AE44">
    <cfRule type="cellIs" dxfId="11" priority="68" operator="equal">
      <formula>"Bajo"</formula>
    </cfRule>
    <cfRule type="cellIs" dxfId="10" priority="65" operator="equal">
      <formula>"Extremo"</formula>
    </cfRule>
    <cfRule type="cellIs" dxfId="9" priority="67" operator="equal">
      <formula>"Moderado"</formula>
    </cfRule>
    <cfRule type="cellIs" dxfId="8" priority="66" operator="equal">
      <formula>"Alto"</formula>
    </cfRule>
  </conditionalFormatting>
  <conditionalFormatting sqref="AE45:AF46 AE47:AE49">
    <cfRule type="cellIs" dxfId="7" priority="52" operator="equal">
      <formula>"Extremo"</formula>
    </cfRule>
    <cfRule type="cellIs" dxfId="6" priority="53" operator="equal">
      <formula>"Alto"</formula>
    </cfRule>
    <cfRule type="cellIs" dxfId="5" priority="54" operator="equal">
      <formula>"Moderado"</formula>
    </cfRule>
    <cfRule type="cellIs" dxfId="4" priority="55" operator="equal">
      <formula>"Bajo"</formula>
    </cfRule>
  </conditionalFormatting>
  <conditionalFormatting sqref="AE50:AF75">
    <cfRule type="cellIs" dxfId="3" priority="2" operator="equal">
      <formula>"Extremo"</formula>
    </cfRule>
    <cfRule type="cellIs" dxfId="2" priority="5" operator="equal">
      <formula>"Bajo"</formula>
    </cfRule>
    <cfRule type="cellIs" dxfId="1" priority="4" operator="equal">
      <formula>"Moderado"</formula>
    </cfRule>
    <cfRule type="cellIs" dxfId="0" priority="3" operator="equal">
      <formula>"Alto"</formula>
    </cfRule>
  </conditionalFormatting>
  <pageMargins left="0.7" right="0.7" top="0.75" bottom="0.75" header="0.3" footer="0.3"/>
  <pageSetup orientation="portrait" r:id="rId1"/>
  <headerFooter>
    <oddHeader>&amp;R&amp;"Calibri"&amp;10&amp;KFF0000 Información pública&amp;1#_x000D_</oddHead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0659-6BD3-4789-8160-C7ECBE48184D}">
  <sheetPr>
    <tabColor theme="5" tint="0.59999389629810485"/>
  </sheetPr>
  <dimension ref="A1:P57"/>
  <sheetViews>
    <sheetView zoomScale="70" zoomScaleNormal="70" workbookViewId="0">
      <selection activeCell="O6" sqref="O6:O7"/>
    </sheetView>
  </sheetViews>
  <sheetFormatPr baseColWidth="10" defaultColWidth="10.81640625" defaultRowHeight="14" x14ac:dyDescent="0.3"/>
  <cols>
    <col min="1" max="1" width="10.81640625" style="342"/>
    <col min="2" max="2" width="21.81640625" style="337" customWidth="1"/>
    <col min="3" max="5" width="55.1796875" style="346" customWidth="1"/>
    <col min="6" max="6" width="51.26953125" style="347" customWidth="1"/>
    <col min="7" max="8" width="55.1796875" style="346" customWidth="1"/>
    <col min="9" max="9" width="21.54296875" style="328" customWidth="1"/>
    <col min="10" max="10" width="24.453125" style="328" customWidth="1"/>
    <col min="11" max="11" width="20.1796875" style="328" customWidth="1"/>
    <col min="12" max="12" width="27.54296875" style="328" customWidth="1"/>
    <col min="13" max="13" width="72.453125" style="328" customWidth="1"/>
    <col min="14" max="14" width="20.453125" style="348" customWidth="1"/>
    <col min="15" max="15" width="21.54296875" style="348" customWidth="1"/>
    <col min="16" max="16" width="18.81640625" style="348" customWidth="1"/>
    <col min="17" max="16384" width="10.81640625" style="328"/>
  </cols>
  <sheetData>
    <row r="1" spans="1:16" ht="47.15" customHeight="1" x14ac:dyDescent="0.3">
      <c r="A1" s="326"/>
      <c r="B1" s="327"/>
      <c r="C1" s="714"/>
      <c r="D1" s="714"/>
      <c r="E1" s="714"/>
      <c r="F1" s="714"/>
      <c r="G1" s="714"/>
      <c r="H1" s="714"/>
      <c r="I1" s="714"/>
      <c r="J1" s="714"/>
      <c r="K1" s="714"/>
      <c r="L1" s="714"/>
      <c r="M1" s="714"/>
      <c r="N1" s="714"/>
      <c r="O1" s="714"/>
      <c r="P1" s="714"/>
    </row>
    <row r="2" spans="1:16" ht="47.15" customHeight="1" x14ac:dyDescent="0.3">
      <c r="A2" s="715" t="s">
        <v>708</v>
      </c>
      <c r="B2" s="715"/>
      <c r="C2" s="715"/>
      <c r="D2" s="715"/>
      <c r="E2" s="715"/>
      <c r="F2" s="715"/>
      <c r="G2" s="715"/>
      <c r="H2" s="715"/>
      <c r="I2" s="715"/>
      <c r="J2" s="715"/>
      <c r="K2" s="715"/>
      <c r="L2" s="715"/>
      <c r="M2" s="715"/>
      <c r="N2" s="715"/>
      <c r="O2" s="715"/>
      <c r="P2" s="716"/>
    </row>
    <row r="3" spans="1:16" ht="47.15" customHeight="1" x14ac:dyDescent="0.3">
      <c r="A3" s="329"/>
      <c r="B3" s="330"/>
      <c r="C3" s="331"/>
      <c r="D3" s="331"/>
      <c r="E3" s="331"/>
      <c r="F3" s="331"/>
      <c r="G3" s="331"/>
      <c r="H3" s="331"/>
      <c r="I3" s="332"/>
      <c r="J3" s="333"/>
      <c r="K3" s="333"/>
      <c r="L3" s="333"/>
      <c r="M3" s="334"/>
      <c r="N3" s="333"/>
      <c r="O3" s="335"/>
      <c r="P3" s="333"/>
    </row>
    <row r="4" spans="1:16" ht="47.15" customHeight="1" x14ac:dyDescent="0.3">
      <c r="A4" s="713" t="s">
        <v>709</v>
      </c>
      <c r="B4" s="713" t="s">
        <v>710</v>
      </c>
      <c r="C4" s="717" t="s">
        <v>711</v>
      </c>
      <c r="D4" s="713" t="s">
        <v>712</v>
      </c>
      <c r="E4" s="713"/>
      <c r="F4" s="717" t="s">
        <v>713</v>
      </c>
      <c r="G4" s="336" t="s">
        <v>714</v>
      </c>
      <c r="H4" s="717" t="s">
        <v>715</v>
      </c>
      <c r="I4" s="713" t="s">
        <v>716</v>
      </c>
      <c r="J4" s="713" t="s">
        <v>717</v>
      </c>
      <c r="K4" s="713" t="s">
        <v>718</v>
      </c>
      <c r="L4" s="713" t="s">
        <v>719</v>
      </c>
      <c r="M4" s="713" t="s">
        <v>720</v>
      </c>
      <c r="N4" s="713" t="s">
        <v>721</v>
      </c>
      <c r="O4" s="713" t="s">
        <v>722</v>
      </c>
      <c r="P4" s="713" t="s">
        <v>723</v>
      </c>
    </row>
    <row r="5" spans="1:16" s="337" customFormat="1" ht="29.25" customHeight="1" x14ac:dyDescent="0.35">
      <c r="A5" s="713"/>
      <c r="B5" s="713"/>
      <c r="C5" s="718"/>
      <c r="D5" s="336" t="s">
        <v>724</v>
      </c>
      <c r="E5" s="336" t="s">
        <v>725</v>
      </c>
      <c r="F5" s="718"/>
      <c r="G5" s="336" t="s">
        <v>726</v>
      </c>
      <c r="H5" s="718"/>
      <c r="I5" s="713"/>
      <c r="J5" s="713"/>
      <c r="K5" s="713"/>
      <c r="L5" s="713"/>
      <c r="M5" s="713"/>
      <c r="N5" s="713"/>
      <c r="O5" s="713"/>
      <c r="P5" s="713"/>
    </row>
    <row r="6" spans="1:16" ht="147" customHeight="1" x14ac:dyDescent="0.3">
      <c r="A6" s="728">
        <v>1</v>
      </c>
      <c r="B6" s="722" t="s">
        <v>727</v>
      </c>
      <c r="C6" s="723" t="s">
        <v>4</v>
      </c>
      <c r="D6" s="726" t="s">
        <v>728</v>
      </c>
      <c r="E6" s="726" t="s">
        <v>729</v>
      </c>
      <c r="F6" s="726" t="s">
        <v>730</v>
      </c>
      <c r="G6" s="726" t="s">
        <v>731</v>
      </c>
      <c r="H6" s="726" t="s">
        <v>732</v>
      </c>
      <c r="I6" s="719" t="s">
        <v>733</v>
      </c>
      <c r="J6" s="720" t="s">
        <v>734</v>
      </c>
      <c r="K6" s="720" t="s">
        <v>735</v>
      </c>
      <c r="L6" s="727" t="s">
        <v>736</v>
      </c>
      <c r="M6" s="339" t="s">
        <v>737</v>
      </c>
      <c r="N6" s="340" t="s">
        <v>58</v>
      </c>
      <c r="O6" s="720" t="s">
        <v>738</v>
      </c>
      <c r="P6" s="721" t="s">
        <v>739</v>
      </c>
    </row>
    <row r="7" spans="1:16" ht="114" customHeight="1" x14ac:dyDescent="0.3">
      <c r="A7" s="728"/>
      <c r="B7" s="722"/>
      <c r="C7" s="723"/>
      <c r="D7" s="726"/>
      <c r="E7" s="726"/>
      <c r="F7" s="726"/>
      <c r="G7" s="726"/>
      <c r="H7" s="726"/>
      <c r="I7" s="719"/>
      <c r="J7" s="720"/>
      <c r="K7" s="720"/>
      <c r="L7" s="727"/>
      <c r="M7" s="341" t="s">
        <v>740</v>
      </c>
      <c r="N7" s="340" t="s">
        <v>58</v>
      </c>
      <c r="O7" s="720"/>
      <c r="P7" s="721"/>
    </row>
    <row r="8" spans="1:16" ht="71.150000000000006" customHeight="1" x14ac:dyDescent="0.3">
      <c r="A8" s="722">
        <v>2</v>
      </c>
      <c r="B8" s="722" t="s">
        <v>153</v>
      </c>
      <c r="C8" s="723" t="s">
        <v>154</v>
      </c>
      <c r="D8" s="724" t="s">
        <v>741</v>
      </c>
      <c r="E8" s="725" t="s">
        <v>742</v>
      </c>
      <c r="F8" s="726" t="s">
        <v>743</v>
      </c>
      <c r="G8" s="726" t="s">
        <v>744</v>
      </c>
      <c r="H8" s="726" t="s">
        <v>745</v>
      </c>
      <c r="I8" s="719" t="s">
        <v>733</v>
      </c>
      <c r="J8" s="729" t="s">
        <v>746</v>
      </c>
      <c r="K8" s="730" t="s">
        <v>705</v>
      </c>
      <c r="L8" s="730" t="s">
        <v>736</v>
      </c>
      <c r="M8" s="339" t="s">
        <v>747</v>
      </c>
      <c r="N8" s="338" t="s">
        <v>58</v>
      </c>
      <c r="O8" s="730" t="s">
        <v>736</v>
      </c>
      <c r="P8" s="719" t="s">
        <v>739</v>
      </c>
    </row>
    <row r="9" spans="1:16" ht="75" customHeight="1" x14ac:dyDescent="0.3">
      <c r="A9" s="722"/>
      <c r="B9" s="722"/>
      <c r="C9" s="723"/>
      <c r="D9" s="724"/>
      <c r="E9" s="725"/>
      <c r="F9" s="726"/>
      <c r="G9" s="726"/>
      <c r="H9" s="726"/>
      <c r="I9" s="719"/>
      <c r="J9" s="729"/>
      <c r="K9" s="730"/>
      <c r="L9" s="730"/>
      <c r="M9" s="339" t="s">
        <v>748</v>
      </c>
      <c r="N9" s="338" t="s">
        <v>58</v>
      </c>
      <c r="O9" s="730"/>
      <c r="P9" s="719"/>
    </row>
    <row r="10" spans="1:16" ht="103" customHeight="1" x14ac:dyDescent="0.3">
      <c r="A10" s="728">
        <v>3</v>
      </c>
      <c r="B10" s="722" t="s">
        <v>179</v>
      </c>
      <c r="C10" s="723" t="s">
        <v>180</v>
      </c>
      <c r="D10" s="726" t="s">
        <v>741</v>
      </c>
      <c r="E10" s="726" t="s">
        <v>749</v>
      </c>
      <c r="F10" s="726" t="s">
        <v>750</v>
      </c>
      <c r="G10" s="726" t="s">
        <v>751</v>
      </c>
      <c r="H10" s="726" t="s">
        <v>752</v>
      </c>
      <c r="I10" s="721" t="s">
        <v>733</v>
      </c>
      <c r="J10" s="733" t="s">
        <v>746</v>
      </c>
      <c r="K10" s="727" t="s">
        <v>705</v>
      </c>
      <c r="L10" s="727" t="s">
        <v>753</v>
      </c>
      <c r="M10" s="339" t="s">
        <v>754</v>
      </c>
      <c r="N10" s="340" t="s">
        <v>58</v>
      </c>
      <c r="O10" s="727" t="s">
        <v>753</v>
      </c>
      <c r="P10" s="721" t="s">
        <v>739</v>
      </c>
    </row>
    <row r="11" spans="1:16" ht="103" customHeight="1" x14ac:dyDescent="0.3">
      <c r="A11" s="728"/>
      <c r="B11" s="722"/>
      <c r="C11" s="723"/>
      <c r="D11" s="726"/>
      <c r="E11" s="726"/>
      <c r="F11" s="726"/>
      <c r="G11" s="726"/>
      <c r="H11" s="726"/>
      <c r="I11" s="721"/>
      <c r="J11" s="733"/>
      <c r="K11" s="727"/>
      <c r="L11" s="727"/>
      <c r="M11" s="339" t="s">
        <v>755</v>
      </c>
      <c r="N11" s="340" t="s">
        <v>58</v>
      </c>
      <c r="O11" s="727"/>
      <c r="P11" s="721"/>
    </row>
    <row r="12" spans="1:16" ht="103" customHeight="1" x14ac:dyDescent="0.3">
      <c r="A12" s="728"/>
      <c r="B12" s="722"/>
      <c r="C12" s="723"/>
      <c r="D12" s="726"/>
      <c r="E12" s="726"/>
      <c r="F12" s="726"/>
      <c r="G12" s="726"/>
      <c r="H12" s="726"/>
      <c r="I12" s="721"/>
      <c r="J12" s="733"/>
      <c r="K12" s="727"/>
      <c r="L12" s="727"/>
      <c r="M12" s="339" t="s">
        <v>756</v>
      </c>
      <c r="N12" s="340" t="s">
        <v>58</v>
      </c>
      <c r="O12" s="727"/>
      <c r="P12" s="721"/>
    </row>
    <row r="13" spans="1:16" s="342" customFormat="1" ht="64" customHeight="1" x14ac:dyDescent="0.35">
      <c r="A13" s="728">
        <v>4</v>
      </c>
      <c r="B13" s="722" t="s">
        <v>196</v>
      </c>
      <c r="C13" s="723" t="s">
        <v>757</v>
      </c>
      <c r="D13" s="724" t="s">
        <v>741</v>
      </c>
      <c r="E13" s="725" t="s">
        <v>758</v>
      </c>
      <c r="F13" s="726" t="s">
        <v>759</v>
      </c>
      <c r="G13" s="726" t="s">
        <v>760</v>
      </c>
      <c r="H13" s="726" t="s">
        <v>761</v>
      </c>
      <c r="I13" s="721" t="s">
        <v>733</v>
      </c>
      <c r="J13" s="731" t="s">
        <v>762</v>
      </c>
      <c r="K13" s="727" t="s">
        <v>705</v>
      </c>
      <c r="L13" s="727" t="s">
        <v>736</v>
      </c>
      <c r="M13" s="339" t="s">
        <v>763</v>
      </c>
      <c r="N13" s="340" t="s">
        <v>58</v>
      </c>
      <c r="O13" s="727" t="s">
        <v>736</v>
      </c>
      <c r="P13" s="721" t="s">
        <v>739</v>
      </c>
    </row>
    <row r="14" spans="1:16" s="342" customFormat="1" ht="64" customHeight="1" x14ac:dyDescent="0.35">
      <c r="A14" s="728"/>
      <c r="B14" s="722"/>
      <c r="C14" s="723"/>
      <c r="D14" s="724"/>
      <c r="E14" s="725"/>
      <c r="F14" s="726"/>
      <c r="G14" s="726"/>
      <c r="H14" s="726"/>
      <c r="I14" s="721"/>
      <c r="J14" s="732"/>
      <c r="K14" s="727"/>
      <c r="L14" s="727"/>
      <c r="M14" s="339" t="s">
        <v>764</v>
      </c>
      <c r="N14" s="340" t="s">
        <v>58</v>
      </c>
      <c r="O14" s="727"/>
      <c r="P14" s="721"/>
    </row>
    <row r="15" spans="1:16" ht="47.15" customHeight="1" x14ac:dyDescent="0.3">
      <c r="A15" s="728">
        <v>5</v>
      </c>
      <c r="B15" s="722" t="s">
        <v>196</v>
      </c>
      <c r="C15" s="723" t="s">
        <v>757</v>
      </c>
      <c r="D15" s="726" t="s">
        <v>741</v>
      </c>
      <c r="E15" s="726" t="s">
        <v>765</v>
      </c>
      <c r="F15" s="726" t="s">
        <v>766</v>
      </c>
      <c r="G15" s="726" t="s">
        <v>760</v>
      </c>
      <c r="H15" s="726" t="s">
        <v>761</v>
      </c>
      <c r="I15" s="721" t="s">
        <v>733</v>
      </c>
      <c r="J15" s="731" t="s">
        <v>762</v>
      </c>
      <c r="K15" s="727" t="s">
        <v>705</v>
      </c>
      <c r="L15" s="727" t="s">
        <v>736</v>
      </c>
      <c r="M15" s="341" t="s">
        <v>767</v>
      </c>
      <c r="N15" s="343" t="s">
        <v>58</v>
      </c>
      <c r="O15" s="727" t="s">
        <v>736</v>
      </c>
      <c r="P15" s="721" t="s">
        <v>739</v>
      </c>
    </row>
    <row r="16" spans="1:16" ht="72" customHeight="1" x14ac:dyDescent="0.3">
      <c r="A16" s="728"/>
      <c r="B16" s="722"/>
      <c r="C16" s="723"/>
      <c r="D16" s="726"/>
      <c r="E16" s="726"/>
      <c r="F16" s="726"/>
      <c r="G16" s="726"/>
      <c r="H16" s="726"/>
      <c r="I16" s="721"/>
      <c r="J16" s="732"/>
      <c r="K16" s="727"/>
      <c r="L16" s="727"/>
      <c r="M16" s="339" t="s">
        <v>768</v>
      </c>
      <c r="N16" s="343" t="s">
        <v>58</v>
      </c>
      <c r="O16" s="727"/>
      <c r="P16" s="721"/>
    </row>
    <row r="17" spans="1:16" ht="62.15" customHeight="1" x14ac:dyDescent="0.3">
      <c r="A17" s="728">
        <v>6</v>
      </c>
      <c r="B17" s="734" t="s">
        <v>396</v>
      </c>
      <c r="C17" s="735" t="s">
        <v>397</v>
      </c>
      <c r="D17" s="726" t="s">
        <v>769</v>
      </c>
      <c r="E17" s="736" t="s">
        <v>770</v>
      </c>
      <c r="F17" s="726" t="s">
        <v>771</v>
      </c>
      <c r="G17" s="726" t="s">
        <v>772</v>
      </c>
      <c r="H17" s="725" t="s">
        <v>773</v>
      </c>
      <c r="I17" s="719" t="s">
        <v>733</v>
      </c>
      <c r="J17" s="720" t="s">
        <v>734</v>
      </c>
      <c r="K17" s="727" t="s">
        <v>705</v>
      </c>
      <c r="L17" s="727" t="s">
        <v>736</v>
      </c>
      <c r="M17" s="344" t="s">
        <v>774</v>
      </c>
      <c r="N17" s="340" t="s">
        <v>58</v>
      </c>
      <c r="O17" s="727" t="s">
        <v>736</v>
      </c>
      <c r="P17" s="721" t="s">
        <v>739</v>
      </c>
    </row>
    <row r="18" spans="1:16" ht="62.15" customHeight="1" x14ac:dyDescent="0.3">
      <c r="A18" s="728"/>
      <c r="B18" s="734"/>
      <c r="C18" s="735"/>
      <c r="D18" s="726"/>
      <c r="E18" s="736"/>
      <c r="F18" s="726"/>
      <c r="G18" s="726"/>
      <c r="H18" s="725"/>
      <c r="I18" s="719"/>
      <c r="J18" s="720"/>
      <c r="K18" s="727"/>
      <c r="L18" s="727"/>
      <c r="M18" s="344" t="s">
        <v>775</v>
      </c>
      <c r="N18" s="340" t="s">
        <v>58</v>
      </c>
      <c r="O18" s="727"/>
      <c r="P18" s="721"/>
    </row>
    <row r="19" spans="1:16" ht="62.15" customHeight="1" x14ac:dyDescent="0.3">
      <c r="A19" s="728"/>
      <c r="B19" s="734"/>
      <c r="C19" s="735"/>
      <c r="D19" s="726"/>
      <c r="E19" s="736"/>
      <c r="F19" s="726"/>
      <c r="G19" s="726"/>
      <c r="H19" s="725"/>
      <c r="I19" s="719"/>
      <c r="J19" s="720"/>
      <c r="K19" s="727"/>
      <c r="L19" s="727"/>
      <c r="M19" s="344" t="s">
        <v>776</v>
      </c>
      <c r="N19" s="340" t="s">
        <v>58</v>
      </c>
      <c r="O19" s="727"/>
      <c r="P19" s="721"/>
    </row>
    <row r="20" spans="1:16" ht="68.150000000000006" customHeight="1" x14ac:dyDescent="0.3">
      <c r="A20" s="728">
        <v>7</v>
      </c>
      <c r="B20" s="734" t="s">
        <v>396</v>
      </c>
      <c r="C20" s="735" t="s">
        <v>397</v>
      </c>
      <c r="D20" s="726" t="s">
        <v>741</v>
      </c>
      <c r="E20" s="726" t="s">
        <v>777</v>
      </c>
      <c r="F20" s="726" t="s">
        <v>778</v>
      </c>
      <c r="G20" s="726" t="s">
        <v>772</v>
      </c>
      <c r="H20" s="725" t="s">
        <v>773</v>
      </c>
      <c r="I20" s="719" t="s">
        <v>733</v>
      </c>
      <c r="J20" s="720" t="s">
        <v>734</v>
      </c>
      <c r="K20" s="727" t="s">
        <v>705</v>
      </c>
      <c r="L20" s="727" t="s">
        <v>736</v>
      </c>
      <c r="M20" s="344" t="s">
        <v>774</v>
      </c>
      <c r="N20" s="340" t="s">
        <v>58</v>
      </c>
      <c r="O20" s="727" t="s">
        <v>736</v>
      </c>
      <c r="P20" s="721" t="s">
        <v>739</v>
      </c>
    </row>
    <row r="21" spans="1:16" ht="56.15" customHeight="1" x14ac:dyDescent="0.3">
      <c r="A21" s="728"/>
      <c r="B21" s="734"/>
      <c r="C21" s="735"/>
      <c r="D21" s="726"/>
      <c r="E21" s="726"/>
      <c r="F21" s="726"/>
      <c r="G21" s="726"/>
      <c r="H21" s="725"/>
      <c r="I21" s="719"/>
      <c r="J21" s="720"/>
      <c r="K21" s="727"/>
      <c r="L21" s="727"/>
      <c r="M21" s="344" t="s">
        <v>779</v>
      </c>
      <c r="N21" s="340" t="s">
        <v>58</v>
      </c>
      <c r="O21" s="727"/>
      <c r="P21" s="721"/>
    </row>
    <row r="22" spans="1:16" ht="63" customHeight="1" x14ac:dyDescent="0.3">
      <c r="A22" s="728"/>
      <c r="B22" s="734"/>
      <c r="C22" s="735"/>
      <c r="D22" s="726"/>
      <c r="E22" s="726"/>
      <c r="F22" s="726"/>
      <c r="G22" s="726"/>
      <c r="H22" s="725"/>
      <c r="I22" s="719"/>
      <c r="J22" s="720"/>
      <c r="K22" s="727"/>
      <c r="L22" s="727"/>
      <c r="M22" s="344" t="s">
        <v>780</v>
      </c>
      <c r="N22" s="340" t="s">
        <v>58</v>
      </c>
      <c r="O22" s="727"/>
      <c r="P22" s="721"/>
    </row>
    <row r="23" spans="1:16" ht="51" customHeight="1" x14ac:dyDescent="0.3">
      <c r="A23" s="728">
        <v>8</v>
      </c>
      <c r="B23" s="722" t="s">
        <v>218</v>
      </c>
      <c r="C23" s="723" t="s">
        <v>219</v>
      </c>
      <c r="D23" s="726" t="s">
        <v>781</v>
      </c>
      <c r="E23" s="726" t="s">
        <v>782</v>
      </c>
      <c r="F23" s="726" t="s">
        <v>783</v>
      </c>
      <c r="G23" s="726" t="s">
        <v>784</v>
      </c>
      <c r="H23" s="726" t="s">
        <v>785</v>
      </c>
      <c r="I23" s="721" t="s">
        <v>733</v>
      </c>
      <c r="J23" s="733" t="s">
        <v>746</v>
      </c>
      <c r="K23" s="727" t="s">
        <v>705</v>
      </c>
      <c r="L23" s="727" t="s">
        <v>736</v>
      </c>
      <c r="M23" s="339" t="s">
        <v>786</v>
      </c>
      <c r="N23" s="340" t="s">
        <v>58</v>
      </c>
      <c r="O23" s="727" t="s">
        <v>736</v>
      </c>
      <c r="P23" s="721" t="s">
        <v>739</v>
      </c>
    </row>
    <row r="24" spans="1:16" ht="68.150000000000006" customHeight="1" x14ac:dyDescent="0.3">
      <c r="A24" s="728"/>
      <c r="B24" s="722"/>
      <c r="C24" s="723"/>
      <c r="D24" s="726"/>
      <c r="E24" s="726"/>
      <c r="F24" s="726"/>
      <c r="G24" s="726"/>
      <c r="H24" s="726"/>
      <c r="I24" s="721"/>
      <c r="J24" s="733"/>
      <c r="K24" s="727"/>
      <c r="L24" s="727"/>
      <c r="M24" s="345" t="s">
        <v>787</v>
      </c>
      <c r="N24" s="340" t="s">
        <v>58</v>
      </c>
      <c r="O24" s="727"/>
      <c r="P24" s="721"/>
    </row>
    <row r="25" spans="1:16" ht="107.15" customHeight="1" x14ac:dyDescent="0.3">
      <c r="A25" s="728">
        <v>9</v>
      </c>
      <c r="B25" s="722" t="s">
        <v>334</v>
      </c>
      <c r="C25" s="723" t="s">
        <v>335</v>
      </c>
      <c r="D25" s="726" t="s">
        <v>741</v>
      </c>
      <c r="E25" s="736" t="s">
        <v>788</v>
      </c>
      <c r="F25" s="726" t="s">
        <v>789</v>
      </c>
      <c r="G25" s="726" t="s">
        <v>790</v>
      </c>
      <c r="H25" s="725" t="s">
        <v>761</v>
      </c>
      <c r="I25" s="721" t="s">
        <v>733</v>
      </c>
      <c r="J25" s="733" t="s">
        <v>791</v>
      </c>
      <c r="K25" s="727" t="s">
        <v>705</v>
      </c>
      <c r="L25" s="727" t="s">
        <v>736</v>
      </c>
      <c r="M25" s="339" t="s">
        <v>792</v>
      </c>
      <c r="N25" s="340" t="s">
        <v>58</v>
      </c>
      <c r="O25" s="727" t="s">
        <v>736</v>
      </c>
      <c r="P25" s="721" t="s">
        <v>739</v>
      </c>
    </row>
    <row r="26" spans="1:16" ht="70" x14ac:dyDescent="0.3">
      <c r="A26" s="728"/>
      <c r="B26" s="722"/>
      <c r="C26" s="723"/>
      <c r="D26" s="726"/>
      <c r="E26" s="736"/>
      <c r="F26" s="726"/>
      <c r="G26" s="726"/>
      <c r="H26" s="725"/>
      <c r="I26" s="721"/>
      <c r="J26" s="733"/>
      <c r="K26" s="727"/>
      <c r="L26" s="727"/>
      <c r="M26" s="339" t="s">
        <v>793</v>
      </c>
      <c r="N26" s="340" t="s">
        <v>58</v>
      </c>
      <c r="O26" s="727"/>
      <c r="P26" s="721"/>
    </row>
    <row r="27" spans="1:16" ht="65.150000000000006" customHeight="1" x14ac:dyDescent="0.3">
      <c r="A27" s="728"/>
      <c r="B27" s="722"/>
      <c r="C27" s="723"/>
      <c r="D27" s="726"/>
      <c r="E27" s="736"/>
      <c r="F27" s="726"/>
      <c r="G27" s="726"/>
      <c r="H27" s="725"/>
      <c r="I27" s="721"/>
      <c r="J27" s="733"/>
      <c r="K27" s="727"/>
      <c r="L27" s="727"/>
      <c r="M27" s="339" t="s">
        <v>794</v>
      </c>
      <c r="N27" s="340" t="s">
        <v>58</v>
      </c>
      <c r="O27" s="727"/>
      <c r="P27" s="721"/>
    </row>
    <row r="28" spans="1:16" ht="57" customHeight="1" x14ac:dyDescent="0.3">
      <c r="A28" s="728">
        <v>10</v>
      </c>
      <c r="B28" s="722" t="s">
        <v>334</v>
      </c>
      <c r="C28" s="723" t="s">
        <v>335</v>
      </c>
      <c r="D28" s="726" t="s">
        <v>741</v>
      </c>
      <c r="E28" s="726" t="s">
        <v>795</v>
      </c>
      <c r="F28" s="726" t="s">
        <v>796</v>
      </c>
      <c r="G28" s="726" t="s">
        <v>790</v>
      </c>
      <c r="H28" s="726" t="s">
        <v>761</v>
      </c>
      <c r="I28" s="721" t="s">
        <v>733</v>
      </c>
      <c r="J28" s="733" t="s">
        <v>791</v>
      </c>
      <c r="K28" s="727" t="s">
        <v>705</v>
      </c>
      <c r="L28" s="727" t="s">
        <v>736</v>
      </c>
      <c r="M28" s="339" t="s">
        <v>797</v>
      </c>
      <c r="N28" s="340" t="s">
        <v>58</v>
      </c>
      <c r="O28" s="727" t="s">
        <v>736</v>
      </c>
      <c r="P28" s="721" t="s">
        <v>739</v>
      </c>
    </row>
    <row r="29" spans="1:16" ht="42" x14ac:dyDescent="0.3">
      <c r="A29" s="728"/>
      <c r="B29" s="722"/>
      <c r="C29" s="723"/>
      <c r="D29" s="726"/>
      <c r="E29" s="726"/>
      <c r="F29" s="726"/>
      <c r="G29" s="726"/>
      <c r="H29" s="726"/>
      <c r="I29" s="721"/>
      <c r="J29" s="733"/>
      <c r="K29" s="727"/>
      <c r="L29" s="727"/>
      <c r="M29" s="339" t="s">
        <v>798</v>
      </c>
      <c r="N29" s="340" t="s">
        <v>58</v>
      </c>
      <c r="O29" s="727"/>
      <c r="P29" s="721"/>
    </row>
    <row r="30" spans="1:16" ht="56" x14ac:dyDescent="0.3">
      <c r="A30" s="728"/>
      <c r="B30" s="722"/>
      <c r="C30" s="723"/>
      <c r="D30" s="726"/>
      <c r="E30" s="726"/>
      <c r="F30" s="726"/>
      <c r="G30" s="726"/>
      <c r="H30" s="726"/>
      <c r="I30" s="721"/>
      <c r="J30" s="733"/>
      <c r="K30" s="727"/>
      <c r="L30" s="727"/>
      <c r="M30" s="339" t="s">
        <v>799</v>
      </c>
      <c r="N30" s="340" t="s">
        <v>58</v>
      </c>
      <c r="O30" s="727"/>
      <c r="P30" s="721"/>
    </row>
    <row r="31" spans="1:16" ht="42" x14ac:dyDescent="0.3">
      <c r="A31" s="728"/>
      <c r="B31" s="722"/>
      <c r="C31" s="723"/>
      <c r="D31" s="726"/>
      <c r="E31" s="726"/>
      <c r="F31" s="726"/>
      <c r="G31" s="726"/>
      <c r="H31" s="726"/>
      <c r="I31" s="721"/>
      <c r="J31" s="733"/>
      <c r="K31" s="727"/>
      <c r="L31" s="727"/>
      <c r="M31" s="339" t="s">
        <v>800</v>
      </c>
      <c r="N31" s="340" t="s">
        <v>58</v>
      </c>
      <c r="O31" s="727"/>
      <c r="P31" s="721"/>
    </row>
    <row r="32" spans="1:16" ht="56" x14ac:dyDescent="0.3">
      <c r="A32" s="728">
        <v>11</v>
      </c>
      <c r="B32" s="722" t="s">
        <v>334</v>
      </c>
      <c r="C32" s="723" t="s">
        <v>335</v>
      </c>
      <c r="D32" s="726" t="s">
        <v>741</v>
      </c>
      <c r="E32" s="726" t="s">
        <v>801</v>
      </c>
      <c r="F32" s="726" t="s">
        <v>802</v>
      </c>
      <c r="G32" s="726" t="s">
        <v>790</v>
      </c>
      <c r="H32" s="726" t="s">
        <v>761</v>
      </c>
      <c r="I32" s="721" t="s">
        <v>733</v>
      </c>
      <c r="J32" s="733" t="s">
        <v>791</v>
      </c>
      <c r="K32" s="727" t="s">
        <v>705</v>
      </c>
      <c r="L32" s="727" t="s">
        <v>736</v>
      </c>
      <c r="M32" s="339" t="s">
        <v>803</v>
      </c>
      <c r="N32" s="340" t="s">
        <v>58</v>
      </c>
      <c r="O32" s="727" t="s">
        <v>736</v>
      </c>
      <c r="P32" s="721" t="s">
        <v>739</v>
      </c>
    </row>
    <row r="33" spans="1:16" ht="84" x14ac:dyDescent="0.3">
      <c r="A33" s="728"/>
      <c r="B33" s="722"/>
      <c r="C33" s="723"/>
      <c r="D33" s="726"/>
      <c r="E33" s="726"/>
      <c r="F33" s="726"/>
      <c r="G33" s="726"/>
      <c r="H33" s="726"/>
      <c r="I33" s="721"/>
      <c r="J33" s="733"/>
      <c r="K33" s="727"/>
      <c r="L33" s="727"/>
      <c r="M33" s="339" t="s">
        <v>804</v>
      </c>
      <c r="N33" s="340" t="s">
        <v>58</v>
      </c>
      <c r="O33" s="727"/>
      <c r="P33" s="721"/>
    </row>
    <row r="34" spans="1:16" ht="42" x14ac:dyDescent="0.3">
      <c r="A34" s="728"/>
      <c r="B34" s="722"/>
      <c r="C34" s="723"/>
      <c r="D34" s="726"/>
      <c r="E34" s="726"/>
      <c r="F34" s="726"/>
      <c r="G34" s="726"/>
      <c r="H34" s="726"/>
      <c r="I34" s="721"/>
      <c r="J34" s="733"/>
      <c r="K34" s="727"/>
      <c r="L34" s="727"/>
      <c r="M34" s="339" t="s">
        <v>805</v>
      </c>
      <c r="N34" s="340" t="s">
        <v>58</v>
      </c>
      <c r="O34" s="727"/>
      <c r="P34" s="721"/>
    </row>
    <row r="35" spans="1:16" ht="56" x14ac:dyDescent="0.3">
      <c r="A35" s="728"/>
      <c r="B35" s="722"/>
      <c r="C35" s="723"/>
      <c r="D35" s="726"/>
      <c r="E35" s="726"/>
      <c r="F35" s="726"/>
      <c r="G35" s="726"/>
      <c r="H35" s="726"/>
      <c r="I35" s="721"/>
      <c r="J35" s="733"/>
      <c r="K35" s="727"/>
      <c r="L35" s="727"/>
      <c r="M35" s="339" t="s">
        <v>806</v>
      </c>
      <c r="N35" s="340" t="s">
        <v>58</v>
      </c>
      <c r="O35" s="727"/>
      <c r="P35" s="721"/>
    </row>
    <row r="36" spans="1:16" ht="42.75" customHeight="1" x14ac:dyDescent="0.3">
      <c r="A36" s="728">
        <v>12</v>
      </c>
      <c r="B36" s="722" t="s">
        <v>334</v>
      </c>
      <c r="C36" s="723" t="s">
        <v>335</v>
      </c>
      <c r="D36" s="726" t="s">
        <v>741</v>
      </c>
      <c r="E36" s="726" t="s">
        <v>807</v>
      </c>
      <c r="F36" s="726" t="s">
        <v>808</v>
      </c>
      <c r="G36" s="726" t="s">
        <v>790</v>
      </c>
      <c r="H36" s="726" t="s">
        <v>761</v>
      </c>
      <c r="I36" s="721" t="s">
        <v>733</v>
      </c>
      <c r="J36" s="733" t="s">
        <v>791</v>
      </c>
      <c r="K36" s="727" t="s">
        <v>705</v>
      </c>
      <c r="L36" s="727" t="s">
        <v>736</v>
      </c>
      <c r="M36" s="339" t="s">
        <v>809</v>
      </c>
      <c r="N36" s="340" t="s">
        <v>58</v>
      </c>
      <c r="O36" s="727" t="s">
        <v>736</v>
      </c>
      <c r="P36" s="721" t="s">
        <v>739</v>
      </c>
    </row>
    <row r="37" spans="1:16" ht="29.25" customHeight="1" x14ac:dyDescent="0.3">
      <c r="A37" s="728"/>
      <c r="B37" s="722"/>
      <c r="C37" s="723"/>
      <c r="D37" s="726"/>
      <c r="E37" s="726"/>
      <c r="F37" s="726"/>
      <c r="G37" s="726"/>
      <c r="H37" s="726"/>
      <c r="I37" s="721"/>
      <c r="J37" s="733"/>
      <c r="K37" s="727"/>
      <c r="L37" s="727"/>
      <c r="M37" s="339" t="s">
        <v>810</v>
      </c>
      <c r="N37" s="340" t="s">
        <v>58</v>
      </c>
      <c r="O37" s="727"/>
      <c r="P37" s="721"/>
    </row>
    <row r="38" spans="1:16" ht="28" x14ac:dyDescent="0.3">
      <c r="A38" s="728"/>
      <c r="B38" s="722"/>
      <c r="C38" s="723"/>
      <c r="D38" s="726"/>
      <c r="E38" s="726"/>
      <c r="F38" s="726"/>
      <c r="G38" s="726"/>
      <c r="H38" s="726"/>
      <c r="I38" s="721"/>
      <c r="J38" s="733"/>
      <c r="K38" s="727"/>
      <c r="L38" s="727"/>
      <c r="M38" s="339" t="s">
        <v>811</v>
      </c>
      <c r="N38" s="340" t="s">
        <v>58</v>
      </c>
      <c r="O38" s="727"/>
      <c r="P38" s="721"/>
    </row>
    <row r="39" spans="1:16" ht="56" x14ac:dyDescent="0.3">
      <c r="A39" s="728"/>
      <c r="B39" s="722"/>
      <c r="C39" s="723"/>
      <c r="D39" s="726"/>
      <c r="E39" s="726"/>
      <c r="F39" s="726"/>
      <c r="G39" s="726"/>
      <c r="H39" s="726"/>
      <c r="I39" s="721"/>
      <c r="J39" s="733"/>
      <c r="K39" s="727"/>
      <c r="L39" s="727"/>
      <c r="M39" s="339" t="s">
        <v>799</v>
      </c>
      <c r="N39" s="340" t="s">
        <v>58</v>
      </c>
      <c r="O39" s="727"/>
      <c r="P39" s="721"/>
    </row>
    <row r="40" spans="1:16" ht="56" x14ac:dyDescent="0.3">
      <c r="A40" s="728"/>
      <c r="B40" s="722"/>
      <c r="C40" s="723"/>
      <c r="D40" s="726"/>
      <c r="E40" s="726"/>
      <c r="F40" s="726"/>
      <c r="G40" s="726"/>
      <c r="H40" s="726"/>
      <c r="I40" s="721"/>
      <c r="J40" s="733"/>
      <c r="K40" s="727"/>
      <c r="L40" s="727"/>
      <c r="M40" s="339" t="s">
        <v>806</v>
      </c>
      <c r="N40" s="340" t="s">
        <v>58</v>
      </c>
      <c r="O40" s="727"/>
      <c r="P40" s="721"/>
    </row>
    <row r="41" spans="1:16" ht="85.5" customHeight="1" x14ac:dyDescent="0.3">
      <c r="A41" s="728">
        <v>13</v>
      </c>
      <c r="B41" s="722" t="s">
        <v>460</v>
      </c>
      <c r="C41" s="723" t="s">
        <v>461</v>
      </c>
      <c r="D41" s="726" t="s">
        <v>741</v>
      </c>
      <c r="E41" s="726" t="s">
        <v>812</v>
      </c>
      <c r="F41" s="726" t="s">
        <v>813</v>
      </c>
      <c r="G41" s="726" t="s">
        <v>784</v>
      </c>
      <c r="H41" s="726" t="s">
        <v>785</v>
      </c>
      <c r="I41" s="719" t="s">
        <v>733</v>
      </c>
      <c r="J41" s="729" t="s">
        <v>746</v>
      </c>
      <c r="K41" s="737" t="s">
        <v>706</v>
      </c>
      <c r="L41" s="737" t="s">
        <v>814</v>
      </c>
      <c r="M41" s="339" t="s">
        <v>815</v>
      </c>
      <c r="N41" s="338" t="s">
        <v>58</v>
      </c>
      <c r="O41" s="737" t="s">
        <v>814</v>
      </c>
      <c r="P41" s="719" t="s">
        <v>739</v>
      </c>
    </row>
    <row r="42" spans="1:16" ht="57" customHeight="1" x14ac:dyDescent="0.3">
      <c r="A42" s="728"/>
      <c r="B42" s="722"/>
      <c r="C42" s="723"/>
      <c r="D42" s="726"/>
      <c r="E42" s="726"/>
      <c r="F42" s="726"/>
      <c r="G42" s="726"/>
      <c r="H42" s="726"/>
      <c r="I42" s="719"/>
      <c r="J42" s="729"/>
      <c r="K42" s="737"/>
      <c r="L42" s="737"/>
      <c r="M42" s="339" t="s">
        <v>816</v>
      </c>
      <c r="N42" s="338" t="s">
        <v>58</v>
      </c>
      <c r="O42" s="737"/>
      <c r="P42" s="719"/>
    </row>
    <row r="43" spans="1:16" ht="57" customHeight="1" x14ac:dyDescent="0.3">
      <c r="A43" s="728"/>
      <c r="B43" s="722"/>
      <c r="C43" s="723"/>
      <c r="D43" s="726"/>
      <c r="E43" s="726"/>
      <c r="F43" s="726"/>
      <c r="G43" s="726"/>
      <c r="H43" s="726"/>
      <c r="I43" s="719"/>
      <c r="J43" s="729"/>
      <c r="K43" s="737"/>
      <c r="L43" s="737"/>
      <c r="M43" s="339" t="s">
        <v>817</v>
      </c>
      <c r="N43" s="338" t="s">
        <v>58</v>
      </c>
      <c r="O43" s="737"/>
      <c r="P43" s="719"/>
    </row>
    <row r="44" spans="1:16" ht="57" customHeight="1" x14ac:dyDescent="0.3">
      <c r="A44" s="728"/>
      <c r="B44" s="722"/>
      <c r="C44" s="723"/>
      <c r="D44" s="726"/>
      <c r="E44" s="726"/>
      <c r="F44" s="726"/>
      <c r="G44" s="726"/>
      <c r="H44" s="726"/>
      <c r="I44" s="719"/>
      <c r="J44" s="729"/>
      <c r="K44" s="737"/>
      <c r="L44" s="737"/>
      <c r="M44" s="339" t="s">
        <v>818</v>
      </c>
      <c r="N44" s="338" t="s">
        <v>58</v>
      </c>
      <c r="O44" s="737"/>
      <c r="P44" s="719"/>
    </row>
    <row r="45" spans="1:16" ht="85.5" customHeight="1" x14ac:dyDescent="0.3">
      <c r="A45" s="728"/>
      <c r="B45" s="722"/>
      <c r="C45" s="723"/>
      <c r="D45" s="726"/>
      <c r="E45" s="726"/>
      <c r="F45" s="726"/>
      <c r="G45" s="726"/>
      <c r="H45" s="726"/>
      <c r="I45" s="719"/>
      <c r="J45" s="729"/>
      <c r="K45" s="737"/>
      <c r="L45" s="737"/>
      <c r="M45" s="339" t="s">
        <v>819</v>
      </c>
      <c r="N45" s="338" t="s">
        <v>58</v>
      </c>
      <c r="O45" s="737"/>
      <c r="P45" s="719"/>
    </row>
    <row r="46" spans="1:16" ht="56" x14ac:dyDescent="0.3">
      <c r="A46" s="728">
        <v>14</v>
      </c>
      <c r="B46" s="722" t="s">
        <v>504</v>
      </c>
      <c r="C46" s="723" t="s">
        <v>757</v>
      </c>
      <c r="D46" s="726" t="s">
        <v>741</v>
      </c>
      <c r="E46" s="726" t="s">
        <v>820</v>
      </c>
      <c r="F46" s="726" t="s">
        <v>821</v>
      </c>
      <c r="G46" s="726" t="s">
        <v>760</v>
      </c>
      <c r="H46" s="726" t="s">
        <v>761</v>
      </c>
      <c r="I46" s="721" t="s">
        <v>733</v>
      </c>
      <c r="J46" s="720" t="s">
        <v>734</v>
      </c>
      <c r="K46" s="727" t="s">
        <v>705</v>
      </c>
      <c r="L46" s="727" t="s">
        <v>736</v>
      </c>
      <c r="M46" s="339" t="s">
        <v>763</v>
      </c>
      <c r="N46" s="340" t="s">
        <v>58</v>
      </c>
      <c r="O46" s="727" t="s">
        <v>736</v>
      </c>
      <c r="P46" s="721" t="s">
        <v>739</v>
      </c>
    </row>
    <row r="47" spans="1:16" ht="42.75" customHeight="1" x14ac:dyDescent="0.3">
      <c r="A47" s="728"/>
      <c r="B47" s="722"/>
      <c r="C47" s="723"/>
      <c r="D47" s="726"/>
      <c r="E47" s="726"/>
      <c r="F47" s="726"/>
      <c r="G47" s="726"/>
      <c r="H47" s="726"/>
      <c r="I47" s="721"/>
      <c r="J47" s="720"/>
      <c r="K47" s="727"/>
      <c r="L47" s="727"/>
      <c r="M47" s="339" t="s">
        <v>764</v>
      </c>
      <c r="N47" s="340" t="s">
        <v>58</v>
      </c>
      <c r="O47" s="727"/>
      <c r="P47" s="721"/>
    </row>
    <row r="48" spans="1:16" ht="41.15" customHeight="1" x14ac:dyDescent="0.3">
      <c r="A48" s="728">
        <v>15</v>
      </c>
      <c r="B48" s="722" t="s">
        <v>504</v>
      </c>
      <c r="C48" s="723" t="s">
        <v>757</v>
      </c>
      <c r="D48" s="726" t="s">
        <v>741</v>
      </c>
      <c r="E48" s="726" t="s">
        <v>822</v>
      </c>
      <c r="F48" s="726" t="s">
        <v>823</v>
      </c>
      <c r="G48" s="726" t="s">
        <v>760</v>
      </c>
      <c r="H48" s="726" t="s">
        <v>761</v>
      </c>
      <c r="I48" s="721" t="s">
        <v>733</v>
      </c>
      <c r="J48" s="720" t="s">
        <v>734</v>
      </c>
      <c r="K48" s="727" t="s">
        <v>705</v>
      </c>
      <c r="L48" s="727" t="s">
        <v>736</v>
      </c>
      <c r="M48" s="339" t="s">
        <v>767</v>
      </c>
      <c r="N48" s="340" t="s">
        <v>58</v>
      </c>
      <c r="O48" s="727" t="s">
        <v>736</v>
      </c>
      <c r="P48" s="721" t="s">
        <v>739</v>
      </c>
    </row>
    <row r="49" spans="1:16" ht="54" customHeight="1" x14ac:dyDescent="0.3">
      <c r="A49" s="728"/>
      <c r="B49" s="722"/>
      <c r="C49" s="723"/>
      <c r="D49" s="726"/>
      <c r="E49" s="726"/>
      <c r="F49" s="726"/>
      <c r="G49" s="726"/>
      <c r="H49" s="726"/>
      <c r="I49" s="721"/>
      <c r="J49" s="720"/>
      <c r="K49" s="727"/>
      <c r="L49" s="727"/>
      <c r="M49" s="339" t="s">
        <v>768</v>
      </c>
      <c r="N49" s="340" t="s">
        <v>58</v>
      </c>
      <c r="O49" s="727"/>
      <c r="P49" s="721"/>
    </row>
    <row r="50" spans="1:16" ht="82" customHeight="1" x14ac:dyDescent="0.3">
      <c r="A50" s="722">
        <v>16</v>
      </c>
      <c r="B50" s="728" t="s">
        <v>539</v>
      </c>
      <c r="C50" s="723" t="s">
        <v>824</v>
      </c>
      <c r="D50" s="726" t="s">
        <v>781</v>
      </c>
      <c r="E50" s="726" t="s">
        <v>825</v>
      </c>
      <c r="F50" s="726" t="s">
        <v>826</v>
      </c>
      <c r="G50" s="726" t="s">
        <v>827</v>
      </c>
      <c r="H50" s="726" t="s">
        <v>828</v>
      </c>
      <c r="I50" s="721" t="s">
        <v>829</v>
      </c>
      <c r="J50" s="733" t="s">
        <v>746</v>
      </c>
      <c r="K50" s="727" t="s">
        <v>705</v>
      </c>
      <c r="L50" s="727" t="s">
        <v>753</v>
      </c>
      <c r="M50" s="339" t="s">
        <v>830</v>
      </c>
      <c r="N50" s="340" t="s">
        <v>58</v>
      </c>
      <c r="O50" s="727" t="s">
        <v>753</v>
      </c>
      <c r="P50" s="719" t="s">
        <v>739</v>
      </c>
    </row>
    <row r="51" spans="1:16" ht="74.150000000000006" customHeight="1" x14ac:dyDescent="0.3">
      <c r="A51" s="722"/>
      <c r="B51" s="728"/>
      <c r="C51" s="738"/>
      <c r="D51" s="739"/>
      <c r="E51" s="739"/>
      <c r="F51" s="726"/>
      <c r="G51" s="726"/>
      <c r="H51" s="726"/>
      <c r="I51" s="721"/>
      <c r="J51" s="733"/>
      <c r="K51" s="727"/>
      <c r="L51" s="727"/>
      <c r="M51" s="339" t="s">
        <v>831</v>
      </c>
      <c r="N51" s="340" t="s">
        <v>58</v>
      </c>
      <c r="O51" s="727"/>
      <c r="P51" s="719"/>
    </row>
    <row r="52" spans="1:16" ht="65.150000000000006" customHeight="1" x14ac:dyDescent="0.3">
      <c r="A52" s="722">
        <v>17</v>
      </c>
      <c r="B52" s="722" t="s">
        <v>570</v>
      </c>
      <c r="C52" s="723" t="s">
        <v>571</v>
      </c>
      <c r="D52" s="726" t="s">
        <v>832</v>
      </c>
      <c r="E52" s="726" t="s">
        <v>833</v>
      </c>
      <c r="F52" s="726" t="s">
        <v>834</v>
      </c>
      <c r="G52" s="726" t="s">
        <v>835</v>
      </c>
      <c r="H52" s="726" t="s">
        <v>836</v>
      </c>
      <c r="I52" s="721" t="s">
        <v>733</v>
      </c>
      <c r="J52" s="733" t="s">
        <v>746</v>
      </c>
      <c r="K52" s="727" t="s">
        <v>705</v>
      </c>
      <c r="L52" s="727" t="s">
        <v>837</v>
      </c>
      <c r="M52" s="339" t="s">
        <v>838</v>
      </c>
      <c r="N52" s="340" t="s">
        <v>58</v>
      </c>
      <c r="O52" s="727" t="s">
        <v>837</v>
      </c>
      <c r="P52" s="721" t="s">
        <v>739</v>
      </c>
    </row>
    <row r="53" spans="1:16" ht="98" x14ac:dyDescent="0.3">
      <c r="A53" s="722"/>
      <c r="B53" s="722"/>
      <c r="C53" s="723"/>
      <c r="D53" s="726"/>
      <c r="E53" s="726"/>
      <c r="F53" s="726"/>
      <c r="G53" s="726"/>
      <c r="H53" s="726"/>
      <c r="I53" s="721"/>
      <c r="J53" s="733"/>
      <c r="K53" s="727"/>
      <c r="L53" s="727"/>
      <c r="M53" s="339" t="s">
        <v>839</v>
      </c>
      <c r="N53" s="340" t="s">
        <v>58</v>
      </c>
      <c r="O53" s="727"/>
      <c r="P53" s="721"/>
    </row>
    <row r="54" spans="1:16" ht="84" x14ac:dyDescent="0.3">
      <c r="A54" s="722"/>
      <c r="B54" s="722"/>
      <c r="C54" s="723"/>
      <c r="D54" s="726"/>
      <c r="E54" s="726"/>
      <c r="F54" s="726"/>
      <c r="G54" s="726"/>
      <c r="H54" s="726"/>
      <c r="I54" s="721"/>
      <c r="J54" s="733"/>
      <c r="K54" s="727"/>
      <c r="L54" s="727"/>
      <c r="M54" s="339" t="s">
        <v>840</v>
      </c>
      <c r="N54" s="340" t="s">
        <v>58</v>
      </c>
      <c r="O54" s="727"/>
      <c r="P54" s="721"/>
    </row>
    <row r="55" spans="1:16" ht="84" x14ac:dyDescent="0.3">
      <c r="A55" s="722"/>
      <c r="B55" s="722"/>
      <c r="C55" s="723"/>
      <c r="D55" s="726"/>
      <c r="E55" s="726"/>
      <c r="F55" s="726"/>
      <c r="G55" s="726"/>
      <c r="H55" s="726"/>
      <c r="I55" s="721"/>
      <c r="J55" s="733"/>
      <c r="K55" s="727"/>
      <c r="L55" s="727"/>
      <c r="M55" s="339" t="s">
        <v>841</v>
      </c>
      <c r="N55" s="340" t="s">
        <v>58</v>
      </c>
      <c r="O55" s="727"/>
      <c r="P55" s="721"/>
    </row>
    <row r="56" spans="1:16" ht="77.150000000000006" customHeight="1" x14ac:dyDescent="0.3">
      <c r="A56" s="722"/>
      <c r="B56" s="722"/>
      <c r="C56" s="723"/>
      <c r="D56" s="726"/>
      <c r="E56" s="726"/>
      <c r="F56" s="726"/>
      <c r="G56" s="726"/>
      <c r="H56" s="726"/>
      <c r="I56" s="721"/>
      <c r="J56" s="733"/>
      <c r="K56" s="727"/>
      <c r="L56" s="727"/>
      <c r="M56" s="339" t="s">
        <v>698</v>
      </c>
      <c r="N56" s="340" t="s">
        <v>58</v>
      </c>
      <c r="O56" s="727"/>
      <c r="P56" s="721"/>
    </row>
    <row r="57" spans="1:16" ht="86.15" customHeight="1" x14ac:dyDescent="0.3">
      <c r="A57" s="722"/>
      <c r="B57" s="722"/>
      <c r="C57" s="723"/>
      <c r="D57" s="726"/>
      <c r="E57" s="726"/>
      <c r="F57" s="726"/>
      <c r="G57" s="726"/>
      <c r="H57" s="726"/>
      <c r="I57" s="721"/>
      <c r="J57" s="733"/>
      <c r="K57" s="727"/>
      <c r="L57" s="727"/>
      <c r="M57" s="339" t="s">
        <v>842</v>
      </c>
      <c r="N57" s="340" t="s">
        <v>58</v>
      </c>
      <c r="O57" s="727"/>
      <c r="P57" s="721"/>
    </row>
  </sheetData>
  <autoFilter ref="A5:P57" xr:uid="{00000000-0009-0000-0000-000001000000}"/>
  <mergeCells count="254">
    <mergeCell ref="O52:O57"/>
    <mergeCell ref="P52:P57"/>
    <mergeCell ref="G52:G57"/>
    <mergeCell ref="H52:H57"/>
    <mergeCell ref="I52:I57"/>
    <mergeCell ref="J52:J57"/>
    <mergeCell ref="K52:K57"/>
    <mergeCell ref="L52:L57"/>
    <mergeCell ref="A52:A57"/>
    <mergeCell ref="B52:B57"/>
    <mergeCell ref="C52:C57"/>
    <mergeCell ref="D52:D57"/>
    <mergeCell ref="E52:E57"/>
    <mergeCell ref="F52:F57"/>
    <mergeCell ref="I50:I51"/>
    <mergeCell ref="J50:J51"/>
    <mergeCell ref="K50:K51"/>
    <mergeCell ref="L50:L51"/>
    <mergeCell ref="O50:O51"/>
    <mergeCell ref="P50:P51"/>
    <mergeCell ref="O48:O49"/>
    <mergeCell ref="P48:P49"/>
    <mergeCell ref="A50:A51"/>
    <mergeCell ref="B50:B51"/>
    <mergeCell ref="C50:C51"/>
    <mergeCell ref="D50:D51"/>
    <mergeCell ref="E50:E51"/>
    <mergeCell ref="F50:F51"/>
    <mergeCell ref="G50:G51"/>
    <mergeCell ref="H50:H51"/>
    <mergeCell ref="G48:G49"/>
    <mergeCell ref="H48:H49"/>
    <mergeCell ref="I48:I49"/>
    <mergeCell ref="J48:J49"/>
    <mergeCell ref="K48:K49"/>
    <mergeCell ref="L48:L49"/>
    <mergeCell ref="A48:A49"/>
    <mergeCell ref="B48:B49"/>
    <mergeCell ref="C48:C49"/>
    <mergeCell ref="D48:D49"/>
    <mergeCell ref="E48:E49"/>
    <mergeCell ref="F48:F49"/>
    <mergeCell ref="I46:I47"/>
    <mergeCell ref="J46:J47"/>
    <mergeCell ref="K46:K47"/>
    <mergeCell ref="L46:L47"/>
    <mergeCell ref="O46:O47"/>
    <mergeCell ref="P46:P47"/>
    <mergeCell ref="O41:O45"/>
    <mergeCell ref="P41:P45"/>
    <mergeCell ref="A46:A47"/>
    <mergeCell ref="B46:B47"/>
    <mergeCell ref="C46:C47"/>
    <mergeCell ref="D46:D47"/>
    <mergeCell ref="E46:E47"/>
    <mergeCell ref="F46:F47"/>
    <mergeCell ref="G46:G47"/>
    <mergeCell ref="H46:H47"/>
    <mergeCell ref="G41:G45"/>
    <mergeCell ref="H41:H45"/>
    <mergeCell ref="I41:I45"/>
    <mergeCell ref="J41:J45"/>
    <mergeCell ref="K41:K45"/>
    <mergeCell ref="L41:L45"/>
    <mergeCell ref="A41:A45"/>
    <mergeCell ref="B41:B45"/>
    <mergeCell ref="C41:C45"/>
    <mergeCell ref="D41:D45"/>
    <mergeCell ref="E41:E45"/>
    <mergeCell ref="F41:F45"/>
    <mergeCell ref="I36:I40"/>
    <mergeCell ref="J36:J40"/>
    <mergeCell ref="K36:K40"/>
    <mergeCell ref="L36:L40"/>
    <mergeCell ref="O36:O40"/>
    <mergeCell ref="P36:P40"/>
    <mergeCell ref="O32:O35"/>
    <mergeCell ref="P32:P35"/>
    <mergeCell ref="A36:A40"/>
    <mergeCell ref="B36:B40"/>
    <mergeCell ref="C36:C40"/>
    <mergeCell ref="D36:D40"/>
    <mergeCell ref="E36:E40"/>
    <mergeCell ref="F36:F40"/>
    <mergeCell ref="G36:G40"/>
    <mergeCell ref="H36:H40"/>
    <mergeCell ref="G32:G35"/>
    <mergeCell ref="H32:H35"/>
    <mergeCell ref="I32:I35"/>
    <mergeCell ref="J32:J35"/>
    <mergeCell ref="K32:K35"/>
    <mergeCell ref="L32:L35"/>
    <mergeCell ref="A32:A35"/>
    <mergeCell ref="B32:B35"/>
    <mergeCell ref="C32:C35"/>
    <mergeCell ref="D32:D35"/>
    <mergeCell ref="E32:E35"/>
    <mergeCell ref="F32:F35"/>
    <mergeCell ref="I28:I31"/>
    <mergeCell ref="J28:J31"/>
    <mergeCell ref="K28:K31"/>
    <mergeCell ref="L28:L31"/>
    <mergeCell ref="O28:O31"/>
    <mergeCell ref="P28:P31"/>
    <mergeCell ref="O25:O27"/>
    <mergeCell ref="P25:P27"/>
    <mergeCell ref="A28:A31"/>
    <mergeCell ref="B28:B31"/>
    <mergeCell ref="C28:C31"/>
    <mergeCell ref="D28:D31"/>
    <mergeCell ref="E28:E31"/>
    <mergeCell ref="F28:F31"/>
    <mergeCell ref="G28:G31"/>
    <mergeCell ref="H28:H31"/>
    <mergeCell ref="G25:G27"/>
    <mergeCell ref="H25:H27"/>
    <mergeCell ref="I25:I27"/>
    <mergeCell ref="J25:J27"/>
    <mergeCell ref="K25:K27"/>
    <mergeCell ref="L25:L27"/>
    <mergeCell ref="A25:A27"/>
    <mergeCell ref="B25:B27"/>
    <mergeCell ref="C25:C27"/>
    <mergeCell ref="D25:D27"/>
    <mergeCell ref="E25:E27"/>
    <mergeCell ref="F25:F27"/>
    <mergeCell ref="I23:I24"/>
    <mergeCell ref="J23:J24"/>
    <mergeCell ref="K23:K24"/>
    <mergeCell ref="L23:L24"/>
    <mergeCell ref="O23:O24"/>
    <mergeCell ref="P23:P24"/>
    <mergeCell ref="O20:O22"/>
    <mergeCell ref="P20:P22"/>
    <mergeCell ref="A23:A24"/>
    <mergeCell ref="B23:B24"/>
    <mergeCell ref="C23:C24"/>
    <mergeCell ref="D23:D24"/>
    <mergeCell ref="E23:E24"/>
    <mergeCell ref="F23:F24"/>
    <mergeCell ref="G23:G24"/>
    <mergeCell ref="H23:H24"/>
    <mergeCell ref="G20:G22"/>
    <mergeCell ref="H20:H22"/>
    <mergeCell ref="I20:I22"/>
    <mergeCell ref="J20:J22"/>
    <mergeCell ref="K20:K22"/>
    <mergeCell ref="L20:L22"/>
    <mergeCell ref="A20:A22"/>
    <mergeCell ref="B20:B22"/>
    <mergeCell ref="C20:C22"/>
    <mergeCell ref="D20:D22"/>
    <mergeCell ref="E20:E22"/>
    <mergeCell ref="F20:F22"/>
    <mergeCell ref="I17:I19"/>
    <mergeCell ref="J17:J19"/>
    <mergeCell ref="K17:K19"/>
    <mergeCell ref="L17:L19"/>
    <mergeCell ref="O17:O19"/>
    <mergeCell ref="P17:P19"/>
    <mergeCell ref="O15:O16"/>
    <mergeCell ref="P15:P16"/>
    <mergeCell ref="A17:A19"/>
    <mergeCell ref="B17:B19"/>
    <mergeCell ref="C17:C19"/>
    <mergeCell ref="D17:D19"/>
    <mergeCell ref="E17:E19"/>
    <mergeCell ref="F17:F19"/>
    <mergeCell ref="G17:G19"/>
    <mergeCell ref="H17:H19"/>
    <mergeCell ref="G15:G16"/>
    <mergeCell ref="H15:H16"/>
    <mergeCell ref="I15:I16"/>
    <mergeCell ref="J15:J16"/>
    <mergeCell ref="K15:K16"/>
    <mergeCell ref="L15:L16"/>
    <mergeCell ref="A15:A16"/>
    <mergeCell ref="B15:B16"/>
    <mergeCell ref="C15:C16"/>
    <mergeCell ref="D15:D16"/>
    <mergeCell ref="E15:E16"/>
    <mergeCell ref="F15:F16"/>
    <mergeCell ref="I13:I14"/>
    <mergeCell ref="J13:J14"/>
    <mergeCell ref="K13:K14"/>
    <mergeCell ref="L13:L14"/>
    <mergeCell ref="O13:O14"/>
    <mergeCell ref="P13:P14"/>
    <mergeCell ref="O10:O12"/>
    <mergeCell ref="P10:P12"/>
    <mergeCell ref="A13:A14"/>
    <mergeCell ref="B13:B14"/>
    <mergeCell ref="C13:C14"/>
    <mergeCell ref="D13:D14"/>
    <mergeCell ref="E13:E14"/>
    <mergeCell ref="F13:F14"/>
    <mergeCell ref="G13:G14"/>
    <mergeCell ref="H13:H14"/>
    <mergeCell ref="G10:G12"/>
    <mergeCell ref="H10:H12"/>
    <mergeCell ref="I10:I12"/>
    <mergeCell ref="J10:J12"/>
    <mergeCell ref="K10:K12"/>
    <mergeCell ref="L10:L12"/>
    <mergeCell ref="A10:A12"/>
    <mergeCell ref="B10:B12"/>
    <mergeCell ref="C10:C12"/>
    <mergeCell ref="D10:D12"/>
    <mergeCell ref="E10:E12"/>
    <mergeCell ref="F10:F12"/>
    <mergeCell ref="I8:I9"/>
    <mergeCell ref="J8:J9"/>
    <mergeCell ref="K8:K9"/>
    <mergeCell ref="L8:L9"/>
    <mergeCell ref="O8:O9"/>
    <mergeCell ref="P8:P9"/>
    <mergeCell ref="O6:O7"/>
    <mergeCell ref="P6:P7"/>
    <mergeCell ref="A8:A9"/>
    <mergeCell ref="B8:B9"/>
    <mergeCell ref="C8:C9"/>
    <mergeCell ref="D8:D9"/>
    <mergeCell ref="E8:E9"/>
    <mergeCell ref="F8:F9"/>
    <mergeCell ref="G8:G9"/>
    <mergeCell ref="H8:H9"/>
    <mergeCell ref="G6:G7"/>
    <mergeCell ref="H6:H7"/>
    <mergeCell ref="I6:I7"/>
    <mergeCell ref="J6:J7"/>
    <mergeCell ref="K6:K7"/>
    <mergeCell ref="L6:L7"/>
    <mergeCell ref="A6:A7"/>
    <mergeCell ref="B6:B7"/>
    <mergeCell ref="C6:C7"/>
    <mergeCell ref="D6:D7"/>
    <mergeCell ref="E6:E7"/>
    <mergeCell ref="F6:F7"/>
    <mergeCell ref="K4:K5"/>
    <mergeCell ref="L4:L5"/>
    <mergeCell ref="M4:M5"/>
    <mergeCell ref="N4:N5"/>
    <mergeCell ref="O4:O5"/>
    <mergeCell ref="P4:P5"/>
    <mergeCell ref="C1:P1"/>
    <mergeCell ref="A2:P2"/>
    <mergeCell ref="A4:A5"/>
    <mergeCell ref="B4:B5"/>
    <mergeCell ref="C4:C5"/>
    <mergeCell ref="D4:E4"/>
    <mergeCell ref="F4:F5"/>
    <mergeCell ref="H4:H5"/>
    <mergeCell ref="I4:I5"/>
    <mergeCell ref="J4:J5"/>
  </mergeCells>
  <hyperlinks>
    <hyperlink ref="E46" location="Ficha1!A1" display="Ficha1!A1" xr:uid="{6208EB35-C94D-4005-A899-BDBADCBB0202}"/>
  </hyperlinks>
  <pageMargins left="0.7" right="0.7" top="0.75" bottom="0.75" header="0.3" footer="0.3"/>
  <headerFooter>
    <oddHeader>&amp;R&amp;"Calibri"&amp;10&amp;KFF0000 Información pública&amp;1#_x000D_</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GE</vt:lpstr>
      <vt:lpstr>GO</vt:lpstr>
      <vt:lpstr>SE</vt:lpstr>
      <vt:lpstr>GPR</vt:lpstr>
      <vt:lpstr>GCI</vt:lpstr>
      <vt:lpstr>GDSR</vt:lpstr>
      <vt:lpstr>PI</vt:lpstr>
      <vt:lpstr>APAID</vt:lpstr>
      <vt:lpstr>RGV</vt:lpstr>
      <vt:lpstr>GTSI</vt:lpstr>
      <vt:lpstr>GD</vt:lpstr>
      <vt:lpstr>GF</vt:lpstr>
      <vt:lpstr>GTH</vt:lpstr>
      <vt:lpstr>GJ</vt:lpstr>
      <vt:lpstr>GC</vt:lpstr>
      <vt:lpstr>GABS</vt:lpstr>
      <vt:lpstr>RIESGOS DE CORRUPCIÓN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Isabel Gómez Orrego</dc:creator>
  <cp:lastModifiedBy>Sandra Milena Angarita Garzón</cp:lastModifiedBy>
  <dcterms:created xsi:type="dcterms:W3CDTF">2024-04-15T22:46:58Z</dcterms:created>
  <dcterms:modified xsi:type="dcterms:W3CDTF">2025-08-19T19:29:47Z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c9276b6-75f1-4620-a6a2-153244a3486e_Enabled">
    <vt:lpwstr>true</vt:lpwstr>
  </property>
  <property fmtid="{D5CDD505-2E9C-101B-9397-08002B2CF9AE}" pid="3" name="MSIP_Label_7c9276b6-75f1-4620-a6a2-153244a3486e_SetDate">
    <vt:lpwstr>2025-08-19T19:29:41Z</vt:lpwstr>
  </property>
  <property fmtid="{D5CDD505-2E9C-101B-9397-08002B2CF9AE}" pid="4" name="MSIP_Label_7c9276b6-75f1-4620-a6a2-153244a3486e_Method">
    <vt:lpwstr>Privileged</vt:lpwstr>
  </property>
  <property fmtid="{D5CDD505-2E9C-101B-9397-08002B2CF9AE}" pid="5" name="MSIP_Label_7c9276b6-75f1-4620-a6a2-153244a3486e_Name">
    <vt:lpwstr>Pru_Pública</vt:lpwstr>
  </property>
  <property fmtid="{D5CDD505-2E9C-101B-9397-08002B2CF9AE}" pid="6" name="MSIP_Label_7c9276b6-75f1-4620-a6a2-153244a3486e_SiteId">
    <vt:lpwstr>2cdab013-7b2d-4428-b384-326c870248c1</vt:lpwstr>
  </property>
  <property fmtid="{D5CDD505-2E9C-101B-9397-08002B2CF9AE}" pid="7" name="MSIP_Label_7c9276b6-75f1-4620-a6a2-153244a3486e_ActionId">
    <vt:lpwstr>4db3ec34-4ba9-4c64-9771-578ee0c715ad</vt:lpwstr>
  </property>
  <property fmtid="{D5CDD505-2E9C-101B-9397-08002B2CF9AE}" pid="8" name="MSIP_Label_7c9276b6-75f1-4620-a6a2-153244a3486e_ContentBits">
    <vt:lpwstr>1</vt:lpwstr>
  </property>
  <property fmtid="{D5CDD505-2E9C-101B-9397-08002B2CF9AE}" pid="9" name="MSIP_Label_7c9276b6-75f1-4620-a6a2-153244a3486e_Tag">
    <vt:lpwstr>10, 0, 1, 1</vt:lpwstr>
  </property>
</Properties>
</file>