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Mi unidad\Hetziel Mini Cake Shop\"/>
    </mc:Choice>
  </mc:AlternateContent>
  <xr:revisionPtr revIDLastSave="0" documentId="13_ncr:1_{15317E41-5F5B-4E6B-AC63-9C3F5BD5D0BC}" xr6:coauthVersionLast="47" xr6:coauthVersionMax="47" xr10:uidLastSave="{00000000-0000-0000-0000-000000000000}"/>
  <bookViews>
    <workbookView xWindow="-120" yWindow="-120" windowWidth="20640" windowHeight="11310" activeTab="6" xr2:uid="{00000000-000D-0000-FFFF-FFFF00000000}"/>
  </bookViews>
  <sheets>
    <sheet name="Config" sheetId="1" r:id="rId1"/>
    <sheet name="Productos" sheetId="2" r:id="rId2"/>
    <sheet name="Shop" sheetId="3" r:id="rId3"/>
    <sheet name="Packs" sheetId="4" r:id="rId4"/>
    <sheet name="Caramelo" sheetId="5" r:id="rId5"/>
    <sheet name="Copia de Caramelo" sheetId="6" r:id="rId6"/>
    <sheet name="HPacks" sheetId="10" r:id="rId7"/>
    <sheet name="Peso" sheetId="7" r:id="rId8"/>
    <sheet name="Hoja2" sheetId="8" r:id="rId9"/>
    <sheet name="Hoja1" sheetId="9" r:id="rId10"/>
  </sheets>
  <definedNames>
    <definedName name="Dolar_E">Config!$C$1</definedName>
    <definedName name="percent" localSheetId="5">'Copia de Caramelo'!$G$6</definedName>
    <definedName name="percent">Caramelo!$F$1</definedName>
    <definedName name="Peso_Total" localSheetId="4">Caramelo!$D$7</definedName>
    <definedName name="Peso_Total" localSheetId="5">'Copia de Caramelo'!$G$2</definedName>
    <definedName name="Peso_Total">#REF!</definedName>
    <definedName name="Productos">Productos!$A$1:$E$36</definedName>
    <definedName name="Utilería">Config!$A$6:$E$41</definedName>
    <definedName name="VCPE">#REF!</definedName>
    <definedName name="VCPP">#REF!</definedName>
    <definedName name="VU" localSheetId="4">Caramelo!$E$7</definedName>
    <definedName name="VU" localSheetId="5">'Copia de Caramelo'!$E$8</definedName>
    <definedName name="VUE">#REF!</definedName>
    <definedName name="VUP" localSheetId="4">Caramelo!$F$7</definedName>
    <definedName name="VUP" localSheetId="5">'Copia de Caramelo'!$F$8</definedName>
    <definedName name="VUP">#REF!</definedName>
  </definedNames>
  <calcPr calcId="181029"/>
  <extLst>
    <ext uri="GoogleSheetsCustomDataVersion1">
      <go:sheetsCustomData xmlns:go="http://customooxmlschemas.google.com/" r:id="rId12" roundtripDataSignature="AMtx7mh/Yc09IU7hz0O2NBz8zXcfiWvtMA=="/>
    </ext>
  </extLst>
</workbook>
</file>

<file path=xl/calcChain.xml><?xml version="1.0" encoding="utf-8"?>
<calcChain xmlns="http://schemas.openxmlformats.org/spreadsheetml/2006/main">
  <c r="G2" i="10" l="1"/>
  <c r="E2" i="10"/>
  <c r="F2" i="10"/>
  <c r="G2" i="6"/>
  <c r="H3" i="8"/>
  <c r="J3" i="8" s="1"/>
  <c r="F3" i="8"/>
  <c r="G3" i="8" s="1"/>
  <c r="E3" i="8"/>
  <c r="I3" i="8" s="1"/>
  <c r="K3" i="8" s="1"/>
  <c r="C3" i="7"/>
  <c r="C4" i="7" s="1"/>
  <c r="C5" i="7" s="1"/>
  <c r="C6" i="7" s="1"/>
  <c r="C7" i="7" s="1"/>
  <c r="C2" i="7"/>
  <c r="B15" i="6"/>
  <c r="E15" i="6" s="1"/>
  <c r="F15" i="6" s="1"/>
  <c r="C14" i="6"/>
  <c r="B14" i="6"/>
  <c r="C7" i="6"/>
  <c r="B7" i="6"/>
  <c r="C6" i="6"/>
  <c r="B6" i="6"/>
  <c r="C5" i="6"/>
  <c r="B5" i="6"/>
  <c r="C4" i="6"/>
  <c r="B4" i="6"/>
  <c r="C3" i="6"/>
  <c r="B3" i="6"/>
  <c r="B19" i="5"/>
  <c r="E19" i="5" s="1"/>
  <c r="F19" i="5" s="1"/>
  <c r="C18" i="5"/>
  <c r="B18" i="5"/>
  <c r="E18" i="5" s="1"/>
  <c r="D7" i="5"/>
  <c r="C6" i="5"/>
  <c r="B6" i="5"/>
  <c r="E6" i="5" s="1"/>
  <c r="F6" i="5" s="1"/>
  <c r="C5" i="5"/>
  <c r="B5" i="5"/>
  <c r="E5" i="5" s="1"/>
  <c r="F5" i="5" s="1"/>
  <c r="C4" i="5"/>
  <c r="B4" i="5"/>
  <c r="E4" i="5" s="1"/>
  <c r="F4" i="5" s="1"/>
  <c r="C3" i="5"/>
  <c r="B3" i="5"/>
  <c r="E3" i="5" s="1"/>
  <c r="H8" i="4"/>
  <c r="G8" i="4"/>
  <c r="E8" i="4"/>
  <c r="D8" i="4"/>
  <c r="H7" i="4"/>
  <c r="G7" i="4"/>
  <c r="E7" i="4"/>
  <c r="D7" i="4"/>
  <c r="H6" i="4"/>
  <c r="G6" i="4"/>
  <c r="E6" i="4"/>
  <c r="D6" i="4"/>
  <c r="D5" i="4"/>
  <c r="E5" i="4" s="1"/>
  <c r="F5" i="4" s="1"/>
  <c r="G5" i="4" s="1"/>
  <c r="H5" i="4" s="1"/>
  <c r="E4" i="4"/>
  <c r="F4" i="4" s="1"/>
  <c r="G4" i="4" s="1"/>
  <c r="H4" i="4" s="1"/>
  <c r="D4" i="4"/>
  <c r="D3" i="4"/>
  <c r="E3" i="4" s="1"/>
  <c r="F3" i="4" s="1"/>
  <c r="G3" i="4" s="1"/>
  <c r="H3" i="4" s="1"/>
  <c r="G7" i="3"/>
  <c r="B7" i="3"/>
  <c r="C7" i="3" s="1"/>
  <c r="D7" i="3" s="1"/>
  <c r="G6" i="3"/>
  <c r="B6" i="3"/>
  <c r="C6" i="3" s="1"/>
  <c r="D6" i="3" s="1"/>
  <c r="G5" i="3"/>
  <c r="B5" i="3"/>
  <c r="C5" i="3" s="1"/>
  <c r="D5" i="3" s="1"/>
  <c r="G4" i="3"/>
  <c r="B4" i="3"/>
  <c r="C4" i="3" s="1"/>
  <c r="D4" i="3" s="1"/>
  <c r="G3" i="3"/>
  <c r="B3" i="3"/>
  <c r="C3" i="3" s="1"/>
  <c r="D3" i="3" s="1"/>
  <c r="G2" i="3"/>
  <c r="G8" i="3" s="1"/>
  <c r="B2" i="3"/>
  <c r="C2" i="3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1" i="1"/>
  <c r="C30" i="1"/>
  <c r="C29" i="1"/>
  <c r="C28" i="1"/>
  <c r="C15" i="6" s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B13" i="1"/>
  <c r="C13" i="1" s="1"/>
  <c r="C12" i="1"/>
  <c r="C11" i="1"/>
  <c r="C10" i="1"/>
  <c r="C9" i="1"/>
  <c r="C8" i="1"/>
  <c r="C4" i="1"/>
  <c r="C3" i="1"/>
  <c r="E4" i="6" l="1"/>
  <c r="F4" i="6" s="1"/>
  <c r="E6" i="6"/>
  <c r="F6" i="6" s="1"/>
  <c r="E14" i="6"/>
  <c r="E16" i="6" s="1"/>
  <c r="E3" i="6"/>
  <c r="F3" i="6" s="1"/>
  <c r="E5" i="6"/>
  <c r="F5" i="6" s="1"/>
  <c r="E7" i="6"/>
  <c r="F7" i="6" s="1"/>
  <c r="F14" i="6"/>
  <c r="F16" i="6" s="1"/>
  <c r="C8" i="3"/>
  <c r="D2" i="3"/>
  <c r="D8" i="3" s="1"/>
  <c r="E7" i="5"/>
  <c r="F3" i="5"/>
  <c r="F7" i="5" s="1"/>
  <c r="E8" i="6"/>
  <c r="E20" i="5"/>
  <c r="F18" i="5"/>
  <c r="F20" i="5" s="1"/>
  <c r="C7" i="5" s="1"/>
  <c r="G7" i="5" s="1"/>
  <c r="C19" i="5"/>
  <c r="B8" i="3"/>
  <c r="F8" i="6" l="1"/>
  <c r="B12" i="6" s="1"/>
  <c r="C12" i="6" s="1"/>
  <c r="B11" i="6"/>
  <c r="C11" i="6" s="1"/>
  <c r="B13" i="5"/>
  <c r="B12" i="5"/>
  <c r="C12" i="5" s="1"/>
  <c r="E13" i="5" s="1"/>
  <c r="E11" i="6" l="1"/>
  <c r="E12" i="6" s="1"/>
  <c r="D11" i="6"/>
  <c r="D12" i="6" s="1"/>
  <c r="C13" i="5"/>
  <c r="E12" i="5"/>
</calcChain>
</file>

<file path=xl/sharedStrings.xml><?xml version="1.0" encoding="utf-8"?>
<sst xmlns="http://schemas.openxmlformats.org/spreadsheetml/2006/main" count="180" uniqueCount="103">
  <si>
    <t>Dólar</t>
  </si>
  <si>
    <t>Bolivares</t>
  </si>
  <si>
    <t>Utilería</t>
  </si>
  <si>
    <t>Nombre</t>
  </si>
  <si>
    <t>Cantidad</t>
  </si>
  <si>
    <t>Fecha</t>
  </si>
  <si>
    <t>Capacillo N°12</t>
  </si>
  <si>
    <t>Cucharilla</t>
  </si>
  <si>
    <t>Servilleta P</t>
  </si>
  <si>
    <t>Bolsas</t>
  </si>
  <si>
    <t>Bolsas x2</t>
  </si>
  <si>
    <t>Bolsas x4</t>
  </si>
  <si>
    <t>Vasos 50 N°18</t>
  </si>
  <si>
    <t>Vasos 60</t>
  </si>
  <si>
    <t>Vasos 74</t>
  </si>
  <si>
    <t>Vasos 120 N°47</t>
  </si>
  <si>
    <t>Vasos 132 N°12</t>
  </si>
  <si>
    <t>Vasos 150 N°57</t>
  </si>
  <si>
    <t>Vasos 178 N°67</t>
  </si>
  <si>
    <t>Vasos 210 N°77</t>
  </si>
  <si>
    <t>Vasos 230</t>
  </si>
  <si>
    <t>Vasos 260</t>
  </si>
  <si>
    <t>Vasos 280 N°107</t>
  </si>
  <si>
    <t>Vasos 360 N°127</t>
  </si>
  <si>
    <t>Vasos 418 N°147</t>
  </si>
  <si>
    <t>Vasos 480 N°167</t>
  </si>
  <si>
    <t>Nada</t>
  </si>
  <si>
    <t>Vasos 620</t>
  </si>
  <si>
    <t>Pitillos</t>
  </si>
  <si>
    <t>Envoplast</t>
  </si>
  <si>
    <t>Productos</t>
  </si>
  <si>
    <t>Peso</t>
  </si>
  <si>
    <t>Aceite</t>
  </si>
  <si>
    <t>Acido Citrico</t>
  </si>
  <si>
    <t>Agua</t>
  </si>
  <si>
    <t>Sin Fecha</t>
  </si>
  <si>
    <t>Arroz</t>
  </si>
  <si>
    <t>Azúcar</t>
  </si>
  <si>
    <t>Bicarbonato</t>
  </si>
  <si>
    <t>Cacao</t>
  </si>
  <si>
    <t>Cambur</t>
  </si>
  <si>
    <t>Procesado</t>
  </si>
  <si>
    <t>Canela</t>
  </si>
  <si>
    <t>Clavos de Especias</t>
  </si>
  <si>
    <t>Chupeta</t>
  </si>
  <si>
    <t>Coco</t>
  </si>
  <si>
    <t>Cremor</t>
  </si>
  <si>
    <t>Esencia</t>
  </si>
  <si>
    <t>Espesante</t>
  </si>
  <si>
    <t>Galleta Radical</t>
  </si>
  <si>
    <t>Galletas P Hetz</t>
  </si>
  <si>
    <t>Guayaba</t>
  </si>
  <si>
    <t>Copia</t>
  </si>
  <si>
    <t>Harina de Trigo</t>
  </si>
  <si>
    <t>Harina de Trigo DM</t>
  </si>
  <si>
    <t>Huevos</t>
  </si>
  <si>
    <t>Leche Do Bon</t>
  </si>
  <si>
    <t>Leche Do Bon P</t>
  </si>
  <si>
    <t>Leche Líquida</t>
  </si>
  <si>
    <t>Levadura</t>
  </si>
  <si>
    <t>Maizena</t>
  </si>
  <si>
    <t>Mantequilla</t>
  </si>
  <si>
    <t>Parchita</t>
  </si>
  <si>
    <t>Papelón</t>
  </si>
  <si>
    <t>Platanos</t>
  </si>
  <si>
    <t>Polvo de Hornear</t>
  </si>
  <si>
    <t>Mejorador</t>
  </si>
  <si>
    <t>Saco Harina de Trigo</t>
  </si>
  <si>
    <t>Sal</t>
  </si>
  <si>
    <t>Salchicha</t>
  </si>
  <si>
    <t>Vainilla</t>
  </si>
  <si>
    <t>Vainilla 200</t>
  </si>
  <si>
    <t>Lista de Compras</t>
  </si>
  <si>
    <t>Precio Unidad</t>
  </si>
  <si>
    <t>Venta</t>
  </si>
  <si>
    <t>Ganancia</t>
  </si>
  <si>
    <t>Ganancia Total</t>
  </si>
  <si>
    <t>Precio</t>
  </si>
  <si>
    <t>Producto</t>
  </si>
  <si>
    <t>Bolivar</t>
  </si>
  <si>
    <t>Efectivo</t>
  </si>
  <si>
    <t>Azucar</t>
  </si>
  <si>
    <t>Espagueti</t>
  </si>
  <si>
    <t>Utilizado</t>
  </si>
  <si>
    <t>P. Utilizado</t>
  </si>
  <si>
    <t>V+%</t>
  </si>
  <si>
    <t>Unidad</t>
  </si>
  <si>
    <t>Inversión</t>
  </si>
  <si>
    <t>Unit</t>
  </si>
  <si>
    <t>Unit + %</t>
  </si>
  <si>
    <t>Porcentaje</t>
  </si>
  <si>
    <t>Invertido</t>
  </si>
  <si>
    <t>Total</t>
  </si>
  <si>
    <t>Unidades</t>
  </si>
  <si>
    <t>Caramelo</t>
  </si>
  <si>
    <t>Sandra</t>
  </si>
  <si>
    <t>Haxiel</t>
  </si>
  <si>
    <t>% Ganancia</t>
  </si>
  <si>
    <t>Ganancias</t>
  </si>
  <si>
    <t>Merma</t>
  </si>
  <si>
    <t>Por unidad</t>
  </si>
  <si>
    <t>Por Paquetes</t>
  </si>
  <si>
    <t>Caramelos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</si>
</sst>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[$Bs.S-200A]* #,##0.00_ ;_ [$Bs.S-200A]* \-#,##0.00_ ;_ [$Bs.S-200A]* &quot;-&quot;??_ ;_ @_ 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 [$Bs. F.-200A]\ * #,##0.00_ ;_ [$Bs. F.-200A]\ * \-#,##0.00_ ;_ [$Bs. F.-200A]\ * &quot;-&quot;??_ ;_ @_ "/>
    <numFmt numFmtId="168" formatCode="_ [$Bs.-200A]\ * #,##0.00_ ;_ [$Bs.-200A]\ * \-#,##0.00_ ;_ [$Bs.-200A]\ * &quot;-&quot;_ ;_ @_ "/>
    <numFmt numFmtId="169" formatCode="_ [$Bs.-200A]\ * #,##0_ ;_ [$Bs.-200A]\ * \-#,##0_ ;_ [$Bs.-200A]\ * &quot;-&quot;_ ;_ @_ "/>
    <numFmt numFmtId="170" formatCode="_-[$$-540A]* #,##0.000_ ;_-[$$-540A]* \-#,##0.000\ ;_-[$$-540A]* &quot;-&quot;??_ ;_-@_ "/>
    <numFmt numFmtId="171" formatCode="_ &quot;Bs. F.&quot;\ * #,##0.00_ ;_ &quot;Bs. F.&quot;\ * \-#,##0.00_ ;_ &quot;Bs. F.&quot;\ * &quot;-&quot;??_ ;_ @_ "/>
    <numFmt numFmtId="172" formatCode="_ &quot;Bs. F.&quot;\ * #,##0_ ;_ &quot;Bs. F.&quot;\ * \-#,##0_ ;_ &quot;Bs. F.&quot;\ * &quot;-&quot;??_ ;_ @_ "/>
    <numFmt numFmtId="173" formatCode="_-&quot;$&quot;* #,##0.00_-;_-&quot;$&quot;* \-#,##0.00_-;_-&quot;$&quot;* &quot;-&quot;??_-;_-@"/>
    <numFmt numFmtId="174" formatCode="_-[$$-409]* #,##0.000_ ;_-[$$-409]* \-#,##0.000\ ;_-[$$-409]* &quot;-&quot;???_ ;_-@_ "/>
    <numFmt numFmtId="175" formatCode="#,##0.00;\(#,##0.00\)"/>
    <numFmt numFmtId="176" formatCode="_ [$Bs.-200A]\ * #,##0.000_ ;_ [$Bs.-200A]\ * \-#,##0.000_ ;_ [$Bs.-200A]\ * &quot;-&quot;_ ;_ @_ "/>
    <numFmt numFmtId="177" formatCode="_-[$Bs.-46B]\ * #,##0.000_ ;_-[$Bs.-46B]\ * \-#,##0.000\ ;_-[$Bs.-46B]\ * &quot;-&quot;???_ ;_-@_ "/>
    <numFmt numFmtId="178" formatCode="_-[$Bs.-46B]\ * #,##0.00_ ;_-[$Bs.-46B]\ * \-#,##0.00\ ;_-[$Bs.-46B]\ * &quot;-&quot;??_ ;_-@_ "/>
    <numFmt numFmtId="179" formatCode="_-[$$-409]* #,##0.000_ ;_-[$$-409]* \-#,##0.000\ ;_-[$$-409]* &quot;-&quot;??_ ;_-@_ "/>
  </numFmts>
  <fonts count="28" x14ac:knownFonts="1">
    <font>
      <sz val="11"/>
      <color theme="1"/>
      <name val="Arial"/>
      <scheme val="minor"/>
    </font>
    <font>
      <sz val="11"/>
      <color theme="1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b/>
      <sz val="11"/>
      <color rgb="FF00B050"/>
      <name val="Calibri"/>
    </font>
    <font>
      <b/>
      <sz val="11"/>
      <color rgb="FF002060"/>
      <name val="Calibri"/>
    </font>
    <font>
      <sz val="11"/>
      <name val="Arial"/>
    </font>
    <font>
      <sz val="11"/>
      <color rgb="FFC00000"/>
      <name val="Calibri"/>
    </font>
    <font>
      <b/>
      <sz val="11"/>
      <color rgb="FF385623"/>
      <name val="Calibri"/>
    </font>
    <font>
      <b/>
      <sz val="11"/>
      <color theme="1"/>
      <name val="Calibri"/>
    </font>
    <font>
      <sz val="11"/>
      <color theme="0"/>
      <name val="Calibri"/>
    </font>
    <font>
      <sz val="11"/>
      <color rgb="FF00B0F0"/>
      <name val="Calibri"/>
    </font>
    <font>
      <b/>
      <sz val="11"/>
      <color rgb="FF0070C0"/>
      <name val="Calibri"/>
    </font>
    <font>
      <b/>
      <sz val="11"/>
      <color rgb="FFC00000"/>
      <name val="Calibri"/>
    </font>
    <font>
      <b/>
      <sz val="11"/>
      <color theme="5"/>
      <name val="Calibri"/>
    </font>
    <font>
      <sz val="11"/>
      <color theme="1"/>
      <name val="Arial"/>
    </font>
    <font>
      <sz val="11"/>
      <color theme="1"/>
      <name val="Arial"/>
      <scheme val="minor"/>
    </font>
    <font>
      <sz val="11"/>
      <color rgb="FFFFFFFF"/>
      <name val="Arial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B0F0"/>
      <name val="Calibri"/>
      <family val="2"/>
    </font>
    <font>
      <b/>
      <sz val="11"/>
      <color rgb="FF0070C0"/>
      <name val="Calibri"/>
      <family val="2"/>
    </font>
    <font>
      <b/>
      <sz val="11"/>
      <color rgb="FFC00000"/>
      <name val="Calibri"/>
      <family val="2"/>
    </font>
    <font>
      <b/>
      <sz val="11"/>
      <color theme="5"/>
      <name val="Calibri"/>
      <family val="2"/>
    </font>
    <font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3F3F3F"/>
        <bgColor rgb="FF3F3F3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134F5C"/>
        <bgColor rgb="FF134F5C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073763"/>
        <bgColor rgb="FF073763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B0F0"/>
      </patternFill>
    </fill>
    <fill>
      <patternFill patternType="solid">
        <fgColor theme="7"/>
        <bgColor rgb="FF073763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rgb="FF7030A0"/>
      </patternFill>
    </fill>
    <fill>
      <patternFill patternType="solid">
        <fgColor theme="9" tint="-0.249977111117893"/>
        <bgColor rgb="FF002060"/>
      </patternFill>
    </fill>
    <fill>
      <patternFill patternType="solid">
        <fgColor theme="3"/>
        <bgColor indexed="64"/>
      </patternFill>
    </fill>
    <fill>
      <patternFill patternType="solid">
        <fgColor theme="3" tint="0.14999847407452621"/>
        <bgColor indexed="64"/>
      </patternFill>
    </fill>
    <fill>
      <patternFill patternType="solid">
        <fgColor theme="3" tint="0.14999847407452621"/>
        <bgColor rgb="FF002060"/>
      </patternFill>
    </fill>
    <fill>
      <patternFill patternType="solid">
        <fgColor theme="3" tint="0.14999847407452621"/>
        <bgColor rgb="FF3F3F3F"/>
      </patternFill>
    </fill>
    <fill>
      <patternFill patternType="solid">
        <fgColor theme="3" tint="0.34998626667073579"/>
        <bgColor rgb="FF3F3F3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7030A0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theme="0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14" fontId="2" fillId="2" borderId="1" xfId="0" applyNumberFormat="1" applyFont="1" applyFill="1" applyBorder="1" applyAlignment="1">
      <alignment vertical="center"/>
    </xf>
    <xf numFmtId="164" fontId="3" fillId="2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4" fillId="4" borderId="3" xfId="0" applyNumberFormat="1" applyFont="1" applyFill="1" applyBorder="1"/>
    <xf numFmtId="164" fontId="5" fillId="4" borderId="4" xfId="0" applyNumberFormat="1" applyFont="1" applyFill="1" applyBorder="1"/>
    <xf numFmtId="165" fontId="5" fillId="4" borderId="5" xfId="0" applyNumberFormat="1" applyFont="1" applyFill="1" applyBorder="1"/>
    <xf numFmtId="166" fontId="4" fillId="4" borderId="6" xfId="0" applyNumberFormat="1" applyFont="1" applyFill="1" applyBorder="1"/>
    <xf numFmtId="0" fontId="3" fillId="6" borderId="10" xfId="0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167" fontId="3" fillId="7" borderId="10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left"/>
    </xf>
    <xf numFmtId="165" fontId="5" fillId="9" borderId="10" xfId="0" applyNumberFormat="1" applyFont="1" applyFill="1" applyBorder="1" applyAlignment="1">
      <alignment horizontal="right"/>
    </xf>
    <xf numFmtId="168" fontId="5" fillId="9" borderId="10" xfId="0" applyNumberFormat="1" applyFont="1" applyFill="1" applyBorder="1"/>
    <xf numFmtId="0" fontId="3" fillId="6" borderId="10" xfId="0" applyFont="1" applyFill="1" applyBorder="1" applyAlignment="1">
      <alignment horizontal="center" vertical="center"/>
    </xf>
    <xf numFmtId="14" fontId="8" fillId="10" borderId="10" xfId="0" applyNumberFormat="1" applyFont="1" applyFill="1" applyBorder="1" applyAlignment="1">
      <alignment horizontal="center"/>
    </xf>
    <xf numFmtId="9" fontId="1" fillId="0" borderId="0" xfId="0" applyNumberFormat="1" applyFont="1"/>
    <xf numFmtId="0" fontId="7" fillId="8" borderId="10" xfId="0" applyFont="1" applyFill="1" applyBorder="1"/>
    <xf numFmtId="165" fontId="5" fillId="9" borderId="10" xfId="0" applyNumberFormat="1" applyFont="1" applyFill="1" applyBorder="1"/>
    <xf numFmtId="169" fontId="1" fillId="0" borderId="0" xfId="0" applyNumberFormat="1" applyFont="1"/>
    <xf numFmtId="165" fontId="5" fillId="4" borderId="10" xfId="0" applyNumberFormat="1" applyFont="1" applyFill="1" applyBorder="1"/>
    <xf numFmtId="0" fontId="8" fillId="10" borderId="10" xfId="0" applyFont="1" applyFill="1" applyBorder="1" applyAlignment="1">
      <alignment horizontal="center"/>
    </xf>
    <xf numFmtId="170" fontId="5" fillId="4" borderId="10" xfId="0" applyNumberFormat="1" applyFont="1" applyFill="1" applyBorder="1"/>
    <xf numFmtId="0" fontId="3" fillId="2" borderId="10" xfId="0" applyFont="1" applyFill="1" applyBorder="1"/>
    <xf numFmtId="166" fontId="1" fillId="8" borderId="10" xfId="0" applyNumberFormat="1" applyFont="1" applyFill="1" applyBorder="1"/>
    <xf numFmtId="0" fontId="1" fillId="8" borderId="10" xfId="0" applyFont="1" applyFill="1" applyBorder="1"/>
    <xf numFmtId="166" fontId="3" fillId="2" borderId="10" xfId="0" applyNumberFormat="1" applyFont="1" applyFill="1" applyBorder="1"/>
    <xf numFmtId="0" fontId="3" fillId="6" borderId="10" xfId="0" applyFont="1" applyFill="1" applyBorder="1"/>
    <xf numFmtId="0" fontId="3" fillId="11" borderId="10" xfId="0" applyFont="1" applyFill="1" applyBorder="1"/>
    <xf numFmtId="0" fontId="3" fillId="12" borderId="10" xfId="0" applyFont="1" applyFill="1" applyBorder="1"/>
    <xf numFmtId="0" fontId="9" fillId="13" borderId="10" xfId="0" applyFont="1" applyFill="1" applyBorder="1"/>
    <xf numFmtId="0" fontId="3" fillId="7" borderId="10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9" fillId="15" borderId="10" xfId="0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166" fontId="1" fillId="0" borderId="0" xfId="0" applyNumberFormat="1" applyFont="1"/>
    <xf numFmtId="164" fontId="1" fillId="0" borderId="0" xfId="0" applyNumberFormat="1" applyFont="1"/>
    <xf numFmtId="171" fontId="1" fillId="0" borderId="0" xfId="0" applyNumberFormat="1" applyFont="1"/>
    <xf numFmtId="172" fontId="1" fillId="0" borderId="0" xfId="0" applyNumberFormat="1" applyFont="1"/>
    <xf numFmtId="9" fontId="10" fillId="5" borderId="9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17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18" borderId="17" xfId="0" applyFont="1" applyFill="1" applyBorder="1"/>
    <xf numFmtId="0" fontId="3" fillId="19" borderId="17" xfId="0" applyFont="1" applyFill="1" applyBorder="1"/>
    <xf numFmtId="0" fontId="11" fillId="0" borderId="0" xfId="0" applyFont="1"/>
    <xf numFmtId="173" fontId="1" fillId="0" borderId="0" xfId="0" applyNumberFormat="1" applyFont="1"/>
    <xf numFmtId="0" fontId="12" fillId="8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3" fillId="8" borderId="17" xfId="0" applyNumberFormat="1" applyFont="1" applyFill="1" applyBorder="1" applyAlignment="1">
      <alignment horizontal="center"/>
    </xf>
    <xf numFmtId="168" fontId="1" fillId="8" borderId="18" xfId="0" applyNumberFormat="1" applyFont="1" applyFill="1" applyBorder="1"/>
    <xf numFmtId="2" fontId="3" fillId="14" borderId="17" xfId="0" applyNumberFormat="1" applyFont="1" applyFill="1" applyBorder="1" applyAlignment="1">
      <alignment horizontal="center"/>
    </xf>
    <xf numFmtId="2" fontId="14" fillId="8" borderId="10" xfId="0" applyNumberFormat="1" applyFont="1" applyFill="1" applyBorder="1" applyAlignment="1">
      <alignment horizontal="center" vertical="center"/>
    </xf>
    <xf numFmtId="166" fontId="10" fillId="6" borderId="19" xfId="0" applyNumberFormat="1" applyFont="1" applyFill="1" applyBorder="1" applyAlignment="1">
      <alignment horizontal="center"/>
    </xf>
    <xf numFmtId="166" fontId="10" fillId="19" borderId="10" xfId="0" applyNumberFormat="1" applyFont="1" applyFill="1" applyBorder="1"/>
    <xf numFmtId="174" fontId="15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16" fillId="0" borderId="0" xfId="0" applyFont="1"/>
    <xf numFmtId="0" fontId="1" fillId="8" borderId="20" xfId="0" applyFont="1" applyFill="1" applyBorder="1"/>
    <xf numFmtId="1" fontId="14" fillId="8" borderId="21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7" fillId="20" borderId="0" xfId="0" applyFont="1" applyFill="1" applyAlignment="1">
      <alignment horizontal="center"/>
    </xf>
    <xf numFmtId="173" fontId="1" fillId="8" borderId="10" xfId="0" applyNumberFormat="1" applyFont="1" applyFill="1" applyBorder="1"/>
    <xf numFmtId="175" fontId="16" fillId="0" borderId="0" xfId="0" applyNumberFormat="1" applyFont="1"/>
    <xf numFmtId="168" fontId="1" fillId="8" borderId="10" xfId="0" applyNumberFormat="1" applyFont="1" applyFill="1" applyBorder="1"/>
    <xf numFmtId="176" fontId="1" fillId="8" borderId="10" xfId="0" applyNumberFormat="1" applyFont="1" applyFill="1" applyBorder="1"/>
    <xf numFmtId="168" fontId="1" fillId="8" borderId="21" xfId="0" applyNumberFormat="1" applyFont="1" applyFill="1" applyBorder="1"/>
    <xf numFmtId="177" fontId="15" fillId="0" borderId="0" xfId="0" applyNumberFormat="1" applyFont="1"/>
    <xf numFmtId="178" fontId="15" fillId="0" borderId="0" xfId="0" applyNumberFormat="1" applyFont="1"/>
    <xf numFmtId="0" fontId="3" fillId="2" borderId="22" xfId="0" applyFont="1" applyFill="1" applyBorder="1" applyAlignment="1">
      <alignment horizontal="center"/>
    </xf>
    <xf numFmtId="0" fontId="3" fillId="21" borderId="23" xfId="0" applyFont="1" applyFill="1" applyBorder="1" applyAlignment="1">
      <alignment horizontal="left"/>
    </xf>
    <xf numFmtId="165" fontId="3" fillId="21" borderId="10" xfId="0" applyNumberFormat="1" applyFont="1" applyFill="1" applyBorder="1"/>
    <xf numFmtId="1" fontId="3" fillId="21" borderId="10" xfId="0" applyNumberFormat="1" applyFont="1" applyFill="1" applyBorder="1" applyAlignment="1">
      <alignment horizontal="center"/>
    </xf>
    <xf numFmtId="0" fontId="3" fillId="21" borderId="10" xfId="0" applyFont="1" applyFill="1" applyBorder="1" applyAlignment="1">
      <alignment horizontal="center"/>
    </xf>
    <xf numFmtId="179" fontId="3" fillId="21" borderId="10" xfId="0" applyNumberFormat="1" applyFont="1" applyFill="1" applyBorder="1"/>
    <xf numFmtId="9" fontId="3" fillId="21" borderId="10" xfId="0" applyNumberFormat="1" applyFont="1" applyFill="1" applyBorder="1" applyAlignment="1">
      <alignment horizontal="center"/>
    </xf>
    <xf numFmtId="0" fontId="3" fillId="11" borderId="3" xfId="0" applyFont="1" applyFill="1" applyBorder="1" applyAlignment="1">
      <alignment horizontal="left"/>
    </xf>
    <xf numFmtId="165" fontId="3" fillId="11" borderId="10" xfId="0" applyNumberFormat="1" applyFont="1" applyFill="1" applyBorder="1"/>
    <xf numFmtId="1" fontId="3" fillId="11" borderId="10" xfId="0" applyNumberFormat="1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179" fontId="3" fillId="11" borderId="10" xfId="0" applyNumberFormat="1" applyFont="1" applyFill="1" applyBorder="1"/>
    <xf numFmtId="9" fontId="3" fillId="11" borderId="10" xfId="0" applyNumberFormat="1" applyFont="1" applyFill="1" applyBorder="1" applyAlignment="1">
      <alignment horizontal="center"/>
    </xf>
    <xf numFmtId="179" fontId="1" fillId="0" borderId="0" xfId="0" applyNumberFormat="1" applyFont="1"/>
    <xf numFmtId="0" fontId="10" fillId="2" borderId="10" xfId="0" applyFont="1" applyFill="1" applyBorder="1"/>
    <xf numFmtId="2" fontId="1" fillId="0" borderId="0" xfId="0" applyNumberFormat="1" applyFont="1"/>
    <xf numFmtId="0" fontId="3" fillId="5" borderId="7" xfId="0" applyFont="1" applyFill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165" fontId="3" fillId="8" borderId="7" xfId="0" applyNumberFormat="1" applyFont="1" applyFill="1" applyBorder="1" applyAlignment="1">
      <alignment horizontal="center"/>
    </xf>
    <xf numFmtId="0" fontId="3" fillId="16" borderId="11" xfId="0" applyFont="1" applyFill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3" fillId="5" borderId="0" xfId="0" applyFont="1" applyFill="1" applyAlignment="1">
      <alignment horizontal="center"/>
    </xf>
    <xf numFmtId="0" fontId="0" fillId="0" borderId="0" xfId="0"/>
    <xf numFmtId="0" fontId="1" fillId="15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8" fillId="16" borderId="24" xfId="0" applyFont="1" applyFill="1" applyBorder="1" applyAlignment="1">
      <alignment horizontal="center"/>
    </xf>
    <xf numFmtId="0" fontId="19" fillId="0" borderId="25" xfId="0" applyFont="1" applyBorder="1"/>
    <xf numFmtId="0" fontId="18" fillId="5" borderId="25" xfId="0" applyFont="1" applyFill="1" applyBorder="1" applyAlignment="1">
      <alignment horizontal="center"/>
    </xf>
    <xf numFmtId="0" fontId="20" fillId="0" borderId="0" xfId="0" applyFont="1"/>
    <xf numFmtId="0" fontId="18" fillId="6" borderId="27" xfId="0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0" fontId="18" fillId="17" borderId="19" xfId="0" applyFont="1" applyFill="1" applyBorder="1" applyAlignment="1">
      <alignment horizontal="center"/>
    </xf>
    <xf numFmtId="0" fontId="18" fillId="18" borderId="19" xfId="0" applyFont="1" applyFill="1" applyBorder="1"/>
    <xf numFmtId="0" fontId="21" fillId="22" borderId="27" xfId="0" applyFont="1" applyFill="1" applyBorder="1"/>
    <xf numFmtId="173" fontId="20" fillId="22" borderId="19" xfId="0" applyNumberFormat="1" applyFont="1" applyFill="1" applyBorder="1"/>
    <xf numFmtId="0" fontId="20" fillId="22" borderId="19" xfId="0" applyFont="1" applyFill="1" applyBorder="1" applyAlignment="1">
      <alignment horizontal="center"/>
    </xf>
    <xf numFmtId="0" fontId="22" fillId="8" borderId="19" xfId="0" applyFont="1" applyFill="1" applyBorder="1" applyAlignment="1">
      <alignment horizontal="center"/>
    </xf>
    <xf numFmtId="166" fontId="20" fillId="8" borderId="19" xfId="0" applyNumberFormat="1" applyFont="1" applyFill="1" applyBorder="1"/>
    <xf numFmtId="0" fontId="18" fillId="0" borderId="0" xfId="0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21" fillId="22" borderId="29" xfId="0" applyFont="1" applyFill="1" applyBorder="1"/>
    <xf numFmtId="173" fontId="20" fillId="22" borderId="30" xfId="0" applyNumberFormat="1" applyFont="1" applyFill="1" applyBorder="1"/>
    <xf numFmtId="0" fontId="20" fillId="22" borderId="30" xfId="0" applyFont="1" applyFill="1" applyBorder="1" applyAlignment="1">
      <alignment horizontal="center"/>
    </xf>
    <xf numFmtId="0" fontId="22" fillId="8" borderId="30" xfId="0" applyFont="1" applyFill="1" applyBorder="1" applyAlignment="1">
      <alignment horizontal="center"/>
    </xf>
    <xf numFmtId="166" fontId="20" fillId="8" borderId="30" xfId="0" applyNumberFormat="1" applyFont="1" applyFill="1" applyBorder="1"/>
    <xf numFmtId="166" fontId="25" fillId="6" borderId="19" xfId="0" applyNumberFormat="1" applyFont="1" applyFill="1" applyBorder="1" applyAlignment="1">
      <alignment horizontal="center"/>
    </xf>
    <xf numFmtId="166" fontId="25" fillId="19" borderId="19" xfId="0" applyNumberFormat="1" applyFont="1" applyFill="1" applyBorder="1"/>
    <xf numFmtId="0" fontId="18" fillId="0" borderId="19" xfId="0" applyFont="1" applyFill="1" applyBorder="1" applyAlignment="1">
      <alignment horizontal="center"/>
    </xf>
    <xf numFmtId="0" fontId="20" fillId="0" borderId="19" xfId="0" applyFont="1" applyBorder="1"/>
    <xf numFmtId="1" fontId="24" fillId="8" borderId="19" xfId="0" applyNumberFormat="1" applyFont="1" applyFill="1" applyBorder="1" applyAlignment="1">
      <alignment horizontal="center"/>
    </xf>
    <xf numFmtId="0" fontId="26" fillId="24" borderId="27" xfId="0" applyFont="1" applyFill="1" applyBorder="1" applyAlignment="1">
      <alignment horizontal="center"/>
    </xf>
    <xf numFmtId="0" fontId="18" fillId="25" borderId="29" xfId="0" applyFont="1" applyFill="1" applyBorder="1" applyAlignment="1">
      <alignment horizontal="center"/>
    </xf>
    <xf numFmtId="0" fontId="20" fillId="26" borderId="24" xfId="0" applyFont="1" applyFill="1" applyBorder="1"/>
    <xf numFmtId="0" fontId="18" fillId="28" borderId="25" xfId="0" applyFont="1" applyFill="1" applyBorder="1" applyAlignment="1">
      <alignment horizontal="center"/>
    </xf>
    <xf numFmtId="165" fontId="20" fillId="8" borderId="19" xfId="0" applyNumberFormat="1" applyFont="1" applyFill="1" applyBorder="1"/>
    <xf numFmtId="165" fontId="20" fillId="8" borderId="30" xfId="0" applyNumberFormat="1" applyFont="1" applyFill="1" applyBorder="1"/>
    <xf numFmtId="164" fontId="20" fillId="22" borderId="19" xfId="0" applyNumberFormat="1" applyFont="1" applyFill="1" applyBorder="1"/>
    <xf numFmtId="0" fontId="18" fillId="23" borderId="26" xfId="0" applyFont="1" applyFill="1" applyBorder="1" applyAlignment="1">
      <alignment horizontal="center"/>
    </xf>
    <xf numFmtId="164" fontId="20" fillId="0" borderId="0" xfId="0" applyNumberFormat="1" applyFont="1"/>
    <xf numFmtId="165" fontId="18" fillId="21" borderId="19" xfId="0" applyNumberFormat="1" applyFont="1" applyFill="1" applyBorder="1"/>
    <xf numFmtId="1" fontId="18" fillId="21" borderId="19" xfId="0" applyNumberFormat="1" applyFont="1" applyFill="1" applyBorder="1" applyAlignment="1">
      <alignment horizontal="center"/>
    </xf>
    <xf numFmtId="0" fontId="18" fillId="21" borderId="19" xfId="0" applyFont="1" applyFill="1" applyBorder="1" applyAlignment="1">
      <alignment horizontal="center"/>
    </xf>
    <xf numFmtId="179" fontId="18" fillId="21" borderId="19" xfId="0" applyNumberFormat="1" applyFont="1" applyFill="1" applyBorder="1"/>
    <xf numFmtId="0" fontId="18" fillId="21" borderId="27" xfId="0" applyFont="1" applyFill="1" applyBorder="1" applyAlignment="1">
      <alignment horizontal="left"/>
    </xf>
    <xf numFmtId="9" fontId="18" fillId="21" borderId="28" xfId="0" applyNumberFormat="1" applyFont="1" applyFill="1" applyBorder="1" applyAlignment="1">
      <alignment horizontal="center"/>
    </xf>
    <xf numFmtId="179" fontId="18" fillId="29" borderId="30" xfId="0" applyNumberFormat="1" applyFont="1" applyFill="1" applyBorder="1"/>
    <xf numFmtId="0" fontId="20" fillId="30" borderId="29" xfId="0" applyFont="1" applyFill="1" applyBorder="1"/>
    <xf numFmtId="0" fontId="20" fillId="30" borderId="30" xfId="0" applyFont="1" applyFill="1" applyBorder="1"/>
    <xf numFmtId="0" fontId="20" fillId="30" borderId="31" xfId="0" applyFont="1" applyFill="1" applyBorder="1"/>
    <xf numFmtId="0" fontId="18" fillId="31" borderId="24" xfId="0" applyFont="1" applyFill="1" applyBorder="1" applyAlignment="1">
      <alignment horizontal="center"/>
    </xf>
    <xf numFmtId="0" fontId="18" fillId="32" borderId="25" xfId="0" applyFont="1" applyFill="1" applyBorder="1"/>
    <xf numFmtId="0" fontId="18" fillId="32" borderId="26" xfId="0" applyFont="1" applyFill="1" applyBorder="1"/>
    <xf numFmtId="0" fontId="18" fillId="33" borderId="27" xfId="0" applyFont="1" applyFill="1" applyBorder="1" applyAlignment="1">
      <alignment horizontal="left"/>
    </xf>
    <xf numFmtId="165" fontId="18" fillId="33" borderId="19" xfId="0" applyNumberFormat="1" applyFont="1" applyFill="1" applyBorder="1"/>
    <xf numFmtId="1" fontId="18" fillId="33" borderId="19" xfId="0" applyNumberFormat="1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179" fontId="18" fillId="33" borderId="19" xfId="0" applyNumberFormat="1" applyFont="1" applyFill="1" applyBorder="1"/>
    <xf numFmtId="9" fontId="18" fillId="33" borderId="28" xfId="0" applyNumberFormat="1" applyFont="1" applyFill="1" applyBorder="1" applyAlignment="1">
      <alignment horizontal="center"/>
    </xf>
    <xf numFmtId="0" fontId="18" fillId="27" borderId="26" xfId="0" applyFont="1" applyFill="1" applyBorder="1" applyAlignment="1">
      <alignment horizontal="center"/>
    </xf>
    <xf numFmtId="164" fontId="20" fillId="22" borderId="28" xfId="0" applyNumberFormat="1" applyFont="1" applyFill="1" applyBorder="1"/>
    <xf numFmtId="164" fontId="20" fillId="8" borderId="31" xfId="0" applyNumberFormat="1" applyFont="1" applyFill="1" applyBorder="1"/>
    <xf numFmtId="0" fontId="18" fillId="23" borderId="24" xfId="0" applyFont="1" applyFill="1" applyBorder="1" applyAlignment="1">
      <alignment horizontal="center"/>
    </xf>
    <xf numFmtId="0" fontId="18" fillId="23" borderId="25" xfId="0" applyFont="1" applyFill="1" applyBorder="1" applyAlignment="1">
      <alignment horizontal="center"/>
    </xf>
    <xf numFmtId="0" fontId="18" fillId="17" borderId="25" xfId="0" applyFont="1" applyFill="1" applyBorder="1" applyAlignment="1">
      <alignment horizontal="center"/>
    </xf>
    <xf numFmtId="166" fontId="20" fillId="8" borderId="27" xfId="0" applyNumberFormat="1" applyFont="1" applyFill="1" applyBorder="1"/>
    <xf numFmtId="166" fontId="20" fillId="22" borderId="29" xfId="0" applyNumberFormat="1" applyFont="1" applyFill="1" applyBorder="1"/>
    <xf numFmtId="164" fontId="20" fillId="22" borderId="30" xfId="0" applyNumberFormat="1" applyFont="1" applyFill="1" applyBorder="1"/>
    <xf numFmtId="0" fontId="20" fillId="26" borderId="0" xfId="0" applyFont="1" applyFill="1"/>
    <xf numFmtId="168" fontId="20" fillId="37" borderId="19" xfId="0" applyNumberFormat="1" applyFont="1" applyFill="1" applyBorder="1"/>
    <xf numFmtId="0" fontId="18" fillId="19" borderId="19" xfId="0" applyFont="1" applyFill="1" applyBorder="1"/>
    <xf numFmtId="0" fontId="27" fillId="36" borderId="32" xfId="0" applyFont="1" applyFill="1" applyBorder="1" applyAlignment="1">
      <alignment horizontal="center"/>
    </xf>
    <xf numFmtId="2" fontId="24" fillId="8" borderId="33" xfId="0" applyNumberFormat="1" applyFont="1" applyFill="1" applyBorder="1" applyAlignment="1">
      <alignment horizontal="center" vertical="center"/>
    </xf>
    <xf numFmtId="0" fontId="18" fillId="34" borderId="33" xfId="0" applyFont="1" applyFill="1" applyBorder="1" applyAlignment="1">
      <alignment horizontal="center"/>
    </xf>
    <xf numFmtId="2" fontId="23" fillId="8" borderId="33" xfId="0" applyNumberFormat="1" applyFont="1" applyFill="1" applyBorder="1" applyAlignment="1">
      <alignment horizontal="center"/>
    </xf>
    <xf numFmtId="0" fontId="18" fillId="25" borderId="33" xfId="0" applyFont="1" applyFill="1" applyBorder="1" applyAlignment="1">
      <alignment horizontal="center"/>
    </xf>
    <xf numFmtId="9" fontId="23" fillId="35" borderId="33" xfId="0" applyNumberFormat="1" applyFont="1" applyFill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0" fillId="22" borderId="30" xfId="0" applyFont="1" applyFill="1" applyBorder="1" applyAlignment="1">
      <alignment horizontal="center"/>
    </xf>
    <xf numFmtId="0" fontId="20" fillId="22" borderId="31" xfId="0" applyFont="1" applyFill="1" applyBorder="1" applyAlignment="1">
      <alignment horizontal="center"/>
    </xf>
    <xf numFmtId="0" fontId="25" fillId="26" borderId="0" xfId="0" applyFont="1" applyFill="1"/>
    <xf numFmtId="166" fontId="2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25" defaultRowHeight="15" customHeight="1" x14ac:dyDescent="0.2"/>
  <cols>
    <col min="1" max="1" width="15.5" customWidth="1"/>
    <col min="2" max="3" width="10.625" customWidth="1"/>
    <col min="4" max="4" width="8.625" customWidth="1"/>
    <col min="5" max="5" width="10.625" customWidth="1"/>
    <col min="6" max="6" width="17.25" customWidth="1"/>
  </cols>
  <sheetData>
    <row r="1" spans="1:26" x14ac:dyDescent="0.25">
      <c r="A1" s="1"/>
      <c r="B1" s="2">
        <v>45012</v>
      </c>
      <c r="C1" s="3">
        <v>24.3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" t="s">
        <v>0</v>
      </c>
      <c r="C2" s="5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6">
        <v>1</v>
      </c>
      <c r="C3" s="7">
        <f>Dolar_E/1*B3</f>
        <v>24.3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>
        <v>40</v>
      </c>
      <c r="C4" s="9">
        <f>B4/Dolar_E</f>
        <v>1.6460905349794239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93" t="s">
        <v>2</v>
      </c>
      <c r="B6" s="94"/>
      <c r="C6" s="94"/>
      <c r="D6" s="94"/>
      <c r="E6" s="9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0" t="s">
        <v>3</v>
      </c>
      <c r="B7" s="11" t="s">
        <v>0</v>
      </c>
      <c r="C7" s="12" t="s">
        <v>1</v>
      </c>
      <c r="D7" s="13" t="s">
        <v>4</v>
      </c>
      <c r="E7" s="13" t="s"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4" t="s">
        <v>6</v>
      </c>
      <c r="B8" s="15">
        <v>0.17073170731707299</v>
      </c>
      <c r="C8" s="16">
        <f t="shared" ref="C8:C31" si="0">ROUND(Dolar_E/1*B8,2)</f>
        <v>4.1500000000000004</v>
      </c>
      <c r="D8" s="17">
        <v>50</v>
      </c>
      <c r="E8" s="18">
        <v>43841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4" t="s">
        <v>7</v>
      </c>
      <c r="B9" s="15">
        <v>0.53333333333333333</v>
      </c>
      <c r="C9" s="16">
        <f t="shared" si="0"/>
        <v>12.96</v>
      </c>
      <c r="D9" s="17">
        <v>20</v>
      </c>
      <c r="E9" s="18">
        <v>43841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4" t="s">
        <v>8</v>
      </c>
      <c r="B10" s="15">
        <v>0.36585365853658541</v>
      </c>
      <c r="C10" s="16">
        <f t="shared" si="0"/>
        <v>8.89</v>
      </c>
      <c r="D10" s="17">
        <v>160</v>
      </c>
      <c r="E10" s="18">
        <v>43841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4" t="s">
        <v>9</v>
      </c>
      <c r="B11" s="15">
        <v>0.46153846153846151</v>
      </c>
      <c r="C11" s="16">
        <f t="shared" si="0"/>
        <v>11.22</v>
      </c>
      <c r="D11" s="17">
        <v>100</v>
      </c>
      <c r="E11" s="18">
        <v>43976</v>
      </c>
      <c r="F11" s="1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4" t="s">
        <v>10</v>
      </c>
      <c r="B12" s="15">
        <v>0.46153846153846151</v>
      </c>
      <c r="C12" s="16">
        <f t="shared" si="0"/>
        <v>11.22</v>
      </c>
      <c r="D12" s="17">
        <v>50</v>
      </c>
      <c r="E12" s="18">
        <v>43834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4" t="s">
        <v>11</v>
      </c>
      <c r="B13" s="15">
        <f>B11</f>
        <v>0.46153846153846151</v>
      </c>
      <c r="C13" s="16">
        <f t="shared" si="0"/>
        <v>11.22</v>
      </c>
      <c r="D13" s="17">
        <v>400</v>
      </c>
      <c r="E13" s="18">
        <v>43834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20" t="s">
        <v>12</v>
      </c>
      <c r="B14" s="21">
        <v>0.90259740259740262</v>
      </c>
      <c r="C14" s="16">
        <f t="shared" si="0"/>
        <v>21.93</v>
      </c>
      <c r="D14" s="10">
        <v>100</v>
      </c>
      <c r="E14" s="18">
        <v>43796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20" t="s">
        <v>13</v>
      </c>
      <c r="B15" s="21">
        <v>0.90259740259740262</v>
      </c>
      <c r="C15" s="16">
        <f t="shared" si="0"/>
        <v>21.93</v>
      </c>
      <c r="D15" s="10">
        <v>100</v>
      </c>
      <c r="E15" s="18">
        <v>43834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20" t="s">
        <v>14</v>
      </c>
      <c r="B16" s="21">
        <v>1.0324675324675325</v>
      </c>
      <c r="C16" s="16">
        <f t="shared" si="0"/>
        <v>25.09</v>
      </c>
      <c r="D16" s="10">
        <v>100</v>
      </c>
      <c r="E16" s="18">
        <v>43834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20" t="s">
        <v>15</v>
      </c>
      <c r="B17" s="21">
        <v>1.5333333333333334</v>
      </c>
      <c r="C17" s="16">
        <f t="shared" si="0"/>
        <v>37.26</v>
      </c>
      <c r="D17" s="10">
        <v>100</v>
      </c>
      <c r="E17" s="18">
        <v>43872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20" t="s">
        <v>16</v>
      </c>
      <c r="B18" s="21">
        <v>1.4935064935064937</v>
      </c>
      <c r="C18" s="16">
        <f t="shared" si="0"/>
        <v>36.29</v>
      </c>
      <c r="D18" s="10">
        <v>100</v>
      </c>
      <c r="E18" s="18">
        <v>43818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20" t="s">
        <v>17</v>
      </c>
      <c r="B19" s="21">
        <v>1.4545454545454546</v>
      </c>
      <c r="C19" s="16">
        <f t="shared" si="0"/>
        <v>35.35</v>
      </c>
      <c r="D19" s="10">
        <v>100</v>
      </c>
      <c r="E19" s="18">
        <v>43844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20" t="s">
        <v>18</v>
      </c>
      <c r="B20" s="21">
        <v>1.7987012987012987</v>
      </c>
      <c r="C20" s="16">
        <f t="shared" si="0"/>
        <v>43.71</v>
      </c>
      <c r="D20" s="10">
        <v>100</v>
      </c>
      <c r="E20" s="18">
        <v>43844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0" t="s">
        <v>19</v>
      </c>
      <c r="B21" s="21">
        <v>1.5526315789473684</v>
      </c>
      <c r="C21" s="16">
        <f t="shared" si="0"/>
        <v>37.729999999999997</v>
      </c>
      <c r="D21" s="10">
        <v>100</v>
      </c>
      <c r="E21" s="18">
        <v>44219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0" t="s">
        <v>20</v>
      </c>
      <c r="B22" s="21">
        <v>1.5064935064935066</v>
      </c>
      <c r="C22" s="16">
        <f t="shared" si="0"/>
        <v>36.61</v>
      </c>
      <c r="D22" s="10">
        <v>100</v>
      </c>
      <c r="E22" s="18">
        <v>43834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0" t="s">
        <v>21</v>
      </c>
      <c r="B23" s="21">
        <v>1.2792207792207793</v>
      </c>
      <c r="C23" s="16">
        <f t="shared" si="0"/>
        <v>31.09</v>
      </c>
      <c r="D23" s="10">
        <v>100</v>
      </c>
      <c r="E23" s="18">
        <v>43834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0" t="s">
        <v>22</v>
      </c>
      <c r="B24" s="21">
        <v>1.304635761589404</v>
      </c>
      <c r="C24" s="16">
        <f t="shared" si="0"/>
        <v>31.7</v>
      </c>
      <c r="D24" s="10">
        <v>100</v>
      </c>
      <c r="E24" s="18">
        <v>43861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0" t="s">
        <v>23</v>
      </c>
      <c r="B25" s="21">
        <v>1.8666666666666667</v>
      </c>
      <c r="C25" s="16">
        <f t="shared" si="0"/>
        <v>45.36</v>
      </c>
      <c r="D25" s="10">
        <v>50</v>
      </c>
      <c r="E25" s="18">
        <v>43861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0" t="s">
        <v>24</v>
      </c>
      <c r="B26" s="21">
        <v>2.1733333333333333</v>
      </c>
      <c r="C26" s="16">
        <f t="shared" si="0"/>
        <v>52.81</v>
      </c>
      <c r="D26" s="10">
        <v>50</v>
      </c>
      <c r="E26" s="18">
        <v>43834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0" t="s">
        <v>25</v>
      </c>
      <c r="B27" s="21">
        <v>2.2467532467532467</v>
      </c>
      <c r="C27" s="16">
        <f t="shared" si="0"/>
        <v>54.6</v>
      </c>
      <c r="D27" s="10">
        <v>50</v>
      </c>
      <c r="E27" s="18">
        <v>43834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0" t="s">
        <v>26</v>
      </c>
      <c r="B28" s="21"/>
      <c r="C28" s="16">
        <f t="shared" si="0"/>
        <v>0</v>
      </c>
      <c r="D28" s="10">
        <v>0</v>
      </c>
      <c r="E28" s="1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0" t="s">
        <v>27</v>
      </c>
      <c r="B29" s="21">
        <v>2.116883116883117</v>
      </c>
      <c r="C29" s="16">
        <f t="shared" si="0"/>
        <v>51.44</v>
      </c>
      <c r="D29" s="10">
        <v>50</v>
      </c>
      <c r="E29" s="18">
        <v>43834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0" t="s">
        <v>28</v>
      </c>
      <c r="B30" s="21">
        <v>0.42500000000000004</v>
      </c>
      <c r="C30" s="16">
        <f t="shared" si="0"/>
        <v>10.33</v>
      </c>
      <c r="D30" s="10">
        <v>300</v>
      </c>
      <c r="E30" s="18">
        <v>43976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0" t="s">
        <v>29</v>
      </c>
      <c r="B31" s="21">
        <v>2.6704792214477893</v>
      </c>
      <c r="C31" s="16">
        <f t="shared" si="0"/>
        <v>64.89</v>
      </c>
      <c r="D31" s="10">
        <v>1800</v>
      </c>
      <c r="E31" s="18">
        <v>43872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2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6:E6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4E9A-AE1C-4C75-9728-9F4DC9F1FD5F}">
  <dimension ref="A1:B2"/>
  <sheetViews>
    <sheetView workbookViewId="0">
      <selection activeCell="D5" sqref="D5"/>
    </sheetView>
  </sheetViews>
  <sheetFormatPr baseColWidth="10" defaultRowHeight="14.25" x14ac:dyDescent="0.2"/>
  <sheetData>
    <row r="1" spans="1:2" x14ac:dyDescent="0.2">
      <c r="A1" t="s">
        <v>95</v>
      </c>
      <c r="B1">
        <v>3</v>
      </c>
    </row>
    <row r="2" spans="1:2" x14ac:dyDescent="0.2">
      <c r="A2" t="s">
        <v>96</v>
      </c>
      <c r="B2">
        <v>10.5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2.625" defaultRowHeight="15" customHeight="1" x14ac:dyDescent="0.2"/>
  <cols>
    <col min="1" max="1" width="16.625" customWidth="1"/>
    <col min="2" max="2" width="11" customWidth="1"/>
    <col min="3" max="3" width="12.625" customWidth="1"/>
    <col min="4" max="4" width="11" customWidth="1"/>
    <col min="5" max="5" width="10.25" customWidth="1"/>
    <col min="6" max="26" width="11" customWidth="1"/>
  </cols>
  <sheetData>
    <row r="1" spans="1:5" ht="14.25" customHeight="1" x14ac:dyDescent="0.25">
      <c r="A1" s="93" t="s">
        <v>30</v>
      </c>
      <c r="B1" s="94"/>
      <c r="C1" s="94"/>
      <c r="D1" s="94"/>
      <c r="E1" s="95"/>
    </row>
    <row r="2" spans="1:5" ht="14.25" customHeight="1" x14ac:dyDescent="0.25">
      <c r="A2" s="10" t="s">
        <v>3</v>
      </c>
      <c r="B2" s="11" t="s">
        <v>0</v>
      </c>
      <c r="C2" s="12" t="s">
        <v>1</v>
      </c>
      <c r="D2" s="13" t="s">
        <v>31</v>
      </c>
      <c r="E2" s="13" t="s">
        <v>5</v>
      </c>
    </row>
    <row r="3" spans="1:5" ht="14.25" customHeight="1" x14ac:dyDescent="0.25">
      <c r="A3" s="14" t="s">
        <v>32</v>
      </c>
      <c r="B3" s="23">
        <v>2</v>
      </c>
      <c r="C3" s="16">
        <f t="shared" ref="C3:C39" si="0">ROUND(Dolar_E/1*B3,2)</f>
        <v>48.6</v>
      </c>
      <c r="D3" s="17">
        <v>824</v>
      </c>
      <c r="E3" s="18">
        <v>44226</v>
      </c>
    </row>
    <row r="4" spans="1:5" ht="14.25" customHeight="1" x14ac:dyDescent="0.25">
      <c r="A4" s="20" t="s">
        <v>33</v>
      </c>
      <c r="B4" s="23">
        <v>0.5</v>
      </c>
      <c r="C4" s="16">
        <f t="shared" si="0"/>
        <v>12.15</v>
      </c>
      <c r="D4" s="10">
        <v>50</v>
      </c>
      <c r="E4" s="24">
        <v>10</v>
      </c>
    </row>
    <row r="5" spans="1:5" ht="14.25" customHeight="1" x14ac:dyDescent="0.25">
      <c r="A5" s="20" t="s">
        <v>34</v>
      </c>
      <c r="B5" s="23">
        <v>0</v>
      </c>
      <c r="C5" s="16">
        <f t="shared" si="0"/>
        <v>0</v>
      </c>
      <c r="D5" s="17">
        <v>1000</v>
      </c>
      <c r="E5" s="24" t="s">
        <v>35</v>
      </c>
    </row>
    <row r="6" spans="1:5" ht="14.25" customHeight="1" x14ac:dyDescent="0.25">
      <c r="A6" s="14" t="s">
        <v>36</v>
      </c>
      <c r="B6" s="23">
        <v>0.92500000000000004</v>
      </c>
      <c r="C6" s="16">
        <f t="shared" si="0"/>
        <v>22.48</v>
      </c>
      <c r="D6" s="17">
        <v>1000</v>
      </c>
      <c r="E6" s="18">
        <v>43976</v>
      </c>
    </row>
    <row r="7" spans="1:5" ht="14.25" customHeight="1" x14ac:dyDescent="0.25">
      <c r="A7" s="14" t="s">
        <v>37</v>
      </c>
      <c r="B7" s="23">
        <v>1.28</v>
      </c>
      <c r="C7" s="16">
        <f t="shared" si="0"/>
        <v>31.1</v>
      </c>
      <c r="D7" s="17">
        <v>1000</v>
      </c>
      <c r="E7" s="18">
        <v>45008</v>
      </c>
    </row>
    <row r="8" spans="1:5" ht="14.25" customHeight="1" x14ac:dyDescent="0.25">
      <c r="A8" s="20" t="s">
        <v>38</v>
      </c>
      <c r="B8" s="23">
        <v>0.33333333333333331</v>
      </c>
      <c r="C8" s="16">
        <f t="shared" si="0"/>
        <v>8.1</v>
      </c>
      <c r="D8" s="17">
        <v>20</v>
      </c>
      <c r="E8" s="18">
        <v>44219</v>
      </c>
    </row>
    <row r="9" spans="1:5" ht="14.25" customHeight="1" x14ac:dyDescent="0.25">
      <c r="A9" s="20" t="s">
        <v>39</v>
      </c>
      <c r="B9" s="23">
        <v>1.9</v>
      </c>
      <c r="C9" s="16">
        <f t="shared" si="0"/>
        <v>46.17</v>
      </c>
      <c r="D9" s="17">
        <v>100</v>
      </c>
      <c r="E9" s="18">
        <v>44235</v>
      </c>
    </row>
    <row r="10" spans="1:5" ht="14.25" customHeight="1" x14ac:dyDescent="0.25">
      <c r="A10" s="20" t="s">
        <v>40</v>
      </c>
      <c r="B10" s="23">
        <v>0.31578947368421051</v>
      </c>
      <c r="C10" s="16">
        <f t="shared" si="0"/>
        <v>7.67</v>
      </c>
      <c r="D10" s="17">
        <v>790</v>
      </c>
      <c r="E10" s="18" t="s">
        <v>41</v>
      </c>
    </row>
    <row r="11" spans="1:5" ht="14.25" customHeight="1" x14ac:dyDescent="0.25">
      <c r="A11" s="20" t="s">
        <v>42</v>
      </c>
      <c r="B11" s="23">
        <v>0.5</v>
      </c>
      <c r="C11" s="16">
        <f t="shared" si="0"/>
        <v>12.15</v>
      </c>
      <c r="D11" s="17">
        <v>10</v>
      </c>
      <c r="E11" s="18">
        <v>44219</v>
      </c>
    </row>
    <row r="12" spans="1:5" ht="14.25" customHeight="1" x14ac:dyDescent="0.25">
      <c r="A12" s="20" t="s">
        <v>43</v>
      </c>
      <c r="B12" s="23">
        <v>0.3125</v>
      </c>
      <c r="C12" s="16">
        <f t="shared" si="0"/>
        <v>7.59</v>
      </c>
      <c r="D12" s="17">
        <v>1</v>
      </c>
      <c r="E12" s="18">
        <v>44219</v>
      </c>
    </row>
    <row r="13" spans="1:5" ht="14.25" customHeight="1" x14ac:dyDescent="0.25">
      <c r="A13" s="20" t="s">
        <v>44</v>
      </c>
      <c r="B13" s="23">
        <v>4.1111111111111107</v>
      </c>
      <c r="C13" s="16">
        <f t="shared" si="0"/>
        <v>99.9</v>
      </c>
      <c r="D13" s="17">
        <v>48</v>
      </c>
      <c r="E13" s="18">
        <v>44113</v>
      </c>
    </row>
    <row r="14" spans="1:5" ht="14.25" customHeight="1" x14ac:dyDescent="0.25">
      <c r="A14" s="20" t="s">
        <v>45</v>
      </c>
      <c r="B14" s="23">
        <v>0.38699690402476777</v>
      </c>
      <c r="C14" s="16">
        <f t="shared" si="0"/>
        <v>9.4</v>
      </c>
      <c r="D14" s="17">
        <v>1</v>
      </c>
      <c r="E14" s="18">
        <v>43976</v>
      </c>
    </row>
    <row r="15" spans="1:5" ht="14.25" customHeight="1" x14ac:dyDescent="0.25">
      <c r="A15" s="20" t="s">
        <v>46</v>
      </c>
      <c r="B15" s="23">
        <v>0.55137217235673563</v>
      </c>
      <c r="C15" s="16">
        <f t="shared" si="0"/>
        <v>13.4</v>
      </c>
      <c r="D15" s="17">
        <v>25</v>
      </c>
      <c r="E15" s="18">
        <v>43976</v>
      </c>
    </row>
    <row r="16" spans="1:5" ht="14.25" customHeight="1" x14ac:dyDescent="0.25">
      <c r="A16" s="14" t="s">
        <v>47</v>
      </c>
      <c r="B16" s="23">
        <v>0.84210526315789469</v>
      </c>
      <c r="C16" s="16">
        <f t="shared" si="0"/>
        <v>20.46</v>
      </c>
      <c r="D16" s="17">
        <v>54</v>
      </c>
      <c r="E16" s="18">
        <v>44090</v>
      </c>
    </row>
    <row r="17" spans="1:5" ht="14.25" customHeight="1" x14ac:dyDescent="0.25">
      <c r="A17" s="14" t="s">
        <v>48</v>
      </c>
      <c r="B17" s="23">
        <v>0.75000000000000011</v>
      </c>
      <c r="C17" s="16">
        <f t="shared" si="0"/>
        <v>18.23</v>
      </c>
      <c r="D17" s="17">
        <v>25</v>
      </c>
      <c r="E17" s="18">
        <v>44235</v>
      </c>
    </row>
    <row r="18" spans="1:5" ht="14.25" customHeight="1" x14ac:dyDescent="0.25">
      <c r="A18" s="20" t="s">
        <v>49</v>
      </c>
      <c r="B18" s="23">
        <v>0.43419656256636491</v>
      </c>
      <c r="C18" s="16">
        <f t="shared" si="0"/>
        <v>10.55</v>
      </c>
      <c r="D18" s="17">
        <v>12</v>
      </c>
      <c r="E18" s="18">
        <v>44098</v>
      </c>
    </row>
    <row r="19" spans="1:5" ht="14.25" customHeight="1" x14ac:dyDescent="0.25">
      <c r="A19" s="20" t="s">
        <v>50</v>
      </c>
      <c r="B19" s="25">
        <v>5.253366004336648E-3</v>
      </c>
      <c r="C19" s="16">
        <f t="shared" si="0"/>
        <v>0.13</v>
      </c>
      <c r="D19" s="17">
        <v>1</v>
      </c>
      <c r="E19" s="18">
        <v>44239</v>
      </c>
    </row>
    <row r="20" spans="1:5" ht="14.25" customHeight="1" x14ac:dyDescent="0.25">
      <c r="A20" s="20" t="s">
        <v>51</v>
      </c>
      <c r="B20" s="23">
        <v>1.65</v>
      </c>
      <c r="C20" s="16">
        <f t="shared" si="0"/>
        <v>40.1</v>
      </c>
      <c r="D20" s="17">
        <v>1000</v>
      </c>
      <c r="E20" s="18" t="s">
        <v>52</v>
      </c>
    </row>
    <row r="21" spans="1:5" ht="14.25" customHeight="1" x14ac:dyDescent="0.25">
      <c r="A21" s="20" t="s">
        <v>53</v>
      </c>
      <c r="B21" s="23">
        <v>1.0103626943005182</v>
      </c>
      <c r="C21" s="16">
        <f t="shared" si="0"/>
        <v>24.55</v>
      </c>
      <c r="D21" s="17">
        <v>1000</v>
      </c>
      <c r="E21" s="18">
        <v>43988</v>
      </c>
    </row>
    <row r="22" spans="1:5" ht="14.25" customHeight="1" x14ac:dyDescent="0.25">
      <c r="A22" s="20" t="s">
        <v>54</v>
      </c>
      <c r="B22" s="23">
        <v>1.3</v>
      </c>
      <c r="C22" s="16">
        <f t="shared" si="0"/>
        <v>31.59</v>
      </c>
      <c r="D22" s="17">
        <v>1000</v>
      </c>
      <c r="E22" s="18">
        <v>45008</v>
      </c>
    </row>
    <row r="23" spans="1:5" ht="14.25" customHeight="1" x14ac:dyDescent="0.25">
      <c r="A23" s="20" t="s">
        <v>55</v>
      </c>
      <c r="B23" s="23">
        <v>2.5</v>
      </c>
      <c r="C23" s="16">
        <f t="shared" si="0"/>
        <v>60.75</v>
      </c>
      <c r="D23" s="17">
        <v>30</v>
      </c>
      <c r="E23" s="18">
        <v>44235</v>
      </c>
    </row>
    <row r="24" spans="1:5" ht="14.25" customHeight="1" x14ac:dyDescent="0.25">
      <c r="A24" s="20" t="s">
        <v>56</v>
      </c>
      <c r="B24" s="23">
        <v>2.25</v>
      </c>
      <c r="C24" s="16">
        <f t="shared" si="0"/>
        <v>54.68</v>
      </c>
      <c r="D24" s="17">
        <v>400</v>
      </c>
      <c r="E24" s="18">
        <v>43976</v>
      </c>
    </row>
    <row r="25" spans="1:5" ht="14.25" customHeight="1" x14ac:dyDescent="0.25">
      <c r="A25" s="14" t="s">
        <v>57</v>
      </c>
      <c r="B25" s="23">
        <v>0.73684210526315785</v>
      </c>
      <c r="C25" s="16">
        <f t="shared" si="0"/>
        <v>17.91</v>
      </c>
      <c r="D25" s="17">
        <v>120</v>
      </c>
      <c r="E25" s="18"/>
    </row>
    <row r="26" spans="1:5" ht="14.25" customHeight="1" x14ac:dyDescent="0.25">
      <c r="A26" s="14" t="s">
        <v>58</v>
      </c>
      <c r="B26" s="23">
        <v>0.49904864315592556</v>
      </c>
      <c r="C26" s="16">
        <f t="shared" si="0"/>
        <v>12.13</v>
      </c>
      <c r="D26" s="17">
        <v>980</v>
      </c>
      <c r="E26" s="18">
        <v>44210</v>
      </c>
    </row>
    <row r="27" spans="1:5" ht="14.25" customHeight="1" x14ac:dyDescent="0.25">
      <c r="A27" s="20" t="s">
        <v>59</v>
      </c>
      <c r="B27" s="23">
        <v>0.3</v>
      </c>
      <c r="C27" s="16">
        <f t="shared" si="0"/>
        <v>7.29</v>
      </c>
      <c r="D27" s="17">
        <v>20</v>
      </c>
      <c r="E27" s="18">
        <v>44235</v>
      </c>
    </row>
    <row r="28" spans="1:5" ht="14.25" customHeight="1" x14ac:dyDescent="0.25">
      <c r="A28" s="20" t="s">
        <v>60</v>
      </c>
      <c r="B28" s="23">
        <v>0.20015319912670812</v>
      </c>
      <c r="C28" s="16">
        <f t="shared" si="0"/>
        <v>4.8600000000000003</v>
      </c>
      <c r="D28" s="17">
        <v>1000</v>
      </c>
      <c r="E28" s="18">
        <v>44106</v>
      </c>
    </row>
    <row r="29" spans="1:5" ht="14.25" customHeight="1" x14ac:dyDescent="0.25">
      <c r="A29" s="20" t="s">
        <v>61</v>
      </c>
      <c r="B29" s="23">
        <v>0.56217028627013554</v>
      </c>
      <c r="C29" s="16">
        <f t="shared" si="0"/>
        <v>13.66</v>
      </c>
      <c r="D29" s="17">
        <v>250</v>
      </c>
      <c r="E29" s="18">
        <v>44103</v>
      </c>
    </row>
    <row r="30" spans="1:5" ht="14.25" customHeight="1" x14ac:dyDescent="0.25">
      <c r="A30" s="20" t="s">
        <v>62</v>
      </c>
      <c r="B30" s="23">
        <v>1.2903225806451613</v>
      </c>
      <c r="C30" s="16">
        <f t="shared" si="0"/>
        <v>31.35</v>
      </c>
      <c r="D30" s="17">
        <v>1000</v>
      </c>
      <c r="E30" s="18">
        <v>44113</v>
      </c>
    </row>
    <row r="31" spans="1:5" ht="14.25" customHeight="1" x14ac:dyDescent="0.25">
      <c r="A31" s="20" t="s">
        <v>63</v>
      </c>
      <c r="B31" s="23">
        <v>1.25</v>
      </c>
      <c r="C31" s="16">
        <f t="shared" si="0"/>
        <v>30.38</v>
      </c>
      <c r="D31" s="17">
        <v>976</v>
      </c>
      <c r="E31" s="18">
        <v>44113</v>
      </c>
    </row>
    <row r="32" spans="1:5" ht="14.25" customHeight="1" x14ac:dyDescent="0.25">
      <c r="A32" s="20" t="s">
        <v>64</v>
      </c>
      <c r="B32" s="23">
        <v>0.16483516483516486</v>
      </c>
      <c r="C32" s="16">
        <f t="shared" si="0"/>
        <v>4.01</v>
      </c>
      <c r="D32" s="17">
        <v>145</v>
      </c>
      <c r="E32" s="18">
        <v>44219</v>
      </c>
    </row>
    <row r="33" spans="1:5" ht="14.25" customHeight="1" x14ac:dyDescent="0.25">
      <c r="A33" s="20" t="s">
        <v>65</v>
      </c>
      <c r="B33" s="23">
        <v>0.31578947368421051</v>
      </c>
      <c r="C33" s="16">
        <f t="shared" si="0"/>
        <v>7.67</v>
      </c>
      <c r="D33" s="17">
        <v>20</v>
      </c>
      <c r="E33" s="18">
        <v>44235</v>
      </c>
    </row>
    <row r="34" spans="1:5" ht="14.25" customHeight="1" x14ac:dyDescent="0.25">
      <c r="A34" s="20" t="s">
        <v>66</v>
      </c>
      <c r="B34" s="23">
        <v>0.65</v>
      </c>
      <c r="C34" s="16">
        <f t="shared" si="0"/>
        <v>15.8</v>
      </c>
      <c r="D34" s="17">
        <v>50</v>
      </c>
      <c r="E34" s="18">
        <v>44235</v>
      </c>
    </row>
    <row r="35" spans="1:5" ht="14.25" customHeight="1" x14ac:dyDescent="0.25">
      <c r="A35" s="20" t="s">
        <v>67</v>
      </c>
      <c r="B35" s="23">
        <v>34</v>
      </c>
      <c r="C35" s="16">
        <f t="shared" si="0"/>
        <v>826.2</v>
      </c>
      <c r="D35" s="17">
        <v>45</v>
      </c>
      <c r="E35" s="18">
        <v>43976</v>
      </c>
    </row>
    <row r="36" spans="1:5" ht="14.25" customHeight="1" x14ac:dyDescent="0.25">
      <c r="A36" s="20" t="s">
        <v>68</v>
      </c>
      <c r="B36" s="23">
        <v>0.33</v>
      </c>
      <c r="C36" s="16">
        <f t="shared" si="0"/>
        <v>8.02</v>
      </c>
      <c r="D36" s="17">
        <v>100</v>
      </c>
      <c r="E36" s="18">
        <v>43970</v>
      </c>
    </row>
    <row r="37" spans="1:5" ht="14.25" customHeight="1" x14ac:dyDescent="0.25">
      <c r="A37" s="20" t="s">
        <v>69</v>
      </c>
      <c r="B37" s="23">
        <v>10.5</v>
      </c>
      <c r="C37" s="16">
        <f t="shared" si="0"/>
        <v>255.15</v>
      </c>
      <c r="D37" s="17">
        <v>100</v>
      </c>
      <c r="E37" s="18">
        <v>44113</v>
      </c>
    </row>
    <row r="38" spans="1:5" ht="14.25" customHeight="1" x14ac:dyDescent="0.25">
      <c r="A38" s="20" t="s">
        <v>70</v>
      </c>
      <c r="B38" s="23">
        <v>0.8713450292397662</v>
      </c>
      <c r="C38" s="16">
        <f t="shared" si="0"/>
        <v>21.17</v>
      </c>
      <c r="D38" s="17">
        <v>150</v>
      </c>
      <c r="E38" s="18">
        <v>45008</v>
      </c>
    </row>
    <row r="39" spans="1:5" ht="14.25" customHeight="1" x14ac:dyDescent="0.25">
      <c r="A39" s="20" t="s">
        <v>71</v>
      </c>
      <c r="B39" s="23">
        <v>1.8</v>
      </c>
      <c r="C39" s="16">
        <f t="shared" si="0"/>
        <v>43.74</v>
      </c>
      <c r="D39" s="17">
        <v>200</v>
      </c>
      <c r="E39" s="18">
        <v>44219</v>
      </c>
    </row>
    <row r="40" spans="1:5" ht="14.25" customHeight="1" x14ac:dyDescent="0.2"/>
    <row r="41" spans="1:5" ht="14.25" customHeight="1" x14ac:dyDescent="0.2"/>
    <row r="42" spans="1:5" ht="14.25" customHeight="1" x14ac:dyDescent="0.2"/>
    <row r="43" spans="1:5" ht="14.25" customHeight="1" x14ac:dyDescent="0.2"/>
    <row r="44" spans="1:5" ht="14.25" customHeight="1" x14ac:dyDescent="0.2"/>
    <row r="45" spans="1:5" ht="14.25" customHeight="1" x14ac:dyDescent="0.2"/>
    <row r="46" spans="1:5" ht="14.25" customHeight="1" x14ac:dyDescent="0.2"/>
    <row r="47" spans="1:5" ht="14.25" customHeight="1" x14ac:dyDescent="0.2"/>
    <row r="48" spans="1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1:E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2.625" defaultRowHeight="15" customHeight="1" x14ac:dyDescent="0.2"/>
  <cols>
    <col min="1" max="26" width="10.625" customWidth="1"/>
  </cols>
  <sheetData>
    <row r="1" spans="1:7" ht="14.25" customHeight="1" x14ac:dyDescent="0.25">
      <c r="A1" s="26" t="s">
        <v>72</v>
      </c>
      <c r="B1" s="26"/>
      <c r="C1" s="26"/>
      <c r="D1" s="26"/>
      <c r="E1" s="26"/>
      <c r="F1" s="26"/>
      <c r="G1" s="26"/>
    </row>
    <row r="2" spans="1:7" ht="14.25" customHeight="1" x14ac:dyDescent="0.25">
      <c r="A2" s="20"/>
      <c r="B2" s="27" t="e">
        <f t="shared" ref="B2:B7" ca="1" si="0">_xludf.IFNA(VLOOKUP(A2,Productos,2,FALSE),0)</f>
        <v>#NAME?</v>
      </c>
      <c r="C2" s="28" t="e">
        <f t="shared" ref="C2:C7" ca="1" si="1">ROUND(Dolar_E/1*B2,-3)</f>
        <v>#NAME?</v>
      </c>
      <c r="D2" s="28" t="e">
        <f t="shared" ref="D2:D7" ca="1" si="2">E2*C2</f>
        <v>#NAME?</v>
      </c>
      <c r="E2" s="28">
        <v>1</v>
      </c>
      <c r="F2" s="28"/>
      <c r="G2" s="28">
        <f t="shared" ref="G2:G7" si="3">F2*E2</f>
        <v>0</v>
      </c>
    </row>
    <row r="3" spans="1:7" ht="14.25" customHeight="1" x14ac:dyDescent="0.25">
      <c r="A3" s="20"/>
      <c r="B3" s="27" t="e">
        <f t="shared" ca="1" si="0"/>
        <v>#NAME?</v>
      </c>
      <c r="C3" s="28" t="e">
        <f t="shared" ca="1" si="1"/>
        <v>#NAME?</v>
      </c>
      <c r="D3" s="28" t="e">
        <f t="shared" ca="1" si="2"/>
        <v>#NAME?</v>
      </c>
      <c r="E3" s="28">
        <v>2</v>
      </c>
      <c r="F3" s="28"/>
      <c r="G3" s="28">
        <f t="shared" si="3"/>
        <v>0</v>
      </c>
    </row>
    <row r="4" spans="1:7" ht="14.25" customHeight="1" x14ac:dyDescent="0.25">
      <c r="A4" s="20"/>
      <c r="B4" s="27" t="e">
        <f t="shared" ca="1" si="0"/>
        <v>#NAME?</v>
      </c>
      <c r="C4" s="28" t="e">
        <f t="shared" ca="1" si="1"/>
        <v>#NAME?</v>
      </c>
      <c r="D4" s="28" t="e">
        <f t="shared" ca="1" si="2"/>
        <v>#NAME?</v>
      </c>
      <c r="E4" s="28">
        <v>2</v>
      </c>
      <c r="F4" s="28"/>
      <c r="G4" s="28">
        <f t="shared" si="3"/>
        <v>0</v>
      </c>
    </row>
    <row r="5" spans="1:7" ht="14.25" customHeight="1" x14ac:dyDescent="0.25">
      <c r="A5" s="20"/>
      <c r="B5" s="27" t="e">
        <f t="shared" ca="1" si="0"/>
        <v>#NAME?</v>
      </c>
      <c r="C5" s="28" t="e">
        <f t="shared" ca="1" si="1"/>
        <v>#NAME?</v>
      </c>
      <c r="D5" s="28" t="e">
        <f t="shared" ca="1" si="2"/>
        <v>#NAME?</v>
      </c>
      <c r="E5" s="28">
        <v>1</v>
      </c>
      <c r="F5" s="28"/>
      <c r="G5" s="28">
        <f t="shared" si="3"/>
        <v>0</v>
      </c>
    </row>
    <row r="6" spans="1:7" ht="14.25" customHeight="1" x14ac:dyDescent="0.25">
      <c r="A6" s="20"/>
      <c r="B6" s="27" t="e">
        <f t="shared" ca="1" si="0"/>
        <v>#NAME?</v>
      </c>
      <c r="C6" s="28" t="e">
        <f t="shared" ca="1" si="1"/>
        <v>#NAME?</v>
      </c>
      <c r="D6" s="28" t="e">
        <f t="shared" ca="1" si="2"/>
        <v>#NAME?</v>
      </c>
      <c r="E6" s="28">
        <v>1</v>
      </c>
      <c r="F6" s="28"/>
      <c r="G6" s="28">
        <f t="shared" si="3"/>
        <v>0</v>
      </c>
    </row>
    <row r="7" spans="1:7" ht="14.25" customHeight="1" x14ac:dyDescent="0.25">
      <c r="A7" s="20"/>
      <c r="B7" s="27" t="e">
        <f t="shared" ca="1" si="0"/>
        <v>#NAME?</v>
      </c>
      <c r="C7" s="28" t="e">
        <f t="shared" ca="1" si="1"/>
        <v>#NAME?</v>
      </c>
      <c r="D7" s="28" t="e">
        <f t="shared" ca="1" si="2"/>
        <v>#NAME?</v>
      </c>
      <c r="E7" s="28">
        <v>7</v>
      </c>
      <c r="F7" s="28"/>
      <c r="G7" s="28">
        <f t="shared" si="3"/>
        <v>0</v>
      </c>
    </row>
    <row r="8" spans="1:7" ht="14.25" customHeight="1" x14ac:dyDescent="0.25">
      <c r="A8" s="26"/>
      <c r="B8" s="29" t="e">
        <f t="shared" ref="B8:D8" ca="1" si="4">SUM(B2:B7)</f>
        <v>#NAME?</v>
      </c>
      <c r="C8" s="26" t="e">
        <f t="shared" ca="1" si="4"/>
        <v>#NAME?</v>
      </c>
      <c r="D8" s="26" t="e">
        <f t="shared" ca="1" si="4"/>
        <v>#NAME?</v>
      </c>
      <c r="E8" s="26"/>
      <c r="F8" s="26"/>
      <c r="G8" s="26">
        <f>SUM(G2:G7)</f>
        <v>0</v>
      </c>
    </row>
    <row r="9" spans="1:7" ht="14.25" customHeight="1" x14ac:dyDescent="0.25">
      <c r="A9" s="1"/>
      <c r="B9" s="1"/>
      <c r="C9" s="1"/>
      <c r="D9" s="1"/>
      <c r="E9" s="1"/>
      <c r="F9" s="1"/>
    </row>
    <row r="10" spans="1:7" ht="14.25" customHeight="1" x14ac:dyDescent="0.2"/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25" defaultRowHeight="15" customHeight="1" x14ac:dyDescent="0.2"/>
  <cols>
    <col min="1" max="1" width="7.25" customWidth="1"/>
    <col min="2" max="2" width="14.5" customWidth="1"/>
    <col min="3" max="3" width="10.625" customWidth="1"/>
    <col min="4" max="4" width="11" customWidth="1"/>
    <col min="5" max="5" width="15.625" customWidth="1"/>
    <col min="6" max="6" width="12.625" customWidth="1"/>
    <col min="7" max="7" width="11" customWidth="1"/>
    <col min="8" max="8" width="13.375" customWidth="1"/>
    <col min="9" max="26" width="11" customWidth="1"/>
  </cols>
  <sheetData>
    <row r="1" spans="1:26" x14ac:dyDescent="0.25">
      <c r="A1" s="96"/>
      <c r="B1" s="94"/>
      <c r="C1" s="95"/>
      <c r="D1" s="30" t="s">
        <v>73</v>
      </c>
      <c r="E1" s="30"/>
      <c r="F1" s="31" t="s">
        <v>74</v>
      </c>
      <c r="G1" s="32" t="s">
        <v>75</v>
      </c>
      <c r="H1" s="33" t="s">
        <v>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1" t="s">
        <v>77</v>
      </c>
      <c r="B2" s="13" t="s">
        <v>78</v>
      </c>
      <c r="C2" s="13" t="s">
        <v>4</v>
      </c>
      <c r="D2" s="34" t="s">
        <v>0</v>
      </c>
      <c r="E2" s="34" t="s">
        <v>79</v>
      </c>
      <c r="F2" s="13" t="s">
        <v>79</v>
      </c>
      <c r="G2" s="35" t="s">
        <v>79</v>
      </c>
      <c r="H2" s="36" t="s">
        <v>80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37">
        <v>11.99</v>
      </c>
      <c r="B3" s="1" t="s">
        <v>53</v>
      </c>
      <c r="C3" s="38">
        <v>10</v>
      </c>
      <c r="D3" s="39">
        <f>A3/C3</f>
        <v>1.1990000000000001</v>
      </c>
      <c r="E3" s="40">
        <f>Dolar_E*D3</f>
        <v>29.135700000000003</v>
      </c>
      <c r="F3" s="41">
        <f t="shared" ref="F3:F5" si="0">E3*I3+E3</f>
        <v>37.876410000000007</v>
      </c>
      <c r="G3" s="41">
        <f>F3-E3</f>
        <v>8.7407100000000035</v>
      </c>
      <c r="H3" s="41">
        <f>G3*C3</f>
        <v>87.407100000000042</v>
      </c>
      <c r="I3" s="19">
        <v>0.3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37">
        <v>32</v>
      </c>
      <c r="B4" s="1" t="s">
        <v>81</v>
      </c>
      <c r="C4" s="38">
        <v>30</v>
      </c>
      <c r="D4" s="39">
        <f t="shared" ref="D4:D8" si="1">IF(B4="","",A4/C4)</f>
        <v>1.0666666666666667</v>
      </c>
      <c r="E4" s="40">
        <f>Dolar_E*D4</f>
        <v>25.92</v>
      </c>
      <c r="F4" s="41">
        <f t="shared" si="0"/>
        <v>33.695999999999998</v>
      </c>
      <c r="G4" s="41">
        <f t="shared" ref="G4:G8" si="2">IF(B4="","",F4-E4)</f>
        <v>7.7759999999999962</v>
      </c>
      <c r="H4" s="41">
        <f t="shared" ref="H4:H8" si="3">IF(B4="","",G4*C4)</f>
        <v>233.27999999999989</v>
      </c>
      <c r="I4" s="19">
        <v>0.3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37">
        <v>11</v>
      </c>
      <c r="B5" s="1" t="s">
        <v>82</v>
      </c>
      <c r="C5" s="38">
        <v>10</v>
      </c>
      <c r="D5" s="39">
        <f t="shared" si="1"/>
        <v>1.1000000000000001</v>
      </c>
      <c r="E5" s="40">
        <f>Dolar_E*D5</f>
        <v>26.730000000000004</v>
      </c>
      <c r="F5" s="41">
        <f t="shared" si="0"/>
        <v>33.412500000000009</v>
      </c>
      <c r="G5" s="41">
        <f t="shared" si="2"/>
        <v>6.6825000000000045</v>
      </c>
      <c r="H5" s="41">
        <f t="shared" si="3"/>
        <v>66.825000000000045</v>
      </c>
      <c r="I5" s="19">
        <v>0.25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7"/>
      <c r="B6" s="1"/>
      <c r="C6" s="38"/>
      <c r="D6" s="1" t="str">
        <f t="shared" si="1"/>
        <v/>
      </c>
      <c r="E6" s="42" t="str">
        <f>IF(B6="","",D6*Dolar_E/1)</f>
        <v/>
      </c>
      <c r="F6" s="1"/>
      <c r="G6" s="42" t="str">
        <f t="shared" si="2"/>
        <v/>
      </c>
      <c r="H6" s="42" t="str">
        <f t="shared" si="3"/>
        <v/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37"/>
      <c r="B7" s="1"/>
      <c r="C7" s="38"/>
      <c r="D7" s="1" t="str">
        <f t="shared" si="1"/>
        <v/>
      </c>
      <c r="E7" s="42" t="str">
        <f>IF(B7="","",D7*Dolar_E/1)</f>
        <v/>
      </c>
      <c r="F7" s="1"/>
      <c r="G7" s="42" t="str">
        <f t="shared" si="2"/>
        <v/>
      </c>
      <c r="H7" s="42" t="str">
        <f t="shared" si="3"/>
        <v/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37"/>
      <c r="B8" s="1"/>
      <c r="C8" s="38"/>
      <c r="D8" s="1" t="str">
        <f t="shared" si="1"/>
        <v/>
      </c>
      <c r="E8" s="42" t="str">
        <f>IF(B8="","",D8*Dolar_E/1)</f>
        <v/>
      </c>
      <c r="F8" s="1"/>
      <c r="G8" s="42" t="str">
        <f t="shared" si="2"/>
        <v/>
      </c>
      <c r="H8" s="42" t="str">
        <f t="shared" si="3"/>
        <v/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37"/>
      <c r="B9" s="1"/>
      <c r="C9" s="3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37"/>
      <c r="B10" s="1"/>
      <c r="C10" s="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37"/>
      <c r="B11" s="1"/>
      <c r="C11" s="3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7"/>
      <c r="B12" s="1"/>
      <c r="C12" s="3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7"/>
      <c r="B13" s="1"/>
      <c r="C13" s="38"/>
      <c r="D13" s="1"/>
      <c r="E13" s="1"/>
      <c r="F13" s="1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37"/>
      <c r="B14" s="1"/>
      <c r="C14" s="3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7"/>
      <c r="B15" s="1"/>
      <c r="C15" s="3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7"/>
      <c r="B16" s="1"/>
      <c r="C16" s="3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7"/>
      <c r="B17" s="1"/>
      <c r="C17" s="3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7"/>
      <c r="B18" s="1"/>
      <c r="C18" s="3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37"/>
      <c r="B19" s="1"/>
      <c r="C19" s="3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7"/>
      <c r="B20" s="1"/>
      <c r="C20" s="3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7"/>
      <c r="B21" s="1"/>
      <c r="C21" s="3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7"/>
      <c r="B22" s="1"/>
      <c r="C22" s="3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7"/>
      <c r="B23" s="1"/>
      <c r="C23" s="3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7"/>
      <c r="B24" s="1"/>
      <c r="C24" s="3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7"/>
      <c r="B25" s="1"/>
      <c r="C25" s="3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7"/>
      <c r="B26" s="1"/>
      <c r="C26" s="3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7"/>
      <c r="B27" s="1"/>
      <c r="C27" s="3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7"/>
      <c r="B28" s="1"/>
      <c r="C28" s="3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37"/>
      <c r="B29" s="1"/>
      <c r="C29" s="3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37"/>
      <c r="B30" s="1"/>
      <c r="C30" s="3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7"/>
      <c r="B31" s="1"/>
      <c r="C31" s="3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7"/>
      <c r="B32" s="1"/>
      <c r="C32" s="3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7"/>
      <c r="B33" s="1"/>
      <c r="C33" s="3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7"/>
      <c r="B34" s="1"/>
      <c r="C34" s="3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37"/>
      <c r="B35" s="1"/>
      <c r="C35" s="3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7"/>
      <c r="B36" s="1"/>
      <c r="C36" s="3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7"/>
      <c r="B37" s="1"/>
      <c r="C37" s="3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7"/>
      <c r="B38" s="1"/>
      <c r="C38" s="3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7"/>
      <c r="B39" s="1"/>
      <c r="C39" s="3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37"/>
      <c r="B40" s="1"/>
      <c r="C40" s="3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7"/>
      <c r="B41" s="1"/>
      <c r="C41" s="3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7"/>
      <c r="B42" s="1"/>
      <c r="C42" s="3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7"/>
      <c r="B43" s="1"/>
      <c r="C43" s="3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7"/>
      <c r="B44" s="1"/>
      <c r="C44" s="3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7"/>
      <c r="B45" s="1"/>
      <c r="C45" s="3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7"/>
      <c r="B46" s="1"/>
      <c r="C46" s="3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7"/>
      <c r="B47" s="1"/>
      <c r="C47" s="3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7"/>
      <c r="B48" s="1"/>
      <c r="C48" s="3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7"/>
      <c r="B49" s="1"/>
      <c r="C49" s="3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7"/>
      <c r="B50" s="1"/>
      <c r="C50" s="3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7"/>
      <c r="B51" s="1"/>
      <c r="C51" s="3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7"/>
      <c r="B52" s="1"/>
      <c r="C52" s="3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7"/>
      <c r="B53" s="1"/>
      <c r="C53" s="3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7"/>
      <c r="B54" s="1"/>
      <c r="C54" s="3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37"/>
      <c r="B55" s="1"/>
      <c r="C55" s="3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37"/>
      <c r="B56" s="1"/>
      <c r="C56" s="3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37"/>
      <c r="B57" s="1"/>
      <c r="C57" s="3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7"/>
      <c r="B58" s="1"/>
      <c r="C58" s="3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7"/>
      <c r="B59" s="1"/>
      <c r="C59" s="3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7"/>
      <c r="B60" s="1"/>
      <c r="C60" s="3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7"/>
      <c r="B61" s="1"/>
      <c r="C61" s="3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7"/>
      <c r="B62" s="1"/>
      <c r="C62" s="3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7"/>
      <c r="B63" s="1"/>
      <c r="C63" s="3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7"/>
      <c r="B64" s="1"/>
      <c r="C64" s="3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7"/>
      <c r="B65" s="1"/>
      <c r="C65" s="3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7"/>
      <c r="B66" s="1"/>
      <c r="C66" s="3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7"/>
      <c r="B67" s="1"/>
      <c r="C67" s="3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7"/>
      <c r="B68" s="1"/>
      <c r="C68" s="3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7"/>
      <c r="B69" s="1"/>
      <c r="C69" s="3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37"/>
      <c r="B70" s="1"/>
      <c r="C70" s="3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37"/>
      <c r="B71" s="1"/>
      <c r="C71" s="3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37"/>
      <c r="B72" s="1"/>
      <c r="C72" s="3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37"/>
      <c r="B73" s="1"/>
      <c r="C73" s="3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37"/>
      <c r="B74" s="1"/>
      <c r="C74" s="3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37"/>
      <c r="B75" s="1"/>
      <c r="C75" s="3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37"/>
      <c r="B76" s="1"/>
      <c r="C76" s="3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37"/>
      <c r="B77" s="1"/>
      <c r="C77" s="3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37"/>
      <c r="B78" s="1"/>
      <c r="C78" s="3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37"/>
      <c r="B79" s="1"/>
      <c r="C79" s="3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37"/>
      <c r="B80" s="1"/>
      <c r="C80" s="3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37"/>
      <c r="B81" s="1"/>
      <c r="C81" s="3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37"/>
      <c r="B82" s="1"/>
      <c r="C82" s="3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37"/>
      <c r="B83" s="1"/>
      <c r="C83" s="3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37"/>
      <c r="B84" s="1"/>
      <c r="C84" s="3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37"/>
      <c r="B85" s="1"/>
      <c r="C85" s="3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37"/>
      <c r="B86" s="1"/>
      <c r="C86" s="3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37"/>
      <c r="B87" s="1"/>
      <c r="C87" s="3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37"/>
      <c r="B88" s="1"/>
      <c r="C88" s="3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37"/>
      <c r="B89" s="1"/>
      <c r="C89" s="3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37"/>
      <c r="B90" s="1"/>
      <c r="C90" s="3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37"/>
      <c r="B91" s="1"/>
      <c r="C91" s="3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37"/>
      <c r="B92" s="1"/>
      <c r="C92" s="3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37"/>
      <c r="B93" s="1"/>
      <c r="C93" s="3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37"/>
      <c r="B94" s="1"/>
      <c r="C94" s="3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37"/>
      <c r="B95" s="1"/>
      <c r="C95" s="3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37"/>
      <c r="B96" s="1"/>
      <c r="C96" s="3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37"/>
      <c r="B97" s="1"/>
      <c r="C97" s="3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37"/>
      <c r="B98" s="1"/>
      <c r="C98" s="3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37"/>
      <c r="B99" s="1"/>
      <c r="C99" s="3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37"/>
      <c r="B100" s="1"/>
      <c r="C100" s="3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37"/>
      <c r="B101" s="1"/>
      <c r="C101" s="3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37"/>
      <c r="B102" s="1"/>
      <c r="C102" s="3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37"/>
      <c r="B103" s="1"/>
      <c r="C103" s="3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37"/>
      <c r="B104" s="1"/>
      <c r="C104" s="3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37"/>
      <c r="B105" s="1"/>
      <c r="C105" s="3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37"/>
      <c r="B106" s="1"/>
      <c r="C106" s="3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37"/>
      <c r="B107" s="1"/>
      <c r="C107" s="3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37"/>
      <c r="B108" s="1"/>
      <c r="C108" s="3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37"/>
      <c r="B109" s="1"/>
      <c r="C109" s="3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37"/>
      <c r="B110" s="1"/>
      <c r="C110" s="3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37"/>
      <c r="B111" s="1"/>
      <c r="C111" s="3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37"/>
      <c r="B112" s="1"/>
      <c r="C112" s="3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37"/>
      <c r="B113" s="1"/>
      <c r="C113" s="3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37"/>
      <c r="B114" s="1"/>
      <c r="C114" s="3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37"/>
      <c r="B115" s="1"/>
      <c r="C115" s="3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37"/>
      <c r="B116" s="1"/>
      <c r="C116" s="3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37"/>
      <c r="B117" s="1"/>
      <c r="C117" s="3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37"/>
      <c r="B118" s="1"/>
      <c r="C118" s="3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37"/>
      <c r="B119" s="1"/>
      <c r="C119" s="3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37"/>
      <c r="B120" s="1"/>
      <c r="C120" s="3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37"/>
      <c r="B121" s="1"/>
      <c r="C121" s="3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37"/>
      <c r="B122" s="1"/>
      <c r="C122" s="3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37"/>
      <c r="B123" s="1"/>
      <c r="C123" s="3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37"/>
      <c r="B124" s="1"/>
      <c r="C124" s="3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37"/>
      <c r="B125" s="1"/>
      <c r="C125" s="3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37"/>
      <c r="B126" s="1"/>
      <c r="C126" s="3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37"/>
      <c r="B127" s="1"/>
      <c r="C127" s="3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37"/>
      <c r="B128" s="1"/>
      <c r="C128" s="3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37"/>
      <c r="B129" s="1"/>
      <c r="C129" s="3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37"/>
      <c r="B130" s="1"/>
      <c r="C130" s="3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37"/>
      <c r="B131" s="1"/>
      <c r="C131" s="3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37"/>
      <c r="B132" s="1"/>
      <c r="C132" s="3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37"/>
      <c r="B133" s="1"/>
      <c r="C133" s="3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37"/>
      <c r="B134" s="1"/>
      <c r="C134" s="3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37"/>
      <c r="B135" s="1"/>
      <c r="C135" s="3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37"/>
      <c r="B136" s="1"/>
      <c r="C136" s="3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37"/>
      <c r="B137" s="1"/>
      <c r="C137" s="3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37"/>
      <c r="B138" s="1"/>
      <c r="C138" s="3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37"/>
      <c r="B139" s="1"/>
      <c r="C139" s="3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37"/>
      <c r="B140" s="1"/>
      <c r="C140" s="3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37"/>
      <c r="B141" s="1"/>
      <c r="C141" s="3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37"/>
      <c r="B142" s="1"/>
      <c r="C142" s="3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37"/>
      <c r="B143" s="1"/>
      <c r="C143" s="3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37"/>
      <c r="B144" s="1"/>
      <c r="C144" s="3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37"/>
      <c r="B145" s="1"/>
      <c r="C145" s="3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37"/>
      <c r="B146" s="1"/>
      <c r="C146" s="3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37"/>
      <c r="B147" s="1"/>
      <c r="C147" s="3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37"/>
      <c r="B148" s="1"/>
      <c r="C148" s="3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37"/>
      <c r="B149" s="1"/>
      <c r="C149" s="3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37"/>
      <c r="B150" s="1"/>
      <c r="C150" s="3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37"/>
      <c r="B151" s="1"/>
      <c r="C151" s="3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37"/>
      <c r="B152" s="1"/>
      <c r="C152" s="3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37"/>
      <c r="B153" s="1"/>
      <c r="C153" s="3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37"/>
      <c r="B154" s="1"/>
      <c r="C154" s="3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37"/>
      <c r="B155" s="1"/>
      <c r="C155" s="3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37"/>
      <c r="B156" s="1"/>
      <c r="C156" s="3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37"/>
      <c r="B157" s="1"/>
      <c r="C157" s="3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37"/>
      <c r="B158" s="1"/>
      <c r="C158" s="3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37"/>
      <c r="B159" s="1"/>
      <c r="C159" s="3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37"/>
      <c r="B160" s="1"/>
      <c r="C160" s="3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37"/>
      <c r="B161" s="1"/>
      <c r="C161" s="3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37"/>
      <c r="B162" s="1"/>
      <c r="C162" s="3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37"/>
      <c r="B163" s="1"/>
      <c r="C163" s="3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37"/>
      <c r="B164" s="1"/>
      <c r="C164" s="3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37"/>
      <c r="B165" s="1"/>
      <c r="C165" s="3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37"/>
      <c r="B166" s="1"/>
      <c r="C166" s="3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37"/>
      <c r="B167" s="1"/>
      <c r="C167" s="3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37"/>
      <c r="B168" s="1"/>
      <c r="C168" s="3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37"/>
      <c r="B169" s="1"/>
      <c r="C169" s="3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37"/>
      <c r="B170" s="1"/>
      <c r="C170" s="3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37"/>
      <c r="B171" s="1"/>
      <c r="C171" s="3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37"/>
      <c r="B172" s="1"/>
      <c r="C172" s="3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37"/>
      <c r="B173" s="1"/>
      <c r="C173" s="3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37"/>
      <c r="B174" s="1"/>
      <c r="C174" s="3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37"/>
      <c r="B175" s="1"/>
      <c r="C175" s="3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37"/>
      <c r="B176" s="1"/>
      <c r="C176" s="3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37"/>
      <c r="B177" s="1"/>
      <c r="C177" s="3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37"/>
      <c r="B178" s="1"/>
      <c r="C178" s="3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37"/>
      <c r="B179" s="1"/>
      <c r="C179" s="3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37"/>
      <c r="B180" s="1"/>
      <c r="C180" s="3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37"/>
      <c r="B181" s="1"/>
      <c r="C181" s="3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37"/>
      <c r="B182" s="1"/>
      <c r="C182" s="3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37"/>
      <c r="B183" s="1"/>
      <c r="C183" s="3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37"/>
      <c r="B184" s="1"/>
      <c r="C184" s="3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37"/>
      <c r="B185" s="1"/>
      <c r="C185" s="3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37"/>
      <c r="B186" s="1"/>
      <c r="C186" s="3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37"/>
      <c r="B187" s="1"/>
      <c r="C187" s="3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37"/>
      <c r="B188" s="1"/>
      <c r="C188" s="3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37"/>
      <c r="B189" s="1"/>
      <c r="C189" s="3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37"/>
      <c r="B190" s="1"/>
      <c r="C190" s="3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37"/>
      <c r="B191" s="1"/>
      <c r="C191" s="3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37"/>
      <c r="B192" s="1"/>
      <c r="C192" s="3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37"/>
      <c r="B193" s="1"/>
      <c r="C193" s="3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37"/>
      <c r="B194" s="1"/>
      <c r="C194" s="3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37"/>
      <c r="B195" s="1"/>
      <c r="C195" s="3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37"/>
      <c r="B196" s="1"/>
      <c r="C196" s="3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37"/>
      <c r="B197" s="1"/>
      <c r="C197" s="3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37"/>
      <c r="B198" s="1"/>
      <c r="C198" s="3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37"/>
      <c r="B199" s="1"/>
      <c r="C199" s="3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37"/>
      <c r="B200" s="1"/>
      <c r="C200" s="3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37"/>
      <c r="B201" s="1"/>
      <c r="C201" s="3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37"/>
      <c r="B202" s="1"/>
      <c r="C202" s="3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37"/>
      <c r="B203" s="1"/>
      <c r="C203" s="3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37"/>
      <c r="B204" s="1"/>
      <c r="C204" s="3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37"/>
      <c r="B205" s="1"/>
      <c r="C205" s="3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37"/>
      <c r="B206" s="1"/>
      <c r="C206" s="3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37"/>
      <c r="B207" s="1"/>
      <c r="C207" s="3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37"/>
      <c r="B208" s="1"/>
      <c r="C208" s="3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37"/>
      <c r="B209" s="1"/>
      <c r="C209" s="3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37"/>
      <c r="B210" s="1"/>
      <c r="C210" s="3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37"/>
      <c r="B211" s="1"/>
      <c r="C211" s="3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37"/>
      <c r="B212" s="1"/>
      <c r="C212" s="3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37"/>
      <c r="B213" s="1"/>
      <c r="C213" s="3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37"/>
      <c r="B214" s="1"/>
      <c r="C214" s="3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37"/>
      <c r="B215" s="1"/>
      <c r="C215" s="3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37"/>
      <c r="B216" s="1"/>
      <c r="C216" s="3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37"/>
      <c r="B217" s="1"/>
      <c r="C217" s="3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37"/>
      <c r="B218" s="1"/>
      <c r="C218" s="3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37"/>
      <c r="B219" s="1"/>
      <c r="C219" s="3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37"/>
      <c r="B220" s="1"/>
      <c r="C220" s="3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37"/>
      <c r="B221" s="1"/>
      <c r="C221" s="3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37"/>
      <c r="B222" s="1"/>
      <c r="C222" s="3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37"/>
      <c r="B223" s="1"/>
      <c r="C223" s="3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37"/>
      <c r="B224" s="1"/>
      <c r="C224" s="3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37"/>
      <c r="B225" s="1"/>
      <c r="C225" s="3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37"/>
      <c r="B226" s="1"/>
      <c r="C226" s="3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37"/>
      <c r="B227" s="1"/>
      <c r="C227" s="3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37"/>
      <c r="B228" s="1"/>
      <c r="C228" s="3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37"/>
      <c r="B229" s="1"/>
      <c r="C229" s="3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37"/>
      <c r="B230" s="1"/>
      <c r="C230" s="3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37"/>
      <c r="B231" s="1"/>
      <c r="C231" s="3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37"/>
      <c r="B232" s="1"/>
      <c r="C232" s="3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37"/>
      <c r="B233" s="1"/>
      <c r="C233" s="3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37"/>
      <c r="B234" s="1"/>
      <c r="C234" s="3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37"/>
      <c r="B235" s="1"/>
      <c r="C235" s="3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37"/>
      <c r="B236" s="1"/>
      <c r="C236" s="3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37"/>
      <c r="B237" s="1"/>
      <c r="C237" s="3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37"/>
      <c r="B238" s="1"/>
      <c r="C238" s="3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37"/>
      <c r="B239" s="1"/>
      <c r="C239" s="3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37"/>
      <c r="B240" s="1"/>
      <c r="C240" s="3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37"/>
      <c r="B241" s="1"/>
      <c r="C241" s="3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37"/>
      <c r="B242" s="1"/>
      <c r="C242" s="3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37"/>
      <c r="B243" s="1"/>
      <c r="C243" s="3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37"/>
      <c r="B244" s="1"/>
      <c r="C244" s="3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37"/>
      <c r="B245" s="1"/>
      <c r="C245" s="3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37"/>
      <c r="B246" s="1"/>
      <c r="C246" s="3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37"/>
      <c r="B247" s="1"/>
      <c r="C247" s="3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37"/>
      <c r="B248" s="1"/>
      <c r="C248" s="3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37"/>
      <c r="B249" s="1"/>
      <c r="C249" s="3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37"/>
      <c r="B250" s="1"/>
      <c r="C250" s="3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37"/>
      <c r="B251" s="1"/>
      <c r="C251" s="3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37"/>
      <c r="B252" s="1"/>
      <c r="C252" s="3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37"/>
      <c r="B253" s="1"/>
      <c r="C253" s="3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37"/>
      <c r="B254" s="1"/>
      <c r="C254" s="3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37"/>
      <c r="B255" s="1"/>
      <c r="C255" s="3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37"/>
      <c r="B256" s="1"/>
      <c r="C256" s="3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37"/>
      <c r="B257" s="1"/>
      <c r="C257" s="3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37"/>
      <c r="B258" s="1"/>
      <c r="C258" s="3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37"/>
      <c r="B259" s="1"/>
      <c r="C259" s="3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37"/>
      <c r="B260" s="1"/>
      <c r="C260" s="3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37"/>
      <c r="B261" s="1"/>
      <c r="C261" s="3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37"/>
      <c r="B262" s="1"/>
      <c r="C262" s="3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37"/>
      <c r="B263" s="1"/>
      <c r="C263" s="3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37"/>
      <c r="B264" s="1"/>
      <c r="C264" s="3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37"/>
      <c r="B265" s="1"/>
      <c r="C265" s="3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37"/>
      <c r="B266" s="1"/>
      <c r="C266" s="3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37"/>
      <c r="B267" s="1"/>
      <c r="C267" s="3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37"/>
      <c r="B268" s="1"/>
      <c r="C268" s="3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37"/>
      <c r="B269" s="1"/>
      <c r="C269" s="3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37"/>
      <c r="B270" s="1"/>
      <c r="C270" s="3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37"/>
      <c r="B271" s="1"/>
      <c r="C271" s="3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37"/>
      <c r="B272" s="1"/>
      <c r="C272" s="3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37"/>
      <c r="B273" s="1"/>
      <c r="C273" s="3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37"/>
      <c r="B274" s="1"/>
      <c r="C274" s="3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37"/>
      <c r="B275" s="1"/>
      <c r="C275" s="3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37"/>
      <c r="B276" s="1"/>
      <c r="C276" s="3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37"/>
      <c r="B277" s="1"/>
      <c r="C277" s="3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37"/>
      <c r="B278" s="1"/>
      <c r="C278" s="3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37"/>
      <c r="B279" s="1"/>
      <c r="C279" s="3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37"/>
      <c r="B280" s="1"/>
      <c r="C280" s="3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37"/>
      <c r="B281" s="1"/>
      <c r="C281" s="3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37"/>
      <c r="B282" s="1"/>
      <c r="C282" s="3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37"/>
      <c r="B283" s="1"/>
      <c r="C283" s="3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37"/>
      <c r="B284" s="1"/>
      <c r="C284" s="3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37"/>
      <c r="B285" s="1"/>
      <c r="C285" s="3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37"/>
      <c r="B286" s="1"/>
      <c r="C286" s="3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37"/>
      <c r="B287" s="1"/>
      <c r="C287" s="3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37"/>
      <c r="B288" s="1"/>
      <c r="C288" s="3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37"/>
      <c r="B289" s="1"/>
      <c r="C289" s="3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37"/>
      <c r="B290" s="1"/>
      <c r="C290" s="3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37"/>
      <c r="B291" s="1"/>
      <c r="C291" s="3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37"/>
      <c r="B292" s="1"/>
      <c r="C292" s="3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37"/>
      <c r="B293" s="1"/>
      <c r="C293" s="3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37"/>
      <c r="B294" s="1"/>
      <c r="C294" s="3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37"/>
      <c r="B295" s="1"/>
      <c r="C295" s="3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37"/>
      <c r="B296" s="1"/>
      <c r="C296" s="3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37"/>
      <c r="B297" s="1"/>
      <c r="C297" s="3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37"/>
      <c r="B298" s="1"/>
      <c r="C298" s="3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37"/>
      <c r="B299" s="1"/>
      <c r="C299" s="3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37"/>
      <c r="B300" s="1"/>
      <c r="C300" s="3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37"/>
      <c r="B301" s="1"/>
      <c r="C301" s="3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37"/>
      <c r="B302" s="1"/>
      <c r="C302" s="3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37"/>
      <c r="B303" s="1"/>
      <c r="C303" s="3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37"/>
      <c r="B304" s="1"/>
      <c r="C304" s="3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37"/>
      <c r="B305" s="1"/>
      <c r="C305" s="3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37"/>
      <c r="B306" s="1"/>
      <c r="C306" s="3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37"/>
      <c r="B307" s="1"/>
      <c r="C307" s="3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37"/>
      <c r="B308" s="1"/>
      <c r="C308" s="3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37"/>
      <c r="B309" s="1"/>
      <c r="C309" s="3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37"/>
      <c r="B310" s="1"/>
      <c r="C310" s="3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37"/>
      <c r="B311" s="1"/>
      <c r="C311" s="3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37"/>
      <c r="B312" s="1"/>
      <c r="C312" s="3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37"/>
      <c r="B313" s="1"/>
      <c r="C313" s="3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37"/>
      <c r="B314" s="1"/>
      <c r="C314" s="3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37"/>
      <c r="B315" s="1"/>
      <c r="C315" s="3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37"/>
      <c r="B316" s="1"/>
      <c r="C316" s="3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37"/>
      <c r="B317" s="1"/>
      <c r="C317" s="3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37"/>
      <c r="B318" s="1"/>
      <c r="C318" s="3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37"/>
      <c r="B319" s="1"/>
      <c r="C319" s="3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37"/>
      <c r="B320" s="1"/>
      <c r="C320" s="3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37"/>
      <c r="B321" s="1"/>
      <c r="C321" s="3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37"/>
      <c r="B322" s="1"/>
      <c r="C322" s="3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37"/>
      <c r="B323" s="1"/>
      <c r="C323" s="3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37"/>
      <c r="B324" s="1"/>
      <c r="C324" s="3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37"/>
      <c r="B325" s="1"/>
      <c r="C325" s="3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37"/>
      <c r="B326" s="1"/>
      <c r="C326" s="3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37"/>
      <c r="B327" s="1"/>
      <c r="C327" s="3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37"/>
      <c r="B328" s="1"/>
      <c r="C328" s="3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37"/>
      <c r="B329" s="1"/>
      <c r="C329" s="3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37"/>
      <c r="B330" s="1"/>
      <c r="C330" s="3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37"/>
      <c r="B331" s="1"/>
      <c r="C331" s="3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37"/>
      <c r="B332" s="1"/>
      <c r="C332" s="3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37"/>
      <c r="B333" s="1"/>
      <c r="C333" s="3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37"/>
      <c r="B334" s="1"/>
      <c r="C334" s="3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37"/>
      <c r="B335" s="1"/>
      <c r="C335" s="3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37"/>
      <c r="B336" s="1"/>
      <c r="C336" s="3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37"/>
      <c r="B337" s="1"/>
      <c r="C337" s="3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37"/>
      <c r="B338" s="1"/>
      <c r="C338" s="3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37"/>
      <c r="B339" s="1"/>
      <c r="C339" s="3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37"/>
      <c r="B340" s="1"/>
      <c r="C340" s="3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37"/>
      <c r="B341" s="1"/>
      <c r="C341" s="3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37"/>
      <c r="B342" s="1"/>
      <c r="C342" s="3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37"/>
      <c r="B343" s="1"/>
      <c r="C343" s="3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37"/>
      <c r="B344" s="1"/>
      <c r="C344" s="3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37"/>
      <c r="B345" s="1"/>
      <c r="C345" s="3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37"/>
      <c r="B346" s="1"/>
      <c r="C346" s="3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37"/>
      <c r="B347" s="1"/>
      <c r="C347" s="3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37"/>
      <c r="B348" s="1"/>
      <c r="C348" s="3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37"/>
      <c r="B349" s="1"/>
      <c r="C349" s="3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37"/>
      <c r="B350" s="1"/>
      <c r="C350" s="3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37"/>
      <c r="B351" s="1"/>
      <c r="C351" s="3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37"/>
      <c r="B352" s="1"/>
      <c r="C352" s="3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37"/>
      <c r="B353" s="1"/>
      <c r="C353" s="3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37"/>
      <c r="B354" s="1"/>
      <c r="C354" s="3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37"/>
      <c r="B355" s="1"/>
      <c r="C355" s="3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37"/>
      <c r="B356" s="1"/>
      <c r="C356" s="3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37"/>
      <c r="B357" s="1"/>
      <c r="C357" s="3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37"/>
      <c r="B358" s="1"/>
      <c r="C358" s="3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37"/>
      <c r="B359" s="1"/>
      <c r="C359" s="3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37"/>
      <c r="B360" s="1"/>
      <c r="C360" s="3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37"/>
      <c r="B361" s="1"/>
      <c r="C361" s="3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37"/>
      <c r="B362" s="1"/>
      <c r="C362" s="3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37"/>
      <c r="B363" s="1"/>
      <c r="C363" s="3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37"/>
      <c r="B364" s="1"/>
      <c r="C364" s="3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37"/>
      <c r="B365" s="1"/>
      <c r="C365" s="3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37"/>
      <c r="B366" s="1"/>
      <c r="C366" s="3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37"/>
      <c r="B367" s="1"/>
      <c r="C367" s="3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37"/>
      <c r="B368" s="1"/>
      <c r="C368" s="3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37"/>
      <c r="B369" s="1"/>
      <c r="C369" s="3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37"/>
      <c r="B370" s="1"/>
      <c r="C370" s="3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37"/>
      <c r="B371" s="1"/>
      <c r="C371" s="3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37"/>
      <c r="B372" s="1"/>
      <c r="C372" s="3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37"/>
      <c r="B373" s="1"/>
      <c r="C373" s="3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37"/>
      <c r="B374" s="1"/>
      <c r="C374" s="3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37"/>
      <c r="B375" s="1"/>
      <c r="C375" s="3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37"/>
      <c r="B376" s="1"/>
      <c r="C376" s="3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37"/>
      <c r="B377" s="1"/>
      <c r="C377" s="3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37"/>
      <c r="B378" s="1"/>
      <c r="C378" s="3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37"/>
      <c r="B379" s="1"/>
      <c r="C379" s="3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37"/>
      <c r="B380" s="1"/>
      <c r="C380" s="3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37"/>
      <c r="B381" s="1"/>
      <c r="C381" s="3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37"/>
      <c r="B382" s="1"/>
      <c r="C382" s="3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37"/>
      <c r="B383" s="1"/>
      <c r="C383" s="3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37"/>
      <c r="B384" s="1"/>
      <c r="C384" s="3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37"/>
      <c r="B385" s="1"/>
      <c r="C385" s="3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37"/>
      <c r="B386" s="1"/>
      <c r="C386" s="3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37"/>
      <c r="B387" s="1"/>
      <c r="C387" s="3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37"/>
      <c r="B388" s="1"/>
      <c r="C388" s="3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37"/>
      <c r="B389" s="1"/>
      <c r="C389" s="3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37"/>
      <c r="B390" s="1"/>
      <c r="C390" s="3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37"/>
      <c r="B391" s="1"/>
      <c r="C391" s="3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37"/>
      <c r="B392" s="1"/>
      <c r="C392" s="3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37"/>
      <c r="B393" s="1"/>
      <c r="C393" s="3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37"/>
      <c r="B394" s="1"/>
      <c r="C394" s="3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37"/>
      <c r="B395" s="1"/>
      <c r="C395" s="3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37"/>
      <c r="B396" s="1"/>
      <c r="C396" s="3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37"/>
      <c r="B397" s="1"/>
      <c r="C397" s="3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37"/>
      <c r="B398" s="1"/>
      <c r="C398" s="3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37"/>
      <c r="B399" s="1"/>
      <c r="C399" s="3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37"/>
      <c r="B400" s="1"/>
      <c r="C400" s="3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37"/>
      <c r="B401" s="1"/>
      <c r="C401" s="3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37"/>
      <c r="B402" s="1"/>
      <c r="C402" s="3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37"/>
      <c r="B403" s="1"/>
      <c r="C403" s="3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37"/>
      <c r="B404" s="1"/>
      <c r="C404" s="3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37"/>
      <c r="B405" s="1"/>
      <c r="C405" s="3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37"/>
      <c r="B406" s="1"/>
      <c r="C406" s="3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37"/>
      <c r="B407" s="1"/>
      <c r="C407" s="3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37"/>
      <c r="B408" s="1"/>
      <c r="C408" s="3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37"/>
      <c r="B409" s="1"/>
      <c r="C409" s="3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37"/>
      <c r="B410" s="1"/>
      <c r="C410" s="3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37"/>
      <c r="B411" s="1"/>
      <c r="C411" s="3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37"/>
      <c r="B412" s="1"/>
      <c r="C412" s="3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37"/>
      <c r="B413" s="1"/>
      <c r="C413" s="3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37"/>
      <c r="B414" s="1"/>
      <c r="C414" s="3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37"/>
      <c r="B415" s="1"/>
      <c r="C415" s="3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37"/>
      <c r="B416" s="1"/>
      <c r="C416" s="3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37"/>
      <c r="B417" s="1"/>
      <c r="C417" s="3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37"/>
      <c r="B418" s="1"/>
      <c r="C418" s="3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37"/>
      <c r="B419" s="1"/>
      <c r="C419" s="3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37"/>
      <c r="B420" s="1"/>
      <c r="C420" s="3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37"/>
      <c r="B421" s="1"/>
      <c r="C421" s="3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37"/>
      <c r="B422" s="1"/>
      <c r="C422" s="3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37"/>
      <c r="B423" s="1"/>
      <c r="C423" s="3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37"/>
      <c r="B424" s="1"/>
      <c r="C424" s="3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37"/>
      <c r="B425" s="1"/>
      <c r="C425" s="3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37"/>
      <c r="B426" s="1"/>
      <c r="C426" s="3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37"/>
      <c r="B427" s="1"/>
      <c r="C427" s="3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37"/>
      <c r="B428" s="1"/>
      <c r="C428" s="3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37"/>
      <c r="B429" s="1"/>
      <c r="C429" s="3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37"/>
      <c r="B430" s="1"/>
      <c r="C430" s="3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37"/>
      <c r="B431" s="1"/>
      <c r="C431" s="3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37"/>
      <c r="B432" s="1"/>
      <c r="C432" s="3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37"/>
      <c r="B433" s="1"/>
      <c r="C433" s="3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37"/>
      <c r="B434" s="1"/>
      <c r="C434" s="3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37"/>
      <c r="B435" s="1"/>
      <c r="C435" s="3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37"/>
      <c r="B436" s="1"/>
      <c r="C436" s="3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37"/>
      <c r="B437" s="1"/>
      <c r="C437" s="3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37"/>
      <c r="B438" s="1"/>
      <c r="C438" s="3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37"/>
      <c r="B439" s="1"/>
      <c r="C439" s="3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37"/>
      <c r="B440" s="1"/>
      <c r="C440" s="3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37"/>
      <c r="B441" s="1"/>
      <c r="C441" s="3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37"/>
      <c r="B442" s="1"/>
      <c r="C442" s="3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37"/>
      <c r="B443" s="1"/>
      <c r="C443" s="3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37"/>
      <c r="B444" s="1"/>
      <c r="C444" s="3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37"/>
      <c r="B445" s="1"/>
      <c r="C445" s="3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37"/>
      <c r="B446" s="1"/>
      <c r="C446" s="3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37"/>
      <c r="B447" s="1"/>
      <c r="C447" s="3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37"/>
      <c r="B448" s="1"/>
      <c r="C448" s="3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37"/>
      <c r="B449" s="1"/>
      <c r="C449" s="3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37"/>
      <c r="B450" s="1"/>
      <c r="C450" s="3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37"/>
      <c r="B451" s="1"/>
      <c r="C451" s="3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37"/>
      <c r="B452" s="1"/>
      <c r="C452" s="3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37"/>
      <c r="B453" s="1"/>
      <c r="C453" s="3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37"/>
      <c r="B454" s="1"/>
      <c r="C454" s="3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37"/>
      <c r="B455" s="1"/>
      <c r="C455" s="3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37"/>
      <c r="B456" s="1"/>
      <c r="C456" s="3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37"/>
      <c r="B457" s="1"/>
      <c r="C457" s="3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37"/>
      <c r="B458" s="1"/>
      <c r="C458" s="3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37"/>
      <c r="B459" s="1"/>
      <c r="C459" s="3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37"/>
      <c r="B460" s="1"/>
      <c r="C460" s="3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37"/>
      <c r="B461" s="1"/>
      <c r="C461" s="3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37"/>
      <c r="B462" s="1"/>
      <c r="C462" s="3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37"/>
      <c r="B463" s="1"/>
      <c r="C463" s="3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37"/>
      <c r="B464" s="1"/>
      <c r="C464" s="3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37"/>
      <c r="B465" s="1"/>
      <c r="C465" s="3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37"/>
      <c r="B466" s="1"/>
      <c r="C466" s="3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37"/>
      <c r="B467" s="1"/>
      <c r="C467" s="3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37"/>
      <c r="B468" s="1"/>
      <c r="C468" s="3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37"/>
      <c r="B469" s="1"/>
      <c r="C469" s="3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37"/>
      <c r="B470" s="1"/>
      <c r="C470" s="3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37"/>
      <c r="B471" s="1"/>
      <c r="C471" s="3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37"/>
      <c r="B472" s="1"/>
      <c r="C472" s="3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37"/>
      <c r="B473" s="1"/>
      <c r="C473" s="3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37"/>
      <c r="B474" s="1"/>
      <c r="C474" s="3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37"/>
      <c r="B475" s="1"/>
      <c r="C475" s="3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37"/>
      <c r="B476" s="1"/>
      <c r="C476" s="3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37"/>
      <c r="B477" s="1"/>
      <c r="C477" s="3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37"/>
      <c r="B478" s="1"/>
      <c r="C478" s="3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37"/>
      <c r="B479" s="1"/>
      <c r="C479" s="3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37"/>
      <c r="B480" s="1"/>
      <c r="C480" s="3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37"/>
      <c r="B481" s="1"/>
      <c r="C481" s="3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37"/>
      <c r="B482" s="1"/>
      <c r="C482" s="3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37"/>
      <c r="B483" s="1"/>
      <c r="C483" s="3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37"/>
      <c r="B484" s="1"/>
      <c r="C484" s="3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37"/>
      <c r="B485" s="1"/>
      <c r="C485" s="3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37"/>
      <c r="B486" s="1"/>
      <c r="C486" s="3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37"/>
      <c r="B487" s="1"/>
      <c r="C487" s="3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37"/>
      <c r="B488" s="1"/>
      <c r="C488" s="3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37"/>
      <c r="B489" s="1"/>
      <c r="C489" s="3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37"/>
      <c r="B490" s="1"/>
      <c r="C490" s="3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37"/>
      <c r="B491" s="1"/>
      <c r="C491" s="3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37"/>
      <c r="B492" s="1"/>
      <c r="C492" s="3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37"/>
      <c r="B493" s="1"/>
      <c r="C493" s="3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37"/>
      <c r="B494" s="1"/>
      <c r="C494" s="3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37"/>
      <c r="B495" s="1"/>
      <c r="C495" s="3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37"/>
      <c r="B496" s="1"/>
      <c r="C496" s="3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37"/>
      <c r="B497" s="1"/>
      <c r="C497" s="3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37"/>
      <c r="B498" s="1"/>
      <c r="C498" s="3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37"/>
      <c r="B499" s="1"/>
      <c r="C499" s="3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37"/>
      <c r="B500" s="1"/>
      <c r="C500" s="3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37"/>
      <c r="B501" s="1"/>
      <c r="C501" s="3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37"/>
      <c r="B502" s="1"/>
      <c r="C502" s="3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37"/>
      <c r="B503" s="1"/>
      <c r="C503" s="3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37"/>
      <c r="B504" s="1"/>
      <c r="C504" s="3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37"/>
      <c r="B505" s="1"/>
      <c r="C505" s="3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37"/>
      <c r="B506" s="1"/>
      <c r="C506" s="3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37"/>
      <c r="B507" s="1"/>
      <c r="C507" s="3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37"/>
      <c r="B508" s="1"/>
      <c r="C508" s="3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37"/>
      <c r="B509" s="1"/>
      <c r="C509" s="3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37"/>
      <c r="B510" s="1"/>
      <c r="C510" s="3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37"/>
      <c r="B511" s="1"/>
      <c r="C511" s="3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37"/>
      <c r="B512" s="1"/>
      <c r="C512" s="3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37"/>
      <c r="B513" s="1"/>
      <c r="C513" s="3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37"/>
      <c r="B514" s="1"/>
      <c r="C514" s="3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37"/>
      <c r="B515" s="1"/>
      <c r="C515" s="3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37"/>
      <c r="B516" s="1"/>
      <c r="C516" s="3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37"/>
      <c r="B517" s="1"/>
      <c r="C517" s="3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37"/>
      <c r="B518" s="1"/>
      <c r="C518" s="3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37"/>
      <c r="B519" s="1"/>
      <c r="C519" s="3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37"/>
      <c r="B520" s="1"/>
      <c r="C520" s="3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37"/>
      <c r="B521" s="1"/>
      <c r="C521" s="3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37"/>
      <c r="B522" s="1"/>
      <c r="C522" s="3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37"/>
      <c r="B523" s="1"/>
      <c r="C523" s="3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37"/>
      <c r="B524" s="1"/>
      <c r="C524" s="3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37"/>
      <c r="B525" s="1"/>
      <c r="C525" s="3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37"/>
      <c r="B526" s="1"/>
      <c r="C526" s="3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37"/>
      <c r="B527" s="1"/>
      <c r="C527" s="3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37"/>
      <c r="B528" s="1"/>
      <c r="C528" s="3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37"/>
      <c r="B529" s="1"/>
      <c r="C529" s="3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37"/>
      <c r="B530" s="1"/>
      <c r="C530" s="3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37"/>
      <c r="B531" s="1"/>
      <c r="C531" s="3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37"/>
      <c r="B532" s="1"/>
      <c r="C532" s="3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37"/>
      <c r="B533" s="1"/>
      <c r="C533" s="3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37"/>
      <c r="B534" s="1"/>
      <c r="C534" s="3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37"/>
      <c r="B535" s="1"/>
      <c r="C535" s="3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37"/>
      <c r="B536" s="1"/>
      <c r="C536" s="3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37"/>
      <c r="B537" s="1"/>
      <c r="C537" s="3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37"/>
      <c r="B538" s="1"/>
      <c r="C538" s="3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37"/>
      <c r="B539" s="1"/>
      <c r="C539" s="3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37"/>
      <c r="B540" s="1"/>
      <c r="C540" s="3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37"/>
      <c r="B541" s="1"/>
      <c r="C541" s="3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37"/>
      <c r="B542" s="1"/>
      <c r="C542" s="3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37"/>
      <c r="B543" s="1"/>
      <c r="C543" s="3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37"/>
      <c r="B544" s="1"/>
      <c r="C544" s="3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37"/>
      <c r="B545" s="1"/>
      <c r="C545" s="3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37"/>
      <c r="B546" s="1"/>
      <c r="C546" s="3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37"/>
      <c r="B547" s="1"/>
      <c r="C547" s="3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37"/>
      <c r="B548" s="1"/>
      <c r="C548" s="3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37"/>
      <c r="B549" s="1"/>
      <c r="C549" s="3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37"/>
      <c r="B550" s="1"/>
      <c r="C550" s="3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37"/>
      <c r="B551" s="1"/>
      <c r="C551" s="3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37"/>
      <c r="B552" s="1"/>
      <c r="C552" s="3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37"/>
      <c r="B553" s="1"/>
      <c r="C553" s="3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37"/>
      <c r="B554" s="1"/>
      <c r="C554" s="3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37"/>
      <c r="B555" s="1"/>
      <c r="C555" s="3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37"/>
      <c r="B556" s="1"/>
      <c r="C556" s="3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37"/>
      <c r="B557" s="1"/>
      <c r="C557" s="3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37"/>
      <c r="B558" s="1"/>
      <c r="C558" s="3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37"/>
      <c r="B559" s="1"/>
      <c r="C559" s="3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37"/>
      <c r="B560" s="1"/>
      <c r="C560" s="3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37"/>
      <c r="B561" s="1"/>
      <c r="C561" s="3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37"/>
      <c r="B562" s="1"/>
      <c r="C562" s="3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37"/>
      <c r="B563" s="1"/>
      <c r="C563" s="3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37"/>
      <c r="B564" s="1"/>
      <c r="C564" s="3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37"/>
      <c r="B565" s="1"/>
      <c r="C565" s="3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37"/>
      <c r="B566" s="1"/>
      <c r="C566" s="3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37"/>
      <c r="B567" s="1"/>
      <c r="C567" s="3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37"/>
      <c r="B568" s="1"/>
      <c r="C568" s="3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37"/>
      <c r="B569" s="1"/>
      <c r="C569" s="3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37"/>
      <c r="B570" s="1"/>
      <c r="C570" s="3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37"/>
      <c r="B571" s="1"/>
      <c r="C571" s="3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37"/>
      <c r="B572" s="1"/>
      <c r="C572" s="3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37"/>
      <c r="B573" s="1"/>
      <c r="C573" s="3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37"/>
      <c r="B574" s="1"/>
      <c r="C574" s="3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37"/>
      <c r="B575" s="1"/>
      <c r="C575" s="3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37"/>
      <c r="B576" s="1"/>
      <c r="C576" s="3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37"/>
      <c r="B577" s="1"/>
      <c r="C577" s="3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37"/>
      <c r="B578" s="1"/>
      <c r="C578" s="3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37"/>
      <c r="B579" s="1"/>
      <c r="C579" s="3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37"/>
      <c r="B580" s="1"/>
      <c r="C580" s="3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37"/>
      <c r="B581" s="1"/>
      <c r="C581" s="3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37"/>
      <c r="B582" s="1"/>
      <c r="C582" s="3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37"/>
      <c r="B583" s="1"/>
      <c r="C583" s="3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37"/>
      <c r="B584" s="1"/>
      <c r="C584" s="3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37"/>
      <c r="B585" s="1"/>
      <c r="C585" s="3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37"/>
      <c r="B586" s="1"/>
      <c r="C586" s="3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37"/>
      <c r="B587" s="1"/>
      <c r="C587" s="3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37"/>
      <c r="B588" s="1"/>
      <c r="C588" s="3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37"/>
      <c r="B589" s="1"/>
      <c r="C589" s="3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37"/>
      <c r="B590" s="1"/>
      <c r="C590" s="3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37"/>
      <c r="B591" s="1"/>
      <c r="C591" s="3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37"/>
      <c r="B592" s="1"/>
      <c r="C592" s="3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37"/>
      <c r="B593" s="1"/>
      <c r="C593" s="3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37"/>
      <c r="B594" s="1"/>
      <c r="C594" s="3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37"/>
      <c r="B595" s="1"/>
      <c r="C595" s="3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37"/>
      <c r="B596" s="1"/>
      <c r="C596" s="3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37"/>
      <c r="B597" s="1"/>
      <c r="C597" s="3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37"/>
      <c r="B598" s="1"/>
      <c r="C598" s="3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37"/>
      <c r="B599" s="1"/>
      <c r="C599" s="3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37"/>
      <c r="B600" s="1"/>
      <c r="C600" s="3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37"/>
      <c r="B601" s="1"/>
      <c r="C601" s="3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37"/>
      <c r="B602" s="1"/>
      <c r="C602" s="3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37"/>
      <c r="B603" s="1"/>
      <c r="C603" s="3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37"/>
      <c r="B604" s="1"/>
      <c r="C604" s="3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37"/>
      <c r="B605" s="1"/>
      <c r="C605" s="3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37"/>
      <c r="B606" s="1"/>
      <c r="C606" s="3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37"/>
      <c r="B607" s="1"/>
      <c r="C607" s="3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37"/>
      <c r="B608" s="1"/>
      <c r="C608" s="3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37"/>
      <c r="B609" s="1"/>
      <c r="C609" s="3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37"/>
      <c r="B610" s="1"/>
      <c r="C610" s="3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37"/>
      <c r="B611" s="1"/>
      <c r="C611" s="3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37"/>
      <c r="B612" s="1"/>
      <c r="C612" s="3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37"/>
      <c r="B613" s="1"/>
      <c r="C613" s="3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37"/>
      <c r="B614" s="1"/>
      <c r="C614" s="3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37"/>
      <c r="B615" s="1"/>
      <c r="C615" s="3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37"/>
      <c r="B616" s="1"/>
      <c r="C616" s="3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37"/>
      <c r="B617" s="1"/>
      <c r="C617" s="3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37"/>
      <c r="B618" s="1"/>
      <c r="C618" s="3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37"/>
      <c r="B619" s="1"/>
      <c r="C619" s="3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37"/>
      <c r="B620" s="1"/>
      <c r="C620" s="3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37"/>
      <c r="B621" s="1"/>
      <c r="C621" s="3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37"/>
      <c r="B622" s="1"/>
      <c r="C622" s="3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37"/>
      <c r="B623" s="1"/>
      <c r="C623" s="3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37"/>
      <c r="B624" s="1"/>
      <c r="C624" s="3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37"/>
      <c r="B625" s="1"/>
      <c r="C625" s="3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37"/>
      <c r="B626" s="1"/>
      <c r="C626" s="3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37"/>
      <c r="B627" s="1"/>
      <c r="C627" s="3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37"/>
      <c r="B628" s="1"/>
      <c r="C628" s="3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37"/>
      <c r="B629" s="1"/>
      <c r="C629" s="3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37"/>
      <c r="B630" s="1"/>
      <c r="C630" s="3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37"/>
      <c r="B631" s="1"/>
      <c r="C631" s="3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37"/>
      <c r="B632" s="1"/>
      <c r="C632" s="3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37"/>
      <c r="B633" s="1"/>
      <c r="C633" s="3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37"/>
      <c r="B634" s="1"/>
      <c r="C634" s="3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37"/>
      <c r="B635" s="1"/>
      <c r="C635" s="3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37"/>
      <c r="B636" s="1"/>
      <c r="C636" s="3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37"/>
      <c r="B637" s="1"/>
      <c r="C637" s="3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37"/>
      <c r="B638" s="1"/>
      <c r="C638" s="3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37"/>
      <c r="B639" s="1"/>
      <c r="C639" s="3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37"/>
      <c r="B640" s="1"/>
      <c r="C640" s="3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37"/>
      <c r="B641" s="1"/>
      <c r="C641" s="3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37"/>
      <c r="B642" s="1"/>
      <c r="C642" s="3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37"/>
      <c r="B643" s="1"/>
      <c r="C643" s="3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37"/>
      <c r="B644" s="1"/>
      <c r="C644" s="3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37"/>
      <c r="B645" s="1"/>
      <c r="C645" s="3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37"/>
      <c r="B646" s="1"/>
      <c r="C646" s="3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37"/>
      <c r="B647" s="1"/>
      <c r="C647" s="3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37"/>
      <c r="B648" s="1"/>
      <c r="C648" s="3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37"/>
      <c r="B649" s="1"/>
      <c r="C649" s="3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37"/>
      <c r="B650" s="1"/>
      <c r="C650" s="3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37"/>
      <c r="B651" s="1"/>
      <c r="C651" s="3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37"/>
      <c r="B652" s="1"/>
      <c r="C652" s="3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37"/>
      <c r="B653" s="1"/>
      <c r="C653" s="3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37"/>
      <c r="B654" s="1"/>
      <c r="C654" s="3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37"/>
      <c r="B655" s="1"/>
      <c r="C655" s="3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37"/>
      <c r="B656" s="1"/>
      <c r="C656" s="3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37"/>
      <c r="B657" s="1"/>
      <c r="C657" s="3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37"/>
      <c r="B658" s="1"/>
      <c r="C658" s="3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37"/>
      <c r="B659" s="1"/>
      <c r="C659" s="3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37"/>
      <c r="B660" s="1"/>
      <c r="C660" s="3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37"/>
      <c r="B661" s="1"/>
      <c r="C661" s="3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37"/>
      <c r="B662" s="1"/>
      <c r="C662" s="3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37"/>
      <c r="B663" s="1"/>
      <c r="C663" s="3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37"/>
      <c r="B664" s="1"/>
      <c r="C664" s="3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37"/>
      <c r="B665" s="1"/>
      <c r="C665" s="3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37"/>
      <c r="B666" s="1"/>
      <c r="C666" s="3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37"/>
      <c r="B667" s="1"/>
      <c r="C667" s="3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37"/>
      <c r="B668" s="1"/>
      <c r="C668" s="3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37"/>
      <c r="B669" s="1"/>
      <c r="C669" s="3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37"/>
      <c r="B670" s="1"/>
      <c r="C670" s="3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37"/>
      <c r="B671" s="1"/>
      <c r="C671" s="3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37"/>
      <c r="B672" s="1"/>
      <c r="C672" s="3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37"/>
      <c r="B673" s="1"/>
      <c r="C673" s="3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37"/>
      <c r="B674" s="1"/>
      <c r="C674" s="3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37"/>
      <c r="B675" s="1"/>
      <c r="C675" s="3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37"/>
      <c r="B676" s="1"/>
      <c r="C676" s="3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37"/>
      <c r="B677" s="1"/>
      <c r="C677" s="3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37"/>
      <c r="B678" s="1"/>
      <c r="C678" s="3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37"/>
      <c r="B679" s="1"/>
      <c r="C679" s="3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37"/>
      <c r="B680" s="1"/>
      <c r="C680" s="3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37"/>
      <c r="B681" s="1"/>
      <c r="C681" s="3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37"/>
      <c r="B682" s="1"/>
      <c r="C682" s="3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37"/>
      <c r="B683" s="1"/>
      <c r="C683" s="3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37"/>
      <c r="B684" s="1"/>
      <c r="C684" s="3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37"/>
      <c r="B685" s="1"/>
      <c r="C685" s="3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37"/>
      <c r="B686" s="1"/>
      <c r="C686" s="3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37"/>
      <c r="B687" s="1"/>
      <c r="C687" s="3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37"/>
      <c r="B688" s="1"/>
      <c r="C688" s="3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37"/>
      <c r="B689" s="1"/>
      <c r="C689" s="3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37"/>
      <c r="B690" s="1"/>
      <c r="C690" s="3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37"/>
      <c r="B691" s="1"/>
      <c r="C691" s="3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37"/>
      <c r="B692" s="1"/>
      <c r="C692" s="3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37"/>
      <c r="B693" s="1"/>
      <c r="C693" s="3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37"/>
      <c r="B694" s="1"/>
      <c r="C694" s="3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37"/>
      <c r="B695" s="1"/>
      <c r="C695" s="3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37"/>
      <c r="B696" s="1"/>
      <c r="C696" s="3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37"/>
      <c r="B697" s="1"/>
      <c r="C697" s="3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37"/>
      <c r="B698" s="1"/>
      <c r="C698" s="3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37"/>
      <c r="B699" s="1"/>
      <c r="C699" s="3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37"/>
      <c r="B700" s="1"/>
      <c r="C700" s="3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37"/>
      <c r="B701" s="1"/>
      <c r="C701" s="3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37"/>
      <c r="B702" s="1"/>
      <c r="C702" s="3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37"/>
      <c r="B703" s="1"/>
      <c r="C703" s="3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37"/>
      <c r="B704" s="1"/>
      <c r="C704" s="3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37"/>
      <c r="B705" s="1"/>
      <c r="C705" s="3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37"/>
      <c r="B706" s="1"/>
      <c r="C706" s="3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37"/>
      <c r="B707" s="1"/>
      <c r="C707" s="3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37"/>
      <c r="B708" s="1"/>
      <c r="C708" s="3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37"/>
      <c r="B709" s="1"/>
      <c r="C709" s="3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37"/>
      <c r="B710" s="1"/>
      <c r="C710" s="3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37"/>
      <c r="B711" s="1"/>
      <c r="C711" s="3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37"/>
      <c r="B712" s="1"/>
      <c r="C712" s="3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37"/>
      <c r="B713" s="1"/>
      <c r="C713" s="3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37"/>
      <c r="B714" s="1"/>
      <c r="C714" s="3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37"/>
      <c r="B715" s="1"/>
      <c r="C715" s="3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37"/>
      <c r="B716" s="1"/>
      <c r="C716" s="3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37"/>
      <c r="B717" s="1"/>
      <c r="C717" s="3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37"/>
      <c r="B718" s="1"/>
      <c r="C718" s="3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37"/>
      <c r="B719" s="1"/>
      <c r="C719" s="3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37"/>
      <c r="B720" s="1"/>
      <c r="C720" s="3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37"/>
      <c r="B721" s="1"/>
      <c r="C721" s="3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37"/>
      <c r="B722" s="1"/>
      <c r="C722" s="3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37"/>
      <c r="B723" s="1"/>
      <c r="C723" s="3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37"/>
      <c r="B724" s="1"/>
      <c r="C724" s="3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37"/>
      <c r="B725" s="1"/>
      <c r="C725" s="3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37"/>
      <c r="B726" s="1"/>
      <c r="C726" s="3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37"/>
      <c r="B727" s="1"/>
      <c r="C727" s="3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37"/>
      <c r="B728" s="1"/>
      <c r="C728" s="3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37"/>
      <c r="B729" s="1"/>
      <c r="C729" s="3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37"/>
      <c r="B730" s="1"/>
      <c r="C730" s="3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37"/>
      <c r="B731" s="1"/>
      <c r="C731" s="3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37"/>
      <c r="B732" s="1"/>
      <c r="C732" s="3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37"/>
      <c r="B733" s="1"/>
      <c r="C733" s="3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37"/>
      <c r="B734" s="1"/>
      <c r="C734" s="3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37"/>
      <c r="B735" s="1"/>
      <c r="C735" s="3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37"/>
      <c r="B736" s="1"/>
      <c r="C736" s="3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37"/>
      <c r="B737" s="1"/>
      <c r="C737" s="3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37"/>
      <c r="B738" s="1"/>
      <c r="C738" s="3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37"/>
      <c r="B739" s="1"/>
      <c r="C739" s="3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37"/>
      <c r="B740" s="1"/>
      <c r="C740" s="3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37"/>
      <c r="B741" s="1"/>
      <c r="C741" s="3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37"/>
      <c r="B742" s="1"/>
      <c r="C742" s="3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37"/>
      <c r="B743" s="1"/>
      <c r="C743" s="3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37"/>
      <c r="B744" s="1"/>
      <c r="C744" s="3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37"/>
      <c r="B745" s="1"/>
      <c r="C745" s="3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37"/>
      <c r="B746" s="1"/>
      <c r="C746" s="3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37"/>
      <c r="B747" s="1"/>
      <c r="C747" s="3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37"/>
      <c r="B748" s="1"/>
      <c r="C748" s="3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37"/>
      <c r="B749" s="1"/>
      <c r="C749" s="3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37"/>
      <c r="B750" s="1"/>
      <c r="C750" s="3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37"/>
      <c r="B751" s="1"/>
      <c r="C751" s="3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37"/>
      <c r="B752" s="1"/>
      <c r="C752" s="3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37"/>
      <c r="B753" s="1"/>
      <c r="C753" s="3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37"/>
      <c r="B754" s="1"/>
      <c r="C754" s="3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37"/>
      <c r="B755" s="1"/>
      <c r="C755" s="3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37"/>
      <c r="B756" s="1"/>
      <c r="C756" s="3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37"/>
      <c r="B757" s="1"/>
      <c r="C757" s="3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37"/>
      <c r="B758" s="1"/>
      <c r="C758" s="3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37"/>
      <c r="B759" s="1"/>
      <c r="C759" s="3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37"/>
      <c r="B760" s="1"/>
      <c r="C760" s="3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37"/>
      <c r="B761" s="1"/>
      <c r="C761" s="3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37"/>
      <c r="B762" s="1"/>
      <c r="C762" s="3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37"/>
      <c r="B763" s="1"/>
      <c r="C763" s="3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37"/>
      <c r="B764" s="1"/>
      <c r="C764" s="3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37"/>
      <c r="B765" s="1"/>
      <c r="C765" s="3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37"/>
      <c r="B766" s="1"/>
      <c r="C766" s="3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37"/>
      <c r="B767" s="1"/>
      <c r="C767" s="3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37"/>
      <c r="B768" s="1"/>
      <c r="C768" s="3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37"/>
      <c r="B769" s="1"/>
      <c r="C769" s="3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37"/>
      <c r="B770" s="1"/>
      <c r="C770" s="3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37"/>
      <c r="B771" s="1"/>
      <c r="C771" s="3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37"/>
      <c r="B772" s="1"/>
      <c r="C772" s="3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37"/>
      <c r="B773" s="1"/>
      <c r="C773" s="3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37"/>
      <c r="B774" s="1"/>
      <c r="C774" s="3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37"/>
      <c r="B775" s="1"/>
      <c r="C775" s="3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37"/>
      <c r="B776" s="1"/>
      <c r="C776" s="3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37"/>
      <c r="B777" s="1"/>
      <c r="C777" s="3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37"/>
      <c r="B778" s="1"/>
      <c r="C778" s="3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37"/>
      <c r="B779" s="1"/>
      <c r="C779" s="3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37"/>
      <c r="B780" s="1"/>
      <c r="C780" s="3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37"/>
      <c r="B781" s="1"/>
      <c r="C781" s="3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37"/>
      <c r="B782" s="1"/>
      <c r="C782" s="3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37"/>
      <c r="B783" s="1"/>
      <c r="C783" s="3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37"/>
      <c r="B784" s="1"/>
      <c r="C784" s="3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37"/>
      <c r="B785" s="1"/>
      <c r="C785" s="3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37"/>
      <c r="B786" s="1"/>
      <c r="C786" s="3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37"/>
      <c r="B787" s="1"/>
      <c r="C787" s="3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37"/>
      <c r="B788" s="1"/>
      <c r="C788" s="3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37"/>
      <c r="B789" s="1"/>
      <c r="C789" s="3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37"/>
      <c r="B790" s="1"/>
      <c r="C790" s="3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37"/>
      <c r="B791" s="1"/>
      <c r="C791" s="3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37"/>
      <c r="B792" s="1"/>
      <c r="C792" s="3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37"/>
      <c r="B793" s="1"/>
      <c r="C793" s="3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37"/>
      <c r="B794" s="1"/>
      <c r="C794" s="3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37"/>
      <c r="B795" s="1"/>
      <c r="C795" s="3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37"/>
      <c r="B796" s="1"/>
      <c r="C796" s="3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37"/>
      <c r="B797" s="1"/>
      <c r="C797" s="3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37"/>
      <c r="B798" s="1"/>
      <c r="C798" s="3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37"/>
      <c r="B799" s="1"/>
      <c r="C799" s="3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37"/>
      <c r="B800" s="1"/>
      <c r="C800" s="3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37"/>
      <c r="B801" s="1"/>
      <c r="C801" s="3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37"/>
      <c r="B802" s="1"/>
      <c r="C802" s="3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37"/>
      <c r="B803" s="1"/>
      <c r="C803" s="3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37"/>
      <c r="B804" s="1"/>
      <c r="C804" s="3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37"/>
      <c r="B805" s="1"/>
      <c r="C805" s="3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37"/>
      <c r="B806" s="1"/>
      <c r="C806" s="3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37"/>
      <c r="B807" s="1"/>
      <c r="C807" s="3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37"/>
      <c r="B808" s="1"/>
      <c r="C808" s="3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37"/>
      <c r="B809" s="1"/>
      <c r="C809" s="3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37"/>
      <c r="B810" s="1"/>
      <c r="C810" s="3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37"/>
      <c r="B811" s="1"/>
      <c r="C811" s="3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37"/>
      <c r="B812" s="1"/>
      <c r="C812" s="3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37"/>
      <c r="B813" s="1"/>
      <c r="C813" s="3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37"/>
      <c r="B814" s="1"/>
      <c r="C814" s="3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37"/>
      <c r="B815" s="1"/>
      <c r="C815" s="3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37"/>
      <c r="B816" s="1"/>
      <c r="C816" s="3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37"/>
      <c r="B817" s="1"/>
      <c r="C817" s="3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37"/>
      <c r="B818" s="1"/>
      <c r="C818" s="3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37"/>
      <c r="B819" s="1"/>
      <c r="C819" s="3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37"/>
      <c r="B820" s="1"/>
      <c r="C820" s="3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37"/>
      <c r="B821" s="1"/>
      <c r="C821" s="3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37"/>
      <c r="B822" s="1"/>
      <c r="C822" s="3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37"/>
      <c r="B823" s="1"/>
      <c r="C823" s="3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37"/>
      <c r="B824" s="1"/>
      <c r="C824" s="3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37"/>
      <c r="B825" s="1"/>
      <c r="C825" s="3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37"/>
      <c r="B826" s="1"/>
      <c r="C826" s="3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37"/>
      <c r="B827" s="1"/>
      <c r="C827" s="3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37"/>
      <c r="B828" s="1"/>
      <c r="C828" s="3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37"/>
      <c r="B829" s="1"/>
      <c r="C829" s="3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37"/>
      <c r="B830" s="1"/>
      <c r="C830" s="3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37"/>
      <c r="B831" s="1"/>
      <c r="C831" s="3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37"/>
      <c r="B832" s="1"/>
      <c r="C832" s="3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37"/>
      <c r="B833" s="1"/>
      <c r="C833" s="3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37"/>
      <c r="B834" s="1"/>
      <c r="C834" s="3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37"/>
      <c r="B835" s="1"/>
      <c r="C835" s="3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37"/>
      <c r="B836" s="1"/>
      <c r="C836" s="3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37"/>
      <c r="B837" s="1"/>
      <c r="C837" s="3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37"/>
      <c r="B838" s="1"/>
      <c r="C838" s="3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37"/>
      <c r="B839" s="1"/>
      <c r="C839" s="3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37"/>
      <c r="B840" s="1"/>
      <c r="C840" s="3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37"/>
      <c r="B841" s="1"/>
      <c r="C841" s="3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37"/>
      <c r="B842" s="1"/>
      <c r="C842" s="3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37"/>
      <c r="B843" s="1"/>
      <c r="C843" s="3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37"/>
      <c r="B844" s="1"/>
      <c r="C844" s="3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37"/>
      <c r="B845" s="1"/>
      <c r="C845" s="3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37"/>
      <c r="B846" s="1"/>
      <c r="C846" s="3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37"/>
      <c r="B847" s="1"/>
      <c r="C847" s="3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37"/>
      <c r="B848" s="1"/>
      <c r="C848" s="3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37"/>
      <c r="B849" s="1"/>
      <c r="C849" s="3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37"/>
      <c r="B850" s="1"/>
      <c r="C850" s="3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37"/>
      <c r="B851" s="1"/>
      <c r="C851" s="3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37"/>
      <c r="B852" s="1"/>
      <c r="C852" s="3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37"/>
      <c r="B853" s="1"/>
      <c r="C853" s="3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37"/>
      <c r="B854" s="1"/>
      <c r="C854" s="3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37"/>
      <c r="B855" s="1"/>
      <c r="C855" s="3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37"/>
      <c r="B856" s="1"/>
      <c r="C856" s="3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37"/>
      <c r="B857" s="1"/>
      <c r="C857" s="3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37"/>
      <c r="B858" s="1"/>
      <c r="C858" s="3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37"/>
      <c r="B859" s="1"/>
      <c r="C859" s="3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37"/>
      <c r="B860" s="1"/>
      <c r="C860" s="3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37"/>
      <c r="B861" s="1"/>
      <c r="C861" s="3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37"/>
      <c r="B862" s="1"/>
      <c r="C862" s="3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37"/>
      <c r="B863" s="1"/>
      <c r="C863" s="3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37"/>
      <c r="B864" s="1"/>
      <c r="C864" s="3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37"/>
      <c r="B865" s="1"/>
      <c r="C865" s="3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37"/>
      <c r="B866" s="1"/>
      <c r="C866" s="3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37"/>
      <c r="B867" s="1"/>
      <c r="C867" s="3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37"/>
      <c r="B868" s="1"/>
      <c r="C868" s="3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37"/>
      <c r="B869" s="1"/>
      <c r="C869" s="3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37"/>
      <c r="B870" s="1"/>
      <c r="C870" s="3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37"/>
      <c r="B871" s="1"/>
      <c r="C871" s="3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37"/>
      <c r="B872" s="1"/>
      <c r="C872" s="3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37"/>
      <c r="B873" s="1"/>
      <c r="C873" s="3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37"/>
      <c r="B874" s="1"/>
      <c r="C874" s="3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37"/>
      <c r="B875" s="1"/>
      <c r="C875" s="3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37"/>
      <c r="B876" s="1"/>
      <c r="C876" s="3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37"/>
      <c r="B877" s="1"/>
      <c r="C877" s="3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37"/>
      <c r="B878" s="1"/>
      <c r="C878" s="3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37"/>
      <c r="B879" s="1"/>
      <c r="C879" s="3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37"/>
      <c r="B880" s="1"/>
      <c r="C880" s="3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37"/>
      <c r="B881" s="1"/>
      <c r="C881" s="3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37"/>
      <c r="B882" s="1"/>
      <c r="C882" s="3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37"/>
      <c r="B883" s="1"/>
      <c r="C883" s="3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37"/>
      <c r="B884" s="1"/>
      <c r="C884" s="3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37"/>
      <c r="B885" s="1"/>
      <c r="C885" s="3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37"/>
      <c r="B886" s="1"/>
      <c r="C886" s="3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37"/>
      <c r="B887" s="1"/>
      <c r="C887" s="3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37"/>
      <c r="B888" s="1"/>
      <c r="C888" s="3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37"/>
      <c r="B889" s="1"/>
      <c r="C889" s="3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37"/>
      <c r="B890" s="1"/>
      <c r="C890" s="3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37"/>
      <c r="B891" s="1"/>
      <c r="C891" s="3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37"/>
      <c r="B892" s="1"/>
      <c r="C892" s="3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37"/>
      <c r="B893" s="1"/>
      <c r="C893" s="3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37"/>
      <c r="B894" s="1"/>
      <c r="C894" s="3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37"/>
      <c r="B895" s="1"/>
      <c r="C895" s="3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37"/>
      <c r="B896" s="1"/>
      <c r="C896" s="3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37"/>
      <c r="B897" s="1"/>
      <c r="C897" s="3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37"/>
      <c r="B898" s="1"/>
      <c r="C898" s="3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37"/>
      <c r="B899" s="1"/>
      <c r="C899" s="3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37"/>
      <c r="B900" s="1"/>
      <c r="C900" s="3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37"/>
      <c r="B901" s="1"/>
      <c r="C901" s="3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37"/>
      <c r="B902" s="1"/>
      <c r="C902" s="3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37"/>
      <c r="B903" s="1"/>
      <c r="C903" s="3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37"/>
      <c r="B904" s="1"/>
      <c r="C904" s="3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37"/>
      <c r="B905" s="1"/>
      <c r="C905" s="3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37"/>
      <c r="B906" s="1"/>
      <c r="C906" s="3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37"/>
      <c r="B907" s="1"/>
      <c r="C907" s="3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37"/>
      <c r="B908" s="1"/>
      <c r="C908" s="3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37"/>
      <c r="B909" s="1"/>
      <c r="C909" s="3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37"/>
      <c r="B910" s="1"/>
      <c r="C910" s="3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37"/>
      <c r="B911" s="1"/>
      <c r="C911" s="3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37"/>
      <c r="B912" s="1"/>
      <c r="C912" s="3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37"/>
      <c r="B913" s="1"/>
      <c r="C913" s="3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37"/>
      <c r="B914" s="1"/>
      <c r="C914" s="3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37"/>
      <c r="B915" s="1"/>
      <c r="C915" s="3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37"/>
      <c r="B916" s="1"/>
      <c r="C916" s="3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37"/>
      <c r="B917" s="1"/>
      <c r="C917" s="3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37"/>
      <c r="B918" s="1"/>
      <c r="C918" s="3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37"/>
      <c r="B919" s="1"/>
      <c r="C919" s="3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37"/>
      <c r="B920" s="1"/>
      <c r="C920" s="3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37"/>
      <c r="B921" s="1"/>
      <c r="C921" s="3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37"/>
      <c r="B922" s="1"/>
      <c r="C922" s="3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37"/>
      <c r="B923" s="1"/>
      <c r="C923" s="3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37"/>
      <c r="B924" s="1"/>
      <c r="C924" s="3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37"/>
      <c r="B925" s="1"/>
      <c r="C925" s="3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37"/>
      <c r="B926" s="1"/>
      <c r="C926" s="3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37"/>
      <c r="B927" s="1"/>
      <c r="C927" s="3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37"/>
      <c r="B928" s="1"/>
      <c r="C928" s="3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37"/>
      <c r="B929" s="1"/>
      <c r="C929" s="3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37"/>
      <c r="B930" s="1"/>
      <c r="C930" s="3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37"/>
      <c r="B931" s="1"/>
      <c r="C931" s="3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37"/>
      <c r="B932" s="1"/>
      <c r="C932" s="3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37"/>
      <c r="B933" s="1"/>
      <c r="C933" s="3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37"/>
      <c r="B934" s="1"/>
      <c r="C934" s="3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37"/>
      <c r="B935" s="1"/>
      <c r="C935" s="3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37"/>
      <c r="B936" s="1"/>
      <c r="C936" s="3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37"/>
      <c r="B937" s="1"/>
      <c r="C937" s="3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37"/>
      <c r="B938" s="1"/>
      <c r="C938" s="3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37"/>
      <c r="B939" s="1"/>
      <c r="C939" s="3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37"/>
      <c r="B940" s="1"/>
      <c r="C940" s="3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37"/>
      <c r="B941" s="1"/>
      <c r="C941" s="3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37"/>
      <c r="B942" s="1"/>
      <c r="C942" s="3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37"/>
      <c r="B943" s="1"/>
      <c r="C943" s="3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37"/>
      <c r="B944" s="1"/>
      <c r="C944" s="3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37"/>
      <c r="B945" s="1"/>
      <c r="C945" s="3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37"/>
      <c r="B946" s="1"/>
      <c r="C946" s="3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37"/>
      <c r="B947" s="1"/>
      <c r="C947" s="3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37"/>
      <c r="B948" s="1"/>
      <c r="C948" s="3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37"/>
      <c r="B949" s="1"/>
      <c r="C949" s="3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37"/>
      <c r="B950" s="1"/>
      <c r="C950" s="3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37"/>
      <c r="B951" s="1"/>
      <c r="C951" s="3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37"/>
      <c r="B952" s="1"/>
      <c r="C952" s="3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37"/>
      <c r="B953" s="1"/>
      <c r="C953" s="3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37"/>
      <c r="B954" s="1"/>
      <c r="C954" s="3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37"/>
      <c r="B955" s="1"/>
      <c r="C955" s="3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37"/>
      <c r="B956" s="1"/>
      <c r="C956" s="3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37"/>
      <c r="B957" s="1"/>
      <c r="C957" s="3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37"/>
      <c r="B958" s="1"/>
      <c r="C958" s="3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37"/>
      <c r="B959" s="1"/>
      <c r="C959" s="3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37"/>
      <c r="B960" s="1"/>
      <c r="C960" s="3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37"/>
      <c r="B961" s="1"/>
      <c r="C961" s="3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37"/>
      <c r="B962" s="1"/>
      <c r="C962" s="3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37"/>
      <c r="B963" s="1"/>
      <c r="C963" s="3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37"/>
      <c r="B964" s="1"/>
      <c r="C964" s="3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37"/>
      <c r="B965" s="1"/>
      <c r="C965" s="3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37"/>
      <c r="B966" s="1"/>
      <c r="C966" s="3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37"/>
      <c r="B967" s="1"/>
      <c r="C967" s="3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37"/>
      <c r="B968" s="1"/>
      <c r="C968" s="3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37"/>
      <c r="B969" s="1"/>
      <c r="C969" s="3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37"/>
      <c r="B970" s="1"/>
      <c r="C970" s="3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37"/>
      <c r="B971" s="1"/>
      <c r="C971" s="3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37"/>
      <c r="B972" s="1"/>
      <c r="C972" s="3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37"/>
      <c r="B973" s="1"/>
      <c r="C973" s="3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37"/>
      <c r="B974" s="1"/>
      <c r="C974" s="3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37"/>
      <c r="B975" s="1"/>
      <c r="C975" s="3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37"/>
      <c r="B976" s="1"/>
      <c r="C976" s="3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37"/>
      <c r="B977" s="1"/>
      <c r="C977" s="3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37"/>
      <c r="B978" s="1"/>
      <c r="C978" s="3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37"/>
      <c r="B979" s="1"/>
      <c r="C979" s="3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37"/>
      <c r="B980" s="1"/>
      <c r="C980" s="3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37"/>
      <c r="B981" s="1"/>
      <c r="C981" s="3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37"/>
      <c r="B982" s="1"/>
      <c r="C982" s="3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37"/>
      <c r="B983" s="1"/>
      <c r="C983" s="3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37"/>
      <c r="B984" s="1"/>
      <c r="C984" s="3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37"/>
      <c r="B985" s="1"/>
      <c r="C985" s="3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37"/>
      <c r="B986" s="1"/>
      <c r="C986" s="3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37"/>
      <c r="B987" s="1"/>
      <c r="C987" s="3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37"/>
      <c r="B988" s="1"/>
      <c r="C988" s="3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37"/>
      <c r="B989" s="1"/>
      <c r="C989" s="3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37"/>
      <c r="B990" s="1"/>
      <c r="C990" s="3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37"/>
      <c r="B991" s="1"/>
      <c r="C991" s="3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37"/>
      <c r="B992" s="1"/>
      <c r="C992" s="3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37"/>
      <c r="B993" s="1"/>
      <c r="C993" s="3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37"/>
      <c r="B994" s="1"/>
      <c r="C994" s="3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37"/>
      <c r="B995" s="1"/>
      <c r="C995" s="3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37"/>
      <c r="B996" s="1"/>
      <c r="C996" s="3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37"/>
      <c r="B997" s="1"/>
      <c r="C997" s="3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37"/>
      <c r="B998" s="1"/>
      <c r="C998" s="3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37"/>
      <c r="B999" s="1"/>
      <c r="C999" s="3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37"/>
      <c r="B1000" s="1"/>
      <c r="C1000" s="3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C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sqref="A1:C1"/>
    </sheetView>
  </sheetViews>
  <sheetFormatPr baseColWidth="10" defaultColWidth="12.625" defaultRowHeight="15" customHeight="1" x14ac:dyDescent="0.2"/>
  <cols>
    <col min="1" max="2" width="11.125" customWidth="1"/>
    <col min="3" max="3" width="14.125" customWidth="1"/>
    <col min="4" max="4" width="12.25" customWidth="1"/>
    <col min="5" max="5" width="13.75" customWidth="1"/>
    <col min="6" max="6" width="9.375" customWidth="1"/>
    <col min="7" max="8" width="10.25" customWidth="1"/>
    <col min="9" max="10" width="9.375" customWidth="1"/>
  </cols>
  <sheetData>
    <row r="1" spans="1:8" x14ac:dyDescent="0.25">
      <c r="A1" s="97" t="s">
        <v>30</v>
      </c>
      <c r="B1" s="98"/>
      <c r="C1" s="99"/>
      <c r="D1" s="100" t="s">
        <v>83</v>
      </c>
      <c r="E1" s="101"/>
      <c r="F1" s="43">
        <v>1</v>
      </c>
      <c r="G1" s="1"/>
    </row>
    <row r="2" spans="1:8" x14ac:dyDescent="0.25">
      <c r="A2" s="44" t="s">
        <v>3</v>
      </c>
      <c r="B2" s="45" t="s">
        <v>80</v>
      </c>
      <c r="C2" s="46" t="s">
        <v>31</v>
      </c>
      <c r="D2" s="47" t="s">
        <v>83</v>
      </c>
      <c r="E2" s="48" t="s">
        <v>84</v>
      </c>
      <c r="F2" s="49" t="s">
        <v>85</v>
      </c>
    </row>
    <row r="3" spans="1:8" x14ac:dyDescent="0.25">
      <c r="A3" s="50" t="s">
        <v>37</v>
      </c>
      <c r="B3" s="51">
        <f>VLOOKUP(A3,Productos,2,FALSE)</f>
        <v>1.28</v>
      </c>
      <c r="C3" s="38">
        <f>IF(A3="","",VLOOKUP(A3,Productos,4,FALSE))</f>
        <v>1000</v>
      </c>
      <c r="D3" s="52">
        <v>250</v>
      </c>
      <c r="E3" s="27">
        <f t="shared" ref="E3:E6" si="0">(B3/C3)*D3</f>
        <v>0.32</v>
      </c>
      <c r="F3" s="27">
        <f>E3*percent+E3</f>
        <v>0.64</v>
      </c>
      <c r="G3" s="53"/>
      <c r="H3" s="53"/>
    </row>
    <row r="4" spans="1:8" x14ac:dyDescent="0.25">
      <c r="A4" s="50" t="s">
        <v>48</v>
      </c>
      <c r="B4" s="51">
        <f>VLOOKUP(A4,Productos,2,FALSE)</f>
        <v>0.75000000000000011</v>
      </c>
      <c r="C4" s="38">
        <f>IF(A4="","",VLOOKUP(A4,Productos,4,FALSE))</f>
        <v>25</v>
      </c>
      <c r="D4" s="52">
        <v>1</v>
      </c>
      <c r="E4" s="27">
        <f t="shared" si="0"/>
        <v>3.0000000000000006E-2</v>
      </c>
      <c r="F4" s="27">
        <f>E4*percent+E4</f>
        <v>6.0000000000000012E-2</v>
      </c>
      <c r="G4" s="54"/>
      <c r="H4" s="55"/>
    </row>
    <row r="5" spans="1:8" x14ac:dyDescent="0.25">
      <c r="A5" s="50" t="s">
        <v>34</v>
      </c>
      <c r="B5" s="51">
        <f>VLOOKUP(A5,Productos,2,FALSE)</f>
        <v>0</v>
      </c>
      <c r="C5" s="38">
        <f>IF(A5="","",VLOOKUP(A5,Productos,4,FALSE))</f>
        <v>1000</v>
      </c>
      <c r="D5" s="52">
        <v>20</v>
      </c>
      <c r="E5" s="27">
        <f t="shared" si="0"/>
        <v>0</v>
      </c>
      <c r="F5" s="27">
        <f>E5*percent+E5</f>
        <v>0</v>
      </c>
      <c r="H5" s="1"/>
    </row>
    <row r="6" spans="1:8" x14ac:dyDescent="0.25">
      <c r="A6" s="50" t="s">
        <v>47</v>
      </c>
      <c r="B6" s="51">
        <f>VLOOKUP(A6,Productos,2,FALSE)</f>
        <v>0.84210526315789469</v>
      </c>
      <c r="C6" s="38">
        <f>IF(A6="","",VLOOKUP(A6,Productos,4,FALSE))</f>
        <v>54</v>
      </c>
      <c r="D6" s="52">
        <v>1</v>
      </c>
      <c r="E6" s="27">
        <f t="shared" si="0"/>
        <v>1.5594541910331383E-2</v>
      </c>
      <c r="F6" s="27">
        <f>E6*percent+E6</f>
        <v>3.1189083820662766E-2</v>
      </c>
      <c r="H6" s="1"/>
    </row>
    <row r="7" spans="1:8" x14ac:dyDescent="0.25">
      <c r="A7" s="56">
        <v>0</v>
      </c>
      <c r="B7" s="57"/>
      <c r="C7" s="58">
        <f>Caramelo!VUP-Caramelo!VU+(F20*B9)</f>
        <v>0.43235652244652611</v>
      </c>
      <c r="D7" s="59">
        <f>SUM(D3:D6)-A7</f>
        <v>272</v>
      </c>
      <c r="E7" s="60">
        <f t="shared" ref="E7:F7" si="1">SUM(E3:E6)</f>
        <v>0.36559454191033142</v>
      </c>
      <c r="F7" s="61">
        <f t="shared" si="1"/>
        <v>0.73118908382066283</v>
      </c>
      <c r="G7" s="62">
        <f>Dolar_E*C7</f>
        <v>10.506263495450584</v>
      </c>
    </row>
    <row r="8" spans="1:8" x14ac:dyDescent="0.25">
      <c r="A8" s="63" t="s">
        <v>78</v>
      </c>
      <c r="B8" s="64" t="s">
        <v>31</v>
      </c>
      <c r="C8" s="65"/>
      <c r="D8" s="65"/>
    </row>
    <row r="9" spans="1:8" x14ac:dyDescent="0.25">
      <c r="A9" s="66" t="s">
        <v>86</v>
      </c>
      <c r="B9" s="67">
        <v>30</v>
      </c>
    </row>
    <row r="11" spans="1:8" x14ac:dyDescent="0.25">
      <c r="B11" s="13" t="s">
        <v>0</v>
      </c>
      <c r="C11" s="68" t="s">
        <v>79</v>
      </c>
      <c r="E11" s="10" t="s">
        <v>75</v>
      </c>
    </row>
    <row r="12" spans="1:8" x14ac:dyDescent="0.25">
      <c r="A12" s="69" t="s">
        <v>87</v>
      </c>
      <c r="B12" s="70">
        <f>IF(B9="",0,Caramelo!VU/B9+E20)</f>
        <v>1.3670084297815376E-2</v>
      </c>
      <c r="C12" s="71">
        <f>Dolar_E*B12</f>
        <v>0.33218304843691365</v>
      </c>
      <c r="E12" s="72">
        <f>B13-B12</f>
        <v>1.2928284514079878E-2</v>
      </c>
    </row>
    <row r="13" spans="1:8" x14ac:dyDescent="0.25">
      <c r="A13" s="65" t="s">
        <v>74</v>
      </c>
      <c r="B13" s="73">
        <f>IF(B9="",0,Caramelo!VUP/B9+F20)</f>
        <v>2.6598368811895253E-2</v>
      </c>
      <c r="C13" s="74">
        <f>Dolar_E*B13</f>
        <v>0.64634036212905466</v>
      </c>
      <c r="D13" s="65">
        <v>0.5</v>
      </c>
      <c r="E13" s="71">
        <f>D13-C12</f>
        <v>0.16781695156308635</v>
      </c>
    </row>
    <row r="15" spans="1:8" ht="15" customHeight="1" x14ac:dyDescent="0.2">
      <c r="C15" s="75"/>
      <c r="D15" s="76"/>
      <c r="E15" s="76"/>
    </row>
    <row r="16" spans="1:8" ht="15" customHeight="1" x14ac:dyDescent="0.2">
      <c r="C16" s="76"/>
      <c r="D16" s="76"/>
    </row>
    <row r="17" spans="1:7" x14ac:dyDescent="0.25">
      <c r="A17" s="77" t="s">
        <v>2</v>
      </c>
      <c r="B17" s="31" t="s">
        <v>77</v>
      </c>
      <c r="C17" s="31" t="s">
        <v>4</v>
      </c>
      <c r="D17" s="31" t="s">
        <v>83</v>
      </c>
      <c r="E17" s="31" t="s">
        <v>88</v>
      </c>
      <c r="F17" s="31" t="s">
        <v>89</v>
      </c>
      <c r="G17" s="31" t="s">
        <v>90</v>
      </c>
    </row>
    <row r="18" spans="1:7" x14ac:dyDescent="0.25">
      <c r="A18" s="78" t="s">
        <v>29</v>
      </c>
      <c r="B18" s="79">
        <f>VLOOKUP(Caramelo!A18,Utilería,2,FALSE)</f>
        <v>2.6704792214477893</v>
      </c>
      <c r="C18" s="80">
        <f>IF(A18="","",VLOOKUP(Caramelo!A18,Utilería,4,FALSE))</f>
        <v>1800</v>
      </c>
      <c r="D18" s="81">
        <v>1</v>
      </c>
      <c r="E18" s="82">
        <f t="shared" ref="E18:E19" si="2">IF(B18=0,0,B18/C18*D18)</f>
        <v>1.483599567470994E-3</v>
      </c>
      <c r="F18" s="82">
        <f>IF(Caramelo!A18="",0,E18*G18+E18)</f>
        <v>2.2253993512064908E-3</v>
      </c>
      <c r="G18" s="83">
        <v>0.5</v>
      </c>
    </row>
    <row r="19" spans="1:7" x14ac:dyDescent="0.25">
      <c r="A19" s="84" t="s">
        <v>26</v>
      </c>
      <c r="B19" s="85">
        <f>IF(Caramelo!A19="",0,VLOOKUP(Caramelo!A19,Utilería,2,FALSE))</f>
        <v>0</v>
      </c>
      <c r="C19" s="86">
        <f>IF(Caramelo!A19="",0,VLOOKUP(Caramelo!A19,Utilería,3,FALSE))</f>
        <v>0</v>
      </c>
      <c r="D19" s="87">
        <v>1</v>
      </c>
      <c r="E19" s="88">
        <f t="shared" si="2"/>
        <v>0</v>
      </c>
      <c r="F19" s="88">
        <f>IF(Caramelo!A19="",0,E19*G19+E19)</f>
        <v>0</v>
      </c>
      <c r="G19" s="89">
        <v>0.5</v>
      </c>
    </row>
    <row r="20" spans="1:7" x14ac:dyDescent="0.25">
      <c r="E20" s="90">
        <f t="shared" ref="E20:F20" si="3">SUM(E18:E19)</f>
        <v>1.483599567470994E-3</v>
      </c>
      <c r="F20" s="90">
        <f t="shared" si="3"/>
        <v>2.2253993512064908E-3</v>
      </c>
      <c r="G20" s="1"/>
    </row>
    <row r="21" spans="1:7" ht="15.75" customHeight="1" x14ac:dyDescent="0.2"/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C1"/>
    <mergeCell ref="D1:E1"/>
  </mergeCell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Config!$A$8:$A$31</xm:f>
          </x14:formula1>
          <xm:sqref>A18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96"/>
  <sheetViews>
    <sheetView workbookViewId="0">
      <selection activeCell="B12" sqref="B12"/>
    </sheetView>
  </sheetViews>
  <sheetFormatPr baseColWidth="10" defaultColWidth="12.625" defaultRowHeight="15" customHeight="1" x14ac:dyDescent="0.25"/>
  <cols>
    <col min="1" max="2" width="11.125" style="108" customWidth="1"/>
    <col min="3" max="3" width="14.125" style="108" customWidth="1"/>
    <col min="4" max="4" width="12.25" style="108" customWidth="1"/>
    <col min="5" max="5" width="13.75" style="108" customWidth="1"/>
    <col min="6" max="6" width="9.375" style="108" customWidth="1"/>
    <col min="7" max="8" width="10.25" style="108" customWidth="1"/>
    <col min="9" max="10" width="9.375" style="108" customWidth="1"/>
    <col min="11" max="16384" width="12.625" style="108"/>
  </cols>
  <sheetData>
    <row r="1" spans="1:8" x14ac:dyDescent="0.25">
      <c r="A1" s="105" t="s">
        <v>30</v>
      </c>
      <c r="B1" s="106"/>
      <c r="C1" s="106"/>
      <c r="D1" s="107" t="s">
        <v>83</v>
      </c>
      <c r="E1" s="107"/>
      <c r="F1" s="107"/>
      <c r="G1" s="170" t="s">
        <v>31</v>
      </c>
    </row>
    <row r="2" spans="1:8" x14ac:dyDescent="0.25">
      <c r="A2" s="109" t="s">
        <v>3</v>
      </c>
      <c r="B2" s="110" t="s">
        <v>80</v>
      </c>
      <c r="C2" s="111" t="s">
        <v>31</v>
      </c>
      <c r="D2" s="110" t="s">
        <v>83</v>
      </c>
      <c r="E2" s="112" t="s">
        <v>84</v>
      </c>
      <c r="F2" s="169" t="s">
        <v>85</v>
      </c>
      <c r="G2" s="171">
        <f>SUM(D3:D7)-G4</f>
        <v>297</v>
      </c>
    </row>
    <row r="3" spans="1:8" x14ac:dyDescent="0.25">
      <c r="A3" s="113" t="s">
        <v>37</v>
      </c>
      <c r="B3" s="114">
        <f>VLOOKUP(A3,Productos,2,FALSE)</f>
        <v>1.28</v>
      </c>
      <c r="C3" s="115">
        <f>IF(A3="","",VLOOKUP(A3,Productos,4,FALSE))</f>
        <v>1000</v>
      </c>
      <c r="D3" s="116">
        <v>250</v>
      </c>
      <c r="E3" s="117">
        <f t="shared" ref="E3:E7" si="0">(B3/C3)*D3</f>
        <v>0.32</v>
      </c>
      <c r="F3" s="117">
        <f>E3*'Copia de Caramelo'!percent+E3</f>
        <v>0.64</v>
      </c>
      <c r="G3" s="172" t="s">
        <v>99</v>
      </c>
      <c r="H3" s="118"/>
    </row>
    <row r="4" spans="1:8" x14ac:dyDescent="0.25">
      <c r="A4" s="113" t="s">
        <v>48</v>
      </c>
      <c r="B4" s="114">
        <f>VLOOKUP(A4,Productos,2,FALSE)</f>
        <v>0.75000000000000011</v>
      </c>
      <c r="C4" s="115">
        <f>IF(A4="","",VLOOKUP(A4,Productos,4,FALSE))</f>
        <v>25</v>
      </c>
      <c r="D4" s="116">
        <v>1</v>
      </c>
      <c r="E4" s="117">
        <f t="shared" si="0"/>
        <v>3.0000000000000006E-2</v>
      </c>
      <c r="F4" s="117">
        <f>E4*'Copia de Caramelo'!percent+E4</f>
        <v>6.0000000000000012E-2</v>
      </c>
      <c r="G4" s="173">
        <v>0</v>
      </c>
      <c r="H4" s="119"/>
    </row>
    <row r="5" spans="1:8" x14ac:dyDescent="0.25">
      <c r="A5" s="113" t="s">
        <v>34</v>
      </c>
      <c r="B5" s="114">
        <f>VLOOKUP(A5,Productos,2,FALSE)</f>
        <v>0</v>
      </c>
      <c r="C5" s="115">
        <f>IF(A5="","",VLOOKUP(A5,Productos,4,FALSE))</f>
        <v>1000</v>
      </c>
      <c r="D5" s="116">
        <v>20</v>
      </c>
      <c r="E5" s="117">
        <f t="shared" si="0"/>
        <v>0</v>
      </c>
      <c r="F5" s="117">
        <f>E5*'Copia de Caramelo'!percent+E5</f>
        <v>0</v>
      </c>
      <c r="G5" s="174" t="s">
        <v>97</v>
      </c>
    </row>
    <row r="6" spans="1:8" x14ac:dyDescent="0.25">
      <c r="A6" s="113" t="s">
        <v>51</v>
      </c>
      <c r="B6" s="114">
        <f>VLOOKUP(A6,Productos,2,FALSE)</f>
        <v>1.65</v>
      </c>
      <c r="C6" s="115">
        <f>IF(A6="","",VLOOKUP(A6,Productos,4,FALSE))</f>
        <v>1000</v>
      </c>
      <c r="D6" s="116">
        <v>25</v>
      </c>
      <c r="E6" s="117">
        <f t="shared" si="0"/>
        <v>4.1250000000000002E-2</v>
      </c>
      <c r="F6" s="117">
        <f>E6*'Copia de Caramelo'!percent+E6</f>
        <v>8.2500000000000004E-2</v>
      </c>
      <c r="G6" s="175">
        <v>1</v>
      </c>
    </row>
    <row r="7" spans="1:8" x14ac:dyDescent="0.25">
      <c r="A7" s="120" t="s">
        <v>47</v>
      </c>
      <c r="B7" s="121">
        <f>VLOOKUP(A7,Productos,2,FALSE)</f>
        <v>0.84210526315789469</v>
      </c>
      <c r="C7" s="122">
        <f>IF(A7="","",VLOOKUP(A7,Productos,4,FALSE))</f>
        <v>54</v>
      </c>
      <c r="D7" s="123">
        <v>1</v>
      </c>
      <c r="E7" s="124">
        <f t="shared" si="0"/>
        <v>1.5594541910331383E-2</v>
      </c>
      <c r="F7" s="124">
        <f>E7*'Copia de Caramelo'!percent+E7</f>
        <v>3.1189083820662766E-2</v>
      </c>
      <c r="G7" s="163" t="s">
        <v>4</v>
      </c>
    </row>
    <row r="8" spans="1:8" x14ac:dyDescent="0.25">
      <c r="A8" s="167"/>
      <c r="B8" s="168"/>
      <c r="C8" s="167"/>
      <c r="D8" s="167"/>
      <c r="E8" s="125">
        <f t="shared" ref="E8:F8" si="1">SUM(E3:E7)</f>
        <v>0.40684454191033143</v>
      </c>
      <c r="F8" s="126">
        <f t="shared" si="1"/>
        <v>0.81368908382066285</v>
      </c>
      <c r="G8" s="129">
        <v>30</v>
      </c>
    </row>
    <row r="9" spans="1:8" x14ac:dyDescent="0.25">
      <c r="A9" s="127"/>
      <c r="D9" s="128"/>
      <c r="E9" s="128"/>
      <c r="F9" s="128"/>
    </row>
    <row r="10" spans="1:8" x14ac:dyDescent="0.25">
      <c r="A10" s="132"/>
      <c r="B10" s="133" t="s">
        <v>0</v>
      </c>
      <c r="C10" s="158" t="s">
        <v>79</v>
      </c>
      <c r="D10" s="161" t="s">
        <v>98</v>
      </c>
      <c r="E10" s="162"/>
      <c r="F10" s="162"/>
      <c r="G10" s="137"/>
    </row>
    <row r="11" spans="1:8" x14ac:dyDescent="0.25">
      <c r="A11" s="130" t="s">
        <v>87</v>
      </c>
      <c r="B11" s="134">
        <f>IF(G8="",0,'Copia de Caramelo'!VU/G8+E16)</f>
        <v>1.5045084297815375E-2</v>
      </c>
      <c r="C11" s="159">
        <f>Dolar_E*B11</f>
        <v>0.36559554843691361</v>
      </c>
      <c r="D11" s="164">
        <f>B12-B11</f>
        <v>1.4303284514079877E-2</v>
      </c>
      <c r="E11" s="136">
        <f>C12-C11</f>
        <v>0.34756981369214107</v>
      </c>
      <c r="F11" s="176" t="s">
        <v>100</v>
      </c>
      <c r="G11" s="177"/>
    </row>
    <row r="12" spans="1:8" x14ac:dyDescent="0.25">
      <c r="A12" s="131" t="s">
        <v>74</v>
      </c>
      <c r="B12" s="135">
        <f>IF(G8="",0,'Copia de Caramelo'!VUP/G8+F16)</f>
        <v>2.9348368811895252E-2</v>
      </c>
      <c r="C12" s="160">
        <f>Dolar_E*B12</f>
        <v>0.71316536212905468</v>
      </c>
      <c r="D12" s="165">
        <f>D11*G8</f>
        <v>0.42909853542239629</v>
      </c>
      <c r="E12" s="166">
        <f>E11*G8</f>
        <v>10.427094410764232</v>
      </c>
      <c r="F12" s="178" t="s">
        <v>101</v>
      </c>
      <c r="G12" s="179"/>
    </row>
    <row r="13" spans="1:8" x14ac:dyDescent="0.25">
      <c r="A13" s="149" t="s">
        <v>2</v>
      </c>
      <c r="B13" s="150" t="s">
        <v>77</v>
      </c>
      <c r="C13" s="150" t="s">
        <v>4</v>
      </c>
      <c r="D13" s="150" t="s">
        <v>83</v>
      </c>
      <c r="E13" s="150" t="s">
        <v>88</v>
      </c>
      <c r="F13" s="150" t="s">
        <v>89</v>
      </c>
      <c r="G13" s="151" t="s">
        <v>90</v>
      </c>
    </row>
    <row r="14" spans="1:8" x14ac:dyDescent="0.25">
      <c r="A14" s="143" t="s">
        <v>29</v>
      </c>
      <c r="B14" s="139">
        <f>VLOOKUP('Copia de Caramelo'!A14,Utilería,2,FALSE)</f>
        <v>2.6704792214477893</v>
      </c>
      <c r="C14" s="140">
        <f>IF(A14="","",VLOOKUP('Copia de Caramelo'!A14,Utilería,4,FALSE))</f>
        <v>1800</v>
      </c>
      <c r="D14" s="141">
        <v>1</v>
      </c>
      <c r="E14" s="142">
        <f t="shared" ref="E14:E15" si="2">IF(B14=0,0,B14/C14*D14)</f>
        <v>1.483599567470994E-3</v>
      </c>
      <c r="F14" s="142">
        <f>IF('Copia de Caramelo'!A14="",0,E14*G14+E14)</f>
        <v>2.2253993512064908E-3</v>
      </c>
      <c r="G14" s="144">
        <v>0.5</v>
      </c>
    </row>
    <row r="15" spans="1:8" x14ac:dyDescent="0.25">
      <c r="A15" s="152" t="s">
        <v>26</v>
      </c>
      <c r="B15" s="153">
        <f>IF('Copia de Caramelo'!A15="",0,VLOOKUP('Copia de Caramelo'!A15,Utilería,2,FALSE))</f>
        <v>0</v>
      </c>
      <c r="C15" s="154">
        <f>IF('Copia de Caramelo'!A15="",0,VLOOKUP('Copia de Caramelo'!A15,Utilería,3,FALSE))</f>
        <v>0</v>
      </c>
      <c r="D15" s="155">
        <v>1</v>
      </c>
      <c r="E15" s="156">
        <f t="shared" si="2"/>
        <v>0</v>
      </c>
      <c r="F15" s="156">
        <f>IF('Copia de Caramelo'!A15="",0,E15*G15+E15)</f>
        <v>0</v>
      </c>
      <c r="G15" s="157">
        <v>0.5</v>
      </c>
    </row>
    <row r="16" spans="1:8" x14ac:dyDescent="0.25">
      <c r="A16" s="146"/>
      <c r="B16" s="147"/>
      <c r="C16" s="147"/>
      <c r="D16" s="147"/>
      <c r="E16" s="145">
        <f t="shared" ref="E16:F16" si="3">SUM(E14:E15)</f>
        <v>1.483599567470994E-3</v>
      </c>
      <c r="F16" s="145">
        <f t="shared" si="3"/>
        <v>2.2253993512064908E-3</v>
      </c>
      <c r="G16" s="148"/>
    </row>
    <row r="17" spans="3:3" ht="15.75" customHeight="1" x14ac:dyDescent="0.25"/>
    <row r="18" spans="3:3" ht="15.75" customHeight="1" x14ac:dyDescent="0.25">
      <c r="C18" s="138"/>
    </row>
    <row r="19" spans="3:3" ht="15.75" customHeight="1" x14ac:dyDescent="0.25"/>
    <row r="20" spans="3:3" ht="15.75" customHeight="1" x14ac:dyDescent="0.25"/>
    <row r="21" spans="3:3" ht="15.75" customHeight="1" x14ac:dyDescent="0.25"/>
    <row r="22" spans="3:3" ht="15.75" customHeight="1" x14ac:dyDescent="0.25"/>
    <row r="23" spans="3:3" ht="15.75" customHeight="1" x14ac:dyDescent="0.25"/>
    <row r="24" spans="3:3" ht="15.75" customHeight="1" x14ac:dyDescent="0.25"/>
    <row r="25" spans="3:3" ht="15.75" customHeight="1" x14ac:dyDescent="0.25"/>
    <row r="26" spans="3:3" ht="15.75" customHeight="1" x14ac:dyDescent="0.25"/>
    <row r="27" spans="3:3" ht="15.75" customHeight="1" x14ac:dyDescent="0.25"/>
    <row r="28" spans="3:3" ht="15.75" customHeight="1" x14ac:dyDescent="0.25"/>
    <row r="29" spans="3:3" ht="15.75" customHeight="1" x14ac:dyDescent="0.25"/>
    <row r="30" spans="3:3" ht="15.75" customHeight="1" x14ac:dyDescent="0.25"/>
    <row r="31" spans="3:3" ht="15.75" customHeight="1" x14ac:dyDescent="0.25"/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5">
    <mergeCell ref="F11:G11"/>
    <mergeCell ref="F12:G12"/>
    <mergeCell ref="A1:C1"/>
    <mergeCell ref="D1:F1"/>
    <mergeCell ref="D10:G10"/>
  </mergeCell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Config!$A$8:$A$31</xm:f>
          </x14:formula1>
          <xm:sqref>A14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BB20-5FAE-46A8-988F-7E061E6BDACE}">
  <dimension ref="A1:G2"/>
  <sheetViews>
    <sheetView tabSelected="1" workbookViewId="0">
      <selection activeCell="H2" sqref="H2"/>
    </sheetView>
  </sheetViews>
  <sheetFormatPr baseColWidth="10" defaultRowHeight="15" x14ac:dyDescent="0.25"/>
  <cols>
    <col min="1" max="16384" width="11" style="108"/>
  </cols>
  <sheetData>
    <row r="1" spans="1:7" x14ac:dyDescent="0.25">
      <c r="A1" s="180" t="s">
        <v>30</v>
      </c>
      <c r="B1" s="180" t="s">
        <v>4</v>
      </c>
      <c r="C1" s="180" t="s">
        <v>0</v>
      </c>
      <c r="D1" s="180" t="s">
        <v>74</v>
      </c>
      <c r="E1" s="108" t="s">
        <v>91</v>
      </c>
      <c r="F1" s="108" t="s">
        <v>74</v>
      </c>
    </row>
    <row r="2" spans="1:7" x14ac:dyDescent="0.25">
      <c r="A2" s="108" t="s">
        <v>102</v>
      </c>
      <c r="B2" s="108">
        <v>100</v>
      </c>
      <c r="C2" s="181">
        <v>1.5045084297815375E-2</v>
      </c>
      <c r="D2" s="181">
        <v>2.9348368811895252E-2</v>
      </c>
      <c r="E2" s="181">
        <f>C2*B2</f>
        <v>1.5045084297815374</v>
      </c>
      <c r="F2" s="181">
        <f>D2*B2</f>
        <v>2.9348368811895251</v>
      </c>
      <c r="G2" s="138">
        <f>ROUNDUP(Dolar_E*F2,0)</f>
        <v>72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baseColWidth="10" defaultColWidth="12.625" defaultRowHeight="15" customHeight="1" x14ac:dyDescent="0.2"/>
  <cols>
    <col min="1" max="6" width="9.375" customWidth="1"/>
  </cols>
  <sheetData>
    <row r="1" spans="1:3" x14ac:dyDescent="0.25">
      <c r="A1" s="1">
        <v>4000</v>
      </c>
      <c r="C1" s="1">
        <v>4000</v>
      </c>
    </row>
    <row r="2" spans="1:3" x14ac:dyDescent="0.25">
      <c r="A2" s="1">
        <v>240</v>
      </c>
      <c r="C2" s="1">
        <f t="shared" ref="C2:C7" si="0">A2/A1*C1</f>
        <v>240</v>
      </c>
    </row>
    <row r="3" spans="1:3" x14ac:dyDescent="0.25">
      <c r="A3" s="1">
        <v>4</v>
      </c>
      <c r="C3" s="1">
        <f t="shared" si="0"/>
        <v>4</v>
      </c>
    </row>
    <row r="4" spans="1:3" x14ac:dyDescent="0.25">
      <c r="A4" s="1">
        <v>1</v>
      </c>
      <c r="C4" s="1">
        <f t="shared" si="0"/>
        <v>1</v>
      </c>
    </row>
    <row r="5" spans="1:3" x14ac:dyDescent="0.25">
      <c r="A5" s="1">
        <v>1000</v>
      </c>
      <c r="C5" s="1">
        <f t="shared" si="0"/>
        <v>1000</v>
      </c>
    </row>
    <row r="6" spans="1:3" x14ac:dyDescent="0.25">
      <c r="A6" s="1">
        <v>50</v>
      </c>
      <c r="C6" s="1">
        <f t="shared" si="0"/>
        <v>50</v>
      </c>
    </row>
    <row r="7" spans="1:3" x14ac:dyDescent="0.25">
      <c r="A7" s="1">
        <v>40</v>
      </c>
      <c r="C7" s="1">
        <f t="shared" si="0"/>
        <v>40</v>
      </c>
    </row>
    <row r="8" spans="1:3" x14ac:dyDescent="0.25">
      <c r="A8" s="1"/>
      <c r="C8" s="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25" defaultRowHeight="15" customHeight="1" x14ac:dyDescent="0.2"/>
  <cols>
    <col min="1" max="1" width="11" customWidth="1"/>
    <col min="2" max="2" width="12.375" customWidth="1"/>
    <col min="3" max="4" width="11" customWidth="1"/>
    <col min="5" max="5" width="12" customWidth="1"/>
    <col min="6" max="11" width="11" customWidth="1"/>
    <col min="12" max="26" width="10.625" customWidth="1"/>
  </cols>
  <sheetData>
    <row r="1" spans="1:26" x14ac:dyDescent="0.25">
      <c r="A1" s="1"/>
      <c r="B1" s="1"/>
      <c r="C1" s="1"/>
      <c r="D1" s="1"/>
      <c r="E1" s="1"/>
      <c r="F1" s="102" t="s">
        <v>91</v>
      </c>
      <c r="G1" s="95"/>
      <c r="H1" s="103" t="s">
        <v>92</v>
      </c>
      <c r="I1" s="95"/>
      <c r="J1" s="104" t="s">
        <v>75</v>
      </c>
      <c r="K1" s="9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91" t="s">
        <v>78</v>
      </c>
      <c r="B2" s="91" t="s">
        <v>87</v>
      </c>
      <c r="C2" s="91" t="s">
        <v>93</v>
      </c>
      <c r="D2" s="91" t="s">
        <v>0</v>
      </c>
      <c r="E2" s="91" t="s">
        <v>79</v>
      </c>
      <c r="F2" s="91" t="s">
        <v>0</v>
      </c>
      <c r="G2" s="91" t="s">
        <v>79</v>
      </c>
      <c r="H2" s="91" t="s">
        <v>0</v>
      </c>
      <c r="I2" s="91" t="s">
        <v>79</v>
      </c>
      <c r="J2" s="91" t="s">
        <v>0</v>
      </c>
      <c r="K2" s="91" t="s">
        <v>79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94</v>
      </c>
      <c r="B3" s="92">
        <v>1.1937790600609397E-2</v>
      </c>
      <c r="C3" s="92">
        <v>60</v>
      </c>
      <c r="D3" s="92">
        <v>0.02</v>
      </c>
      <c r="E3" s="92">
        <f>Dolar_E*D3</f>
        <v>0.48600000000000004</v>
      </c>
      <c r="F3" s="92">
        <f>C3*B3</f>
        <v>0.71626743603656384</v>
      </c>
      <c r="G3" s="92">
        <f>Dolar_E*F3</f>
        <v>17.405298695688501</v>
      </c>
      <c r="H3" s="92">
        <f>C3*D3</f>
        <v>1.2</v>
      </c>
      <c r="I3" s="92">
        <f>C3*E3</f>
        <v>29.160000000000004</v>
      </c>
      <c r="J3" s="92">
        <f t="shared" ref="J3:K3" si="0">H3-F3</f>
        <v>0.48373256396343611</v>
      </c>
      <c r="K3" s="92">
        <f t="shared" si="0"/>
        <v>11.754701304311503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F1:G1"/>
    <mergeCell ref="H1:I1"/>
    <mergeCell ref="J1:K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11</vt:i4>
      </vt:variant>
    </vt:vector>
  </HeadingPairs>
  <TitlesOfParts>
    <vt:vector size="21" baseType="lpstr">
      <vt:lpstr>Config</vt:lpstr>
      <vt:lpstr>Productos</vt:lpstr>
      <vt:lpstr>Shop</vt:lpstr>
      <vt:lpstr>Packs</vt:lpstr>
      <vt:lpstr>Caramelo</vt:lpstr>
      <vt:lpstr>Copia de Caramelo</vt:lpstr>
      <vt:lpstr>HPacks</vt:lpstr>
      <vt:lpstr>Peso</vt:lpstr>
      <vt:lpstr>Hoja2</vt:lpstr>
      <vt:lpstr>Hoja1</vt:lpstr>
      <vt:lpstr>Dolar_E</vt:lpstr>
      <vt:lpstr>'Copia de Caramelo'!percent</vt:lpstr>
      <vt:lpstr>percent</vt:lpstr>
      <vt:lpstr>Caramelo!Peso_Total</vt:lpstr>
      <vt:lpstr>'Copia de Caramelo'!Peso_Total</vt:lpstr>
      <vt:lpstr>Productos</vt:lpstr>
      <vt:lpstr>Utilería</vt:lpstr>
      <vt:lpstr>Caramelo!VU</vt:lpstr>
      <vt:lpstr>'Copia de Caramelo'!VU</vt:lpstr>
      <vt:lpstr>Caramelo!VUP</vt:lpstr>
      <vt:lpstr>'Copia de Caramelo'!VUP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Luirver</dc:creator>
  <cp:lastModifiedBy>Usuario</cp:lastModifiedBy>
  <dcterms:created xsi:type="dcterms:W3CDTF">2015-06-05T18:19:34Z</dcterms:created>
  <dcterms:modified xsi:type="dcterms:W3CDTF">2023-03-28T19:49:15Z</dcterms:modified>
</cp:coreProperties>
</file>