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6.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defaultThemeVersion="166925"/>
  <mc:AlternateContent xmlns:mc="http://schemas.openxmlformats.org/markup-compatibility/2006">
    <mc:Choice Requires="x15">
      <x15ac:absPath xmlns:x15ac="http://schemas.microsoft.com/office/spreadsheetml/2010/11/ac" url="C:\Users\sklem\Documents\Etudes\Trent\Xenopoulos lab\Data\AgNP ELA lakes\"/>
    </mc:Choice>
  </mc:AlternateContent>
  <xr:revisionPtr revIDLastSave="0" documentId="13_ncr:1_{174DFF2E-BB05-41A3-9225-32E5A59311DD}" xr6:coauthVersionLast="45" xr6:coauthVersionMax="45" xr10:uidLastSave="{00000000-0000-0000-0000-000000000000}"/>
  <bookViews>
    <workbookView xWindow="-110" yWindow="490" windowWidth="19420" windowHeight="10420" tabRatio="889" firstSheet="2" activeTab="12" xr2:uid="{33E7FBB4-830F-460A-98F2-8A56863560C3}"/>
  </bookViews>
  <sheets>
    <sheet name="Readme" sheetId="3" r:id="rId1"/>
    <sheet name="Aug 2014 FEx" sheetId="2" r:id="rId2"/>
    <sheet name="Ag data_14_15" sheetId="5" r:id="rId3"/>
    <sheet name="tdn_2014" sheetId="8" r:id="rId4"/>
    <sheet name="Aug 2015 FEx" sheetId="4" r:id="rId5"/>
    <sheet name="tdn_2015" sheetId="6" r:id="rId6"/>
    <sheet name="tdp_2014" sheetId="7" r:id="rId7"/>
    <sheet name="tdp_2015" sheetId="9" r:id="rId8"/>
    <sheet name="DOC_2014" sheetId="11" r:id="rId9"/>
    <sheet name="DOC_2015" sheetId="10" r:id="rId10"/>
    <sheet name="tdp calculations" sheetId="12" r:id="rId11"/>
    <sheet name="tdp calc2" sheetId="13" r:id="rId12"/>
    <sheet name="MASTERSHEET" sheetId="14" r:id="rId13"/>
  </sheets>
  <definedNames>
    <definedName name="_xlnm._FilterDatabase" localSheetId="2" hidden="1">'Ag data_14_15'!$A$1:$F$1</definedName>
    <definedName name="_xlnm._FilterDatabase" localSheetId="12" hidden="1">MASTERSHEET!$A$1:$AB$1</definedName>
    <definedName name="_xlnm._FilterDatabase" localSheetId="5" hidden="1">tdn_2015!$A$1:$G$1</definedName>
    <definedName name="_xlnm._FilterDatabase" localSheetId="11" hidden="1">'tdp calc2'!$A$2:$S$51</definedName>
    <definedName name="_xlnm._FilterDatabase" localSheetId="6" hidden="1">tdp_2014!$A$1:$N$27</definedName>
    <definedName name="_xlnm._FilterDatabase" localSheetId="7" hidden="1">tdp_2015!$A$1:$O$52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C52" i="14" l="1"/>
  <c r="AD52" i="14"/>
  <c r="AC53" i="14"/>
  <c r="AC54" i="14"/>
  <c r="AD54" i="14" s="1"/>
  <c r="AC55" i="14"/>
  <c r="AD55" i="14"/>
  <c r="AC56" i="14"/>
  <c r="AC57" i="14"/>
  <c r="AC58" i="14"/>
  <c r="AC59" i="14"/>
  <c r="AC60" i="14"/>
  <c r="AD60" i="14" s="1"/>
  <c r="AC61" i="14"/>
  <c r="AD61" i="14"/>
  <c r="AC62" i="14"/>
  <c r="AC63" i="14"/>
  <c r="AC64" i="14"/>
  <c r="AD64" i="14"/>
  <c r="AC65" i="14"/>
  <c r="AC66" i="14"/>
  <c r="AC67" i="14"/>
  <c r="AD67" i="14"/>
  <c r="AC68" i="14"/>
  <c r="AC69" i="14"/>
  <c r="AC70" i="14"/>
  <c r="AC71" i="14"/>
  <c r="AD71" i="14"/>
  <c r="AC72" i="14"/>
  <c r="AC73" i="14"/>
  <c r="AC74" i="14"/>
  <c r="AC75" i="14"/>
  <c r="AC76" i="14"/>
  <c r="AC77" i="14"/>
  <c r="AD77" i="14"/>
  <c r="AC78" i="14"/>
  <c r="AD78" i="14" s="1"/>
  <c r="AC79" i="14"/>
  <c r="AD79" i="14"/>
  <c r="AC80" i="14"/>
  <c r="AC81" i="14"/>
  <c r="AC82" i="14"/>
  <c r="AC83" i="14"/>
  <c r="AD83" i="14"/>
  <c r="AC84" i="14"/>
  <c r="AD84" i="14"/>
  <c r="AC85" i="14"/>
  <c r="AC86" i="14"/>
  <c r="AD86" i="14" s="1"/>
  <c r="AC87" i="14"/>
  <c r="AD87" i="14"/>
  <c r="AC88" i="14"/>
  <c r="AD88" i="14" s="1"/>
  <c r="AC89" i="14"/>
  <c r="AD89" i="14"/>
  <c r="AC90" i="14"/>
  <c r="AC91" i="14"/>
  <c r="AD91" i="14"/>
  <c r="AC92" i="14"/>
  <c r="AC93" i="14"/>
  <c r="AD93" i="14" s="1"/>
  <c r="AC94" i="14"/>
  <c r="AD94" i="14"/>
  <c r="AC95" i="14"/>
  <c r="AD95" i="14" s="1"/>
  <c r="AC96" i="14"/>
  <c r="AC97" i="14"/>
  <c r="AC98" i="14"/>
  <c r="AC99" i="14"/>
  <c r="AC100" i="14"/>
  <c r="AC101" i="14"/>
  <c r="X96" i="14" l="1"/>
  <c r="W78" i="14"/>
  <c r="W79" i="14"/>
  <c r="W80" i="14"/>
  <c r="W81" i="14"/>
  <c r="W82" i="14"/>
  <c r="W83" i="14"/>
  <c r="W84" i="14"/>
  <c r="W85" i="14"/>
  <c r="W86" i="14"/>
  <c r="W87" i="14"/>
  <c r="W88" i="14"/>
  <c r="W89" i="14"/>
  <c r="W90" i="14"/>
  <c r="W91" i="14"/>
  <c r="W92" i="14"/>
  <c r="W93" i="14"/>
  <c r="W94" i="14"/>
  <c r="W95" i="14"/>
  <c r="W96" i="14"/>
  <c r="W46" i="14"/>
  <c r="W42" i="14"/>
  <c r="W38" i="14"/>
  <c r="W36" i="14"/>
  <c r="W33" i="14"/>
  <c r="W77" i="14"/>
  <c r="W6" i="14"/>
  <c r="W8" i="14"/>
  <c r="W9" i="14"/>
  <c r="W10" i="14"/>
  <c r="W20" i="14"/>
  <c r="W26" i="14"/>
  <c r="W3" i="14" l="1"/>
  <c r="P3" i="14" l="1"/>
  <c r="P4" i="14"/>
  <c r="P5" i="14"/>
  <c r="P6" i="14"/>
  <c r="P7" i="14"/>
  <c r="P8" i="14"/>
  <c r="P9" i="14"/>
  <c r="P10" i="14"/>
  <c r="P11" i="14"/>
  <c r="P12" i="14"/>
  <c r="P13" i="14"/>
  <c r="P14" i="14"/>
  <c r="P15" i="14"/>
  <c r="P16" i="14"/>
  <c r="P17" i="14"/>
  <c r="P18" i="14"/>
  <c r="P19" i="14"/>
  <c r="P20" i="14"/>
  <c r="P21" i="14"/>
  <c r="P27" i="14"/>
  <c r="P28" i="14"/>
  <c r="P29" i="14"/>
  <c r="P30" i="14"/>
  <c r="P31" i="14"/>
  <c r="P32" i="14"/>
  <c r="P33" i="14"/>
  <c r="P34" i="14"/>
  <c r="P35" i="14"/>
  <c r="P36" i="14"/>
  <c r="P37" i="14"/>
  <c r="P38" i="14"/>
  <c r="P39" i="14"/>
  <c r="P40" i="14"/>
  <c r="P41" i="14"/>
  <c r="P42" i="14"/>
  <c r="P43" i="14"/>
  <c r="P44" i="14"/>
  <c r="P45" i="14"/>
  <c r="P46" i="14"/>
  <c r="P52" i="14"/>
  <c r="P53" i="14"/>
  <c r="P54" i="14"/>
  <c r="P55" i="14"/>
  <c r="P56" i="14"/>
  <c r="P57" i="14"/>
  <c r="P58" i="14"/>
  <c r="P59" i="14"/>
  <c r="P60" i="14"/>
  <c r="P61" i="14"/>
  <c r="P62" i="14"/>
  <c r="P63" i="14"/>
  <c r="P64" i="14"/>
  <c r="P65" i="14"/>
  <c r="P66" i="14"/>
  <c r="P67" i="14"/>
  <c r="P68" i="14"/>
  <c r="P69" i="14"/>
  <c r="P70" i="14"/>
  <c r="P71" i="14"/>
  <c r="P77" i="14"/>
  <c r="P78" i="14"/>
  <c r="P79" i="14"/>
  <c r="P80" i="14"/>
  <c r="P81" i="14"/>
  <c r="P82" i="14"/>
  <c r="P83" i="14"/>
  <c r="P84" i="14"/>
  <c r="P85" i="14"/>
  <c r="P86" i="14"/>
  <c r="P87" i="14"/>
  <c r="P88" i="14"/>
  <c r="P89" i="14"/>
  <c r="P90" i="14"/>
  <c r="P91" i="14"/>
  <c r="P92" i="14"/>
  <c r="P93" i="14"/>
  <c r="P94" i="14"/>
  <c r="P95" i="14"/>
  <c r="P96" i="14"/>
  <c r="P2" i="14"/>
  <c r="X80" i="14" l="1"/>
  <c r="X81" i="14"/>
  <c r="X92" i="14"/>
  <c r="X93" i="14"/>
  <c r="X94" i="14"/>
  <c r="X95" i="14" l="1"/>
  <c r="W53" i="14"/>
  <c r="W54" i="14"/>
  <c r="W55" i="14"/>
  <c r="W56" i="14"/>
  <c r="W57" i="14"/>
  <c r="X57" i="14" s="1"/>
  <c r="W58" i="14"/>
  <c r="X58" i="14" s="1"/>
  <c r="W59" i="14"/>
  <c r="X59" i="14" s="1"/>
  <c r="W60" i="14"/>
  <c r="X60" i="14" s="1"/>
  <c r="W61" i="14"/>
  <c r="X61" i="14" s="1"/>
  <c r="W62" i="14"/>
  <c r="X62" i="14" s="1"/>
  <c r="W63" i="14"/>
  <c r="W64" i="14"/>
  <c r="X64" i="14" s="1"/>
  <c r="W65" i="14"/>
  <c r="X65" i="14" s="1"/>
  <c r="W66" i="14"/>
  <c r="W67" i="14"/>
  <c r="X67" i="14" s="1"/>
  <c r="W68" i="14"/>
  <c r="W69" i="14"/>
  <c r="W70" i="14"/>
  <c r="W71" i="14"/>
  <c r="W72" i="14"/>
  <c r="W73" i="14"/>
  <c r="W74" i="14"/>
  <c r="W75" i="14"/>
  <c r="W76" i="14"/>
  <c r="W52" i="14"/>
  <c r="X3" i="14"/>
  <c r="Z78" i="14"/>
  <c r="AA78" i="14" s="1"/>
  <c r="Z79" i="14"/>
  <c r="Z80" i="14"/>
  <c r="AA80" i="14" s="1"/>
  <c r="Z81" i="14"/>
  <c r="AA81" i="14" s="1"/>
  <c r="Z82" i="14"/>
  <c r="Z83" i="14"/>
  <c r="Z84" i="14"/>
  <c r="AA84" i="14" s="1"/>
  <c r="Z85" i="14"/>
  <c r="Z86" i="14"/>
  <c r="AA86" i="14" s="1"/>
  <c r="Z87" i="14"/>
  <c r="Z88" i="14"/>
  <c r="AA88" i="14" s="1"/>
  <c r="Z89" i="14"/>
  <c r="AA89" i="14" s="1"/>
  <c r="Z90" i="14"/>
  <c r="Z91" i="14"/>
  <c r="Z92" i="14"/>
  <c r="AA92" i="14" s="1"/>
  <c r="Z93" i="14"/>
  <c r="AA93" i="14" s="1"/>
  <c r="Z94" i="14"/>
  <c r="AA94" i="14" s="1"/>
  <c r="Z95" i="14"/>
  <c r="Z96" i="14"/>
  <c r="AA96" i="14" s="1"/>
  <c r="Z97" i="14"/>
  <c r="Z98" i="14"/>
  <c r="Z99" i="14"/>
  <c r="Z100" i="14"/>
  <c r="Z101" i="14"/>
  <c r="Z77" i="14"/>
  <c r="AA77" i="14" s="1"/>
  <c r="Z53" i="14"/>
  <c r="Z54" i="14"/>
  <c r="Z55" i="14"/>
  <c r="Z56" i="14"/>
  <c r="Z57" i="14"/>
  <c r="Z58" i="14"/>
  <c r="AA58" i="14" s="1"/>
  <c r="Z59" i="14"/>
  <c r="Z60" i="14"/>
  <c r="AA60" i="14" s="1"/>
  <c r="Z61" i="14"/>
  <c r="Z62" i="14"/>
  <c r="AA62" i="14" s="1"/>
  <c r="Z63" i="14"/>
  <c r="Z64" i="14"/>
  <c r="AA64" i="14" s="1"/>
  <c r="Z65" i="14"/>
  <c r="Z66" i="14"/>
  <c r="AA66" i="14" s="1"/>
  <c r="Z67" i="14"/>
  <c r="Z68" i="14"/>
  <c r="Z69" i="14"/>
  <c r="Z70" i="14"/>
  <c r="Z71" i="14"/>
  <c r="Z72" i="14"/>
  <c r="Z74" i="14"/>
  <c r="Z75" i="14"/>
  <c r="Z76" i="14"/>
  <c r="AA85" i="14"/>
  <c r="Z52" i="14"/>
  <c r="Z28" i="14"/>
  <c r="AA28" i="14" s="1"/>
  <c r="Z29" i="14"/>
  <c r="AA29" i="14" s="1"/>
  <c r="Z30" i="14"/>
  <c r="Z31" i="14"/>
  <c r="Z32" i="14"/>
  <c r="Z33" i="14"/>
  <c r="Z34" i="14"/>
  <c r="Z35" i="14"/>
  <c r="Z36" i="14"/>
  <c r="Z38" i="14"/>
  <c r="Z39" i="14"/>
  <c r="Z40" i="14"/>
  <c r="Z41" i="14"/>
  <c r="Z42" i="14"/>
  <c r="Z43" i="14"/>
  <c r="Z44" i="14"/>
  <c r="Z45" i="14"/>
  <c r="Z46" i="14"/>
  <c r="Z47" i="14"/>
  <c r="Z48" i="14"/>
  <c r="Z49" i="14"/>
  <c r="Z50" i="14"/>
  <c r="Z51" i="14"/>
  <c r="Z27" i="14"/>
  <c r="AA27" i="14" s="1"/>
  <c r="AA30" i="14"/>
  <c r="AA57" i="14"/>
  <c r="AA59" i="14"/>
  <c r="AA61" i="14"/>
  <c r="AA63" i="14"/>
  <c r="AA65" i="14"/>
  <c r="AA67" i="14"/>
  <c r="AA79" i="14"/>
  <c r="AA82" i="14"/>
  <c r="AA83" i="14"/>
  <c r="AA87" i="14"/>
  <c r="AA90" i="14"/>
  <c r="AA91" i="14"/>
  <c r="AA95" i="14"/>
  <c r="Z3" i="14"/>
  <c r="AA3" i="14" s="1"/>
  <c r="Z4" i="14"/>
  <c r="Z5" i="14"/>
  <c r="Z6" i="14"/>
  <c r="Z7" i="14"/>
  <c r="Z8" i="14"/>
  <c r="Z9" i="14"/>
  <c r="Z10" i="14"/>
  <c r="Z11" i="14"/>
  <c r="Z12" i="14"/>
  <c r="Z13" i="14"/>
  <c r="Z14" i="14"/>
  <c r="Z15" i="14"/>
  <c r="Z16" i="14"/>
  <c r="Z17" i="14"/>
  <c r="Z18" i="14"/>
  <c r="Z20" i="14"/>
  <c r="Z21" i="14"/>
  <c r="Z22" i="14"/>
  <c r="Z23" i="14"/>
  <c r="Z24" i="14"/>
  <c r="Z25" i="14"/>
  <c r="Z26" i="14"/>
  <c r="Z2" i="14"/>
  <c r="AA2" i="14" s="1"/>
  <c r="L68" i="14" l="1"/>
  <c r="X68" i="14" s="1"/>
  <c r="L69" i="14"/>
  <c r="AA69" i="14" s="1"/>
  <c r="L70" i="14"/>
  <c r="AA70" i="14" s="1"/>
  <c r="L71" i="14"/>
  <c r="AA71" i="14" s="1"/>
  <c r="L74" i="14"/>
  <c r="L75" i="14"/>
  <c r="L76" i="14"/>
  <c r="X71" i="14" l="1"/>
  <c r="X70" i="14"/>
  <c r="X69" i="14"/>
  <c r="AA68" i="14"/>
  <c r="L34" i="14"/>
  <c r="AA34" i="14" s="1"/>
  <c r="L4" i="14"/>
  <c r="AA4" i="14" s="1"/>
  <c r="L5" i="14"/>
  <c r="AA5" i="14" s="1"/>
  <c r="L6" i="14"/>
  <c r="L7" i="14"/>
  <c r="AA7" i="14" s="1"/>
  <c r="L8" i="14"/>
  <c r="L9" i="14"/>
  <c r="L10" i="14"/>
  <c r="L11" i="14"/>
  <c r="AA11" i="14" s="1"/>
  <c r="L12" i="14"/>
  <c r="AA12" i="14" s="1"/>
  <c r="L13" i="14"/>
  <c r="AA13" i="14" s="1"/>
  <c r="L14" i="14"/>
  <c r="AA14" i="14" s="1"/>
  <c r="L15" i="14"/>
  <c r="AA15" i="14" s="1"/>
  <c r="L16" i="14"/>
  <c r="AA16" i="14" s="1"/>
  <c r="L17" i="14"/>
  <c r="AA17" i="14" s="1"/>
  <c r="L18" i="14"/>
  <c r="AA18" i="14" s="1"/>
  <c r="L19" i="14"/>
  <c r="L20" i="14"/>
  <c r="L21" i="14"/>
  <c r="AA21" i="14" s="1"/>
  <c r="L31" i="14"/>
  <c r="AA31" i="14" s="1"/>
  <c r="L32" i="14"/>
  <c r="AA32" i="14" s="1"/>
  <c r="L33" i="14"/>
  <c r="L35" i="14"/>
  <c r="AA35" i="14" s="1"/>
  <c r="L36" i="14"/>
  <c r="L37" i="14"/>
  <c r="L38" i="14"/>
  <c r="L39" i="14"/>
  <c r="AA39" i="14" s="1"/>
  <c r="L40" i="14"/>
  <c r="AA40" i="14" s="1"/>
  <c r="L41" i="14"/>
  <c r="AA41" i="14" s="1"/>
  <c r="L42" i="14"/>
  <c r="L43" i="14"/>
  <c r="AA43" i="14" s="1"/>
  <c r="L44" i="14"/>
  <c r="AA44" i="14" s="1"/>
  <c r="L45" i="14"/>
  <c r="AA45" i="14" s="1"/>
  <c r="L46" i="14"/>
  <c r="L52" i="14"/>
  <c r="L53" i="14"/>
  <c r="L54" i="14"/>
  <c r="L55" i="14"/>
  <c r="L56" i="14"/>
  <c r="AA53" i="14" l="1"/>
  <c r="X53" i="14"/>
  <c r="AA36" i="14"/>
  <c r="AA6" i="14"/>
  <c r="X6" i="14"/>
  <c r="X52" i="14"/>
  <c r="AA52" i="14"/>
  <c r="X9" i="14"/>
  <c r="AA9" i="14"/>
  <c r="AA10" i="14"/>
  <c r="X10" i="14"/>
  <c r="X56" i="14"/>
  <c r="AA56" i="14"/>
  <c r="AA55" i="14"/>
  <c r="X55" i="14"/>
  <c r="AA46" i="14"/>
  <c r="X46" i="14"/>
  <c r="AA42" i="14"/>
  <c r="AA38" i="14"/>
  <c r="AA33" i="14"/>
  <c r="AA20" i="14"/>
  <c r="X20" i="14"/>
  <c r="X8" i="14"/>
  <c r="AA8" i="14"/>
  <c r="AA54" i="14"/>
  <c r="X54" i="14"/>
  <c r="J8" i="9"/>
  <c r="K8" i="9" s="1"/>
  <c r="L8" i="9" s="1"/>
  <c r="F8" i="9"/>
  <c r="G8" i="9" s="1"/>
  <c r="H8" i="9" s="1"/>
  <c r="J9" i="9"/>
  <c r="K9" i="9" s="1"/>
  <c r="L9" i="9" s="1"/>
  <c r="F9" i="9"/>
  <c r="G9" i="9" s="1"/>
  <c r="H9" i="9" s="1"/>
  <c r="J14" i="9"/>
  <c r="K14" i="9" s="1"/>
  <c r="L14" i="9" s="1"/>
  <c r="F14" i="9"/>
  <c r="G14" i="9" s="1"/>
  <c r="H14" i="9" s="1"/>
  <c r="J21" i="9"/>
  <c r="K21" i="9" s="1"/>
  <c r="L21" i="9" s="1"/>
  <c r="F21" i="9"/>
  <c r="G21" i="9" s="1"/>
  <c r="H21" i="9" s="1"/>
  <c r="J11" i="9"/>
  <c r="K11" i="9" s="1"/>
  <c r="L11" i="9" s="1"/>
  <c r="F11" i="9"/>
  <c r="G11" i="9" s="1"/>
  <c r="H11" i="9" s="1"/>
  <c r="J10" i="9"/>
  <c r="K10" i="9" s="1"/>
  <c r="L10" i="9" s="1"/>
  <c r="F10" i="9"/>
  <c r="G10" i="9" s="1"/>
  <c r="H10" i="9" s="1"/>
  <c r="J17" i="9"/>
  <c r="K17" i="9" s="1"/>
  <c r="L17" i="9" s="1"/>
  <c r="F17" i="9"/>
  <c r="G17" i="9" s="1"/>
  <c r="H17" i="9" s="1"/>
  <c r="J12" i="9"/>
  <c r="K12" i="9" s="1"/>
  <c r="L12" i="9" s="1"/>
  <c r="F12" i="9"/>
  <c r="G12" i="9" s="1"/>
  <c r="H12" i="9" s="1"/>
  <c r="J16" i="9"/>
  <c r="K16" i="9" s="1"/>
  <c r="L16" i="9" s="1"/>
  <c r="F16" i="9"/>
  <c r="G16" i="9" s="1"/>
  <c r="H16" i="9" s="1"/>
  <c r="J13" i="9"/>
  <c r="K13" i="9" s="1"/>
  <c r="L13" i="9" s="1"/>
  <c r="F13" i="9"/>
  <c r="G13" i="9" s="1"/>
  <c r="H13" i="9" s="1"/>
  <c r="J4" i="9"/>
  <c r="K4" i="9" s="1"/>
  <c r="L4" i="9" s="1"/>
  <c r="F4" i="9"/>
  <c r="G4" i="9" s="1"/>
  <c r="H4" i="9" s="1"/>
  <c r="J7" i="9"/>
  <c r="K7" i="9" s="1"/>
  <c r="L7" i="9" s="1"/>
  <c r="F7" i="9"/>
  <c r="G7" i="9" s="1"/>
  <c r="H7" i="9" s="1"/>
  <c r="J5" i="9"/>
  <c r="K5" i="9" s="1"/>
  <c r="L5" i="9" s="1"/>
  <c r="F5" i="9"/>
  <c r="G5" i="9" s="1"/>
  <c r="H5" i="9" s="1"/>
  <c r="J18" i="9"/>
  <c r="K18" i="9" s="1"/>
  <c r="L18" i="9" s="1"/>
  <c r="F18" i="9"/>
  <c r="G18" i="9" s="1"/>
  <c r="H18" i="9" s="1"/>
  <c r="J2" i="9"/>
  <c r="K2" i="9" s="1"/>
  <c r="L2" i="9" s="1"/>
  <c r="F2" i="9"/>
  <c r="G2" i="9" s="1"/>
  <c r="H2" i="9" s="1"/>
  <c r="J19" i="9"/>
  <c r="K19" i="9" s="1"/>
  <c r="L19" i="9" s="1"/>
  <c r="F19" i="9"/>
  <c r="G19" i="9" s="1"/>
  <c r="H19" i="9" s="1"/>
  <c r="J6" i="9"/>
  <c r="K6" i="9" s="1"/>
  <c r="L6" i="9" s="1"/>
  <c r="F6" i="9"/>
  <c r="G6" i="9" s="1"/>
  <c r="H6" i="9" s="1"/>
  <c r="J3" i="9"/>
  <c r="K3" i="9" s="1"/>
  <c r="L3" i="9" s="1"/>
  <c r="F3" i="9"/>
  <c r="G3" i="9" s="1"/>
  <c r="H3" i="9" s="1"/>
  <c r="J20" i="9"/>
  <c r="K20" i="9" s="1"/>
  <c r="L20" i="9" s="1"/>
  <c r="F20" i="9"/>
  <c r="G20" i="9" s="1"/>
  <c r="H20" i="9" s="1"/>
  <c r="J15" i="9"/>
  <c r="K15" i="9" s="1"/>
  <c r="L15" i="9" s="1"/>
  <c r="F15" i="9"/>
  <c r="G15" i="9" s="1"/>
  <c r="H15" i="9" s="1"/>
  <c r="J31" i="9"/>
  <c r="K31" i="9" s="1"/>
  <c r="L31" i="9" s="1"/>
  <c r="F31" i="9"/>
  <c r="G31" i="9" s="1"/>
  <c r="H31" i="9" s="1"/>
  <c r="J29" i="9"/>
  <c r="K29" i="9" s="1"/>
  <c r="L29" i="9" s="1"/>
  <c r="F29" i="9"/>
  <c r="G29" i="9" s="1"/>
  <c r="H29" i="9" s="1"/>
  <c r="J33" i="9"/>
  <c r="K33" i="9" s="1"/>
  <c r="L33" i="9" s="1"/>
  <c r="F33" i="9"/>
  <c r="G33" i="9" s="1"/>
  <c r="H33" i="9" s="1"/>
  <c r="J40" i="9"/>
  <c r="K40" i="9" s="1"/>
  <c r="L40" i="9" s="1"/>
  <c r="F40" i="9"/>
  <c r="G40" i="9" s="1"/>
  <c r="H40" i="9" s="1"/>
  <c r="J28" i="9"/>
  <c r="K28" i="9" s="1"/>
  <c r="L28" i="9" s="1"/>
  <c r="F28" i="9"/>
  <c r="G28" i="9" s="1"/>
  <c r="H28" i="9" s="1"/>
  <c r="J41" i="9"/>
  <c r="K41" i="9" s="1"/>
  <c r="L41" i="9" s="1"/>
  <c r="F41" i="9"/>
  <c r="G41" i="9" s="1"/>
  <c r="H41" i="9" s="1"/>
  <c r="J30" i="9"/>
  <c r="K30" i="9" s="1"/>
  <c r="L30" i="9" s="1"/>
  <c r="F30" i="9"/>
  <c r="G30" i="9" s="1"/>
  <c r="H30" i="9" s="1"/>
  <c r="J36" i="9"/>
  <c r="K36" i="9" s="1"/>
  <c r="L36" i="9" s="1"/>
  <c r="F36" i="9"/>
  <c r="G36" i="9" s="1"/>
  <c r="H36" i="9" s="1"/>
  <c r="J38" i="9"/>
  <c r="K38" i="9" s="1"/>
  <c r="L38" i="9" s="1"/>
  <c r="F38" i="9"/>
  <c r="G38" i="9" s="1"/>
  <c r="H38" i="9" s="1"/>
  <c r="J32" i="9"/>
  <c r="K32" i="9" s="1"/>
  <c r="L32" i="9" s="1"/>
  <c r="F32" i="9"/>
  <c r="G32" i="9" s="1"/>
  <c r="H32" i="9" s="1"/>
  <c r="J34" i="9"/>
  <c r="K34" i="9" s="1"/>
  <c r="L34" i="9" s="1"/>
  <c r="F34" i="9"/>
  <c r="G34" i="9" s="1"/>
  <c r="H34" i="9" s="1"/>
  <c r="J39" i="9"/>
  <c r="K39" i="9" s="1"/>
  <c r="L39" i="9" s="1"/>
  <c r="F39" i="9"/>
  <c r="G39" i="9" s="1"/>
  <c r="H39" i="9" s="1"/>
  <c r="J35" i="9"/>
  <c r="K35" i="9" s="1"/>
  <c r="L35" i="9" s="1"/>
  <c r="F35" i="9"/>
  <c r="G35" i="9" s="1"/>
  <c r="H35" i="9" s="1"/>
  <c r="J37" i="9"/>
  <c r="K37" i="9" s="1"/>
  <c r="L37" i="9" s="1"/>
  <c r="F37" i="9"/>
  <c r="G37" i="9" s="1"/>
  <c r="H37" i="9" s="1"/>
  <c r="J50" i="7"/>
  <c r="K50" i="7" s="1"/>
  <c r="L50" i="7" s="1"/>
  <c r="F50" i="7"/>
  <c r="G50" i="7" s="1"/>
  <c r="H50" i="7" s="1"/>
  <c r="K49" i="7"/>
  <c r="L49" i="7" s="1"/>
  <c r="J49" i="7"/>
  <c r="F49" i="7"/>
  <c r="G49" i="7" s="1"/>
  <c r="H49" i="7" s="1"/>
  <c r="K48" i="7"/>
  <c r="L48" i="7" s="1"/>
  <c r="J48" i="7"/>
  <c r="F48" i="7"/>
  <c r="G48" i="7" s="1"/>
  <c r="H48" i="7" s="1"/>
  <c r="J47" i="7"/>
  <c r="K47" i="7" s="1"/>
  <c r="L47" i="7" s="1"/>
  <c r="F47" i="7"/>
  <c r="G47" i="7" s="1"/>
  <c r="H47" i="7" s="1"/>
  <c r="J46" i="7"/>
  <c r="K46" i="7" s="1"/>
  <c r="L46" i="7" s="1"/>
  <c r="F46" i="7"/>
  <c r="G46" i="7" s="1"/>
  <c r="H46" i="7" s="1"/>
  <c r="K45" i="7"/>
  <c r="L45" i="7" s="1"/>
  <c r="J45" i="7"/>
  <c r="F45" i="7"/>
  <c r="G45" i="7" s="1"/>
  <c r="H45" i="7" s="1"/>
  <c r="K44" i="7"/>
  <c r="L44" i="7" s="1"/>
  <c r="J44" i="7"/>
  <c r="F44" i="7"/>
  <c r="G44" i="7" s="1"/>
  <c r="H44" i="7" s="1"/>
  <c r="J43" i="7"/>
  <c r="K43" i="7" s="1"/>
  <c r="L43" i="7" s="1"/>
  <c r="F43" i="7"/>
  <c r="G43" i="7" s="1"/>
  <c r="H43" i="7" s="1"/>
  <c r="J42" i="7"/>
  <c r="K42" i="7" s="1"/>
  <c r="L42" i="7" s="1"/>
  <c r="F42" i="7"/>
  <c r="G42" i="7" s="1"/>
  <c r="H42" i="7" s="1"/>
  <c r="K41" i="7"/>
  <c r="L41" i="7" s="1"/>
  <c r="J41" i="7"/>
  <c r="F41" i="7"/>
  <c r="G41" i="7" s="1"/>
  <c r="H41" i="7" s="1"/>
  <c r="K40" i="7"/>
  <c r="L40" i="7" s="1"/>
  <c r="J40" i="7"/>
  <c r="F40" i="7"/>
  <c r="G40" i="7" s="1"/>
  <c r="H40" i="7" s="1"/>
  <c r="J39" i="7"/>
  <c r="K39" i="7" s="1"/>
  <c r="L39" i="7" s="1"/>
  <c r="F39" i="7"/>
  <c r="G39" i="7" s="1"/>
  <c r="H39" i="7" s="1"/>
  <c r="J38" i="7"/>
  <c r="K38" i="7" s="1"/>
  <c r="L38" i="7" s="1"/>
  <c r="F38" i="7"/>
  <c r="G38" i="7" s="1"/>
  <c r="H38" i="7" s="1"/>
  <c r="K37" i="7"/>
  <c r="L37" i="7" s="1"/>
  <c r="J37" i="7"/>
  <c r="F37" i="7"/>
  <c r="G37" i="7" s="1"/>
  <c r="H37" i="7" s="1"/>
  <c r="K36" i="7"/>
  <c r="L36" i="7" s="1"/>
  <c r="J36" i="7"/>
  <c r="F36" i="7"/>
  <c r="G36" i="7" s="1"/>
  <c r="H36" i="7" s="1"/>
  <c r="J35" i="7"/>
  <c r="K35" i="7" s="1"/>
  <c r="L35" i="7" s="1"/>
  <c r="F35" i="7"/>
  <c r="G35" i="7" s="1"/>
  <c r="H35" i="7" s="1"/>
  <c r="J34" i="7"/>
  <c r="K34" i="7" s="1"/>
  <c r="L34" i="7" s="1"/>
  <c r="F34" i="7"/>
  <c r="G34" i="7" s="1"/>
  <c r="H34" i="7" s="1"/>
  <c r="J33" i="7"/>
  <c r="K33" i="7" s="1"/>
  <c r="L33" i="7" s="1"/>
  <c r="F33" i="7"/>
  <c r="G33" i="7" s="1"/>
  <c r="H33" i="7" s="1"/>
  <c r="J32" i="7"/>
  <c r="K32" i="7" s="1"/>
  <c r="L32" i="7" s="1"/>
  <c r="F32" i="7"/>
  <c r="G32" i="7" s="1"/>
  <c r="H32" i="7" s="1"/>
  <c r="K31" i="7"/>
  <c r="L31" i="7" s="1"/>
  <c r="J31" i="7"/>
  <c r="F31" i="7"/>
  <c r="G31" i="7" s="1"/>
  <c r="H31" i="7" s="1"/>
  <c r="J30" i="7"/>
  <c r="K30" i="7" s="1"/>
  <c r="L30" i="7" s="1"/>
  <c r="F30" i="7"/>
  <c r="G30" i="7" s="1"/>
  <c r="H30" i="7" s="1"/>
  <c r="J29" i="7"/>
  <c r="K29" i="7" s="1"/>
  <c r="L29" i="7" s="1"/>
  <c r="F29" i="7"/>
  <c r="G29" i="7" s="1"/>
  <c r="H29" i="7" s="1"/>
  <c r="J28" i="7"/>
  <c r="K28" i="7" s="1"/>
  <c r="L28" i="7" s="1"/>
  <c r="F28" i="7"/>
  <c r="G28" i="7" s="1"/>
  <c r="H28" i="7" s="1"/>
  <c r="F19" i="13"/>
  <c r="G19" i="13" s="1"/>
  <c r="H19" i="13" s="1"/>
  <c r="N40" i="9" l="1"/>
  <c r="M40" i="9"/>
  <c r="N19" i="9"/>
  <c r="M19" i="9"/>
  <c r="N12" i="9"/>
  <c r="M12" i="9"/>
  <c r="N35" i="9"/>
  <c r="M35" i="9"/>
  <c r="N38" i="9"/>
  <c r="M38" i="9"/>
  <c r="N28" i="9"/>
  <c r="M28" i="9"/>
  <c r="N31" i="9"/>
  <c r="M31" i="9"/>
  <c r="N6" i="9"/>
  <c r="M6" i="9"/>
  <c r="N5" i="9"/>
  <c r="M5" i="9"/>
  <c r="N16" i="9"/>
  <c r="M16" i="9"/>
  <c r="N11" i="9"/>
  <c r="M11" i="9"/>
  <c r="N8" i="9"/>
  <c r="M8" i="9"/>
  <c r="N39" i="9"/>
  <c r="M39" i="9"/>
  <c r="N37" i="9"/>
  <c r="M37" i="9"/>
  <c r="N32" i="9"/>
  <c r="M32" i="9"/>
  <c r="N41" i="9"/>
  <c r="M41" i="9"/>
  <c r="N29" i="9"/>
  <c r="M29" i="9"/>
  <c r="N3" i="9"/>
  <c r="M3" i="9"/>
  <c r="N18" i="9"/>
  <c r="M18" i="9"/>
  <c r="N13" i="9"/>
  <c r="M13" i="9"/>
  <c r="N10" i="9"/>
  <c r="M10" i="9"/>
  <c r="N9" i="9"/>
  <c r="M9" i="9"/>
  <c r="N36" i="9"/>
  <c r="M36" i="9"/>
  <c r="N15" i="9"/>
  <c r="M15" i="9"/>
  <c r="N7" i="9"/>
  <c r="M7" i="9"/>
  <c r="N21" i="9"/>
  <c r="M21" i="9"/>
  <c r="N34" i="9"/>
  <c r="M34" i="9"/>
  <c r="N30" i="9"/>
  <c r="M30" i="9"/>
  <c r="N33" i="9"/>
  <c r="M33" i="9"/>
  <c r="N20" i="9"/>
  <c r="M20" i="9"/>
  <c r="N2" i="9"/>
  <c r="M2" i="9"/>
  <c r="N4" i="9"/>
  <c r="M4" i="9"/>
  <c r="N17" i="9"/>
  <c r="M17" i="9"/>
  <c r="N14" i="9"/>
  <c r="M14" i="9"/>
  <c r="N39" i="7"/>
  <c r="M39" i="7"/>
  <c r="N38" i="7"/>
  <c r="M38" i="7"/>
  <c r="N42" i="7"/>
  <c r="M42" i="7"/>
  <c r="N46" i="7"/>
  <c r="M46" i="7"/>
  <c r="N50" i="7"/>
  <c r="M50" i="7"/>
  <c r="N35" i="7"/>
  <c r="M35" i="7"/>
  <c r="N43" i="7"/>
  <c r="M43" i="7"/>
  <c r="N37" i="7"/>
  <c r="M37" i="7"/>
  <c r="N41" i="7"/>
  <c r="M41" i="7"/>
  <c r="N45" i="7"/>
  <c r="M45" i="7"/>
  <c r="N49" i="7"/>
  <c r="M49" i="7"/>
  <c r="N47" i="7"/>
  <c r="M47" i="7"/>
  <c r="N36" i="7"/>
  <c r="M36" i="7"/>
  <c r="N40" i="7"/>
  <c r="M40" i="7"/>
  <c r="N44" i="7"/>
  <c r="M44" i="7"/>
  <c r="N48" i="7"/>
  <c r="M48" i="7"/>
  <c r="N29" i="7"/>
  <c r="M29" i="7"/>
  <c r="N33" i="7"/>
  <c r="M33" i="7"/>
  <c r="N28" i="7"/>
  <c r="M28" i="7"/>
  <c r="N32" i="7"/>
  <c r="M32" i="7"/>
  <c r="N31" i="7"/>
  <c r="M31" i="7"/>
  <c r="N34" i="7"/>
  <c r="M34" i="7"/>
  <c r="N30" i="7"/>
  <c r="M30" i="7"/>
  <c r="F28" i="13"/>
  <c r="J39" i="13"/>
  <c r="J26" i="13"/>
  <c r="K26" i="13" s="1"/>
  <c r="L26" i="13" s="1"/>
  <c r="J27" i="13"/>
  <c r="K27" i="13" s="1"/>
  <c r="L27" i="13" s="1"/>
  <c r="J28" i="13"/>
  <c r="J40" i="13"/>
  <c r="J29" i="13"/>
  <c r="J41" i="13"/>
  <c r="J42" i="13"/>
  <c r="J30" i="13"/>
  <c r="K30" i="13" s="1"/>
  <c r="L30" i="13" s="1"/>
  <c r="J43" i="13"/>
  <c r="K43" i="13" s="1"/>
  <c r="L43" i="13" s="1"/>
  <c r="J44" i="13"/>
  <c r="K44" i="13" s="1"/>
  <c r="L44" i="13" s="1"/>
  <c r="J31" i="13"/>
  <c r="J45" i="13"/>
  <c r="J46" i="13"/>
  <c r="J47" i="13"/>
  <c r="K47" i="13" s="1"/>
  <c r="L47" i="13"/>
  <c r="J48" i="13"/>
  <c r="J49" i="13"/>
  <c r="K49" i="13" s="1"/>
  <c r="L49" i="13" s="1"/>
  <c r="J50" i="13"/>
  <c r="J51" i="13"/>
  <c r="J10" i="13"/>
  <c r="J11" i="13"/>
  <c r="K11" i="13" s="1"/>
  <c r="L11" i="13" s="1"/>
  <c r="J12" i="13"/>
  <c r="J13" i="13"/>
  <c r="J14" i="13"/>
  <c r="J15" i="13"/>
  <c r="K15" i="13" s="1"/>
  <c r="L15" i="13" s="1"/>
  <c r="J16" i="13"/>
  <c r="J17" i="13"/>
  <c r="F39" i="13"/>
  <c r="F26" i="13"/>
  <c r="F27" i="13"/>
  <c r="F40" i="13"/>
  <c r="F29" i="13"/>
  <c r="F41" i="13"/>
  <c r="F42" i="13"/>
  <c r="F30" i="13"/>
  <c r="G30" i="13" s="1"/>
  <c r="H30" i="13" s="1"/>
  <c r="F43" i="13"/>
  <c r="F44" i="13"/>
  <c r="F31" i="13"/>
  <c r="F45" i="13"/>
  <c r="F46" i="13"/>
  <c r="F47" i="13"/>
  <c r="F48" i="13"/>
  <c r="F49" i="13"/>
  <c r="F50" i="13"/>
  <c r="G50" i="13" s="1"/>
  <c r="H50" i="13" s="1"/>
  <c r="F51" i="13"/>
  <c r="F10" i="13"/>
  <c r="F11" i="13"/>
  <c r="G11" i="13" s="1"/>
  <c r="H11" i="13" s="1"/>
  <c r="F12" i="13"/>
  <c r="F13" i="13"/>
  <c r="F14" i="13"/>
  <c r="F15" i="13"/>
  <c r="F16" i="13"/>
  <c r="F17" i="13"/>
  <c r="J19" i="13"/>
  <c r="J32" i="13"/>
  <c r="J33" i="13"/>
  <c r="J20" i="13"/>
  <c r="J2" i="13"/>
  <c r="J34" i="13"/>
  <c r="J21" i="13"/>
  <c r="J35" i="13"/>
  <c r="J22" i="13"/>
  <c r="J23" i="13"/>
  <c r="J24" i="13"/>
  <c r="J3" i="13"/>
  <c r="J4" i="13"/>
  <c r="J5" i="13"/>
  <c r="J6" i="13"/>
  <c r="J7" i="13"/>
  <c r="J36" i="13"/>
  <c r="J18" i="13"/>
  <c r="J8" i="13"/>
  <c r="J37" i="13"/>
  <c r="J9" i="13"/>
  <c r="J25" i="13"/>
  <c r="J38" i="13"/>
  <c r="F32" i="13"/>
  <c r="F33" i="13"/>
  <c r="F20" i="13"/>
  <c r="F2" i="13"/>
  <c r="F34" i="13"/>
  <c r="F21" i="13"/>
  <c r="F35" i="13"/>
  <c r="F22" i="13"/>
  <c r="F23" i="13"/>
  <c r="F24" i="13"/>
  <c r="F3" i="13"/>
  <c r="F4" i="13"/>
  <c r="F5" i="13"/>
  <c r="F6" i="13"/>
  <c r="F7" i="13"/>
  <c r="F36" i="13"/>
  <c r="F18" i="13"/>
  <c r="F8" i="13"/>
  <c r="F37" i="13"/>
  <c r="F9" i="13"/>
  <c r="F25" i="13"/>
  <c r="F38" i="13"/>
  <c r="S6" i="13"/>
  <c r="S5" i="13"/>
  <c r="S4" i="13"/>
  <c r="S3" i="13"/>
  <c r="S2" i="13"/>
  <c r="K4" i="12"/>
  <c r="L4" i="12" s="1"/>
  <c r="K6" i="12"/>
  <c r="L6" i="12" s="1"/>
  <c r="K8" i="12"/>
  <c r="L8" i="12" s="1"/>
  <c r="K10" i="12"/>
  <c r="L10" i="12" s="1"/>
  <c r="G3" i="12"/>
  <c r="H3" i="12" s="1"/>
  <c r="G4" i="12"/>
  <c r="H4" i="12" s="1"/>
  <c r="J4" i="12"/>
  <c r="J5" i="12"/>
  <c r="K5" i="12" s="1"/>
  <c r="L5" i="12" s="1"/>
  <c r="J6" i="12"/>
  <c r="J7" i="12"/>
  <c r="K7" i="12" s="1"/>
  <c r="L7" i="12" s="1"/>
  <c r="J8" i="12"/>
  <c r="J9" i="12"/>
  <c r="K9" i="12" s="1"/>
  <c r="L9" i="12" s="1"/>
  <c r="J10" i="12"/>
  <c r="J3" i="12"/>
  <c r="K3" i="12" s="1"/>
  <c r="L3" i="12" s="1"/>
  <c r="F4" i="12"/>
  <c r="F5" i="12"/>
  <c r="G5" i="12" s="1"/>
  <c r="H5" i="12" s="1"/>
  <c r="F6" i="12"/>
  <c r="G6" i="12" s="1"/>
  <c r="H6" i="12" s="1"/>
  <c r="F7" i="12"/>
  <c r="G7" i="12" s="1"/>
  <c r="H7" i="12" s="1"/>
  <c r="F8" i="12"/>
  <c r="G8" i="12" s="1"/>
  <c r="H8" i="12" s="1"/>
  <c r="F9" i="12"/>
  <c r="G9" i="12" s="1"/>
  <c r="H9" i="12" s="1"/>
  <c r="F10" i="12"/>
  <c r="G10" i="12" s="1"/>
  <c r="H10" i="12" s="1"/>
  <c r="F3" i="12"/>
  <c r="S2" i="12"/>
  <c r="S6" i="12"/>
  <c r="S5" i="12"/>
  <c r="S4" i="12"/>
  <c r="S3" i="12"/>
  <c r="J2" i="12"/>
  <c r="K2" i="12" s="1"/>
  <c r="L2" i="12" s="1"/>
  <c r="N2" i="12" s="1"/>
  <c r="F2" i="12"/>
  <c r="G2" i="12" s="1"/>
  <c r="H2" i="12" s="1"/>
  <c r="M7" i="12" l="1"/>
  <c r="N7" i="12"/>
  <c r="M4" i="12"/>
  <c r="N4" i="12"/>
  <c r="N10" i="12"/>
  <c r="M10" i="12"/>
  <c r="N6" i="12"/>
  <c r="M6" i="12"/>
  <c r="M9" i="12"/>
  <c r="N9" i="12"/>
  <c r="N5" i="12"/>
  <c r="M5" i="12"/>
  <c r="N8" i="12"/>
  <c r="M8" i="12"/>
  <c r="M2" i="12"/>
  <c r="G38" i="13"/>
  <c r="H38" i="13" s="1"/>
  <c r="G8" i="13"/>
  <c r="H8" i="13" s="1"/>
  <c r="G6" i="13"/>
  <c r="H6" i="13" s="1"/>
  <c r="G24" i="13"/>
  <c r="H24" i="13" s="1"/>
  <c r="G21" i="13"/>
  <c r="H21" i="13" s="1"/>
  <c r="G33" i="13"/>
  <c r="H33" i="13" s="1"/>
  <c r="K9" i="13"/>
  <c r="L9" i="13" s="1"/>
  <c r="K36" i="13"/>
  <c r="L36" i="13" s="1"/>
  <c r="K4" i="13"/>
  <c r="L4" i="13" s="1"/>
  <c r="K22" i="13"/>
  <c r="L22" i="13" s="1"/>
  <c r="K2" i="13"/>
  <c r="L2" i="13" s="1"/>
  <c r="K19" i="13"/>
  <c r="L19" i="13" s="1"/>
  <c r="G14" i="13"/>
  <c r="H14" i="13" s="1"/>
  <c r="G10" i="13"/>
  <c r="H10" i="13" s="1"/>
  <c r="G48" i="13"/>
  <c r="H48" i="13" s="1"/>
  <c r="G31" i="13"/>
  <c r="H31" i="13" s="1"/>
  <c r="G42" i="13"/>
  <c r="H42" i="13" s="1"/>
  <c r="G27" i="13"/>
  <c r="H27" i="13" s="1"/>
  <c r="K16" i="13"/>
  <c r="L16" i="13" s="1"/>
  <c r="K13" i="13"/>
  <c r="L13" i="13" s="1"/>
  <c r="K31" i="13"/>
  <c r="L31" i="13" s="1"/>
  <c r="K42" i="13"/>
  <c r="L42" i="13" s="1"/>
  <c r="K28" i="13"/>
  <c r="L28" i="13" s="1"/>
  <c r="G25" i="13"/>
  <c r="H25" i="13" s="1"/>
  <c r="G18" i="13"/>
  <c r="H18" i="13" s="1"/>
  <c r="G5" i="13"/>
  <c r="H5" i="13" s="1"/>
  <c r="G23" i="13"/>
  <c r="H23" i="13" s="1"/>
  <c r="G34" i="13"/>
  <c r="H34" i="13" s="1"/>
  <c r="G32" i="13"/>
  <c r="H32" i="13" s="1"/>
  <c r="K37" i="13"/>
  <c r="L37" i="13" s="1"/>
  <c r="K7" i="13"/>
  <c r="L7" i="13" s="1"/>
  <c r="K3" i="13"/>
  <c r="L3" i="13" s="1"/>
  <c r="K35" i="13"/>
  <c r="L35" i="13" s="1"/>
  <c r="K20" i="13"/>
  <c r="L20" i="13" s="1"/>
  <c r="G17" i="13"/>
  <c r="H17" i="13" s="1"/>
  <c r="G13" i="13"/>
  <c r="H13" i="13" s="1"/>
  <c r="G51" i="13"/>
  <c r="H51" i="13" s="1"/>
  <c r="G47" i="13"/>
  <c r="H47" i="13" s="1"/>
  <c r="N47" i="13" s="1"/>
  <c r="G44" i="13"/>
  <c r="H44" i="13" s="1"/>
  <c r="G41" i="13"/>
  <c r="H41" i="13" s="1"/>
  <c r="G26" i="13"/>
  <c r="H26" i="13" s="1"/>
  <c r="K12" i="13"/>
  <c r="L12" i="13" s="1"/>
  <c r="K10" i="13"/>
  <c r="L10" i="13" s="1"/>
  <c r="K41" i="13"/>
  <c r="L41" i="13" s="1"/>
  <c r="K39" i="13"/>
  <c r="L39" i="13" s="1"/>
  <c r="G9" i="13"/>
  <c r="H9" i="13" s="1"/>
  <c r="G36" i="13"/>
  <c r="H36" i="13" s="1"/>
  <c r="G4" i="13"/>
  <c r="H4" i="13" s="1"/>
  <c r="G22" i="13"/>
  <c r="H22" i="13" s="1"/>
  <c r="G2" i="13"/>
  <c r="H2" i="13" s="1"/>
  <c r="K38" i="13"/>
  <c r="L38" i="13" s="1"/>
  <c r="K8" i="13"/>
  <c r="L8" i="13" s="1"/>
  <c r="K6" i="13"/>
  <c r="L6" i="13" s="1"/>
  <c r="K24" i="13"/>
  <c r="L24" i="13" s="1"/>
  <c r="K21" i="13"/>
  <c r="L21" i="13" s="1"/>
  <c r="K33" i="13"/>
  <c r="L33" i="13" s="1"/>
  <c r="G16" i="13"/>
  <c r="H16" i="13" s="1"/>
  <c r="G12" i="13"/>
  <c r="H12" i="13" s="1"/>
  <c r="G46" i="13"/>
  <c r="H46" i="13" s="1"/>
  <c r="G43" i="13"/>
  <c r="H43" i="13" s="1"/>
  <c r="G29" i="13"/>
  <c r="H29" i="13" s="1"/>
  <c r="G39" i="13"/>
  <c r="H39" i="13" s="1"/>
  <c r="K51" i="13"/>
  <c r="L51" i="13" s="1"/>
  <c r="K46" i="13"/>
  <c r="L46" i="13" s="1"/>
  <c r="K29" i="13"/>
  <c r="L29" i="13" s="1"/>
  <c r="N29" i="13" s="1"/>
  <c r="G28" i="13"/>
  <c r="H28" i="13" s="1"/>
  <c r="G37" i="13"/>
  <c r="H37" i="13" s="1"/>
  <c r="G7" i="13"/>
  <c r="H7" i="13" s="1"/>
  <c r="G3" i="13"/>
  <c r="H3" i="13" s="1"/>
  <c r="G35" i="13"/>
  <c r="H35" i="13" s="1"/>
  <c r="G20" i="13"/>
  <c r="H20" i="13" s="1"/>
  <c r="K25" i="13"/>
  <c r="L25" i="13" s="1"/>
  <c r="K18" i="13"/>
  <c r="L18" i="13" s="1"/>
  <c r="N18" i="13" s="1"/>
  <c r="K5" i="13"/>
  <c r="L5" i="13" s="1"/>
  <c r="K23" i="13"/>
  <c r="L23" i="13" s="1"/>
  <c r="K34" i="13"/>
  <c r="L34" i="13" s="1"/>
  <c r="K32" i="13"/>
  <c r="L32" i="13" s="1"/>
  <c r="N32" i="13" s="1"/>
  <c r="G15" i="13"/>
  <c r="H15" i="13" s="1"/>
  <c r="G49" i="13"/>
  <c r="H49" i="13" s="1"/>
  <c r="N49" i="13" s="1"/>
  <c r="G45" i="13"/>
  <c r="H45" i="13" s="1"/>
  <c r="G40" i="13"/>
  <c r="H40" i="13" s="1"/>
  <c r="K17" i="13"/>
  <c r="L17" i="13" s="1"/>
  <c r="K14" i="13"/>
  <c r="L14" i="13" s="1"/>
  <c r="K50" i="13"/>
  <c r="L50" i="13" s="1"/>
  <c r="K48" i="13"/>
  <c r="L48" i="13" s="1"/>
  <c r="K45" i="13"/>
  <c r="L45" i="13" s="1"/>
  <c r="K40" i="13"/>
  <c r="L40" i="13" s="1"/>
  <c r="M11" i="13"/>
  <c r="N11" i="13"/>
  <c r="M30" i="13"/>
  <c r="N30" i="13"/>
  <c r="N3" i="12"/>
  <c r="M3" i="12"/>
  <c r="M17" i="13" l="1"/>
  <c r="N40" i="13"/>
  <c r="N9" i="13"/>
  <c r="N46" i="13"/>
  <c r="N16" i="13"/>
  <c r="M29" i="13"/>
  <c r="N23" i="13"/>
  <c r="M32" i="13"/>
  <c r="M18" i="13"/>
  <c r="N35" i="13"/>
  <c r="N15" i="13"/>
  <c r="M15" i="13"/>
  <c r="M3" i="13"/>
  <c r="M22" i="13"/>
  <c r="M49" i="13"/>
  <c r="M40" i="13"/>
  <c r="M23" i="13"/>
  <c r="N51" i="13"/>
  <c r="M16" i="13"/>
  <c r="N36" i="13"/>
  <c r="M21" i="13"/>
  <c r="M7" i="13"/>
  <c r="N7" i="13"/>
  <c r="N2" i="13"/>
  <c r="M2" i="13"/>
  <c r="N13" i="13"/>
  <c r="M13" i="13"/>
  <c r="N27" i="13"/>
  <c r="M27" i="13"/>
  <c r="M24" i="13"/>
  <c r="N24" i="13"/>
  <c r="M43" i="13"/>
  <c r="N43" i="13"/>
  <c r="N17" i="13"/>
  <c r="N34" i="13"/>
  <c r="M34" i="13"/>
  <c r="M25" i="13"/>
  <c r="N25" i="13"/>
  <c r="M50" i="13"/>
  <c r="N50" i="13"/>
  <c r="M45" i="13"/>
  <c r="N45" i="13"/>
  <c r="M28" i="13"/>
  <c r="N28" i="13"/>
  <c r="M46" i="13"/>
  <c r="N4" i="13"/>
  <c r="M4" i="13"/>
  <c r="N20" i="13"/>
  <c r="M20" i="13"/>
  <c r="N31" i="13"/>
  <c r="M31" i="13"/>
  <c r="N33" i="13"/>
  <c r="M8" i="13"/>
  <c r="N8" i="13"/>
  <c r="M12" i="13"/>
  <c r="N12" i="13"/>
  <c r="N41" i="13"/>
  <c r="M41" i="13"/>
  <c r="N5" i="13"/>
  <c r="M5" i="13"/>
  <c r="M19" i="13"/>
  <c r="N19" i="13"/>
  <c r="M37" i="13"/>
  <c r="N37" i="13"/>
  <c r="M39" i="13"/>
  <c r="N39" i="13"/>
  <c r="M10" i="13"/>
  <c r="N10" i="13"/>
  <c r="M6" i="13"/>
  <c r="N6" i="13"/>
  <c r="M33" i="13"/>
  <c r="N3" i="13"/>
  <c r="M14" i="13"/>
  <c r="N14" i="13"/>
  <c r="M9" i="13"/>
  <c r="M35" i="13"/>
  <c r="M47" i="13"/>
  <c r="M36" i="13"/>
  <c r="N44" i="13"/>
  <c r="M44" i="13"/>
  <c r="M48" i="13"/>
  <c r="N48" i="13"/>
  <c r="N21" i="13"/>
  <c r="M51" i="13"/>
  <c r="N22" i="13"/>
  <c r="M26" i="13"/>
  <c r="N26" i="13"/>
  <c r="M42" i="13"/>
  <c r="N42" i="13"/>
  <c r="M38" i="13"/>
  <c r="N38" i="13"/>
  <c r="J35" i="8"/>
  <c r="I35" i="8"/>
  <c r="J32" i="8"/>
  <c r="I32" i="8"/>
  <c r="J29" i="8"/>
  <c r="I29" i="8"/>
  <c r="J26" i="8"/>
  <c r="I26" i="8"/>
  <c r="J23" i="8"/>
  <c r="I23" i="8"/>
  <c r="J20" i="8"/>
  <c r="I20" i="8"/>
  <c r="J17" i="8"/>
  <c r="I17" i="8"/>
  <c r="J14" i="8"/>
  <c r="I14" i="8"/>
  <c r="J11" i="8"/>
  <c r="I11" i="8"/>
  <c r="J8" i="8"/>
  <c r="I8" i="8"/>
  <c r="I5" i="8"/>
  <c r="J5" i="8"/>
  <c r="I2" i="8"/>
  <c r="J2" i="8"/>
  <c r="F51" i="6" l="1"/>
  <c r="G51" i="6" s="1"/>
  <c r="F50" i="6"/>
  <c r="G50" i="6" s="1"/>
  <c r="F49" i="6"/>
  <c r="G49" i="6" s="1"/>
  <c r="F48" i="6"/>
  <c r="G48" i="6" s="1"/>
  <c r="F47" i="6"/>
  <c r="G47" i="6" s="1"/>
  <c r="F45" i="6"/>
  <c r="G45" i="6" s="1"/>
  <c r="F44" i="6"/>
  <c r="G44" i="6" s="1"/>
  <c r="F43" i="6"/>
  <c r="G43" i="6" s="1"/>
  <c r="F6" i="6"/>
  <c r="G6" i="6" s="1"/>
  <c r="F5" i="6"/>
  <c r="G5" i="6" s="1"/>
  <c r="F3" i="6"/>
  <c r="G3" i="6" s="1"/>
  <c r="F19" i="6"/>
  <c r="G19" i="6" s="1"/>
  <c r="F17" i="6"/>
  <c r="G17" i="6" s="1"/>
  <c r="F16" i="6"/>
  <c r="G16" i="6" s="1"/>
  <c r="F15" i="6"/>
  <c r="G15" i="6" s="1"/>
  <c r="F14" i="6"/>
  <c r="G14" i="6" s="1"/>
  <c r="F13" i="6"/>
  <c r="G13" i="6" s="1"/>
  <c r="F12" i="6"/>
  <c r="G12" i="6" s="1"/>
  <c r="F10" i="6"/>
  <c r="G10" i="6" s="1"/>
  <c r="F9" i="6"/>
  <c r="G9" i="6" s="1"/>
  <c r="F26" i="6"/>
  <c r="G26" i="6" s="1"/>
  <c r="F24" i="6"/>
  <c r="G24" i="6" s="1"/>
  <c r="F22" i="6"/>
  <c r="G22" i="6" s="1"/>
  <c r="F21" i="6"/>
  <c r="G21" i="6" s="1"/>
  <c r="F20" i="6"/>
  <c r="G20" i="6" s="1"/>
  <c r="F18" i="6"/>
  <c r="G18" i="6" s="1"/>
  <c r="F7" i="6"/>
  <c r="G7" i="6" s="1"/>
  <c r="F33" i="6"/>
  <c r="G33" i="6" s="1"/>
  <c r="F32" i="6"/>
  <c r="G32" i="6" s="1"/>
  <c r="F31" i="6"/>
  <c r="G31" i="6" s="1"/>
  <c r="F30" i="6"/>
  <c r="G30" i="6" s="1"/>
  <c r="F29" i="6"/>
  <c r="G29" i="6" s="1"/>
  <c r="F28" i="6"/>
  <c r="G28" i="6" s="1"/>
  <c r="F41" i="6"/>
  <c r="G41" i="6" s="1"/>
  <c r="F40" i="6"/>
  <c r="G40" i="6" s="1"/>
  <c r="F39" i="6"/>
  <c r="G39" i="6" s="1"/>
  <c r="F38" i="6"/>
  <c r="G38" i="6" s="1"/>
  <c r="F27" i="6"/>
  <c r="G27" i="6" s="1"/>
  <c r="F34" i="6"/>
  <c r="G34" i="6" s="1"/>
  <c r="F35" i="6"/>
  <c r="G35" i="6" s="1"/>
  <c r="F36" i="6"/>
  <c r="G36" i="6" s="1"/>
  <c r="F37" i="6"/>
  <c r="G37" i="6" s="1"/>
  <c r="F46" i="6"/>
  <c r="G46" i="6" s="1"/>
  <c r="F42" i="6"/>
  <c r="G42" i="6" s="1"/>
  <c r="F4" i="6"/>
  <c r="G4" i="6" s="1"/>
  <c r="F2" i="6"/>
  <c r="G2" i="6" s="1"/>
  <c r="F11" i="6"/>
  <c r="G11" i="6" s="1"/>
  <c r="F8" i="6"/>
  <c r="G8" i="6" s="1"/>
  <c r="F25" i="6"/>
  <c r="G25" i="6" s="1"/>
  <c r="F23" i="6"/>
  <c r="G23" i="6" s="1"/>
</calcChain>
</file>

<file path=xl/sharedStrings.xml><?xml version="1.0" encoding="utf-8"?>
<sst xmlns="http://schemas.openxmlformats.org/spreadsheetml/2006/main" count="1853" uniqueCount="428">
  <si>
    <t>Fish ID</t>
  </si>
  <si>
    <t>Time in</t>
  </si>
  <si>
    <t>Time Out</t>
  </si>
  <si>
    <t>TL(mm)</t>
  </si>
  <si>
    <t>FL (mm)</t>
  </si>
  <si>
    <t>Mass(g)</t>
  </si>
  <si>
    <t>c1</t>
  </si>
  <si>
    <t>c2</t>
  </si>
  <si>
    <t>c3</t>
  </si>
  <si>
    <t>c4</t>
  </si>
  <si>
    <t>c5</t>
  </si>
  <si>
    <t>Lake</t>
  </si>
  <si>
    <t>Date</t>
  </si>
  <si>
    <t>Sample_ID</t>
  </si>
  <si>
    <t>Run ID</t>
  </si>
  <si>
    <t>Type</t>
  </si>
  <si>
    <r>
      <t>Tag (</t>
    </r>
    <r>
      <rPr>
        <sz val="11"/>
        <color theme="1"/>
        <rFont val="Calibri"/>
        <family val="2"/>
      </rPr>
      <t>µ</t>
    </r>
    <r>
      <rPr>
        <sz val="11"/>
        <color theme="1"/>
        <rFont val="Calibri"/>
        <family val="2"/>
        <scheme val="minor"/>
      </rPr>
      <t>g/L)</t>
    </r>
  </si>
  <si>
    <t>f13</t>
  </si>
  <si>
    <t>T1</t>
  </si>
  <si>
    <t>TAg</t>
  </si>
  <si>
    <t>f4</t>
  </si>
  <si>
    <t>T2</t>
  </si>
  <si>
    <t>f1</t>
  </si>
  <si>
    <t>T3</t>
  </si>
  <si>
    <t>f17</t>
  </si>
  <si>
    <t>T4</t>
  </si>
  <si>
    <t>f12</t>
  </si>
  <si>
    <t>T5</t>
  </si>
  <si>
    <t>f20</t>
  </si>
  <si>
    <t>T6</t>
  </si>
  <si>
    <t>f16</t>
  </si>
  <si>
    <t>T7</t>
  </si>
  <si>
    <t>f10</t>
  </si>
  <si>
    <t>T8</t>
  </si>
  <si>
    <t>f15</t>
  </si>
  <si>
    <t>T9</t>
  </si>
  <si>
    <t>f9</t>
  </si>
  <si>
    <t>T10</t>
  </si>
  <si>
    <t>f7</t>
  </si>
  <si>
    <t>T11</t>
  </si>
  <si>
    <t>f19</t>
  </si>
  <si>
    <t>T12</t>
  </si>
  <si>
    <t>T13</t>
  </si>
  <si>
    <t>f14</t>
  </si>
  <si>
    <t>T14</t>
  </si>
  <si>
    <t>f6</t>
  </si>
  <si>
    <t>T15</t>
  </si>
  <si>
    <t>f8</t>
  </si>
  <si>
    <t>T16</t>
  </si>
  <si>
    <t>T17</t>
  </si>
  <si>
    <t>T18</t>
  </si>
  <si>
    <t>f5</t>
  </si>
  <si>
    <t>T19</t>
  </si>
  <si>
    <t>T20</t>
  </si>
  <si>
    <t>f11</t>
  </si>
  <si>
    <t>T21</t>
  </si>
  <si>
    <t>f3</t>
  </si>
  <si>
    <t>T22</t>
  </si>
  <si>
    <t>f18</t>
  </si>
  <si>
    <t>T23</t>
  </si>
  <si>
    <t>T24</t>
  </si>
  <si>
    <t>T25</t>
  </si>
  <si>
    <t>control1</t>
  </si>
  <si>
    <t>y30</t>
  </si>
  <si>
    <t>control2</t>
  </si>
  <si>
    <t>y31</t>
  </si>
  <si>
    <t>control3</t>
  </si>
  <si>
    <t>y32</t>
  </si>
  <si>
    <t>control4</t>
  </si>
  <si>
    <t>y33</t>
  </si>
  <si>
    <t>control5</t>
  </si>
  <si>
    <t>y34</t>
  </si>
  <si>
    <t>fish 1</t>
  </si>
  <si>
    <t>y35</t>
  </si>
  <si>
    <t>fish 2</t>
  </si>
  <si>
    <t>y36</t>
  </si>
  <si>
    <t>fish 3</t>
  </si>
  <si>
    <t>y37</t>
  </si>
  <si>
    <t>fish 4</t>
  </si>
  <si>
    <t>y38</t>
  </si>
  <si>
    <t>fish 5</t>
  </si>
  <si>
    <t>y39</t>
  </si>
  <si>
    <t>fish 6</t>
  </si>
  <si>
    <t>y40</t>
  </si>
  <si>
    <t>fish 7</t>
  </si>
  <si>
    <t>y41</t>
  </si>
  <si>
    <t>fish 8</t>
  </si>
  <si>
    <t>y42</t>
  </si>
  <si>
    <t>fish 9</t>
  </si>
  <si>
    <t>y43</t>
  </si>
  <si>
    <t>fish 10</t>
  </si>
  <si>
    <t>y44</t>
  </si>
  <si>
    <t>fish 11</t>
  </si>
  <si>
    <t>y45</t>
  </si>
  <si>
    <t>fish 12</t>
  </si>
  <si>
    <t>y46</t>
  </si>
  <si>
    <t>fish 13</t>
  </si>
  <si>
    <t>y47</t>
  </si>
  <si>
    <t>fish 14</t>
  </si>
  <si>
    <t>y48</t>
  </si>
  <si>
    <t>fish 15</t>
  </si>
  <si>
    <t>y49</t>
  </si>
  <si>
    <t>fish 16</t>
  </si>
  <si>
    <t>y50</t>
  </si>
  <si>
    <t>fish 17</t>
  </si>
  <si>
    <t>y51</t>
  </si>
  <si>
    <t>fish 18</t>
  </si>
  <si>
    <t>y52</t>
  </si>
  <si>
    <t>fish 19</t>
  </si>
  <si>
    <t>y53</t>
  </si>
  <si>
    <t>Site</t>
  </si>
  <si>
    <t>Abs1 (10^-6)</t>
  </si>
  <si>
    <t>Abs2 (10^-6)</t>
  </si>
  <si>
    <t>AverageAbs (10^-6)</t>
  </si>
  <si>
    <t>Concentration (ug/L)</t>
  </si>
  <si>
    <t>Aug-12-2015</t>
  </si>
  <si>
    <t>L222</t>
  </si>
  <si>
    <t>F1</t>
  </si>
  <si>
    <t>F2</t>
  </si>
  <si>
    <t>F3</t>
  </si>
  <si>
    <t>F4</t>
  </si>
  <si>
    <t>F5</t>
  </si>
  <si>
    <t>F6</t>
  </si>
  <si>
    <t>F7</t>
  </si>
  <si>
    <t>F8</t>
  </si>
  <si>
    <t>F9</t>
  </si>
  <si>
    <t>F10</t>
  </si>
  <si>
    <t>F11</t>
  </si>
  <si>
    <t>F12</t>
  </si>
  <si>
    <t>F13</t>
  </si>
  <si>
    <t>F14</t>
  </si>
  <si>
    <t>F15</t>
  </si>
  <si>
    <t>F16</t>
  </si>
  <si>
    <t>F17</t>
  </si>
  <si>
    <t>F18</t>
  </si>
  <si>
    <t>F19</t>
  </si>
  <si>
    <t>F20</t>
  </si>
  <si>
    <t xml:space="preserve">C1 </t>
  </si>
  <si>
    <t>C2</t>
  </si>
  <si>
    <t>C3</t>
  </si>
  <si>
    <t>C4</t>
  </si>
  <si>
    <t>C5</t>
  </si>
  <si>
    <t>L239</t>
  </si>
  <si>
    <t>C1</t>
  </si>
  <si>
    <t>Aug-11-2015</t>
  </si>
  <si>
    <t>FISH5</t>
  </si>
  <si>
    <t>aug-11-15</t>
  </si>
  <si>
    <t>FISH4</t>
  </si>
  <si>
    <t>FISH3</t>
  </si>
  <si>
    <t>FISH2</t>
  </si>
  <si>
    <t>FISH1</t>
  </si>
  <si>
    <t>FISH6</t>
  </si>
  <si>
    <t>FISH7</t>
  </si>
  <si>
    <t>FISH8</t>
  </si>
  <si>
    <t>FISH9</t>
  </si>
  <si>
    <t>FISH10</t>
  </si>
  <si>
    <t>FISH11</t>
  </si>
  <si>
    <t>FISH12</t>
  </si>
  <si>
    <t>FISH13</t>
  </si>
  <si>
    <t>FISH14</t>
  </si>
  <si>
    <t>FISH15</t>
  </si>
  <si>
    <t>239 Aug 11 2015 Fish #1</t>
  </si>
  <si>
    <t>239 Aug 11 2015 Fish #2</t>
  </si>
  <si>
    <t>239 Aug 11 2015 Fish #3</t>
  </si>
  <si>
    <t>239 Aug 11 2015 Fish #4</t>
  </si>
  <si>
    <t>239 Aug 11 2015 Fish #5</t>
  </si>
  <si>
    <t>239 Aug 11 2015 Fish #6</t>
  </si>
  <si>
    <t>239 Aug 11 2015 Fish #7</t>
  </si>
  <si>
    <t>239 Aug 11 2015 Fish #8</t>
  </si>
  <si>
    <t>239 Aug 11 2015 Fish #9</t>
  </si>
  <si>
    <t>239 Aug 11 2015 Fish #10</t>
  </si>
  <si>
    <t>239 Aug 11 2015 Fish #11</t>
  </si>
  <si>
    <t>239 Aug 11 2015 Fish #12</t>
  </si>
  <si>
    <t>239 Aug 11 2015 Fish #13</t>
  </si>
  <si>
    <t>239 Aug 11 2015 Fish #14</t>
  </si>
  <si>
    <t>239 Aug 11 2015 Fish #15</t>
  </si>
  <si>
    <t>239 Aug 11 2015 Fish #16</t>
  </si>
  <si>
    <t>239 Aug 11 2015 Fish #17</t>
  </si>
  <si>
    <t>239 Aug 11 2015 Fish #18</t>
  </si>
  <si>
    <t>239 Aug 11 2015 Fish #19</t>
  </si>
  <si>
    <t>239 Aug 11 2015 Fish #20</t>
  </si>
  <si>
    <t>239 Aug 11 2015 Control #1</t>
  </si>
  <si>
    <t>239 Aug 11 2015 Control #2</t>
  </si>
  <si>
    <t>239 Aug 11 2015 Control #3</t>
  </si>
  <si>
    <t>239 Aug 11 2015 Control #4</t>
  </si>
  <si>
    <t>239 Aug 11 2015 Control #5</t>
  </si>
  <si>
    <t>222 Aug 11 2015 Fish #1</t>
  </si>
  <si>
    <t>222 Aug 11 2015 Fish #2</t>
  </si>
  <si>
    <t>222 Aug 11 2015 Fish #3</t>
  </si>
  <si>
    <t>222 Aug 11 2015 Fish #4</t>
  </si>
  <si>
    <t>222 Aug 11 2015 Fish #5</t>
  </si>
  <si>
    <t>222 Aug 11 2015 Fish #6</t>
  </si>
  <si>
    <t>222 Aug 11 2015 Fish #7</t>
  </si>
  <si>
    <t>222 Aug 11 2015 Fish #8</t>
  </si>
  <si>
    <t>222 Aug 11 2015 Fish #9</t>
  </si>
  <si>
    <t>222 Aug 11 2015 Fish #10</t>
  </si>
  <si>
    <t>222 Aug 11 2015 Fish #11</t>
  </si>
  <si>
    <t>222 Aug 11 2015 Fish #12</t>
  </si>
  <si>
    <t>222 Aug 11 2015 Fish #13</t>
  </si>
  <si>
    <t>222 Aug 11 2015 Fish #14</t>
  </si>
  <si>
    <t>222 Aug 11 2015 Fish #15</t>
  </si>
  <si>
    <t>222 Aug 11 2015 Fish #16</t>
  </si>
  <si>
    <t>222 Aug 11 2015 Fish #17</t>
  </si>
  <si>
    <t>222 Aug 11 2015 Fish #18</t>
  </si>
  <si>
    <t>222 Aug 11 2015 Fish #19</t>
  </si>
  <si>
    <t>222 Aug 11 2015 Fish #20</t>
  </si>
  <si>
    <t>222 Aug 11 2015 Control #1</t>
  </si>
  <si>
    <t>222 Aug 11 2015 Control #2</t>
  </si>
  <si>
    <t>222 Aug 11 2015 Control #3</t>
  </si>
  <si>
    <t>222 Aug 11 2015 Control #4</t>
  </si>
  <si>
    <t>222 Aug 11 2015 Control #5</t>
  </si>
  <si>
    <t>Location</t>
  </si>
  <si>
    <t>Sample type</t>
  </si>
  <si>
    <t>ABS 1</t>
  </si>
  <si>
    <t>blank corrected</t>
  </si>
  <si>
    <t>conc in vial (ug/L)</t>
  </si>
  <si>
    <t>Dilution corrected</t>
  </si>
  <si>
    <t>ABS 2</t>
  </si>
  <si>
    <t>average conc (ug/L)</t>
  </si>
  <si>
    <t>Std dev</t>
  </si>
  <si>
    <t>fex f12</t>
  </si>
  <si>
    <t>tdp</t>
  </si>
  <si>
    <t>fex f15</t>
  </si>
  <si>
    <t>fex f7</t>
  </si>
  <si>
    <t>fex f17</t>
  </si>
  <si>
    <t>fex c1</t>
  </si>
  <si>
    <t>fex f4</t>
  </si>
  <si>
    <t>fex f14</t>
  </si>
  <si>
    <t>fex f3</t>
  </si>
  <si>
    <t>fex f18</t>
  </si>
  <si>
    <t>fex f9</t>
  </si>
  <si>
    <t>fex c5</t>
  </si>
  <si>
    <t>fex f2</t>
  </si>
  <si>
    <t>fex f8</t>
  </si>
  <si>
    <t>fex c4</t>
  </si>
  <si>
    <t>fex c2</t>
  </si>
  <si>
    <t>fex c3</t>
  </si>
  <si>
    <t>fex f13</t>
  </si>
  <si>
    <t>fex f19</t>
  </si>
  <si>
    <t>fex f16</t>
  </si>
  <si>
    <t>C5 FE</t>
  </si>
  <si>
    <t>TDP</t>
  </si>
  <si>
    <t>F16 Fe</t>
  </si>
  <si>
    <t>F8 FE</t>
  </si>
  <si>
    <t>F6 FE</t>
  </si>
  <si>
    <t>F1 FE</t>
  </si>
  <si>
    <t>F10 FE</t>
  </si>
  <si>
    <t>F20 FE</t>
  </si>
  <si>
    <t>F2 FE</t>
  </si>
  <si>
    <t>C3 Fe</t>
  </si>
  <si>
    <t>C5 Fe</t>
  </si>
  <si>
    <t>F6 Fe</t>
  </si>
  <si>
    <t>C4 Fe</t>
  </si>
  <si>
    <t>F13 Fe</t>
  </si>
  <si>
    <t>C11 Fe</t>
  </si>
  <si>
    <t>F4 Fe</t>
  </si>
  <si>
    <t>C2 Fe</t>
  </si>
  <si>
    <t>c3 fe</t>
  </si>
  <si>
    <t>Scan Date</t>
  </si>
  <si>
    <t>Loc</t>
  </si>
  <si>
    <t>rep</t>
  </si>
  <si>
    <t>date</t>
  </si>
  <si>
    <t>scan #</t>
  </si>
  <si>
    <t>Abs</t>
  </si>
  <si>
    <t>TDN (ug/L)</t>
  </si>
  <si>
    <t>a</t>
  </si>
  <si>
    <t>b</t>
  </si>
  <si>
    <t>c</t>
  </si>
  <si>
    <t>Fex control 5</t>
  </si>
  <si>
    <t>Fish5</t>
  </si>
  <si>
    <t>fish5</t>
  </si>
  <si>
    <t>fish16</t>
  </si>
  <si>
    <t>fish7</t>
  </si>
  <si>
    <t>fish10</t>
  </si>
  <si>
    <t>fish20</t>
  </si>
  <si>
    <t>fish12</t>
  </si>
  <si>
    <t>fish2</t>
  </si>
  <si>
    <t>fish9</t>
  </si>
  <si>
    <t>fish19</t>
  </si>
  <si>
    <t>fish8</t>
  </si>
  <si>
    <t>Average</t>
  </si>
  <si>
    <t>SD</t>
  </si>
  <si>
    <t>T91</t>
  </si>
  <si>
    <t>T92</t>
  </si>
  <si>
    <t>T96</t>
  </si>
  <si>
    <t>Need to check the google drive, I did not run these data or have any information.</t>
  </si>
  <si>
    <t>Alternatively this may be saved on the DOC computer by Andrew</t>
  </si>
  <si>
    <t>epi</t>
  </si>
  <si>
    <t>Standard</t>
  </si>
  <si>
    <t>Average ABS</t>
  </si>
  <si>
    <t>fe f11</t>
  </si>
  <si>
    <t>fe f12</t>
  </si>
  <si>
    <t>fe f13</t>
  </si>
  <si>
    <t>fe f15</t>
  </si>
  <si>
    <t>fe f16</t>
  </si>
  <si>
    <t>fe f7</t>
  </si>
  <si>
    <t>fe f4</t>
  </si>
  <si>
    <t>fe c1</t>
  </si>
  <si>
    <t>(ave-0.0008)/0.0024</t>
  </si>
  <si>
    <t>fe c2</t>
  </si>
  <si>
    <t>fe f19</t>
  </si>
  <si>
    <t>fe f18</t>
  </si>
  <si>
    <t>fe f3</t>
  </si>
  <si>
    <t>fe c4</t>
  </si>
  <si>
    <t>fe f5</t>
  </si>
  <si>
    <t>(ave-0.00007)/0.0024</t>
  </si>
  <si>
    <t>fe f6</t>
  </si>
  <si>
    <t>fe c15</t>
  </si>
  <si>
    <t>fe f20</t>
  </si>
  <si>
    <t>fe f1</t>
  </si>
  <si>
    <t>fe f8</t>
  </si>
  <si>
    <t>fe f10</t>
  </si>
  <si>
    <t>fe f9</t>
  </si>
  <si>
    <t>fe f2</t>
  </si>
  <si>
    <t>fe c3</t>
  </si>
  <si>
    <t>fe f14</t>
  </si>
  <si>
    <t>fe f17</t>
  </si>
  <si>
    <t>likly c2</t>
  </si>
  <si>
    <t>Note</t>
  </si>
  <si>
    <t>raw abs on other sheet</t>
  </si>
  <si>
    <t xml:space="preserve">This would be in a yellow field book or binder for ELA 2015 for August 11 and 12, 2015 </t>
  </si>
  <si>
    <t>239</t>
  </si>
  <si>
    <t>Fish #1</t>
  </si>
  <si>
    <t>Fish #2</t>
  </si>
  <si>
    <t>Fish #3</t>
  </si>
  <si>
    <t>Fish #4</t>
  </si>
  <si>
    <t>Fish #5</t>
  </si>
  <si>
    <t>Fish #6</t>
  </si>
  <si>
    <t>Fish #7</t>
  </si>
  <si>
    <t>Fish #8</t>
  </si>
  <si>
    <t>Fish #9</t>
  </si>
  <si>
    <t>Fish #10</t>
  </si>
  <si>
    <t>Fish #11</t>
  </si>
  <si>
    <t>Fish #12</t>
  </si>
  <si>
    <t>Fish #13</t>
  </si>
  <si>
    <t>Fish #14</t>
  </si>
  <si>
    <t>Fish #15</t>
  </si>
  <si>
    <t>Fish #16</t>
  </si>
  <si>
    <t>Fish #17</t>
  </si>
  <si>
    <t>Fish #18</t>
  </si>
  <si>
    <t>Fish #19</t>
  </si>
  <si>
    <t>Fish #20</t>
  </si>
  <si>
    <t>222</t>
  </si>
  <si>
    <t>Control 1</t>
  </si>
  <si>
    <t>Control 2</t>
  </si>
  <si>
    <t>Control 3</t>
  </si>
  <si>
    <t>Control 4</t>
  </si>
  <si>
    <t>Control 5</t>
  </si>
  <si>
    <t>Raw name</t>
  </si>
  <si>
    <t>DOC (mg/L)</t>
  </si>
  <si>
    <t>Fish</t>
  </si>
  <si>
    <t>Tag (µg/L)</t>
  </si>
  <si>
    <t>TDN (µg/L)</t>
  </si>
  <si>
    <t>TDP (µg/L)</t>
  </si>
  <si>
    <t>Sampling date</t>
  </si>
  <si>
    <t>Tag analysis date</t>
  </si>
  <si>
    <t>TDN analysis date</t>
  </si>
  <si>
    <t>TDP analysis date</t>
  </si>
  <si>
    <t>DOC analysis date</t>
  </si>
  <si>
    <t>L2221</t>
  </si>
  <si>
    <t>L2222</t>
  </si>
  <si>
    <t>L2223</t>
  </si>
  <si>
    <t>L2224</t>
  </si>
  <si>
    <t>L2225</t>
  </si>
  <si>
    <t>L2226</t>
  </si>
  <si>
    <t>L2227</t>
  </si>
  <si>
    <t>L2228</t>
  </si>
  <si>
    <t>L2229</t>
  </si>
  <si>
    <t>L22210</t>
  </si>
  <si>
    <t>L22211</t>
  </si>
  <si>
    <t>L22212</t>
  </si>
  <si>
    <t>L22213</t>
  </si>
  <si>
    <t>L22214</t>
  </si>
  <si>
    <t>L22215</t>
  </si>
  <si>
    <t>L22216</t>
  </si>
  <si>
    <t>L22217</t>
  </si>
  <si>
    <t>L22218</t>
  </si>
  <si>
    <t>L22219</t>
  </si>
  <si>
    <t>L22220</t>
  </si>
  <si>
    <t>L222C1</t>
  </si>
  <si>
    <t>L222C2</t>
  </si>
  <si>
    <t>L222C3</t>
  </si>
  <si>
    <t>L222C4</t>
  </si>
  <si>
    <t>L222C5</t>
  </si>
  <si>
    <t>L2391</t>
  </si>
  <si>
    <t>L2392</t>
  </si>
  <si>
    <t>L2393</t>
  </si>
  <si>
    <t>L2394</t>
  </si>
  <si>
    <t>L2395</t>
  </si>
  <si>
    <t>L2396</t>
  </si>
  <si>
    <t>L2397</t>
  </si>
  <si>
    <t>L2398</t>
  </si>
  <si>
    <t>L2399</t>
  </si>
  <si>
    <t>L23910</t>
  </si>
  <si>
    <t>L23911</t>
  </si>
  <si>
    <t>L23912</t>
  </si>
  <si>
    <t>L23913</t>
  </si>
  <si>
    <t>L23914</t>
  </si>
  <si>
    <t>L23915</t>
  </si>
  <si>
    <t>L23916</t>
  </si>
  <si>
    <t>L23917</t>
  </si>
  <si>
    <t>L23918</t>
  </si>
  <si>
    <t>L23919</t>
  </si>
  <si>
    <t>L23920</t>
  </si>
  <si>
    <t>L239C1</t>
  </si>
  <si>
    <t>L239C2</t>
  </si>
  <si>
    <t>L239C3</t>
  </si>
  <si>
    <t>L239C4</t>
  </si>
  <si>
    <t>L239C5</t>
  </si>
  <si>
    <t>Sampling year</t>
  </si>
  <si>
    <t>Sampling month</t>
  </si>
  <si>
    <t>Temperature ©</t>
  </si>
  <si>
    <t>Time elapsed (min)</t>
  </si>
  <si>
    <t>Vol. pre-filtered water (L)</t>
  </si>
  <si>
    <t>Incub. Start time (24h)</t>
  </si>
  <si>
    <t>Incub. End time (24h)</t>
  </si>
  <si>
    <t>NA</t>
  </si>
  <si>
    <t>Conductivity</t>
  </si>
  <si>
    <t>Fork length (mm)</t>
  </si>
  <si>
    <t>Total length (mm)</t>
  </si>
  <si>
    <t>N excretion (µg)</t>
  </si>
  <si>
    <t>P excretion (µg)</t>
  </si>
  <si>
    <t>P excretion rate (µg/ind/h)</t>
  </si>
  <si>
    <t>N excretion rate (µg/ind/h)</t>
  </si>
  <si>
    <t>Dry mass (g)</t>
  </si>
  <si>
    <t>Mass (g)</t>
  </si>
  <si>
    <t>C excretion (mg)</t>
  </si>
  <si>
    <t>C excretion (mg C/ind/h)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</si>
</sst>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4" x14ac:knownFonts="1">
    <font>
      <sz val="11"/>
      <color theme="1"/>
      <name val="Calibri"/>
      <family val="2"/>
      <scheme val="minor"/>
    </font>
    <font>
      <b/>
      <sz val="12"/>
      <color theme="1"/>
      <name val="Calibri"/>
      <family val="2"/>
      <scheme val="minor"/>
    </font>
    <font>
      <sz val="11"/>
      <color theme="1"/>
      <name val="Calibri"/>
      <family val="2"/>
    </font>
    <font>
      <sz val="8"/>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6"/>
        <bgColor indexed="64"/>
      </patternFill>
    </fill>
    <fill>
      <patternFill patternType="solid">
        <fgColor theme="9"/>
        <bgColor indexed="64"/>
      </patternFill>
    </fill>
    <fill>
      <patternFill patternType="solid">
        <fgColor theme="0"/>
        <bgColor indexed="64"/>
      </patternFill>
    </fill>
    <fill>
      <patternFill patternType="solid">
        <fgColor rgb="FFFF0000"/>
        <bgColor indexed="64"/>
      </patternFill>
    </fill>
    <fill>
      <patternFill patternType="solid">
        <fgColor theme="0" tint="-0.34998626667073579"/>
        <bgColor indexed="64"/>
      </patternFill>
    </fill>
    <fill>
      <patternFill patternType="solid">
        <fgColor theme="2" tint="-0.249977111117893"/>
        <bgColor indexed="64"/>
      </patternFill>
    </fill>
  </fills>
  <borders count="1">
    <border>
      <left/>
      <right/>
      <top/>
      <bottom/>
      <diagonal/>
    </border>
  </borders>
  <cellStyleXfs count="1">
    <xf numFmtId="0" fontId="0" fillId="0" borderId="0"/>
  </cellStyleXfs>
  <cellXfs count="36">
    <xf numFmtId="0" fontId="0" fillId="0" borderId="0" xfId="0"/>
    <xf numFmtId="0" fontId="1" fillId="0" borderId="0" xfId="0" applyFont="1"/>
    <xf numFmtId="20" fontId="0" fillId="0" borderId="0" xfId="0" applyNumberFormat="1"/>
    <xf numFmtId="0" fontId="0" fillId="2" borderId="0" xfId="0" applyFill="1"/>
    <xf numFmtId="15" fontId="0" fillId="0" borderId="0" xfId="0" applyNumberFormat="1"/>
    <xf numFmtId="0" fontId="0" fillId="0" borderId="0" xfId="0" applyAlignment="1">
      <alignment vertical="center"/>
    </xf>
    <xf numFmtId="164" fontId="0" fillId="2" borderId="0" xfId="0" applyNumberFormat="1" applyFill="1" applyAlignment="1">
      <alignment vertical="center"/>
    </xf>
    <xf numFmtId="15" fontId="0" fillId="0" borderId="0" xfId="0" applyNumberFormat="1" applyAlignment="1">
      <alignment vertical="center"/>
    </xf>
    <xf numFmtId="0" fontId="0" fillId="3" borderId="0" xfId="0" applyFill="1"/>
    <xf numFmtId="0" fontId="0" fillId="4" borderId="0" xfId="0" applyFill="1"/>
    <xf numFmtId="0" fontId="0" fillId="3" borderId="0" xfId="0" applyFill="1" applyAlignment="1">
      <alignment vertical="center"/>
    </xf>
    <xf numFmtId="0" fontId="0" fillId="0" borderId="0" xfId="0" applyAlignment="1">
      <alignment wrapText="1"/>
    </xf>
    <xf numFmtId="2" fontId="0" fillId="0" borderId="0" xfId="0" applyNumberFormat="1"/>
    <xf numFmtId="0" fontId="0" fillId="5" borderId="0" xfId="0" applyFill="1"/>
    <xf numFmtId="0" fontId="0" fillId="0" borderId="0" xfId="0"/>
    <xf numFmtId="15" fontId="0" fillId="0" borderId="0" xfId="0" applyNumberFormat="1"/>
    <xf numFmtId="11" fontId="0" fillId="0" borderId="0" xfId="0" applyNumberFormat="1"/>
    <xf numFmtId="0" fontId="0" fillId="0" borderId="0" xfId="0"/>
    <xf numFmtId="0" fontId="0" fillId="0" borderId="0" xfId="0"/>
    <xf numFmtId="15" fontId="0" fillId="0" borderId="0" xfId="0" applyNumberFormat="1"/>
    <xf numFmtId="15" fontId="0" fillId="2" borderId="0" xfId="0" applyNumberFormat="1" applyFill="1"/>
    <xf numFmtId="2" fontId="0" fillId="2" borderId="0" xfId="0" applyNumberFormat="1" applyFill="1"/>
    <xf numFmtId="2" fontId="0" fillId="0" borderId="0" xfId="0" applyNumberFormat="1" applyFill="1"/>
    <xf numFmtId="0" fontId="0" fillId="0" borderId="0" xfId="0" applyFill="1"/>
    <xf numFmtId="15" fontId="0" fillId="6" borderId="0" xfId="0" applyNumberFormat="1" applyFill="1"/>
    <xf numFmtId="0" fontId="0" fillId="6" borderId="0" xfId="0" applyFill="1"/>
    <xf numFmtId="2" fontId="0" fillId="6" borderId="0" xfId="0" applyNumberFormat="1" applyFill="1"/>
    <xf numFmtId="15" fontId="0" fillId="0" borderId="0" xfId="0" applyNumberFormat="1" applyFill="1"/>
    <xf numFmtId="49" fontId="0" fillId="4" borderId="0" xfId="0" applyNumberFormat="1" applyFill="1"/>
    <xf numFmtId="49" fontId="0" fillId="7" borderId="0" xfId="0" applyNumberFormat="1" applyFill="1"/>
    <xf numFmtId="0" fontId="0" fillId="8" borderId="0" xfId="0" applyFill="1"/>
    <xf numFmtId="14" fontId="0" fillId="0" borderId="0" xfId="0" applyNumberFormat="1" applyFill="1"/>
    <xf numFmtId="165" fontId="0" fillId="0" borderId="0" xfId="0" applyNumberFormat="1" applyFill="1"/>
    <xf numFmtId="1" fontId="0" fillId="0" borderId="0" xfId="0" applyNumberFormat="1"/>
    <xf numFmtId="1" fontId="0" fillId="0" borderId="0" xfId="0" applyNumberFormat="1" applyFill="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'tdp calculations'!$P$2:$P$6</c:f>
              <c:numCache>
                <c:formatCode>General</c:formatCode>
                <c:ptCount val="5"/>
                <c:pt idx="0">
                  <c:v>0</c:v>
                </c:pt>
                <c:pt idx="1">
                  <c:v>5</c:v>
                </c:pt>
                <c:pt idx="2">
                  <c:v>10</c:v>
                </c:pt>
                <c:pt idx="3">
                  <c:v>30</c:v>
                </c:pt>
                <c:pt idx="4">
                  <c:v>60</c:v>
                </c:pt>
              </c:numCache>
            </c:numRef>
          </c:xVal>
          <c:yVal>
            <c:numRef>
              <c:f>'tdp calculations'!$S$2:$S$6</c:f>
              <c:numCache>
                <c:formatCode>General</c:formatCode>
                <c:ptCount val="5"/>
                <c:pt idx="0">
                  <c:v>2.8500000000000001E-3</c:v>
                </c:pt>
                <c:pt idx="1">
                  <c:v>1.1900000000000001E-2</c:v>
                </c:pt>
                <c:pt idx="2">
                  <c:v>2.3E-2</c:v>
                </c:pt>
                <c:pt idx="3">
                  <c:v>7.2599999999999998E-2</c:v>
                </c:pt>
                <c:pt idx="4">
                  <c:v>0.14419999999999999</c:v>
                </c:pt>
              </c:numCache>
            </c:numRef>
          </c:yVal>
          <c:smooth val="0"/>
          <c:extLst>
            <c:ext xmlns:c16="http://schemas.microsoft.com/office/drawing/2014/chart" uri="{C3380CC4-5D6E-409C-BE32-E72D297353CC}">
              <c16:uniqueId val="{00000000-38DE-499F-AA81-ED2CD26BCA92}"/>
            </c:ext>
          </c:extLst>
        </c:ser>
        <c:dLbls>
          <c:showLegendKey val="0"/>
          <c:showVal val="0"/>
          <c:showCatName val="0"/>
          <c:showSerName val="0"/>
          <c:showPercent val="0"/>
          <c:showBubbleSize val="0"/>
        </c:dLbls>
        <c:axId val="451466360"/>
        <c:axId val="323935232"/>
      </c:scatterChart>
      <c:valAx>
        <c:axId val="451466360"/>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935232"/>
        <c:crosses val="autoZero"/>
        <c:crossBetween val="midCat"/>
      </c:valAx>
      <c:valAx>
        <c:axId val="323935232"/>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466360"/>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1.6049212598425198E-2"/>
                  <c:y val="8.8425925925925929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'tdp calc2'!$P$2:$P$6</c:f>
              <c:numCache>
                <c:formatCode>General</c:formatCode>
                <c:ptCount val="5"/>
                <c:pt idx="0">
                  <c:v>0</c:v>
                </c:pt>
                <c:pt idx="1">
                  <c:v>5</c:v>
                </c:pt>
                <c:pt idx="2">
                  <c:v>10</c:v>
                </c:pt>
                <c:pt idx="3">
                  <c:v>30</c:v>
                </c:pt>
                <c:pt idx="4">
                  <c:v>60</c:v>
                </c:pt>
              </c:numCache>
            </c:numRef>
          </c:xVal>
          <c:yVal>
            <c:numRef>
              <c:f>'tdp calc2'!$S$2:$S$6</c:f>
              <c:numCache>
                <c:formatCode>General</c:formatCode>
                <c:ptCount val="5"/>
                <c:pt idx="0">
                  <c:v>1.4499999999999999E-3</c:v>
                </c:pt>
                <c:pt idx="1">
                  <c:v>1.235E-2</c:v>
                </c:pt>
                <c:pt idx="2">
                  <c:v>2.2350000000000002E-2</c:v>
                </c:pt>
                <c:pt idx="3">
                  <c:v>6.8049999999999999E-2</c:v>
                </c:pt>
                <c:pt idx="4">
                  <c:v>0.14235</c:v>
                </c:pt>
              </c:numCache>
            </c:numRef>
          </c:yVal>
          <c:smooth val="0"/>
          <c:extLst>
            <c:ext xmlns:c16="http://schemas.microsoft.com/office/drawing/2014/chart" uri="{C3380CC4-5D6E-409C-BE32-E72D297353CC}">
              <c16:uniqueId val="{00000000-5069-490B-8F3E-A5ADDA05A565}"/>
            </c:ext>
          </c:extLst>
        </c:ser>
        <c:dLbls>
          <c:showLegendKey val="0"/>
          <c:showVal val="0"/>
          <c:showCatName val="0"/>
          <c:showSerName val="0"/>
          <c:showPercent val="0"/>
          <c:showBubbleSize val="0"/>
        </c:dLbls>
        <c:axId val="459408592"/>
        <c:axId val="323934248"/>
      </c:scatterChart>
      <c:valAx>
        <c:axId val="4594085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934248"/>
        <c:crosses val="autoZero"/>
        <c:crossBetween val="midCat"/>
      </c:valAx>
      <c:valAx>
        <c:axId val="323934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4085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295274</xdr:colOff>
      <xdr:row>0</xdr:row>
      <xdr:rowOff>114298</xdr:rowOff>
    </xdr:from>
    <xdr:to>
      <xdr:col>7</xdr:col>
      <xdr:colOff>247649</xdr:colOff>
      <xdr:row>27</xdr:row>
      <xdr:rowOff>152399</xdr:rowOff>
    </xdr:to>
    <xdr:sp macro="" textlink="">
      <xdr:nvSpPr>
        <xdr:cNvPr id="2" name="TextBox 1">
          <a:extLst>
            <a:ext uri="{FF2B5EF4-FFF2-40B4-BE49-F238E27FC236}">
              <a16:creationId xmlns:a16="http://schemas.microsoft.com/office/drawing/2014/main" id="{53706781-3DFD-40D8-8F62-EEE0FD941716}"/>
            </a:ext>
          </a:extLst>
        </xdr:cNvPr>
        <xdr:cNvSpPr txBox="1"/>
      </xdr:nvSpPr>
      <xdr:spPr>
        <a:xfrm>
          <a:off x="295274" y="114298"/>
          <a:ext cx="4219575" cy="51816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We had two years</a:t>
          </a:r>
          <a:r>
            <a:rPr lang="en-US" sz="1100" baseline="0"/>
            <a:t> of data, 2014 and 2015.</a:t>
          </a:r>
        </a:p>
        <a:p>
          <a:r>
            <a:rPr lang="en-US" sz="1100" baseline="0"/>
            <a:t>These data are in the yellow (rite in the rain) field books or binders from ELA. I have the 2014 mass data for fish but 2015 was not digitized, so you will have to find this in the field book. The date is August 12, 2015, which should help.</a:t>
          </a:r>
        </a:p>
        <a:p>
          <a:endParaRPr lang="en-US" sz="1100" baseline="0"/>
        </a:p>
        <a:p>
          <a:r>
            <a:rPr lang="en-US" sz="1100" baseline="0"/>
            <a:t>This file contains the fish and exposure data for the fish excretion assays for 2014</a:t>
          </a:r>
        </a:p>
        <a:p>
          <a:endParaRPr lang="en-US" sz="1100" baseline="0"/>
        </a:p>
        <a:p>
          <a:r>
            <a:rPr lang="en-US" sz="1100" baseline="0"/>
            <a:t>Due to limitations of Ag analysis costs and timing lake 239 (reference lake) fish water samples were not run for Ag analysis.</a:t>
          </a:r>
        </a:p>
        <a:p>
          <a:endParaRPr lang="en-US" sz="1100" baseline="0"/>
        </a:p>
        <a:p>
          <a:r>
            <a:rPr lang="en-US" sz="1100" baseline="0"/>
            <a:t>Analysis was only conducted on water used in the fish excretion assay and not on the actually fish via ICPMS using indium as an internal standard.</a:t>
          </a:r>
        </a:p>
        <a:p>
          <a:endParaRPr lang="en-US" sz="1100"/>
        </a:p>
        <a:p>
          <a:r>
            <a:rPr lang="en-US" sz="1100"/>
            <a:t>The other file FEX AG 2014/2015</a:t>
          </a:r>
          <a:r>
            <a:rPr lang="en-US" sz="1100" baseline="0"/>
            <a:t> has the results of the water analyzed.</a:t>
          </a:r>
        </a:p>
        <a:p>
          <a:endParaRPr lang="en-US" sz="1100" baseline="0"/>
        </a:p>
        <a:p>
          <a:r>
            <a:rPr lang="en-US" sz="1100" baseline="0"/>
            <a:t>Any of the other data is in a google drive folder LENS or ELA, I do nto have access to this now. Prior to leaving we tried to ensure all of the data was there. Maggie or Paul should have the link it was set up by Andrew.</a:t>
          </a:r>
        </a:p>
        <a:p>
          <a:endParaRPr lang="en-US" sz="1100" baseline="0"/>
        </a:p>
        <a:p>
          <a:r>
            <a:rPr lang="en-US" sz="1100" baseline="0"/>
            <a:t>TDN/DOC was run by Andrew or Andrea Conine TDN 2014 Andrea ran some and was instructed to do CN work instead, so I am not sure if the rest was ever run for 2014</a:t>
          </a:r>
        </a:p>
        <a:p>
          <a:endParaRPr lang="en-US" sz="1100" baseline="0"/>
        </a:p>
        <a:p>
          <a:r>
            <a:rPr lang="en-US" sz="1100" baseline="0"/>
            <a:t>Ag/TDP was run by Dan Rearick</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19050</xdr:colOff>
      <xdr:row>1</xdr:row>
      <xdr:rowOff>76200</xdr:rowOff>
    </xdr:from>
    <xdr:to>
      <xdr:col>14</xdr:col>
      <xdr:colOff>247650</xdr:colOff>
      <xdr:row>20</xdr:row>
      <xdr:rowOff>38100</xdr:rowOff>
    </xdr:to>
    <xdr:sp macro="" textlink="">
      <xdr:nvSpPr>
        <xdr:cNvPr id="2" name="TextBox 1">
          <a:extLst>
            <a:ext uri="{FF2B5EF4-FFF2-40B4-BE49-F238E27FC236}">
              <a16:creationId xmlns:a16="http://schemas.microsoft.com/office/drawing/2014/main" id="{3B40F61C-6B27-476F-A347-2BF742B737F9}"/>
            </a:ext>
          </a:extLst>
        </xdr:cNvPr>
        <xdr:cNvSpPr txBox="1"/>
      </xdr:nvSpPr>
      <xdr:spPr>
        <a:xfrm>
          <a:off x="5505450" y="276225"/>
          <a:ext cx="3276600" cy="3581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August</a:t>
          </a:r>
          <a:r>
            <a:rPr lang="en-US" sz="1100" baseline="0"/>
            <a:t> 13, 2014 Fish collection and excretion 222</a:t>
          </a:r>
        </a:p>
        <a:p>
          <a:r>
            <a:rPr lang="en-US" sz="1100" baseline="0"/>
            <a:t>Fish collected by seine netting about 45 fish taken (yellow perch) Excretion assay lasts 30 min with </a:t>
          </a:r>
        </a:p>
        <a:p>
          <a:r>
            <a:rPr lang="en-US" sz="1100" baseline="0"/>
            <a:t>750mL gff pre-filtered water. 20 fish and 5 controls(c1 to c5) (water only) were used. Nutrients processed in lab taking 0.2 filter TAg taken prior (3 reps) from carboy stock and before filtering. Fish frozen for metal analysis In walk in freezer. Mass taken at ELA lab as  field scale was not sensitive.</a:t>
          </a:r>
        </a:p>
        <a:p>
          <a:endParaRPr lang="en-US" sz="1100" baseline="0"/>
        </a:p>
        <a:p>
          <a:r>
            <a:rPr lang="en-US" sz="1100" baseline="0"/>
            <a:t>Average water temperature was 17 C at lab</a:t>
          </a:r>
        </a:p>
        <a:p>
          <a:endParaRPr lang="en-US" sz="1100" baseline="0"/>
        </a:p>
        <a:p>
          <a:r>
            <a:rPr lang="en-US" sz="1100" baseline="0"/>
            <a:t>Water samples were filtered 200 mL through 0.2 um 47 mm filter</a:t>
          </a:r>
        </a:p>
        <a:p>
          <a:endParaRPr lang="en-US" sz="1100" baseline="0"/>
        </a:p>
        <a:p>
          <a:r>
            <a:rPr lang="en-US" sz="1100" baseline="0"/>
            <a:t>TL= total length of fish</a:t>
          </a:r>
        </a:p>
        <a:p>
          <a:r>
            <a:rPr lang="en-US" sz="1100" baseline="0"/>
            <a:t>FL= fork length of fish</a:t>
          </a:r>
        </a:p>
        <a:p>
          <a:r>
            <a:rPr lang="en-US" sz="1100" baseline="0"/>
            <a:t>Mass is wet weight of fish in g</a:t>
          </a:r>
          <a:endParaRPr lang="en-US" sz="1100"/>
        </a:p>
      </xdr:txBody>
    </xdr:sp>
    <xdr:clientData/>
  </xdr:twoCellAnchor>
  <xdr:twoCellAnchor>
    <xdr:from>
      <xdr:col>8</xdr:col>
      <xdr:colOff>390525</xdr:colOff>
      <xdr:row>27</xdr:row>
      <xdr:rowOff>0</xdr:rowOff>
    </xdr:from>
    <xdr:to>
      <xdr:col>14</xdr:col>
      <xdr:colOff>276225</xdr:colOff>
      <xdr:row>36</xdr:row>
      <xdr:rowOff>152400</xdr:rowOff>
    </xdr:to>
    <xdr:sp macro="" textlink="">
      <xdr:nvSpPr>
        <xdr:cNvPr id="3" name="TextBox 2">
          <a:extLst>
            <a:ext uri="{FF2B5EF4-FFF2-40B4-BE49-F238E27FC236}">
              <a16:creationId xmlns:a16="http://schemas.microsoft.com/office/drawing/2014/main" id="{D820F0B3-B3C8-4D8A-9A46-B728D55FAA87}"/>
            </a:ext>
          </a:extLst>
        </xdr:cNvPr>
        <xdr:cNvSpPr txBox="1"/>
      </xdr:nvSpPr>
      <xdr:spPr>
        <a:xfrm>
          <a:off x="5267325" y="5153025"/>
          <a:ext cx="3543300" cy="1885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August 15, 2014</a:t>
          </a:r>
        </a:p>
        <a:p>
          <a:r>
            <a:rPr lang="en-US" sz="1100"/>
            <a:t>Fish excretion 239 </a:t>
          </a:r>
        </a:p>
        <a:p>
          <a:r>
            <a:rPr lang="en-US" sz="1100"/>
            <a:t>Temperture</a:t>
          </a:r>
          <a:r>
            <a:rPr lang="en-US" sz="1100" baseline="0"/>
            <a:t> was 18 in lab, added 750 mL water to bag, incubate 30 min, filter 200 mL 0.2in lab, take sample Ag prior to filtering. Take stock silver (n=3).</a:t>
          </a:r>
        </a:p>
        <a:p>
          <a:endParaRPr lang="en-US" sz="1100" baseline="0"/>
        </a:p>
        <a:p>
          <a:r>
            <a:rPr lang="en-US" sz="1100" baseline="0"/>
            <a:t>The same number of control (n=5) and fish samples (n=20) were taken as was in lake 222.</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171449</xdr:colOff>
      <xdr:row>3</xdr:row>
      <xdr:rowOff>161925</xdr:rowOff>
    </xdr:from>
    <xdr:to>
      <xdr:col>12</xdr:col>
      <xdr:colOff>333374</xdr:colOff>
      <xdr:row>20</xdr:row>
      <xdr:rowOff>47625</xdr:rowOff>
    </xdr:to>
    <xdr:sp macro="" textlink="">
      <xdr:nvSpPr>
        <xdr:cNvPr id="2" name="TextBox 1">
          <a:extLst>
            <a:ext uri="{FF2B5EF4-FFF2-40B4-BE49-F238E27FC236}">
              <a16:creationId xmlns:a16="http://schemas.microsoft.com/office/drawing/2014/main" id="{73A7B63E-5067-4560-A572-CE08B3A7AE13}"/>
            </a:ext>
          </a:extLst>
        </xdr:cNvPr>
        <xdr:cNvSpPr txBox="1"/>
      </xdr:nvSpPr>
      <xdr:spPr>
        <a:xfrm>
          <a:off x="5000624" y="733425"/>
          <a:ext cx="3209925" cy="3124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Sample_id column:</a:t>
          </a:r>
        </a:p>
        <a:p>
          <a:r>
            <a:rPr lang="en-US" sz="1100"/>
            <a:t>controls</a:t>
          </a:r>
          <a:r>
            <a:rPr lang="en-US" sz="1100" baseline="0"/>
            <a:t> are either c or control.</a:t>
          </a:r>
        </a:p>
        <a:p>
          <a:r>
            <a:rPr lang="en-US" sz="1100" baseline="0"/>
            <a:t>Fish water is either f or fish</a:t>
          </a:r>
        </a:p>
        <a:p>
          <a:endParaRPr lang="en-US" sz="1100"/>
        </a:p>
        <a:p>
          <a:r>
            <a:rPr lang="en-US" sz="1100"/>
            <a:t>Run_id was just the ICPMS run code,</a:t>
          </a:r>
          <a:r>
            <a:rPr lang="en-US" sz="1100" baseline="0"/>
            <a:t> all samples are water samples from lake 222, not 239 lake water was run. The bag assay was conducted over 2 years (2014/2015 in August), I believe there are books in the lab that might have a previous assay done in a prior year, but we were not around for this.</a:t>
          </a:r>
        </a:p>
        <a:p>
          <a:endParaRPr lang="en-US" sz="1100" baseline="0"/>
        </a:p>
        <a:p>
          <a:r>
            <a:rPr lang="en-US" sz="1100" baseline="0"/>
            <a:t>Type refers to analysis of silver, we did not filter this, so the water is total silver</a:t>
          </a:r>
        </a:p>
        <a:p>
          <a:endParaRPr lang="en-US" sz="1100" baseline="0"/>
        </a:p>
        <a:p>
          <a:r>
            <a:rPr lang="en-US" sz="1100" baseline="0"/>
            <a:t>Some samples may have been ru twice on different days (c3, c5, f20)</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14</xdr:col>
      <xdr:colOff>323850</xdr:colOff>
      <xdr:row>2</xdr:row>
      <xdr:rowOff>38100</xdr:rowOff>
    </xdr:from>
    <xdr:to>
      <xdr:col>18</xdr:col>
      <xdr:colOff>342900</xdr:colOff>
      <xdr:row>19</xdr:row>
      <xdr:rowOff>28575</xdr:rowOff>
    </xdr:to>
    <xdr:sp macro="" textlink="">
      <xdr:nvSpPr>
        <xdr:cNvPr id="2" name="TextBox 1">
          <a:extLst>
            <a:ext uri="{FF2B5EF4-FFF2-40B4-BE49-F238E27FC236}">
              <a16:creationId xmlns:a16="http://schemas.microsoft.com/office/drawing/2014/main" id="{52EA8005-B46E-4866-9316-55C0F26C7793}"/>
            </a:ext>
          </a:extLst>
        </xdr:cNvPr>
        <xdr:cNvSpPr txBox="1"/>
      </xdr:nvSpPr>
      <xdr:spPr>
        <a:xfrm>
          <a:off x="9144000" y="419100"/>
          <a:ext cx="2457450" cy="3228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When running the analysis</a:t>
          </a:r>
          <a:r>
            <a:rPr lang="en-US" sz="1100" baseline="0"/>
            <a:t> we always did TDN in triplicate, the last page only had the results averaged, thus the calculations based on raw values here (a, b, c).</a:t>
          </a:r>
        </a:p>
        <a:p>
          <a:endParaRPr lang="en-US" sz="1100" baseline="0"/>
        </a:p>
        <a:p>
          <a:r>
            <a:rPr lang="en-US" sz="1100" baseline="0"/>
            <a:t>Note these data may not all have been run for tdn 2014 (see readme)</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16</xdr:col>
      <xdr:colOff>600075</xdr:colOff>
      <xdr:row>8</xdr:row>
      <xdr:rowOff>123825</xdr:rowOff>
    </xdr:from>
    <xdr:to>
      <xdr:col>25</xdr:col>
      <xdr:colOff>314325</xdr:colOff>
      <xdr:row>23</xdr:row>
      <xdr:rowOff>9525</xdr:rowOff>
    </xdr:to>
    <xdr:graphicFrame macro="">
      <xdr:nvGraphicFramePr>
        <xdr:cNvPr id="2" name="Chart 1">
          <a:extLst>
            <a:ext uri="{FF2B5EF4-FFF2-40B4-BE49-F238E27FC236}">
              <a16:creationId xmlns:a16="http://schemas.microsoft.com/office/drawing/2014/main" id="{682DDC19-5EB1-4351-A409-1F2D38F743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514350</xdr:colOff>
      <xdr:row>15</xdr:row>
      <xdr:rowOff>19050</xdr:rowOff>
    </xdr:from>
    <xdr:to>
      <xdr:col>10</xdr:col>
      <xdr:colOff>304800</xdr:colOff>
      <xdr:row>24</xdr:row>
      <xdr:rowOff>142875</xdr:rowOff>
    </xdr:to>
    <xdr:sp macro="" textlink="">
      <xdr:nvSpPr>
        <xdr:cNvPr id="3" name="TextBox 2">
          <a:extLst>
            <a:ext uri="{FF2B5EF4-FFF2-40B4-BE49-F238E27FC236}">
              <a16:creationId xmlns:a16="http://schemas.microsoft.com/office/drawing/2014/main" id="{94BF7A0C-7062-4240-B4E2-3C7B784144CA}"/>
            </a:ext>
          </a:extLst>
        </xdr:cNvPr>
        <xdr:cNvSpPr txBox="1"/>
      </xdr:nvSpPr>
      <xdr:spPr>
        <a:xfrm>
          <a:off x="4219575" y="3257550"/>
          <a:ext cx="2228850" cy="1838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Just for calculations, already in tdp</a:t>
          </a:r>
          <a:r>
            <a:rPr lang="en-US" sz="1100" baseline="0"/>
            <a:t> tabs for 2014/ 2015</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19</xdr:col>
      <xdr:colOff>200025</xdr:colOff>
      <xdr:row>7</xdr:row>
      <xdr:rowOff>133350</xdr:rowOff>
    </xdr:from>
    <xdr:to>
      <xdr:col>26</xdr:col>
      <xdr:colOff>504825</xdr:colOff>
      <xdr:row>22</xdr:row>
      <xdr:rowOff>19050</xdr:rowOff>
    </xdr:to>
    <xdr:graphicFrame macro="">
      <xdr:nvGraphicFramePr>
        <xdr:cNvPr id="3" name="Chart 2">
          <a:extLst>
            <a:ext uri="{FF2B5EF4-FFF2-40B4-BE49-F238E27FC236}">
              <a16:creationId xmlns:a16="http://schemas.microsoft.com/office/drawing/2014/main" id="{F8FB233A-0752-436C-B089-A3212A5E1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571500</xdr:colOff>
      <xdr:row>12</xdr:row>
      <xdr:rowOff>0</xdr:rowOff>
    </xdr:from>
    <xdr:to>
      <xdr:col>8</xdr:col>
      <xdr:colOff>361950</xdr:colOff>
      <xdr:row>21</xdr:row>
      <xdr:rowOff>123825</xdr:rowOff>
    </xdr:to>
    <xdr:sp macro="" textlink="">
      <xdr:nvSpPr>
        <xdr:cNvPr id="4" name="TextBox 3">
          <a:extLst>
            <a:ext uri="{FF2B5EF4-FFF2-40B4-BE49-F238E27FC236}">
              <a16:creationId xmlns:a16="http://schemas.microsoft.com/office/drawing/2014/main" id="{7E8BB383-03F6-4D3B-AD81-0FD13C30BBB4}"/>
            </a:ext>
          </a:extLst>
        </xdr:cNvPr>
        <xdr:cNvSpPr txBox="1"/>
      </xdr:nvSpPr>
      <xdr:spPr>
        <a:xfrm>
          <a:off x="3057525" y="2667000"/>
          <a:ext cx="2228850" cy="1838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Just for calculations, already in tdp</a:t>
          </a:r>
          <a:r>
            <a:rPr lang="en-US" sz="1100" baseline="0"/>
            <a:t> tabs for 2014/ 2015</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0575C-80C8-4FDD-B941-7E4C95A45360}">
  <dimension ref="A1"/>
  <sheetViews>
    <sheetView topLeftCell="A7" workbookViewId="0">
      <selection activeCell="I12" sqref="I12"/>
    </sheetView>
  </sheetViews>
  <sheetFormatPr defaultRowHeight="14.5" x14ac:dyDescent="0.3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B041F-C0E6-4161-9E33-B40E0B908525}">
  <dimension ref="A1:E51"/>
  <sheetViews>
    <sheetView topLeftCell="A16" workbookViewId="0">
      <selection activeCell="B2" sqref="B2:B51"/>
    </sheetView>
  </sheetViews>
  <sheetFormatPr defaultRowHeight="14.5" x14ac:dyDescent="0.35"/>
  <cols>
    <col min="1" max="1" width="24.54296875" bestFit="1" customWidth="1"/>
    <col min="2" max="2" width="12" bestFit="1" customWidth="1"/>
    <col min="4" max="4" width="9.81640625" bestFit="1" customWidth="1"/>
  </cols>
  <sheetData>
    <row r="1" spans="1:5" s="18" customFormat="1" x14ac:dyDescent="0.35">
      <c r="A1" s="18" t="s">
        <v>348</v>
      </c>
      <c r="B1" s="18" t="s">
        <v>349</v>
      </c>
      <c r="C1" s="18" t="s">
        <v>11</v>
      </c>
      <c r="D1" s="18" t="s">
        <v>12</v>
      </c>
      <c r="E1" s="18" t="s">
        <v>350</v>
      </c>
    </row>
    <row r="2" spans="1:5" x14ac:dyDescent="0.35">
      <c r="A2" t="s">
        <v>161</v>
      </c>
      <c r="B2">
        <v>7.5715339320377684</v>
      </c>
      <c r="C2" s="28" t="s">
        <v>321</v>
      </c>
      <c r="D2" s="19">
        <v>42227</v>
      </c>
      <c r="E2" t="s">
        <v>322</v>
      </c>
    </row>
    <row r="3" spans="1:5" x14ac:dyDescent="0.35">
      <c r="A3" t="s">
        <v>162</v>
      </c>
      <c r="B3">
        <v>7.3867499215455155</v>
      </c>
      <c r="C3" s="28" t="s">
        <v>321</v>
      </c>
      <c r="D3" s="19">
        <v>42227</v>
      </c>
      <c r="E3" t="s">
        <v>323</v>
      </c>
    </row>
    <row r="4" spans="1:5" x14ac:dyDescent="0.35">
      <c r="A4" t="s">
        <v>163</v>
      </c>
      <c r="B4">
        <v>7.7567839803875032</v>
      </c>
      <c r="C4" s="28" t="s">
        <v>321</v>
      </c>
      <c r="D4" s="19">
        <v>42227</v>
      </c>
      <c r="E4" t="s">
        <v>324</v>
      </c>
    </row>
    <row r="5" spans="1:5" x14ac:dyDescent="0.35">
      <c r="A5" t="s">
        <v>164</v>
      </c>
      <c r="B5">
        <v>7.6843150935488023</v>
      </c>
      <c r="C5" s="28" t="s">
        <v>321</v>
      </c>
      <c r="D5" s="19">
        <v>42227</v>
      </c>
      <c r="E5" t="s">
        <v>325</v>
      </c>
    </row>
    <row r="6" spans="1:5" x14ac:dyDescent="0.35">
      <c r="A6" t="s">
        <v>165</v>
      </c>
      <c r="B6">
        <v>7.4293923855052668</v>
      </c>
      <c r="C6" s="28" t="s">
        <v>321</v>
      </c>
      <c r="D6" s="19">
        <v>42227</v>
      </c>
      <c r="E6" t="s">
        <v>326</v>
      </c>
    </row>
    <row r="7" spans="1:5" x14ac:dyDescent="0.35">
      <c r="A7" t="s">
        <v>166</v>
      </c>
      <c r="B7">
        <v>7.3471367036594089</v>
      </c>
      <c r="C7" s="28" t="s">
        <v>321</v>
      </c>
      <c r="D7" s="19">
        <v>42227</v>
      </c>
      <c r="E7" t="s">
        <v>327</v>
      </c>
    </row>
    <row r="8" spans="1:5" x14ac:dyDescent="0.35">
      <c r="A8" t="s">
        <v>167</v>
      </c>
      <c r="B8">
        <v>7.212684781775387</v>
      </c>
      <c r="C8" s="28" t="s">
        <v>321</v>
      </c>
      <c r="D8" s="19">
        <v>42227</v>
      </c>
      <c r="E8" t="s">
        <v>328</v>
      </c>
    </row>
    <row r="9" spans="1:5" x14ac:dyDescent="0.35">
      <c r="A9" t="s">
        <v>168</v>
      </c>
      <c r="B9">
        <v>7.3236017918564862</v>
      </c>
      <c r="C9" s="28" t="s">
        <v>321</v>
      </c>
      <c r="D9" s="19">
        <v>42227</v>
      </c>
      <c r="E9" t="s">
        <v>329</v>
      </c>
    </row>
    <row r="10" spans="1:5" x14ac:dyDescent="0.35">
      <c r="A10" t="s">
        <v>169</v>
      </c>
      <c r="B10">
        <v>7.510016934849931</v>
      </c>
      <c r="C10" s="28" t="s">
        <v>321</v>
      </c>
      <c r="D10" s="19">
        <v>42227</v>
      </c>
      <c r="E10" t="s">
        <v>330</v>
      </c>
    </row>
    <row r="11" spans="1:5" x14ac:dyDescent="0.35">
      <c r="A11" t="s">
        <v>170</v>
      </c>
      <c r="B11">
        <v>7.5687377048928663</v>
      </c>
      <c r="C11" s="28" t="s">
        <v>321</v>
      </c>
      <c r="D11" s="19">
        <v>42227</v>
      </c>
      <c r="E11" t="s">
        <v>331</v>
      </c>
    </row>
    <row r="12" spans="1:5" x14ac:dyDescent="0.35">
      <c r="A12" t="s">
        <v>171</v>
      </c>
      <c r="B12">
        <v>7.3319904732911922</v>
      </c>
      <c r="C12" s="28" t="s">
        <v>321</v>
      </c>
      <c r="D12" s="19">
        <v>42227</v>
      </c>
      <c r="E12" t="s">
        <v>332</v>
      </c>
    </row>
    <row r="13" spans="1:5" x14ac:dyDescent="0.35">
      <c r="A13" t="s">
        <v>172</v>
      </c>
      <c r="B13">
        <v>6.8953130008290486</v>
      </c>
      <c r="C13" s="28" t="s">
        <v>321</v>
      </c>
      <c r="D13" s="19">
        <v>42227</v>
      </c>
      <c r="E13" t="s">
        <v>333</v>
      </c>
    </row>
    <row r="14" spans="1:5" x14ac:dyDescent="0.35">
      <c r="A14" t="s">
        <v>173</v>
      </c>
      <c r="B14">
        <v>7.7197339707175558</v>
      </c>
      <c r="C14" s="28" t="s">
        <v>321</v>
      </c>
      <c r="D14" s="19">
        <v>42227</v>
      </c>
      <c r="E14" t="s">
        <v>334</v>
      </c>
    </row>
    <row r="15" spans="1:5" x14ac:dyDescent="0.35">
      <c r="A15" t="s">
        <v>174</v>
      </c>
      <c r="B15">
        <v>6.7911535396814617</v>
      </c>
      <c r="C15" s="28" t="s">
        <v>321</v>
      </c>
      <c r="D15" s="19">
        <v>42227</v>
      </c>
      <c r="E15" t="s">
        <v>335</v>
      </c>
    </row>
    <row r="16" spans="1:5" x14ac:dyDescent="0.35">
      <c r="A16" t="s">
        <v>175</v>
      </c>
      <c r="B16">
        <v>7.3133489589918472</v>
      </c>
      <c r="C16" s="28" t="s">
        <v>321</v>
      </c>
      <c r="D16" s="19">
        <v>42227</v>
      </c>
      <c r="E16" t="s">
        <v>336</v>
      </c>
    </row>
    <row r="17" spans="1:5" x14ac:dyDescent="0.35">
      <c r="A17" t="s">
        <v>176</v>
      </c>
      <c r="B17">
        <v>7.572232988823993</v>
      </c>
      <c r="C17" s="28" t="s">
        <v>321</v>
      </c>
      <c r="D17" s="19">
        <v>42227</v>
      </c>
      <c r="E17" t="s">
        <v>337</v>
      </c>
    </row>
    <row r="18" spans="1:5" x14ac:dyDescent="0.35">
      <c r="A18" t="s">
        <v>177</v>
      </c>
      <c r="B18">
        <v>7.3690404829611378</v>
      </c>
      <c r="C18" s="28" t="s">
        <v>321</v>
      </c>
      <c r="D18" s="19">
        <v>42227</v>
      </c>
      <c r="E18" t="s">
        <v>338</v>
      </c>
    </row>
    <row r="19" spans="1:5" x14ac:dyDescent="0.35">
      <c r="A19" t="s">
        <v>178</v>
      </c>
      <c r="B19">
        <v>7.3033291450559492</v>
      </c>
      <c r="C19" s="28" t="s">
        <v>321</v>
      </c>
      <c r="D19" s="19">
        <v>42227</v>
      </c>
      <c r="E19" t="s">
        <v>339</v>
      </c>
    </row>
    <row r="20" spans="1:5" x14ac:dyDescent="0.35">
      <c r="A20" t="s">
        <v>179</v>
      </c>
      <c r="B20">
        <v>7.238549882865728</v>
      </c>
      <c r="C20" s="28" t="s">
        <v>321</v>
      </c>
      <c r="D20" s="19">
        <v>42227</v>
      </c>
      <c r="E20" t="s">
        <v>340</v>
      </c>
    </row>
    <row r="21" spans="1:5" x14ac:dyDescent="0.35">
      <c r="A21" t="s">
        <v>180</v>
      </c>
      <c r="B21">
        <v>7.5004631587715167</v>
      </c>
      <c r="C21" s="28" t="s">
        <v>321</v>
      </c>
      <c r="D21" s="19">
        <v>42227</v>
      </c>
      <c r="E21" t="s">
        <v>341</v>
      </c>
    </row>
    <row r="22" spans="1:5" x14ac:dyDescent="0.35">
      <c r="A22" t="s">
        <v>181</v>
      </c>
      <c r="B22">
        <v>7.5156093891397351</v>
      </c>
      <c r="C22" s="28" t="s">
        <v>321</v>
      </c>
      <c r="D22" s="19">
        <v>42227</v>
      </c>
      <c r="E22" t="s">
        <v>343</v>
      </c>
    </row>
    <row r="23" spans="1:5" x14ac:dyDescent="0.35">
      <c r="A23" t="s">
        <v>182</v>
      </c>
      <c r="B23">
        <v>7.7991934254185118</v>
      </c>
      <c r="C23" s="28" t="s">
        <v>321</v>
      </c>
      <c r="D23" s="19">
        <v>42227</v>
      </c>
      <c r="E23" s="18" t="s">
        <v>344</v>
      </c>
    </row>
    <row r="24" spans="1:5" x14ac:dyDescent="0.35">
      <c r="A24" t="s">
        <v>183</v>
      </c>
      <c r="B24">
        <v>7.4526942783794468</v>
      </c>
      <c r="C24" s="28" t="s">
        <v>321</v>
      </c>
      <c r="D24" s="19">
        <v>42227</v>
      </c>
      <c r="E24" s="18" t="s">
        <v>345</v>
      </c>
    </row>
    <row r="25" spans="1:5" x14ac:dyDescent="0.35">
      <c r="A25" t="s">
        <v>184</v>
      </c>
      <c r="B25">
        <v>7.6610132006746205</v>
      </c>
      <c r="C25" s="28" t="s">
        <v>321</v>
      </c>
      <c r="D25" s="19">
        <v>42227</v>
      </c>
      <c r="E25" s="18" t="s">
        <v>346</v>
      </c>
    </row>
    <row r="26" spans="1:5" x14ac:dyDescent="0.35">
      <c r="A26" t="s">
        <v>185</v>
      </c>
      <c r="B26">
        <v>7.0675139891692424</v>
      </c>
      <c r="C26" s="28" t="s">
        <v>321</v>
      </c>
      <c r="D26" s="19">
        <v>42227</v>
      </c>
      <c r="E26" s="18" t="s">
        <v>347</v>
      </c>
    </row>
    <row r="27" spans="1:5" x14ac:dyDescent="0.35">
      <c r="A27" t="s">
        <v>186</v>
      </c>
      <c r="B27">
        <v>11.350867937301111</v>
      </c>
      <c r="C27" s="29" t="s">
        <v>342</v>
      </c>
      <c r="D27" s="19">
        <v>42227</v>
      </c>
      <c r="E27" t="s">
        <v>322</v>
      </c>
    </row>
    <row r="28" spans="1:5" x14ac:dyDescent="0.35">
      <c r="A28" t="s">
        <v>187</v>
      </c>
      <c r="B28">
        <v>11.517243452422759</v>
      </c>
      <c r="C28" s="29" t="s">
        <v>342</v>
      </c>
      <c r="D28" s="19">
        <v>42227</v>
      </c>
      <c r="E28" t="s">
        <v>323</v>
      </c>
    </row>
    <row r="29" spans="1:5" x14ac:dyDescent="0.35">
      <c r="A29" t="s">
        <v>188</v>
      </c>
      <c r="B29">
        <v>11.360654732308266</v>
      </c>
      <c r="C29" s="29" t="s">
        <v>342</v>
      </c>
      <c r="D29" s="19">
        <v>42227</v>
      </c>
      <c r="E29" t="s">
        <v>324</v>
      </c>
    </row>
    <row r="30" spans="1:5" x14ac:dyDescent="0.35">
      <c r="A30" t="s">
        <v>189</v>
      </c>
      <c r="B30">
        <v>10.878771587670212</v>
      </c>
      <c r="C30" s="29" t="s">
        <v>342</v>
      </c>
      <c r="D30" s="19">
        <v>42227</v>
      </c>
      <c r="E30" t="s">
        <v>325</v>
      </c>
    </row>
    <row r="31" spans="1:5" x14ac:dyDescent="0.35">
      <c r="A31" t="s">
        <v>190</v>
      </c>
      <c r="B31">
        <v>10.892519704465979</v>
      </c>
      <c r="C31" s="29" t="s">
        <v>342</v>
      </c>
      <c r="D31" s="19">
        <v>42227</v>
      </c>
      <c r="E31" t="s">
        <v>326</v>
      </c>
    </row>
    <row r="32" spans="1:5" x14ac:dyDescent="0.35">
      <c r="A32" t="s">
        <v>191</v>
      </c>
      <c r="B32">
        <v>10.915355559482675</v>
      </c>
      <c r="C32" s="29" t="s">
        <v>342</v>
      </c>
      <c r="D32" s="19">
        <v>42227</v>
      </c>
      <c r="E32" t="s">
        <v>327</v>
      </c>
    </row>
    <row r="33" spans="1:5" x14ac:dyDescent="0.35">
      <c r="A33" t="s">
        <v>192</v>
      </c>
      <c r="B33">
        <v>11.090585793896514</v>
      </c>
      <c r="C33" s="29" t="s">
        <v>342</v>
      </c>
      <c r="D33" s="19">
        <v>42227</v>
      </c>
      <c r="E33" t="s">
        <v>328</v>
      </c>
    </row>
    <row r="34" spans="1:5" x14ac:dyDescent="0.35">
      <c r="A34" t="s">
        <v>193</v>
      </c>
      <c r="B34">
        <v>11.184958460036945</v>
      </c>
      <c r="C34" s="29" t="s">
        <v>342</v>
      </c>
      <c r="D34" s="19">
        <v>42227</v>
      </c>
      <c r="E34" t="s">
        <v>329</v>
      </c>
    </row>
    <row r="35" spans="1:5" x14ac:dyDescent="0.35">
      <c r="A35" t="s">
        <v>194</v>
      </c>
      <c r="B35">
        <v>10.97663953774177</v>
      </c>
      <c r="C35" s="29" t="s">
        <v>342</v>
      </c>
      <c r="D35" s="19">
        <v>42227</v>
      </c>
      <c r="E35" t="s">
        <v>330</v>
      </c>
    </row>
    <row r="36" spans="1:5" x14ac:dyDescent="0.35">
      <c r="A36" t="s">
        <v>195</v>
      </c>
      <c r="B36">
        <v>11.021146153131456</v>
      </c>
      <c r="C36" s="29" t="s">
        <v>342</v>
      </c>
      <c r="D36" s="19">
        <v>42227</v>
      </c>
      <c r="E36" t="s">
        <v>331</v>
      </c>
    </row>
    <row r="37" spans="1:5" x14ac:dyDescent="0.35">
      <c r="A37" t="s">
        <v>196</v>
      </c>
      <c r="B37">
        <v>11.381626435895029</v>
      </c>
      <c r="C37" s="29" t="s">
        <v>342</v>
      </c>
      <c r="D37" s="19">
        <v>42227</v>
      </c>
      <c r="E37" t="s">
        <v>332</v>
      </c>
    </row>
    <row r="38" spans="1:5" x14ac:dyDescent="0.35">
      <c r="A38" t="s">
        <v>197</v>
      </c>
      <c r="B38">
        <v>11.060992389946303</v>
      </c>
      <c r="C38" s="29" t="s">
        <v>342</v>
      </c>
      <c r="D38" s="19">
        <v>42227</v>
      </c>
      <c r="E38" t="s">
        <v>333</v>
      </c>
    </row>
    <row r="39" spans="1:5" x14ac:dyDescent="0.35">
      <c r="A39" t="s">
        <v>198</v>
      </c>
      <c r="B39">
        <v>11.140684863576002</v>
      </c>
      <c r="C39" s="29" t="s">
        <v>342</v>
      </c>
      <c r="D39" s="19">
        <v>42227</v>
      </c>
      <c r="E39" t="s">
        <v>334</v>
      </c>
    </row>
    <row r="40" spans="1:5" x14ac:dyDescent="0.35">
      <c r="A40" t="s">
        <v>199</v>
      </c>
      <c r="B40">
        <v>10.66952058966007</v>
      </c>
      <c r="C40" s="29" t="s">
        <v>342</v>
      </c>
      <c r="D40" s="19">
        <v>42227</v>
      </c>
      <c r="E40" t="s">
        <v>335</v>
      </c>
    </row>
    <row r="41" spans="1:5" x14ac:dyDescent="0.35">
      <c r="A41" t="s">
        <v>200</v>
      </c>
      <c r="B41">
        <v>11.251601873657101</v>
      </c>
      <c r="C41" s="29" t="s">
        <v>342</v>
      </c>
      <c r="D41" s="19">
        <v>42227</v>
      </c>
      <c r="E41" t="s">
        <v>336</v>
      </c>
    </row>
    <row r="42" spans="1:5" x14ac:dyDescent="0.35">
      <c r="A42" t="s">
        <v>201</v>
      </c>
      <c r="B42">
        <v>11.003203695618337</v>
      </c>
      <c r="C42" s="29" t="s">
        <v>342</v>
      </c>
      <c r="D42" s="19">
        <v>42227</v>
      </c>
      <c r="E42" t="s">
        <v>337</v>
      </c>
    </row>
    <row r="43" spans="1:5" x14ac:dyDescent="0.35">
      <c r="A43" t="s">
        <v>202</v>
      </c>
      <c r="B43">
        <v>11.277933012604926</v>
      </c>
      <c r="C43" s="29" t="s">
        <v>342</v>
      </c>
      <c r="D43" s="19">
        <v>42227</v>
      </c>
      <c r="E43" t="s">
        <v>338</v>
      </c>
    </row>
    <row r="44" spans="1:5" x14ac:dyDescent="0.35">
      <c r="A44" t="s">
        <v>203</v>
      </c>
      <c r="B44">
        <v>11.214784882915897</v>
      </c>
      <c r="C44" s="29" t="s">
        <v>342</v>
      </c>
      <c r="D44" s="19">
        <v>42227</v>
      </c>
      <c r="E44" t="s">
        <v>339</v>
      </c>
    </row>
    <row r="45" spans="1:5" x14ac:dyDescent="0.35">
      <c r="A45" t="s">
        <v>204</v>
      </c>
      <c r="B45">
        <v>11.295176413331818</v>
      </c>
      <c r="C45" s="29" t="s">
        <v>342</v>
      </c>
      <c r="D45" s="19">
        <v>42227</v>
      </c>
      <c r="E45" t="s">
        <v>340</v>
      </c>
    </row>
    <row r="46" spans="1:5" x14ac:dyDescent="0.35">
      <c r="A46" t="s">
        <v>205</v>
      </c>
      <c r="B46">
        <v>10.94681311486282</v>
      </c>
      <c r="C46" s="29" t="s">
        <v>342</v>
      </c>
      <c r="D46" s="19">
        <v>42227</v>
      </c>
      <c r="E46" t="s">
        <v>341</v>
      </c>
    </row>
    <row r="47" spans="1:5" x14ac:dyDescent="0.35">
      <c r="A47" t="s">
        <v>206</v>
      </c>
      <c r="B47">
        <v>11.666375566817514</v>
      </c>
      <c r="C47" s="29" t="s">
        <v>342</v>
      </c>
      <c r="D47" s="19">
        <v>42227</v>
      </c>
      <c r="E47" s="18" t="s">
        <v>343</v>
      </c>
    </row>
    <row r="48" spans="1:5" x14ac:dyDescent="0.35">
      <c r="A48" t="s">
        <v>207</v>
      </c>
      <c r="B48">
        <v>11.186123554680654</v>
      </c>
      <c r="C48" s="29" t="s">
        <v>342</v>
      </c>
      <c r="D48" s="19">
        <v>42227</v>
      </c>
      <c r="E48" s="18" t="s">
        <v>344</v>
      </c>
    </row>
    <row r="49" spans="1:5" x14ac:dyDescent="0.35">
      <c r="A49" t="s">
        <v>208</v>
      </c>
      <c r="B49">
        <v>11.207561296124901</v>
      </c>
      <c r="C49" s="29" t="s">
        <v>342</v>
      </c>
      <c r="D49" s="19">
        <v>42227</v>
      </c>
      <c r="E49" s="18" t="s">
        <v>345</v>
      </c>
    </row>
    <row r="50" spans="1:5" x14ac:dyDescent="0.35">
      <c r="A50" t="s">
        <v>209</v>
      </c>
      <c r="B50">
        <v>10.505242244897099</v>
      </c>
      <c r="C50" s="29" t="s">
        <v>342</v>
      </c>
      <c r="D50" s="19">
        <v>42227</v>
      </c>
      <c r="E50" s="18" t="s">
        <v>346</v>
      </c>
    </row>
    <row r="51" spans="1:5" x14ac:dyDescent="0.35">
      <c r="A51" t="s">
        <v>210</v>
      </c>
      <c r="B51">
        <v>10.52877715670002</v>
      </c>
      <c r="C51" s="29" t="s">
        <v>342</v>
      </c>
      <c r="D51" s="19">
        <v>42227</v>
      </c>
      <c r="E51" s="18" t="s">
        <v>347</v>
      </c>
    </row>
  </sheetData>
  <phoneticPr fontId="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55383-69A2-4ADB-97B2-A782F88ECCAD}">
  <sheetPr>
    <tabColor theme="4"/>
  </sheetPr>
  <dimension ref="A1:S28"/>
  <sheetViews>
    <sheetView workbookViewId="0">
      <selection activeCell="D1" sqref="D1"/>
    </sheetView>
  </sheetViews>
  <sheetFormatPr defaultRowHeight="14.5" x14ac:dyDescent="0.35"/>
  <cols>
    <col min="1" max="1" width="9.81640625" bestFit="1" customWidth="1"/>
    <col min="6" max="8" width="9.1796875" customWidth="1"/>
    <col min="15" max="15" width="18.54296875" bestFit="1" customWidth="1"/>
  </cols>
  <sheetData>
    <row r="1" spans="1:19" ht="43.5" x14ac:dyDescent="0.35">
      <c r="A1" s="11" t="s">
        <v>12</v>
      </c>
      <c r="B1" s="11" t="s">
        <v>211</v>
      </c>
      <c r="C1" s="11" t="s">
        <v>11</v>
      </c>
      <c r="D1" s="11" t="s">
        <v>212</v>
      </c>
      <c r="E1" s="11" t="s">
        <v>213</v>
      </c>
      <c r="F1" s="11" t="s">
        <v>214</v>
      </c>
      <c r="G1" s="11" t="s">
        <v>215</v>
      </c>
      <c r="H1" s="11" t="s">
        <v>216</v>
      </c>
      <c r="I1" s="11" t="s">
        <v>217</v>
      </c>
      <c r="J1" s="11" t="s">
        <v>214</v>
      </c>
      <c r="K1" s="11" t="s">
        <v>215</v>
      </c>
      <c r="L1" s="11" t="s">
        <v>216</v>
      </c>
      <c r="M1" s="11" t="s">
        <v>218</v>
      </c>
      <c r="N1" s="11" t="s">
        <v>219</v>
      </c>
      <c r="P1" s="11" t="s">
        <v>288</v>
      </c>
      <c r="Q1" s="11" t="s">
        <v>213</v>
      </c>
      <c r="R1" s="11" t="s">
        <v>217</v>
      </c>
      <c r="S1" s="11" t="s">
        <v>289</v>
      </c>
    </row>
    <row r="2" spans="1:19" x14ac:dyDescent="0.35">
      <c r="A2" s="20">
        <v>41938</v>
      </c>
      <c r="B2" s="20" t="s">
        <v>287</v>
      </c>
      <c r="C2" s="3">
        <v>239</v>
      </c>
      <c r="D2" s="3" t="s">
        <v>221</v>
      </c>
      <c r="E2" s="3">
        <v>1.3699999999999999E-3</v>
      </c>
      <c r="F2" s="3">
        <f>E2-0.0031</f>
        <v>-1.73E-3</v>
      </c>
      <c r="G2" s="21">
        <f>(F2-0.0009)/0.0032</f>
        <v>-0.82187499999999991</v>
      </c>
      <c r="H2" s="21">
        <f>(G2*15)/10</f>
        <v>-1.2328124999999999</v>
      </c>
      <c r="I2" s="3">
        <v>1.24E-2</v>
      </c>
      <c r="J2" s="3">
        <f>I2-0.0031</f>
        <v>9.2999999999999992E-3</v>
      </c>
      <c r="K2" s="21">
        <f t="shared" ref="K2" si="0">(J2-0.0009)/0.0032</f>
        <v>2.6249999999999996</v>
      </c>
      <c r="L2" s="21">
        <f>(K2*15)/10</f>
        <v>3.9374999999999991</v>
      </c>
      <c r="M2" s="21">
        <f>AVERAGE(L2)</f>
        <v>3.9374999999999991</v>
      </c>
      <c r="N2" s="21" t="e">
        <f>STDEV(L2)</f>
        <v>#DIV/0!</v>
      </c>
      <c r="O2" t="s">
        <v>298</v>
      </c>
      <c r="P2" s="18">
        <v>0</v>
      </c>
      <c r="Q2" s="18">
        <v>5.9999999999999995E-4</v>
      </c>
      <c r="R2" s="18">
        <v>5.1000000000000004E-3</v>
      </c>
      <c r="S2" s="18">
        <f>AVERAGE(Q2:R2)</f>
        <v>2.8500000000000001E-3</v>
      </c>
    </row>
    <row r="3" spans="1:19" x14ac:dyDescent="0.35">
      <c r="A3" s="24">
        <v>41866</v>
      </c>
      <c r="B3" s="24" t="s">
        <v>290</v>
      </c>
      <c r="C3" s="25">
        <v>239</v>
      </c>
      <c r="D3" s="25" t="s">
        <v>221</v>
      </c>
      <c r="E3" s="25">
        <v>4.7600000000000003E-2</v>
      </c>
      <c r="F3" s="25">
        <f>E3-0.00285</f>
        <v>4.4750000000000005E-2</v>
      </c>
      <c r="G3" s="26">
        <f>(F3-0.0011)/0.0024</f>
        <v>18.187500000000004</v>
      </c>
      <c r="H3" s="26">
        <f>(G3*15)/10</f>
        <v>27.281250000000007</v>
      </c>
      <c r="I3" s="25">
        <v>4.1700000000000001E-2</v>
      </c>
      <c r="J3" s="25">
        <f>I3-0.00285</f>
        <v>3.8850000000000003E-2</v>
      </c>
      <c r="K3" s="26">
        <f>(J3-0.0008)/0.0024</f>
        <v>15.854166666666668</v>
      </c>
      <c r="L3" s="26">
        <f>(K3*15)/10</f>
        <v>23.781250000000004</v>
      </c>
      <c r="M3" s="26">
        <f>AVERAGE(H3,L3)</f>
        <v>25.531250000000007</v>
      </c>
      <c r="N3" s="26">
        <f>STDEV(H3,L3)</f>
        <v>2.474873734152919</v>
      </c>
      <c r="P3" s="18">
        <v>5</v>
      </c>
      <c r="Q3" s="18">
        <v>8.8000000000000005E-3</v>
      </c>
      <c r="R3" s="18">
        <v>1.4999999999999999E-2</v>
      </c>
      <c r="S3" s="18">
        <f>AVERAGE(Q3:R3)</f>
        <v>1.1900000000000001E-2</v>
      </c>
    </row>
    <row r="4" spans="1:19" x14ac:dyDescent="0.35">
      <c r="A4" s="27">
        <v>41866</v>
      </c>
      <c r="B4" s="27" t="s">
        <v>299</v>
      </c>
      <c r="C4" s="23">
        <v>239</v>
      </c>
      <c r="D4" s="23" t="s">
        <v>221</v>
      </c>
      <c r="E4" s="18">
        <v>1.32E-3</v>
      </c>
      <c r="F4" s="23">
        <f t="shared" ref="F4:F10" si="1">E4-0.00285</f>
        <v>-1.5300000000000001E-3</v>
      </c>
      <c r="G4" s="22">
        <f>(F4-0.0008)/0.0024</f>
        <v>-0.97083333333333344</v>
      </c>
      <c r="H4" s="22">
        <f>(G4*15)/10</f>
        <v>-1.4562500000000003</v>
      </c>
      <c r="I4" s="23">
        <v>1.52E-2</v>
      </c>
      <c r="J4" s="23">
        <f t="shared" ref="J4:J10" si="2">I4-0.00285</f>
        <v>1.235E-2</v>
      </c>
      <c r="K4" s="22">
        <f t="shared" ref="K4:K10" si="3">(J4-0.0008)/0.0024</f>
        <v>4.8125</v>
      </c>
      <c r="L4" s="22">
        <f t="shared" ref="L4:L10" si="4">(K4*15)/10</f>
        <v>7.21875</v>
      </c>
      <c r="M4" s="22">
        <f t="shared" ref="M4:M10" si="5">AVERAGE(H4,L4)</f>
        <v>2.8812499999999996</v>
      </c>
      <c r="N4" s="22">
        <f t="shared" ref="N4:N10" si="6">STDEV(H4,L4)</f>
        <v>6.1341513267933001</v>
      </c>
      <c r="P4" s="18">
        <v>10</v>
      </c>
      <c r="Q4" s="18">
        <v>2.1100000000000001E-2</v>
      </c>
      <c r="R4" s="18">
        <v>2.4899999999999999E-2</v>
      </c>
      <c r="S4" s="18">
        <f t="shared" ref="S4:S6" si="7">AVERAGE(Q4:R4)</f>
        <v>2.3E-2</v>
      </c>
    </row>
    <row r="5" spans="1:19" x14ac:dyDescent="0.35">
      <c r="A5" s="27">
        <v>41866</v>
      </c>
      <c r="B5" s="27" t="s">
        <v>300</v>
      </c>
      <c r="C5" s="23">
        <v>239</v>
      </c>
      <c r="D5" s="23" t="s">
        <v>221</v>
      </c>
      <c r="E5">
        <v>3.0300000000000001E-2</v>
      </c>
      <c r="F5" s="23">
        <f t="shared" si="1"/>
        <v>2.7450000000000002E-2</v>
      </c>
      <c r="G5" s="22">
        <f t="shared" ref="G5:G10" si="8">(F5-0.0008)/0.0024</f>
        <v>11.10416666666667</v>
      </c>
      <c r="H5" s="22">
        <f t="shared" ref="H5:H10" si="9">(G5*15)/10</f>
        <v>16.656250000000007</v>
      </c>
      <c r="I5" s="23">
        <v>2.9499999999999998E-2</v>
      </c>
      <c r="J5" s="23">
        <f t="shared" si="2"/>
        <v>2.665E-2</v>
      </c>
      <c r="K5" s="22">
        <f t="shared" si="3"/>
        <v>10.770833333333336</v>
      </c>
      <c r="L5" s="22">
        <f t="shared" si="4"/>
        <v>16.156250000000004</v>
      </c>
      <c r="M5" s="22">
        <f t="shared" si="5"/>
        <v>16.406250000000007</v>
      </c>
      <c r="N5" s="22">
        <f t="shared" si="6"/>
        <v>0.35355339059327628</v>
      </c>
      <c r="P5" s="18">
        <v>30</v>
      </c>
      <c r="Q5" s="18">
        <v>6.6900000000000001E-2</v>
      </c>
      <c r="R5" s="18">
        <v>7.8299999999999995E-2</v>
      </c>
      <c r="S5" s="18">
        <f>AVERAGE(Q5:R5)</f>
        <v>7.2599999999999998E-2</v>
      </c>
    </row>
    <row r="6" spans="1:19" x14ac:dyDescent="0.35">
      <c r="A6" s="27">
        <v>41866</v>
      </c>
      <c r="B6" s="27" t="s">
        <v>292</v>
      </c>
      <c r="C6" s="23">
        <v>239</v>
      </c>
      <c r="D6" s="23" t="s">
        <v>221</v>
      </c>
      <c r="E6">
        <v>3.0700000000000002E-2</v>
      </c>
      <c r="F6" s="23">
        <f t="shared" si="1"/>
        <v>2.785E-2</v>
      </c>
      <c r="G6" s="22">
        <f t="shared" si="8"/>
        <v>11.270833333333334</v>
      </c>
      <c r="H6" s="22">
        <f t="shared" si="9"/>
        <v>16.90625</v>
      </c>
      <c r="I6" s="23">
        <v>3.5000000000000003E-2</v>
      </c>
      <c r="J6" s="23">
        <f t="shared" si="2"/>
        <v>3.2150000000000005E-2</v>
      </c>
      <c r="K6" s="22">
        <f t="shared" si="3"/>
        <v>13.062500000000002</v>
      </c>
      <c r="L6" s="22">
        <f t="shared" si="4"/>
        <v>19.593750000000004</v>
      </c>
      <c r="M6" s="22">
        <f t="shared" si="5"/>
        <v>18.25</v>
      </c>
      <c r="N6" s="22">
        <f t="shared" si="6"/>
        <v>1.9003494744388489</v>
      </c>
      <c r="P6" s="18">
        <v>60</v>
      </c>
      <c r="Q6" s="18">
        <v>0.1368</v>
      </c>
      <c r="R6" s="18">
        <v>0.15160000000000001</v>
      </c>
      <c r="S6" s="18">
        <f t="shared" si="7"/>
        <v>0.14419999999999999</v>
      </c>
    </row>
    <row r="7" spans="1:19" x14ac:dyDescent="0.35">
      <c r="A7" s="27">
        <v>41866</v>
      </c>
      <c r="B7" s="27" t="s">
        <v>301</v>
      </c>
      <c r="C7" s="23">
        <v>239</v>
      </c>
      <c r="D7" s="23" t="s">
        <v>221</v>
      </c>
      <c r="E7">
        <v>2.7199999999999998E-2</v>
      </c>
      <c r="F7" s="23">
        <f t="shared" si="1"/>
        <v>2.4349999999999997E-2</v>
      </c>
      <c r="G7" s="22">
        <f t="shared" si="8"/>
        <v>9.8125</v>
      </c>
      <c r="H7" s="22">
        <f t="shared" si="9"/>
        <v>14.71875</v>
      </c>
      <c r="I7" s="23">
        <v>3.2500000000000001E-2</v>
      </c>
      <c r="J7" s="23">
        <f t="shared" si="2"/>
        <v>2.9650000000000003E-2</v>
      </c>
      <c r="K7" s="22">
        <f t="shared" si="3"/>
        <v>12.020833333333336</v>
      </c>
      <c r="L7" s="22">
        <f t="shared" si="4"/>
        <v>18.031250000000004</v>
      </c>
      <c r="M7" s="22">
        <f t="shared" si="5"/>
        <v>16.375</v>
      </c>
      <c r="N7" s="22">
        <f t="shared" si="6"/>
        <v>2.3422912126804629</v>
      </c>
    </row>
    <row r="8" spans="1:19" x14ac:dyDescent="0.35">
      <c r="A8" s="27">
        <v>41866</v>
      </c>
      <c r="B8" s="27" t="s">
        <v>302</v>
      </c>
      <c r="C8" s="23">
        <v>239</v>
      </c>
      <c r="D8" s="23" t="s">
        <v>221</v>
      </c>
      <c r="E8">
        <v>3.6400000000000002E-2</v>
      </c>
      <c r="F8" s="23">
        <f t="shared" si="1"/>
        <v>3.3550000000000003E-2</v>
      </c>
      <c r="G8" s="22">
        <f t="shared" si="8"/>
        <v>13.645833333333336</v>
      </c>
      <c r="H8" s="22">
        <f t="shared" si="9"/>
        <v>20.468750000000004</v>
      </c>
      <c r="I8" s="23">
        <v>3.4099999999999998E-2</v>
      </c>
      <c r="J8" s="23">
        <f t="shared" si="2"/>
        <v>3.125E-2</v>
      </c>
      <c r="K8" s="22">
        <f t="shared" si="3"/>
        <v>12.687500000000002</v>
      </c>
      <c r="L8" s="22">
        <f t="shared" si="4"/>
        <v>19.031250000000004</v>
      </c>
      <c r="M8" s="22">
        <f t="shared" si="5"/>
        <v>19.750000000000004</v>
      </c>
      <c r="N8" s="22">
        <f t="shared" si="6"/>
        <v>1.0164659979556621</v>
      </c>
    </row>
    <row r="9" spans="1:19" x14ac:dyDescent="0.35">
      <c r="A9" s="27">
        <v>41866</v>
      </c>
      <c r="B9" s="27" t="s">
        <v>303</v>
      </c>
      <c r="C9" s="23">
        <v>239</v>
      </c>
      <c r="D9" s="23" t="s">
        <v>221</v>
      </c>
      <c r="E9" s="18">
        <v>1.2800000000000001E-2</v>
      </c>
      <c r="F9" s="23">
        <f t="shared" si="1"/>
        <v>9.9500000000000005E-3</v>
      </c>
      <c r="G9" s="22">
        <f t="shared" si="8"/>
        <v>3.8125000000000004</v>
      </c>
      <c r="H9" s="22">
        <f t="shared" si="9"/>
        <v>5.7187500000000009</v>
      </c>
      <c r="I9" s="23">
        <v>1.5299999999999999E-2</v>
      </c>
      <c r="J9" s="23">
        <f t="shared" si="2"/>
        <v>1.2449999999999999E-2</v>
      </c>
      <c r="K9" s="22">
        <f t="shared" si="3"/>
        <v>4.854166666666667</v>
      </c>
      <c r="L9" s="22">
        <f t="shared" si="4"/>
        <v>7.28125</v>
      </c>
      <c r="M9" s="22">
        <f t="shared" si="5"/>
        <v>6.5</v>
      </c>
      <c r="N9" s="22">
        <f t="shared" si="6"/>
        <v>1.1048543456039805</v>
      </c>
    </row>
    <row r="10" spans="1:19" x14ac:dyDescent="0.35">
      <c r="A10" s="27">
        <v>41866</v>
      </c>
      <c r="B10" s="27" t="s">
        <v>304</v>
      </c>
      <c r="C10" s="23">
        <v>239</v>
      </c>
      <c r="D10" s="23" t="s">
        <v>221</v>
      </c>
      <c r="E10">
        <v>2.5000000000000001E-2</v>
      </c>
      <c r="F10" s="23">
        <f t="shared" si="1"/>
        <v>2.2150000000000003E-2</v>
      </c>
      <c r="G10" s="22">
        <f t="shared" si="8"/>
        <v>8.8958333333333357</v>
      </c>
      <c r="H10" s="22">
        <f t="shared" si="9"/>
        <v>13.343750000000004</v>
      </c>
      <c r="I10" s="23">
        <v>2.4899999999999999E-2</v>
      </c>
      <c r="J10" s="23">
        <f t="shared" si="2"/>
        <v>2.205E-2</v>
      </c>
      <c r="K10" s="22">
        <f t="shared" si="3"/>
        <v>8.8541666666666679</v>
      </c>
      <c r="L10" s="22">
        <f t="shared" si="4"/>
        <v>13.281250000000004</v>
      </c>
      <c r="M10" s="22">
        <f t="shared" si="5"/>
        <v>13.312500000000004</v>
      </c>
      <c r="N10" s="22">
        <f t="shared" si="6"/>
        <v>4.4194173824159223E-2</v>
      </c>
    </row>
    <row r="11" spans="1:19" x14ac:dyDescent="0.35">
      <c r="E11" s="18"/>
      <c r="F11" s="23"/>
      <c r="G11" s="22"/>
      <c r="H11" s="22"/>
      <c r="I11" s="23"/>
      <c r="J11" s="23"/>
      <c r="K11" s="22"/>
      <c r="L11" s="22"/>
      <c r="M11" s="22"/>
      <c r="N11" s="22"/>
    </row>
    <row r="12" spans="1:19" x14ac:dyDescent="0.35">
      <c r="F12" s="18"/>
      <c r="G12" s="12"/>
      <c r="H12" s="22"/>
      <c r="I12" s="18"/>
      <c r="J12" s="23"/>
      <c r="K12" s="22"/>
      <c r="L12" s="22"/>
      <c r="M12" s="12"/>
      <c r="N12" s="12"/>
    </row>
    <row r="13" spans="1:19" x14ac:dyDescent="0.35">
      <c r="F13" s="18"/>
      <c r="G13" s="12"/>
      <c r="H13" s="22"/>
      <c r="I13" s="18"/>
      <c r="J13" s="23"/>
      <c r="K13" s="22"/>
      <c r="L13" s="22"/>
      <c r="M13" s="12"/>
      <c r="N13" s="12"/>
    </row>
    <row r="14" spans="1:19" x14ac:dyDescent="0.35">
      <c r="F14" s="18"/>
      <c r="G14" s="12"/>
      <c r="H14" s="22"/>
      <c r="I14" s="18"/>
      <c r="J14" s="23"/>
      <c r="K14" s="22"/>
      <c r="L14" s="22"/>
      <c r="M14" s="12"/>
      <c r="N14" s="12"/>
    </row>
    <row r="15" spans="1:19" x14ac:dyDescent="0.35">
      <c r="F15" s="18"/>
      <c r="G15" s="12"/>
      <c r="H15" s="22"/>
      <c r="I15" s="18"/>
      <c r="J15" s="23"/>
      <c r="K15" s="22"/>
      <c r="L15" s="22"/>
      <c r="M15" s="12"/>
      <c r="N15" s="12"/>
    </row>
    <row r="16" spans="1:19" x14ac:dyDescent="0.35">
      <c r="F16" s="18"/>
      <c r="G16" s="12"/>
      <c r="H16" s="22"/>
      <c r="I16" s="18"/>
      <c r="J16" s="23"/>
      <c r="K16" s="22"/>
      <c r="L16" s="22"/>
      <c r="M16" s="12"/>
      <c r="N16" s="12"/>
    </row>
    <row r="17" spans="6:14" x14ac:dyDescent="0.35">
      <c r="F17" s="18"/>
      <c r="G17" s="12"/>
      <c r="H17" s="22"/>
      <c r="I17" s="18"/>
      <c r="J17" s="23"/>
      <c r="K17" s="22"/>
      <c r="L17" s="22"/>
      <c r="M17" s="12"/>
      <c r="N17" s="12"/>
    </row>
    <row r="18" spans="6:14" x14ac:dyDescent="0.35">
      <c r="F18" s="18"/>
      <c r="G18" s="12"/>
      <c r="H18" s="22"/>
      <c r="I18" s="18"/>
      <c r="J18" s="23"/>
      <c r="K18" s="22"/>
      <c r="L18" s="22"/>
      <c r="M18" s="12"/>
      <c r="N18" s="12"/>
    </row>
    <row r="19" spans="6:14" x14ac:dyDescent="0.35">
      <c r="F19" s="18"/>
      <c r="G19" s="12"/>
      <c r="H19" s="22"/>
      <c r="I19" s="18"/>
      <c r="J19" s="23"/>
      <c r="K19" s="22"/>
      <c r="L19" s="22"/>
      <c r="M19" s="12"/>
      <c r="N19" s="12"/>
    </row>
    <row r="20" spans="6:14" x14ac:dyDescent="0.35">
      <c r="F20" s="18"/>
      <c r="G20" s="12"/>
      <c r="H20" s="22"/>
      <c r="I20" s="18"/>
      <c r="J20" s="23"/>
      <c r="K20" s="22"/>
      <c r="L20" s="22"/>
      <c r="M20" s="12"/>
      <c r="N20" s="12"/>
    </row>
    <row r="21" spans="6:14" x14ac:dyDescent="0.35">
      <c r="F21" s="18"/>
      <c r="G21" s="12"/>
      <c r="H21" s="22"/>
      <c r="I21" s="18"/>
      <c r="J21" s="23"/>
      <c r="K21" s="22"/>
      <c r="L21" s="22"/>
      <c r="M21" s="12"/>
      <c r="N21" s="12"/>
    </row>
    <row r="22" spans="6:14" x14ac:dyDescent="0.35">
      <c r="F22" s="18"/>
      <c r="G22" s="12"/>
      <c r="H22" s="22"/>
      <c r="I22" s="18"/>
      <c r="J22" s="23"/>
      <c r="K22" s="22"/>
      <c r="L22" s="22"/>
      <c r="M22" s="12"/>
      <c r="N22" s="12"/>
    </row>
    <row r="23" spans="6:14" x14ac:dyDescent="0.35">
      <c r="F23" s="18"/>
      <c r="G23" s="12"/>
      <c r="H23" s="22"/>
      <c r="I23" s="18"/>
      <c r="J23" s="23"/>
      <c r="K23" s="22"/>
      <c r="L23" s="22"/>
      <c r="M23" s="12"/>
      <c r="N23" s="12"/>
    </row>
    <row r="24" spans="6:14" x14ac:dyDescent="0.35">
      <c r="F24" s="18"/>
      <c r="G24" s="12"/>
      <c r="H24" s="22"/>
      <c r="I24" s="18"/>
      <c r="J24" s="23"/>
      <c r="K24" s="22"/>
      <c r="L24" s="22"/>
      <c r="M24" s="12"/>
      <c r="N24" s="12"/>
    </row>
    <row r="25" spans="6:14" x14ac:dyDescent="0.35">
      <c r="F25" s="18"/>
      <c r="G25" s="12"/>
      <c r="H25" s="22"/>
      <c r="I25" s="18"/>
      <c r="J25" s="23"/>
      <c r="K25" s="22"/>
      <c r="L25" s="22"/>
      <c r="M25" s="12"/>
      <c r="N25" s="12"/>
    </row>
    <row r="26" spans="6:14" x14ac:dyDescent="0.35">
      <c r="F26" s="18"/>
      <c r="G26" s="12"/>
      <c r="H26" s="22"/>
      <c r="I26" s="18"/>
      <c r="J26" s="23"/>
      <c r="K26" s="22"/>
      <c r="L26" s="22"/>
      <c r="M26" s="12"/>
      <c r="N26" s="12"/>
    </row>
    <row r="27" spans="6:14" x14ac:dyDescent="0.35">
      <c r="F27" s="18"/>
      <c r="G27" s="12"/>
      <c r="H27" s="22"/>
      <c r="I27" s="18"/>
      <c r="J27" s="23"/>
      <c r="K27" s="22"/>
      <c r="L27" s="22"/>
      <c r="M27" s="12"/>
      <c r="N27" s="12"/>
    </row>
    <row r="28" spans="6:14" x14ac:dyDescent="0.35">
      <c r="F28" s="18"/>
      <c r="G28" s="12"/>
      <c r="H28" s="22"/>
      <c r="I28" s="18"/>
      <c r="J28" s="23"/>
      <c r="K28" s="22"/>
      <c r="L28" s="22"/>
      <c r="M28" s="12"/>
      <c r="N28" s="12"/>
    </row>
  </sheetData>
  <phoneticPr fontId="3" type="noConversion"/>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32B0A-9747-4298-AD06-8624E73AE207}">
  <sheetPr>
    <tabColor theme="4"/>
  </sheetPr>
  <dimension ref="A1:S53"/>
  <sheetViews>
    <sheetView topLeftCell="A10" workbookViewId="0">
      <selection activeCell="B17" sqref="B17:B31"/>
    </sheetView>
  </sheetViews>
  <sheetFormatPr defaultColWidth="9.1796875" defaultRowHeight="14.5" x14ac:dyDescent="0.35"/>
  <cols>
    <col min="1" max="1" width="9.81640625" style="18" bestFit="1" customWidth="1"/>
    <col min="2" max="5" width="9.1796875" style="18"/>
    <col min="6" max="8" width="9.1796875" style="18" customWidth="1"/>
    <col min="9" max="14" width="9.1796875" style="18"/>
    <col min="15" max="15" width="18.54296875" style="18" bestFit="1" customWidth="1"/>
    <col min="16" max="16384" width="9.1796875" style="18"/>
  </cols>
  <sheetData>
    <row r="1" spans="1:19" ht="43.5" x14ac:dyDescent="0.35">
      <c r="A1" s="11" t="s">
        <v>12</v>
      </c>
      <c r="B1" s="11" t="s">
        <v>211</v>
      </c>
      <c r="C1" s="11" t="s">
        <v>11</v>
      </c>
      <c r="D1" s="11" t="s">
        <v>212</v>
      </c>
      <c r="E1" s="11" t="s">
        <v>213</v>
      </c>
      <c r="F1" s="11" t="s">
        <v>214</v>
      </c>
      <c r="G1" s="11" t="s">
        <v>215</v>
      </c>
      <c r="H1" s="11" t="s">
        <v>216</v>
      </c>
      <c r="I1" s="11" t="s">
        <v>217</v>
      </c>
      <c r="J1" s="11" t="s">
        <v>214</v>
      </c>
      <c r="K1" s="11" t="s">
        <v>215</v>
      </c>
      <c r="L1" s="11" t="s">
        <v>216</v>
      </c>
      <c r="M1" s="11" t="s">
        <v>218</v>
      </c>
      <c r="N1" s="11" t="s">
        <v>219</v>
      </c>
      <c r="P1" s="11" t="s">
        <v>288</v>
      </c>
      <c r="Q1" s="11" t="s">
        <v>213</v>
      </c>
      <c r="R1" s="11" t="s">
        <v>217</v>
      </c>
      <c r="S1" s="11" t="s">
        <v>289</v>
      </c>
    </row>
    <row r="2" spans="1:19" x14ac:dyDescent="0.35">
      <c r="A2" s="27">
        <v>41864</v>
      </c>
      <c r="B2" s="27" t="s">
        <v>293</v>
      </c>
      <c r="C2" s="8">
        <v>222</v>
      </c>
      <c r="D2" s="23" t="s">
        <v>221</v>
      </c>
      <c r="E2" s="18">
        <v>2.0299999999999999E-2</v>
      </c>
      <c r="F2" s="23">
        <f t="shared" ref="F2:F33" si="0">E2-0.00145</f>
        <v>1.8849999999999999E-2</v>
      </c>
      <c r="G2" s="22">
        <f t="shared" ref="G2:G33" si="1">(F2+0.00007)/0.0024</f>
        <v>7.8833333333333337</v>
      </c>
      <c r="H2" s="22">
        <f t="shared" ref="H2:H33" si="2">(G2*15)/10</f>
        <v>11.824999999999999</v>
      </c>
      <c r="I2" s="23">
        <v>2.23E-2</v>
      </c>
      <c r="J2" s="23">
        <f t="shared" ref="J2:J33" si="3">I2-0.00145</f>
        <v>2.085E-2</v>
      </c>
      <c r="K2" s="22">
        <f t="shared" ref="K2:K33" si="4">(J2+0.00007)/0.0024</f>
        <v>8.7166666666666686</v>
      </c>
      <c r="L2" s="22">
        <f t="shared" ref="L2:L33" si="5">(K2*15)/10</f>
        <v>13.075000000000003</v>
      </c>
      <c r="M2" s="22">
        <f t="shared" ref="M2:M33" si="6">AVERAGE(H2,L2)</f>
        <v>12.450000000000001</v>
      </c>
      <c r="N2" s="22">
        <f t="shared" ref="N2:N33" si="7">STDEV(H2,L2)</f>
        <v>0.88388347648318688</v>
      </c>
      <c r="O2" s="18" t="s">
        <v>305</v>
      </c>
      <c r="P2" s="18">
        <v>0</v>
      </c>
      <c r="Q2" s="18">
        <v>-5.0000000000000001E-4</v>
      </c>
      <c r="R2" s="18">
        <v>3.3999999999999998E-3</v>
      </c>
      <c r="S2" s="18">
        <f>AVERAGE(Q2:R2)</f>
        <v>1.4499999999999999E-3</v>
      </c>
    </row>
    <row r="3" spans="1:19" x14ac:dyDescent="0.35">
      <c r="A3" s="19">
        <v>41864</v>
      </c>
      <c r="B3" s="27" t="s">
        <v>313</v>
      </c>
      <c r="C3" s="8">
        <v>222</v>
      </c>
      <c r="D3" s="23" t="s">
        <v>221</v>
      </c>
      <c r="E3" s="18">
        <v>3.0200000000000001E-2</v>
      </c>
      <c r="F3" s="23">
        <f t="shared" si="0"/>
        <v>2.8750000000000001E-2</v>
      </c>
      <c r="G3" s="22">
        <f t="shared" si="1"/>
        <v>12.008333333333335</v>
      </c>
      <c r="H3" s="22">
        <f t="shared" si="2"/>
        <v>18.012500000000003</v>
      </c>
      <c r="I3" s="23">
        <v>2.8899999999999999E-2</v>
      </c>
      <c r="J3" s="23">
        <f t="shared" si="3"/>
        <v>2.7449999999999999E-2</v>
      </c>
      <c r="K3" s="22">
        <f t="shared" si="4"/>
        <v>11.466666666666667</v>
      </c>
      <c r="L3" s="22">
        <f t="shared" si="5"/>
        <v>17.2</v>
      </c>
      <c r="M3" s="22">
        <f t="shared" si="6"/>
        <v>17.606250000000003</v>
      </c>
      <c r="N3" s="22">
        <f t="shared" si="7"/>
        <v>0.57452425971407239</v>
      </c>
      <c r="P3" s="18">
        <v>5</v>
      </c>
      <c r="Q3" s="18">
        <v>9.7000000000000003E-3</v>
      </c>
      <c r="R3" s="18">
        <v>1.4999999999999999E-2</v>
      </c>
      <c r="S3" s="18">
        <f>AVERAGE(Q3:R3)</f>
        <v>1.235E-2</v>
      </c>
    </row>
    <row r="4" spans="1:19" x14ac:dyDescent="0.35">
      <c r="A4" s="19">
        <v>41864</v>
      </c>
      <c r="B4" s="27" t="s">
        <v>304</v>
      </c>
      <c r="C4" s="8">
        <v>222</v>
      </c>
      <c r="D4" s="23" t="s">
        <v>221</v>
      </c>
      <c r="E4" s="18">
        <v>1.54E-2</v>
      </c>
      <c r="F4" s="23">
        <f t="shared" si="0"/>
        <v>1.3950000000000001E-2</v>
      </c>
      <c r="G4" s="22">
        <f t="shared" si="1"/>
        <v>5.8416666666666677</v>
      </c>
      <c r="H4" s="22">
        <f t="shared" si="2"/>
        <v>8.7625000000000011</v>
      </c>
      <c r="I4" s="23">
        <v>1.6299999999999999E-2</v>
      </c>
      <c r="J4" s="23">
        <f t="shared" si="3"/>
        <v>1.4849999999999999E-2</v>
      </c>
      <c r="K4" s="22">
        <f t="shared" si="4"/>
        <v>6.2166666666666668</v>
      </c>
      <c r="L4" s="22">
        <f t="shared" si="5"/>
        <v>9.3249999999999993</v>
      </c>
      <c r="M4" s="22">
        <f t="shared" si="6"/>
        <v>9.0437499999999993</v>
      </c>
      <c r="N4" s="22">
        <f t="shared" si="7"/>
        <v>0.39774756441743175</v>
      </c>
      <c r="P4" s="18">
        <v>10</v>
      </c>
      <c r="Q4" s="18">
        <v>2.0500000000000001E-2</v>
      </c>
      <c r="R4" s="18">
        <v>2.4199999999999999E-2</v>
      </c>
      <c r="S4" s="18">
        <f t="shared" ref="S4:S6" si="8">AVERAGE(Q4:R4)</f>
        <v>2.2350000000000002E-2</v>
      </c>
    </row>
    <row r="5" spans="1:19" x14ac:dyDescent="0.35">
      <c r="A5" s="19">
        <v>41864</v>
      </c>
      <c r="B5" s="27" t="s">
        <v>310</v>
      </c>
      <c r="C5" s="8">
        <v>222</v>
      </c>
      <c r="D5" s="23" t="s">
        <v>221</v>
      </c>
      <c r="E5" s="18">
        <v>3.0300000000000001E-2</v>
      </c>
      <c r="F5" s="23">
        <f t="shared" si="0"/>
        <v>2.8850000000000001E-2</v>
      </c>
      <c r="G5" s="22">
        <f t="shared" si="1"/>
        <v>12.05</v>
      </c>
      <c r="H5" s="22">
        <f t="shared" si="2"/>
        <v>18.074999999999999</v>
      </c>
      <c r="I5" s="23">
        <v>3.39E-2</v>
      </c>
      <c r="J5" s="23">
        <f t="shared" si="3"/>
        <v>3.245E-2</v>
      </c>
      <c r="K5" s="22">
        <f t="shared" si="4"/>
        <v>13.55</v>
      </c>
      <c r="L5" s="22">
        <f t="shared" si="5"/>
        <v>20.324999999999999</v>
      </c>
      <c r="M5" s="22">
        <f t="shared" si="6"/>
        <v>19.2</v>
      </c>
      <c r="N5" s="22">
        <f t="shared" si="7"/>
        <v>1.5909902576697319</v>
      </c>
      <c r="P5" s="18">
        <v>30</v>
      </c>
      <c r="Q5" s="18">
        <v>6.4399999999999999E-2</v>
      </c>
      <c r="R5" s="18">
        <v>7.17E-2</v>
      </c>
      <c r="S5" s="18">
        <f>AVERAGE(Q5:R5)</f>
        <v>6.8049999999999999E-2</v>
      </c>
    </row>
    <row r="6" spans="1:19" x14ac:dyDescent="0.35">
      <c r="A6" s="19">
        <v>41864</v>
      </c>
      <c r="B6" s="27" t="s">
        <v>302</v>
      </c>
      <c r="C6" s="8">
        <v>222</v>
      </c>
      <c r="D6" s="23" t="s">
        <v>221</v>
      </c>
      <c r="E6" s="18">
        <v>2.8000000000000001E-2</v>
      </c>
      <c r="F6" s="23">
        <f t="shared" si="0"/>
        <v>2.6550000000000001E-2</v>
      </c>
      <c r="G6" s="22">
        <f t="shared" si="1"/>
        <v>11.091666666666669</v>
      </c>
      <c r="H6" s="22">
        <f t="shared" si="2"/>
        <v>16.637500000000003</v>
      </c>
      <c r="I6" s="23">
        <v>2.7699999999999999E-2</v>
      </c>
      <c r="J6" s="23">
        <f t="shared" si="3"/>
        <v>2.6249999999999999E-2</v>
      </c>
      <c r="K6" s="22">
        <f t="shared" si="4"/>
        <v>10.966666666666667</v>
      </c>
      <c r="L6" s="22">
        <f t="shared" si="5"/>
        <v>16.45</v>
      </c>
      <c r="M6" s="22">
        <f t="shared" si="6"/>
        <v>16.543750000000003</v>
      </c>
      <c r="N6" s="22">
        <f t="shared" si="7"/>
        <v>0.13258252147248017</v>
      </c>
      <c r="P6" s="18">
        <v>60</v>
      </c>
      <c r="Q6" s="18">
        <v>0.13930000000000001</v>
      </c>
      <c r="R6" s="18">
        <v>0.1454</v>
      </c>
      <c r="S6" s="18">
        <f t="shared" si="8"/>
        <v>0.14235</v>
      </c>
    </row>
    <row r="7" spans="1:19" x14ac:dyDescent="0.35">
      <c r="A7" s="19">
        <v>41864</v>
      </c>
      <c r="B7" s="27" t="s">
        <v>311</v>
      </c>
      <c r="C7" s="8">
        <v>222</v>
      </c>
      <c r="D7" s="23" t="s">
        <v>221</v>
      </c>
      <c r="E7" s="18">
        <v>2.8400000000000002E-2</v>
      </c>
      <c r="F7" s="23">
        <f t="shared" si="0"/>
        <v>2.6950000000000002E-2</v>
      </c>
      <c r="G7" s="22">
        <f t="shared" si="1"/>
        <v>11.258333333333335</v>
      </c>
      <c r="H7" s="22">
        <f t="shared" si="2"/>
        <v>16.887500000000003</v>
      </c>
      <c r="I7" s="23">
        <v>2.8899999999999999E-2</v>
      </c>
      <c r="J7" s="23">
        <f t="shared" si="3"/>
        <v>2.7449999999999999E-2</v>
      </c>
      <c r="K7" s="22">
        <f t="shared" si="4"/>
        <v>11.466666666666667</v>
      </c>
      <c r="L7" s="22">
        <f t="shared" si="5"/>
        <v>17.2</v>
      </c>
      <c r="M7" s="22">
        <f t="shared" si="6"/>
        <v>17.043750000000003</v>
      </c>
      <c r="N7" s="22">
        <f t="shared" si="7"/>
        <v>0.22097086912079358</v>
      </c>
    </row>
    <row r="8" spans="1:19" x14ac:dyDescent="0.35">
      <c r="A8" s="19">
        <v>41864</v>
      </c>
      <c r="B8" s="27" t="s">
        <v>291</v>
      </c>
      <c r="C8" s="8">
        <v>222</v>
      </c>
      <c r="D8" s="23" t="s">
        <v>221</v>
      </c>
      <c r="E8" s="18">
        <v>3.1600000000000003E-2</v>
      </c>
      <c r="F8" s="23">
        <f t="shared" si="0"/>
        <v>3.0150000000000003E-2</v>
      </c>
      <c r="G8" s="22">
        <f t="shared" si="1"/>
        <v>12.591666666666669</v>
      </c>
      <c r="H8" s="22">
        <f t="shared" si="2"/>
        <v>18.887500000000003</v>
      </c>
      <c r="I8" s="23">
        <v>2.76E-2</v>
      </c>
      <c r="J8" s="23">
        <f t="shared" si="3"/>
        <v>2.615E-2</v>
      </c>
      <c r="K8" s="22">
        <f t="shared" si="4"/>
        <v>10.925000000000001</v>
      </c>
      <c r="L8" s="22">
        <f t="shared" si="5"/>
        <v>16.387499999999999</v>
      </c>
      <c r="M8" s="22">
        <f t="shared" si="6"/>
        <v>17.637500000000003</v>
      </c>
      <c r="N8" s="22">
        <f t="shared" si="7"/>
        <v>1.7677669529663713</v>
      </c>
    </row>
    <row r="9" spans="1:19" x14ac:dyDescent="0.35">
      <c r="A9" s="19">
        <v>41864</v>
      </c>
      <c r="B9" s="27" t="s">
        <v>300</v>
      </c>
      <c r="C9" s="8">
        <v>222</v>
      </c>
      <c r="D9" s="23" t="s">
        <v>221</v>
      </c>
      <c r="E9" s="18">
        <v>2.1100000000000001E-2</v>
      </c>
      <c r="F9" s="23">
        <f t="shared" si="0"/>
        <v>1.9650000000000001E-2</v>
      </c>
      <c r="G9" s="22">
        <f t="shared" si="1"/>
        <v>8.2166666666666686</v>
      </c>
      <c r="H9" s="22">
        <f t="shared" si="2"/>
        <v>12.325000000000003</v>
      </c>
      <c r="I9" s="23">
        <v>2.1299999999999999E-2</v>
      </c>
      <c r="J9" s="23">
        <f t="shared" si="3"/>
        <v>1.985E-2</v>
      </c>
      <c r="K9" s="22">
        <f t="shared" si="4"/>
        <v>8.3000000000000007</v>
      </c>
      <c r="L9" s="22">
        <f t="shared" si="5"/>
        <v>12.450000000000001</v>
      </c>
      <c r="M9" s="22">
        <f t="shared" si="6"/>
        <v>12.387500000000003</v>
      </c>
      <c r="N9" s="22">
        <f t="shared" si="7"/>
        <v>8.8388347648317184E-2</v>
      </c>
    </row>
    <row r="10" spans="1:19" x14ac:dyDescent="0.35">
      <c r="A10" s="19">
        <v>41864</v>
      </c>
      <c r="B10" s="27" t="s">
        <v>295</v>
      </c>
      <c r="C10" s="8">
        <v>222</v>
      </c>
      <c r="D10" s="23" t="s">
        <v>221</v>
      </c>
      <c r="E10" s="18">
        <v>3.3399999999999999E-2</v>
      </c>
      <c r="F10" s="23">
        <f t="shared" si="0"/>
        <v>3.1949999999999999E-2</v>
      </c>
      <c r="G10" s="22">
        <f t="shared" si="1"/>
        <v>13.341666666666669</v>
      </c>
      <c r="H10" s="22">
        <f t="shared" si="2"/>
        <v>20.012500000000003</v>
      </c>
      <c r="I10" s="23">
        <v>3.2399999999999998E-2</v>
      </c>
      <c r="J10" s="23">
        <f t="shared" si="3"/>
        <v>3.0949999999999998E-2</v>
      </c>
      <c r="K10" s="22">
        <f t="shared" si="4"/>
        <v>12.925000000000001</v>
      </c>
      <c r="L10" s="22">
        <f t="shared" si="5"/>
        <v>19.387499999999999</v>
      </c>
      <c r="M10" s="22">
        <f t="shared" si="6"/>
        <v>19.700000000000003</v>
      </c>
      <c r="N10" s="22">
        <f t="shared" si="7"/>
        <v>0.44194173824159472</v>
      </c>
    </row>
    <row r="11" spans="1:19" x14ac:dyDescent="0.35">
      <c r="A11" s="19">
        <v>41864</v>
      </c>
      <c r="B11" s="27" t="s">
        <v>316</v>
      </c>
      <c r="C11" s="8">
        <v>222</v>
      </c>
      <c r="D11" s="23" t="s">
        <v>221</v>
      </c>
      <c r="E11" s="18">
        <v>2.4199999999999999E-2</v>
      </c>
      <c r="F11" s="23">
        <f t="shared" si="0"/>
        <v>2.2749999999999999E-2</v>
      </c>
      <c r="G11" s="22">
        <f t="shared" si="1"/>
        <v>9.5083333333333346</v>
      </c>
      <c r="H11" s="22">
        <f t="shared" si="2"/>
        <v>14.262500000000003</v>
      </c>
      <c r="I11" s="23">
        <v>2.1299999999999999E-2</v>
      </c>
      <c r="J11" s="23">
        <f t="shared" si="3"/>
        <v>1.985E-2</v>
      </c>
      <c r="K11" s="22">
        <f t="shared" si="4"/>
        <v>8.3000000000000007</v>
      </c>
      <c r="L11" s="22">
        <f t="shared" si="5"/>
        <v>12.450000000000001</v>
      </c>
      <c r="M11" s="22">
        <f t="shared" si="6"/>
        <v>13.356250000000003</v>
      </c>
      <c r="N11" s="22">
        <f t="shared" si="7"/>
        <v>1.2816310409006186</v>
      </c>
    </row>
    <row r="12" spans="1:19" x14ac:dyDescent="0.35">
      <c r="A12" s="19">
        <v>41864</v>
      </c>
      <c r="B12" s="27" t="s">
        <v>294</v>
      </c>
      <c r="C12" s="8">
        <v>222</v>
      </c>
      <c r="D12" s="23" t="s">
        <v>221</v>
      </c>
      <c r="E12" s="18">
        <v>1.5699999999999999E-2</v>
      </c>
      <c r="F12" s="23">
        <f t="shared" si="0"/>
        <v>1.4249999999999999E-2</v>
      </c>
      <c r="G12" s="22">
        <f t="shared" si="1"/>
        <v>5.9666666666666668</v>
      </c>
      <c r="H12" s="22">
        <f t="shared" si="2"/>
        <v>8.9499999999999993</v>
      </c>
      <c r="I12" s="23">
        <v>1.6799999999999999E-2</v>
      </c>
      <c r="J12" s="23">
        <f t="shared" si="3"/>
        <v>1.5349999999999999E-2</v>
      </c>
      <c r="K12" s="22">
        <f t="shared" si="4"/>
        <v>6.4250000000000007</v>
      </c>
      <c r="L12" s="22">
        <f t="shared" si="5"/>
        <v>9.6375000000000011</v>
      </c>
      <c r="M12" s="22">
        <f t="shared" si="6"/>
        <v>9.2937499999999993</v>
      </c>
      <c r="N12" s="22">
        <f t="shared" si="7"/>
        <v>0.48613591206575268</v>
      </c>
    </row>
    <row r="13" spans="1:19" x14ac:dyDescent="0.35">
      <c r="A13" s="19">
        <v>41864</v>
      </c>
      <c r="B13" s="27" t="s">
        <v>315</v>
      </c>
      <c r="C13" s="8">
        <v>222</v>
      </c>
      <c r="D13" s="23" t="s">
        <v>221</v>
      </c>
      <c r="E13" s="18">
        <v>2.2800000000000001E-2</v>
      </c>
      <c r="F13" s="23">
        <f t="shared" si="0"/>
        <v>2.1350000000000001E-2</v>
      </c>
      <c r="G13" s="22">
        <f t="shared" si="1"/>
        <v>8.9250000000000007</v>
      </c>
      <c r="H13" s="22">
        <f t="shared" si="2"/>
        <v>13.387499999999999</v>
      </c>
      <c r="I13" s="23">
        <v>2.4500000000000001E-2</v>
      </c>
      <c r="J13" s="23">
        <f t="shared" si="3"/>
        <v>2.3050000000000001E-2</v>
      </c>
      <c r="K13" s="22">
        <f t="shared" si="4"/>
        <v>9.6333333333333346</v>
      </c>
      <c r="L13" s="22">
        <f t="shared" si="5"/>
        <v>14.450000000000003</v>
      </c>
      <c r="M13" s="22">
        <f t="shared" si="6"/>
        <v>13.918750000000001</v>
      </c>
      <c r="N13" s="22">
        <f t="shared" si="7"/>
        <v>0.75130095501070926</v>
      </c>
    </row>
    <row r="14" spans="1:19" x14ac:dyDescent="0.35">
      <c r="A14" s="19">
        <v>41864</v>
      </c>
      <c r="B14" s="27" t="s">
        <v>312</v>
      </c>
      <c r="C14" s="8">
        <v>222</v>
      </c>
      <c r="D14" s="23" t="s">
        <v>221</v>
      </c>
      <c r="E14" s="18">
        <v>1.5299999999999999E-2</v>
      </c>
      <c r="F14" s="23">
        <f t="shared" si="0"/>
        <v>1.3849999999999999E-2</v>
      </c>
      <c r="G14" s="22">
        <f t="shared" si="1"/>
        <v>5.8000000000000007</v>
      </c>
      <c r="H14" s="22">
        <f t="shared" si="2"/>
        <v>8.7000000000000011</v>
      </c>
      <c r="I14" s="23">
        <v>1.5800000000000002E-2</v>
      </c>
      <c r="J14" s="23">
        <f t="shared" si="3"/>
        <v>1.4350000000000002E-2</v>
      </c>
      <c r="K14" s="22">
        <f t="shared" si="4"/>
        <v>6.0083333333333346</v>
      </c>
      <c r="L14" s="22">
        <f t="shared" si="5"/>
        <v>9.0125000000000011</v>
      </c>
      <c r="M14" s="22">
        <f t="shared" si="6"/>
        <v>8.8562500000000011</v>
      </c>
      <c r="N14" s="22">
        <f t="shared" si="7"/>
        <v>0.22097086912079611</v>
      </c>
    </row>
    <row r="15" spans="1:19" x14ac:dyDescent="0.35">
      <c r="A15" s="19">
        <v>41864</v>
      </c>
      <c r="B15" s="27" t="s">
        <v>290</v>
      </c>
      <c r="C15" s="8">
        <v>222</v>
      </c>
      <c r="D15" s="23" t="s">
        <v>221</v>
      </c>
      <c r="E15" s="18">
        <v>3.0200000000000001E-2</v>
      </c>
      <c r="F15" s="23">
        <f t="shared" si="0"/>
        <v>2.8750000000000001E-2</v>
      </c>
      <c r="G15" s="22">
        <f t="shared" si="1"/>
        <v>12.008333333333335</v>
      </c>
      <c r="H15" s="22">
        <f t="shared" si="2"/>
        <v>18.012500000000003</v>
      </c>
      <c r="I15" s="23">
        <v>2.8799999999999999E-2</v>
      </c>
      <c r="J15" s="23">
        <f t="shared" si="3"/>
        <v>2.7349999999999999E-2</v>
      </c>
      <c r="K15" s="22">
        <f t="shared" si="4"/>
        <v>11.425000000000001</v>
      </c>
      <c r="L15" s="22">
        <f t="shared" si="5"/>
        <v>17.137499999999999</v>
      </c>
      <c r="M15" s="22">
        <f t="shared" si="6"/>
        <v>17.575000000000003</v>
      </c>
      <c r="N15" s="22">
        <f t="shared" si="7"/>
        <v>0.61871843353823164</v>
      </c>
    </row>
    <row r="16" spans="1:19" x14ac:dyDescent="0.35">
      <c r="A16" s="19">
        <v>41864</v>
      </c>
      <c r="B16" s="27" t="s">
        <v>309</v>
      </c>
      <c r="C16" s="8">
        <v>222</v>
      </c>
      <c r="D16" s="23" t="s">
        <v>221</v>
      </c>
      <c r="E16" s="18">
        <v>2.0400000000000001E-2</v>
      </c>
      <c r="F16" s="23">
        <f t="shared" si="0"/>
        <v>1.8950000000000002E-2</v>
      </c>
      <c r="G16" s="22">
        <f t="shared" si="1"/>
        <v>7.9250000000000016</v>
      </c>
      <c r="H16" s="22">
        <f t="shared" si="2"/>
        <v>11.887500000000003</v>
      </c>
      <c r="I16" s="23">
        <v>2.1000000000000001E-2</v>
      </c>
      <c r="J16" s="23">
        <f t="shared" si="3"/>
        <v>1.9550000000000001E-2</v>
      </c>
      <c r="K16" s="22">
        <f t="shared" si="4"/>
        <v>8.1750000000000007</v>
      </c>
      <c r="L16" s="22">
        <f t="shared" si="5"/>
        <v>12.262500000000001</v>
      </c>
      <c r="M16" s="22">
        <f t="shared" si="6"/>
        <v>12.075000000000003</v>
      </c>
      <c r="N16" s="22">
        <f t="shared" si="7"/>
        <v>0.26516504294495408</v>
      </c>
    </row>
    <row r="17" spans="1:14" x14ac:dyDescent="0.35">
      <c r="A17" s="19">
        <v>41864</v>
      </c>
      <c r="B17" s="27" t="s">
        <v>308</v>
      </c>
      <c r="C17" s="8">
        <v>222</v>
      </c>
      <c r="D17" s="23" t="s">
        <v>221</v>
      </c>
      <c r="E17" s="18">
        <v>2.4799999999999999E-2</v>
      </c>
      <c r="F17" s="23">
        <f t="shared" si="0"/>
        <v>2.3349999999999999E-2</v>
      </c>
      <c r="G17" s="22">
        <f t="shared" si="1"/>
        <v>9.7583333333333346</v>
      </c>
      <c r="H17" s="22">
        <f t="shared" si="2"/>
        <v>14.637500000000003</v>
      </c>
      <c r="I17" s="23">
        <v>2.4899999999999999E-2</v>
      </c>
      <c r="J17" s="23">
        <f t="shared" si="3"/>
        <v>2.3449999999999999E-2</v>
      </c>
      <c r="K17" s="22">
        <f t="shared" si="4"/>
        <v>9.8000000000000007</v>
      </c>
      <c r="L17" s="22">
        <f t="shared" si="5"/>
        <v>14.7</v>
      </c>
      <c r="M17" s="22">
        <f t="shared" si="6"/>
        <v>14.668750000000001</v>
      </c>
      <c r="N17" s="22">
        <f t="shared" si="7"/>
        <v>4.4194173824156711E-2</v>
      </c>
    </row>
    <row r="18" spans="1:14" x14ac:dyDescent="0.35">
      <c r="A18" s="19">
        <v>42227</v>
      </c>
      <c r="B18" s="27" t="s">
        <v>304</v>
      </c>
      <c r="C18" s="9">
        <v>239</v>
      </c>
      <c r="D18" s="23" t="s">
        <v>221</v>
      </c>
      <c r="E18" s="18">
        <v>2.7199999999999998E-2</v>
      </c>
      <c r="F18" s="23">
        <f t="shared" si="0"/>
        <v>2.5749999999999999E-2</v>
      </c>
      <c r="G18" s="22">
        <f t="shared" si="1"/>
        <v>10.758333333333335</v>
      </c>
      <c r="H18" s="22">
        <f t="shared" si="2"/>
        <v>16.137500000000003</v>
      </c>
      <c r="I18" s="23">
        <v>3.09E-2</v>
      </c>
      <c r="J18" s="23">
        <f t="shared" si="3"/>
        <v>2.945E-2</v>
      </c>
      <c r="K18" s="22">
        <f t="shared" si="4"/>
        <v>12.3</v>
      </c>
      <c r="L18" s="22">
        <f t="shared" si="5"/>
        <v>18.45</v>
      </c>
      <c r="M18" s="22">
        <f t="shared" si="6"/>
        <v>17.293750000000003</v>
      </c>
      <c r="N18" s="22">
        <f t="shared" si="7"/>
        <v>1.6351844314938888</v>
      </c>
    </row>
    <row r="19" spans="1:14" x14ac:dyDescent="0.35">
      <c r="A19" s="27">
        <v>42227</v>
      </c>
      <c r="B19" s="27" t="s">
        <v>302</v>
      </c>
      <c r="C19" s="9">
        <v>239</v>
      </c>
      <c r="D19" s="23" t="s">
        <v>221</v>
      </c>
      <c r="E19" s="18">
        <v>1.8599999999999998E-2</v>
      </c>
      <c r="F19" s="23">
        <f t="shared" si="0"/>
        <v>1.7149999999999999E-2</v>
      </c>
      <c r="G19" s="22">
        <f t="shared" si="1"/>
        <v>7.1750000000000007</v>
      </c>
      <c r="H19" s="22">
        <f t="shared" si="2"/>
        <v>10.762500000000001</v>
      </c>
      <c r="I19" s="23">
        <v>1.9599999999999999E-2</v>
      </c>
      <c r="J19" s="23">
        <f t="shared" si="3"/>
        <v>1.8149999999999999E-2</v>
      </c>
      <c r="K19" s="22">
        <f t="shared" si="4"/>
        <v>7.5916666666666677</v>
      </c>
      <c r="L19" s="22">
        <f t="shared" si="5"/>
        <v>11.387500000000001</v>
      </c>
      <c r="M19" s="22">
        <f t="shared" si="6"/>
        <v>11.075000000000001</v>
      </c>
      <c r="N19" s="22">
        <f t="shared" si="7"/>
        <v>0.44194173824159222</v>
      </c>
    </row>
    <row r="20" spans="1:14" x14ac:dyDescent="0.35">
      <c r="A20" s="27">
        <v>42227</v>
      </c>
      <c r="B20" s="27" t="s">
        <v>295</v>
      </c>
      <c r="C20" s="9">
        <v>239</v>
      </c>
      <c r="D20" s="23" t="s">
        <v>221</v>
      </c>
      <c r="E20" s="18">
        <v>1.8700000000000001E-2</v>
      </c>
      <c r="F20" s="23">
        <f t="shared" si="0"/>
        <v>1.7250000000000001E-2</v>
      </c>
      <c r="G20" s="22">
        <f t="shared" si="1"/>
        <v>7.2166666666666686</v>
      </c>
      <c r="H20" s="22">
        <f t="shared" si="2"/>
        <v>10.825000000000003</v>
      </c>
      <c r="I20" s="23">
        <v>1.84E-2</v>
      </c>
      <c r="J20" s="23">
        <f t="shared" si="3"/>
        <v>1.695E-2</v>
      </c>
      <c r="K20" s="22">
        <f t="shared" si="4"/>
        <v>7.0916666666666677</v>
      </c>
      <c r="L20" s="22">
        <f t="shared" si="5"/>
        <v>10.637500000000001</v>
      </c>
      <c r="M20" s="22">
        <f t="shared" si="6"/>
        <v>10.731250000000003</v>
      </c>
      <c r="N20" s="22">
        <f t="shared" si="7"/>
        <v>0.13258252147247893</v>
      </c>
    </row>
    <row r="21" spans="1:14" x14ac:dyDescent="0.35">
      <c r="A21" s="27">
        <v>42227</v>
      </c>
      <c r="B21" s="27" t="s">
        <v>308</v>
      </c>
      <c r="C21" s="9">
        <v>239</v>
      </c>
      <c r="D21" s="23" t="s">
        <v>221</v>
      </c>
      <c r="E21" s="18">
        <v>2.0199999999999999E-2</v>
      </c>
      <c r="F21" s="23">
        <f t="shared" si="0"/>
        <v>1.8749999999999999E-2</v>
      </c>
      <c r="G21" s="22">
        <f t="shared" si="1"/>
        <v>7.8416666666666677</v>
      </c>
      <c r="H21" s="22">
        <f t="shared" si="2"/>
        <v>11.762500000000001</v>
      </c>
      <c r="I21" s="23">
        <v>2.1100000000000001E-2</v>
      </c>
      <c r="J21" s="23">
        <f t="shared" si="3"/>
        <v>1.9650000000000001E-2</v>
      </c>
      <c r="K21" s="22">
        <f t="shared" si="4"/>
        <v>8.2166666666666686</v>
      </c>
      <c r="L21" s="22">
        <f t="shared" si="5"/>
        <v>12.325000000000003</v>
      </c>
      <c r="M21" s="22">
        <f t="shared" si="6"/>
        <v>12.043750000000003</v>
      </c>
      <c r="N21" s="22">
        <f t="shared" si="7"/>
        <v>0.39774756441743425</v>
      </c>
    </row>
    <row r="22" spans="1:14" x14ac:dyDescent="0.35">
      <c r="A22" s="19">
        <v>42227</v>
      </c>
      <c r="B22" s="27" t="s">
        <v>291</v>
      </c>
      <c r="C22" s="9">
        <v>239</v>
      </c>
      <c r="D22" s="23" t="s">
        <v>221</v>
      </c>
      <c r="E22" s="18">
        <v>0.02</v>
      </c>
      <c r="F22" s="23">
        <f t="shared" si="0"/>
        <v>1.8550000000000001E-2</v>
      </c>
      <c r="G22" s="22">
        <f t="shared" si="1"/>
        <v>7.7583333333333346</v>
      </c>
      <c r="H22" s="22">
        <f t="shared" si="2"/>
        <v>11.637500000000001</v>
      </c>
      <c r="I22" s="23">
        <v>2.2599999999999999E-2</v>
      </c>
      <c r="J22" s="23">
        <f t="shared" si="3"/>
        <v>2.1149999999999999E-2</v>
      </c>
      <c r="K22" s="22">
        <f t="shared" si="4"/>
        <v>8.8416666666666668</v>
      </c>
      <c r="L22" s="22">
        <f t="shared" si="5"/>
        <v>13.262499999999999</v>
      </c>
      <c r="M22" s="22">
        <f t="shared" si="6"/>
        <v>12.45</v>
      </c>
      <c r="N22" s="22">
        <f t="shared" si="7"/>
        <v>1.1490485194281386</v>
      </c>
    </row>
    <row r="23" spans="1:14" x14ac:dyDescent="0.35">
      <c r="A23" s="19">
        <v>42227</v>
      </c>
      <c r="B23" s="27" t="s">
        <v>306</v>
      </c>
      <c r="C23" s="9">
        <v>239</v>
      </c>
      <c r="D23" s="23" t="s">
        <v>221</v>
      </c>
      <c r="E23" s="18">
        <v>2.4899999999999999E-2</v>
      </c>
      <c r="F23" s="23">
        <f t="shared" si="0"/>
        <v>2.3449999999999999E-2</v>
      </c>
      <c r="G23" s="22">
        <f t="shared" si="1"/>
        <v>9.8000000000000007</v>
      </c>
      <c r="H23" s="22">
        <f t="shared" si="2"/>
        <v>14.7</v>
      </c>
      <c r="I23" s="23">
        <v>2.6200000000000001E-2</v>
      </c>
      <c r="J23" s="23">
        <f t="shared" si="3"/>
        <v>2.4750000000000001E-2</v>
      </c>
      <c r="K23" s="22">
        <f t="shared" si="4"/>
        <v>10.341666666666669</v>
      </c>
      <c r="L23" s="22">
        <f t="shared" si="5"/>
        <v>15.512500000000003</v>
      </c>
      <c r="M23" s="22">
        <f t="shared" si="6"/>
        <v>15.106250000000001</v>
      </c>
      <c r="N23" s="22">
        <f t="shared" si="7"/>
        <v>0.57452425971407239</v>
      </c>
    </row>
    <row r="24" spans="1:14" x14ac:dyDescent="0.35">
      <c r="A24" s="19">
        <v>42227</v>
      </c>
      <c r="B24" s="27" t="s">
        <v>296</v>
      </c>
      <c r="C24" s="9">
        <v>239</v>
      </c>
      <c r="D24" s="23" t="s">
        <v>221</v>
      </c>
      <c r="E24" s="18">
        <v>2.8000000000000001E-2</v>
      </c>
      <c r="F24" s="23">
        <f t="shared" si="0"/>
        <v>2.6550000000000001E-2</v>
      </c>
      <c r="G24" s="22">
        <f t="shared" si="1"/>
        <v>11.091666666666669</v>
      </c>
      <c r="H24" s="22">
        <f t="shared" si="2"/>
        <v>16.637500000000003</v>
      </c>
      <c r="I24" s="23">
        <v>2.63E-2</v>
      </c>
      <c r="J24" s="23">
        <f t="shared" si="3"/>
        <v>2.4850000000000001E-2</v>
      </c>
      <c r="K24" s="22">
        <f t="shared" si="4"/>
        <v>10.383333333333335</v>
      </c>
      <c r="L24" s="22">
        <f t="shared" si="5"/>
        <v>15.575000000000003</v>
      </c>
      <c r="M24" s="22">
        <f t="shared" si="6"/>
        <v>16.106250000000003</v>
      </c>
      <c r="N24" s="22">
        <f t="shared" si="7"/>
        <v>0.75130095501070671</v>
      </c>
    </row>
    <row r="25" spans="1:14" x14ac:dyDescent="0.35">
      <c r="A25" s="19">
        <v>42227</v>
      </c>
      <c r="B25" s="27" t="s">
        <v>311</v>
      </c>
      <c r="C25" s="9">
        <v>239</v>
      </c>
      <c r="D25" s="23" t="s">
        <v>221</v>
      </c>
      <c r="E25" s="18">
        <v>2.0299999999999999E-2</v>
      </c>
      <c r="F25" s="23">
        <f t="shared" si="0"/>
        <v>1.8849999999999999E-2</v>
      </c>
      <c r="G25" s="22">
        <f t="shared" si="1"/>
        <v>7.8833333333333337</v>
      </c>
      <c r="H25" s="22">
        <f t="shared" si="2"/>
        <v>11.824999999999999</v>
      </c>
      <c r="I25" s="23">
        <v>0.02</v>
      </c>
      <c r="J25" s="23">
        <f t="shared" si="3"/>
        <v>1.8550000000000001E-2</v>
      </c>
      <c r="K25" s="22">
        <f t="shared" si="4"/>
        <v>7.7583333333333346</v>
      </c>
      <c r="L25" s="22">
        <f t="shared" si="5"/>
        <v>11.637500000000001</v>
      </c>
      <c r="M25" s="22">
        <f t="shared" si="6"/>
        <v>11.731249999999999</v>
      </c>
      <c r="N25" s="22">
        <f t="shared" si="7"/>
        <v>0.1325825214724764</v>
      </c>
    </row>
    <row r="26" spans="1:14" x14ac:dyDescent="0.35">
      <c r="A26" s="19">
        <v>42227</v>
      </c>
      <c r="B26" s="27" t="s">
        <v>312</v>
      </c>
      <c r="C26" s="9">
        <v>239</v>
      </c>
      <c r="D26" s="23" t="s">
        <v>221</v>
      </c>
      <c r="E26" s="18">
        <v>2.6800000000000001E-2</v>
      </c>
      <c r="F26" s="23">
        <f t="shared" si="0"/>
        <v>2.5350000000000001E-2</v>
      </c>
      <c r="G26" s="22">
        <f t="shared" si="1"/>
        <v>10.591666666666669</v>
      </c>
      <c r="H26" s="22">
        <f t="shared" si="2"/>
        <v>15.887500000000003</v>
      </c>
      <c r="I26" s="23">
        <v>3.1899999999999998E-2</v>
      </c>
      <c r="J26" s="23">
        <f t="shared" si="3"/>
        <v>3.0449999999999998E-2</v>
      </c>
      <c r="K26" s="22">
        <f t="shared" si="4"/>
        <v>12.716666666666667</v>
      </c>
      <c r="L26" s="22">
        <f t="shared" si="5"/>
        <v>19.074999999999999</v>
      </c>
      <c r="M26" s="22">
        <f t="shared" si="6"/>
        <v>17.481250000000003</v>
      </c>
      <c r="N26" s="22">
        <f t="shared" si="7"/>
        <v>2.2539028650321176</v>
      </c>
    </row>
    <row r="27" spans="1:14" x14ac:dyDescent="0.35">
      <c r="A27" s="19">
        <v>42227</v>
      </c>
      <c r="B27" s="27" t="s">
        <v>297</v>
      </c>
      <c r="C27" s="9">
        <v>239</v>
      </c>
      <c r="D27" s="23" t="s">
        <v>221</v>
      </c>
      <c r="E27" s="18">
        <v>9.5999999999999992E-3</v>
      </c>
      <c r="F27" s="23">
        <f t="shared" si="0"/>
        <v>8.1499999999999993E-3</v>
      </c>
      <c r="G27" s="22">
        <f t="shared" si="1"/>
        <v>3.4250000000000003</v>
      </c>
      <c r="H27" s="22">
        <f t="shared" si="2"/>
        <v>5.1375000000000011</v>
      </c>
      <c r="I27" s="23">
        <v>9.1000000000000004E-3</v>
      </c>
      <c r="J27" s="23">
        <f t="shared" si="3"/>
        <v>7.6500000000000005E-3</v>
      </c>
      <c r="K27" s="22">
        <f t="shared" si="4"/>
        <v>3.2166666666666672</v>
      </c>
      <c r="L27" s="22">
        <f t="shared" si="5"/>
        <v>4.8250000000000011</v>
      </c>
      <c r="M27" s="22">
        <f t="shared" si="6"/>
        <v>4.9812500000000011</v>
      </c>
      <c r="N27" s="22">
        <f t="shared" si="7"/>
        <v>0.22097086912079611</v>
      </c>
    </row>
    <row r="28" spans="1:14" x14ac:dyDescent="0.35">
      <c r="A28" s="19">
        <v>42227</v>
      </c>
      <c r="B28" s="27" t="s">
        <v>310</v>
      </c>
      <c r="C28" s="9">
        <v>239</v>
      </c>
      <c r="D28" s="23" t="s">
        <v>221</v>
      </c>
      <c r="E28" s="18">
        <v>1.8700000000000001E-2</v>
      </c>
      <c r="F28" s="23">
        <f t="shared" si="0"/>
        <v>1.7250000000000001E-2</v>
      </c>
      <c r="G28" s="22">
        <f t="shared" si="1"/>
        <v>7.2166666666666686</v>
      </c>
      <c r="H28" s="22">
        <f t="shared" si="2"/>
        <v>10.825000000000003</v>
      </c>
      <c r="I28" s="23">
        <v>1.8800000000000001E-2</v>
      </c>
      <c r="J28" s="23">
        <f t="shared" si="3"/>
        <v>1.7350000000000001E-2</v>
      </c>
      <c r="K28" s="22">
        <f t="shared" si="4"/>
        <v>7.2583333333333346</v>
      </c>
      <c r="L28" s="22">
        <f t="shared" si="5"/>
        <v>10.887500000000001</v>
      </c>
      <c r="M28" s="22">
        <f t="shared" si="6"/>
        <v>10.856250000000003</v>
      </c>
      <c r="N28" s="22">
        <f t="shared" si="7"/>
        <v>4.4194173824157967E-2</v>
      </c>
    </row>
    <row r="29" spans="1:14" x14ac:dyDescent="0.35">
      <c r="A29" s="19">
        <v>42227</v>
      </c>
      <c r="B29" s="27" t="s">
        <v>313</v>
      </c>
      <c r="C29" s="9">
        <v>239</v>
      </c>
      <c r="D29" s="23" t="s">
        <v>221</v>
      </c>
      <c r="E29" s="18">
        <v>2.8899999999999999E-2</v>
      </c>
      <c r="F29" s="23">
        <f t="shared" si="0"/>
        <v>2.7449999999999999E-2</v>
      </c>
      <c r="G29" s="22">
        <f t="shared" si="1"/>
        <v>11.466666666666667</v>
      </c>
      <c r="H29" s="22">
        <f t="shared" si="2"/>
        <v>17.2</v>
      </c>
      <c r="I29" s="23">
        <v>3.2599999999999997E-2</v>
      </c>
      <c r="J29" s="23">
        <f t="shared" si="3"/>
        <v>3.1149999999999997E-2</v>
      </c>
      <c r="K29" s="22">
        <f t="shared" si="4"/>
        <v>13.008333333333333</v>
      </c>
      <c r="L29" s="22">
        <f t="shared" si="5"/>
        <v>19.512499999999999</v>
      </c>
      <c r="M29" s="22">
        <f t="shared" si="6"/>
        <v>18.356249999999999</v>
      </c>
      <c r="N29" s="22">
        <f t="shared" si="7"/>
        <v>1.6351844314938913</v>
      </c>
    </row>
    <row r="30" spans="1:14" x14ac:dyDescent="0.35">
      <c r="A30" s="19">
        <v>42227</v>
      </c>
      <c r="B30" s="27" t="s">
        <v>309</v>
      </c>
      <c r="C30" s="9">
        <v>239</v>
      </c>
      <c r="D30" s="23" t="s">
        <v>221</v>
      </c>
      <c r="E30" s="18">
        <v>3.1399999999999997E-2</v>
      </c>
      <c r="F30" s="23">
        <f t="shared" si="0"/>
        <v>2.9949999999999997E-2</v>
      </c>
      <c r="G30" s="22">
        <f t="shared" si="1"/>
        <v>12.508333333333333</v>
      </c>
      <c r="H30" s="22">
        <f t="shared" si="2"/>
        <v>18.762499999999999</v>
      </c>
      <c r="I30" s="23">
        <v>2.8500000000000001E-2</v>
      </c>
      <c r="J30" s="23">
        <f t="shared" si="3"/>
        <v>2.7050000000000001E-2</v>
      </c>
      <c r="K30" s="22">
        <f t="shared" si="4"/>
        <v>11.300000000000002</v>
      </c>
      <c r="L30" s="22">
        <f t="shared" si="5"/>
        <v>16.950000000000003</v>
      </c>
      <c r="M30" s="22">
        <f t="shared" si="6"/>
        <v>17.856250000000003</v>
      </c>
      <c r="N30" s="22">
        <f t="shared" si="7"/>
        <v>1.2816310409006149</v>
      </c>
    </row>
    <row r="31" spans="1:14" x14ac:dyDescent="0.35">
      <c r="A31" s="19">
        <v>42227</v>
      </c>
      <c r="B31" s="27" t="s">
        <v>290</v>
      </c>
      <c r="C31" s="9">
        <v>239</v>
      </c>
      <c r="D31" s="23" t="s">
        <v>221</v>
      </c>
      <c r="E31" s="18">
        <v>2.9000000000000001E-2</v>
      </c>
      <c r="F31" s="23">
        <f t="shared" si="0"/>
        <v>2.7550000000000002E-2</v>
      </c>
      <c r="G31" s="22">
        <f t="shared" si="1"/>
        <v>11.508333333333335</v>
      </c>
      <c r="H31" s="22">
        <f t="shared" si="2"/>
        <v>17.262500000000003</v>
      </c>
      <c r="I31" s="23">
        <v>2.4899999999999999E-2</v>
      </c>
      <c r="J31" s="23">
        <f t="shared" si="3"/>
        <v>2.3449999999999999E-2</v>
      </c>
      <c r="K31" s="22">
        <f t="shared" si="4"/>
        <v>9.8000000000000007</v>
      </c>
      <c r="L31" s="22">
        <f t="shared" si="5"/>
        <v>14.7</v>
      </c>
      <c r="M31" s="22">
        <f t="shared" si="6"/>
        <v>15.981250000000001</v>
      </c>
      <c r="N31" s="22">
        <f t="shared" si="7"/>
        <v>1.8119611267905305</v>
      </c>
    </row>
    <row r="32" spans="1:14" x14ac:dyDescent="0.35">
      <c r="A32" s="27">
        <v>42228</v>
      </c>
      <c r="B32" s="27" t="s">
        <v>301</v>
      </c>
      <c r="C32" s="8">
        <v>222</v>
      </c>
      <c r="D32" s="23" t="s">
        <v>221</v>
      </c>
      <c r="E32" s="18">
        <v>2.7199999999999998E-2</v>
      </c>
      <c r="F32" s="23">
        <f t="shared" si="0"/>
        <v>2.5749999999999999E-2</v>
      </c>
      <c r="G32" s="22">
        <f t="shared" si="1"/>
        <v>10.758333333333335</v>
      </c>
      <c r="H32" s="22">
        <f t="shared" si="2"/>
        <v>16.137500000000003</v>
      </c>
      <c r="I32" s="23">
        <v>3.1699999999999999E-2</v>
      </c>
      <c r="J32" s="23">
        <f t="shared" si="3"/>
        <v>3.0249999999999999E-2</v>
      </c>
      <c r="K32" s="22">
        <f t="shared" si="4"/>
        <v>12.633333333333335</v>
      </c>
      <c r="L32" s="22">
        <f t="shared" si="5"/>
        <v>18.950000000000003</v>
      </c>
      <c r="M32" s="22">
        <f t="shared" si="6"/>
        <v>17.543750000000003</v>
      </c>
      <c r="N32" s="22">
        <f t="shared" si="7"/>
        <v>1.988737822087165</v>
      </c>
    </row>
    <row r="33" spans="1:14" x14ac:dyDescent="0.35">
      <c r="A33" s="19">
        <v>42228</v>
      </c>
      <c r="B33" s="27" t="s">
        <v>306</v>
      </c>
      <c r="C33" s="8">
        <v>222</v>
      </c>
      <c r="D33" s="23" t="s">
        <v>221</v>
      </c>
      <c r="E33" s="18">
        <v>3.3000000000000002E-2</v>
      </c>
      <c r="F33" s="23">
        <f t="shared" si="0"/>
        <v>3.1550000000000002E-2</v>
      </c>
      <c r="G33" s="22">
        <f t="shared" si="1"/>
        <v>13.175000000000002</v>
      </c>
      <c r="H33" s="22">
        <f t="shared" si="2"/>
        <v>19.762500000000003</v>
      </c>
      <c r="I33" s="23">
        <v>3.2899999999999999E-2</v>
      </c>
      <c r="J33" s="23">
        <f t="shared" si="3"/>
        <v>3.1449999999999999E-2</v>
      </c>
      <c r="K33" s="22">
        <f t="shared" si="4"/>
        <v>13.133333333333335</v>
      </c>
      <c r="L33" s="22">
        <f t="shared" si="5"/>
        <v>19.700000000000003</v>
      </c>
      <c r="M33" s="22">
        <f t="shared" si="6"/>
        <v>19.731250000000003</v>
      </c>
      <c r="N33" s="22">
        <f t="shared" si="7"/>
        <v>4.4194173824159223E-2</v>
      </c>
    </row>
    <row r="34" spans="1:14" x14ac:dyDescent="0.35">
      <c r="A34" s="19">
        <v>42228</v>
      </c>
      <c r="B34" s="27" t="s">
        <v>307</v>
      </c>
      <c r="C34" s="8">
        <v>222</v>
      </c>
      <c r="D34" s="23" t="s">
        <v>221</v>
      </c>
      <c r="E34" s="18">
        <v>1.17E-2</v>
      </c>
      <c r="F34" s="23">
        <f t="shared" ref="F34:F51" si="9">E34-0.00145</f>
        <v>1.025E-2</v>
      </c>
      <c r="G34" s="22">
        <f t="shared" ref="G34:G51" si="10">(F34+0.00007)/0.0024</f>
        <v>4.3000000000000007</v>
      </c>
      <c r="H34" s="22">
        <f t="shared" ref="H34:H51" si="11">(G34*15)/10</f>
        <v>6.4500000000000011</v>
      </c>
      <c r="I34" s="23">
        <v>1.4E-2</v>
      </c>
      <c r="J34" s="23">
        <f t="shared" ref="J34:J51" si="12">I34-0.00145</f>
        <v>1.255E-2</v>
      </c>
      <c r="K34" s="22">
        <f t="shared" ref="K34:K51" si="13">(J34+0.00007)/0.0024</f>
        <v>5.2583333333333346</v>
      </c>
      <c r="L34" s="22">
        <f t="shared" ref="L34:L51" si="14">(K34*15)/10</f>
        <v>7.8875000000000011</v>
      </c>
      <c r="M34" s="22">
        <f t="shared" ref="M34:M51" si="15">AVERAGE(H34,L34)</f>
        <v>7.1687500000000011</v>
      </c>
      <c r="N34" s="22">
        <f t="shared" ref="N34:N51" si="16">STDEV(H34,L34)</f>
        <v>1.0164659979556621</v>
      </c>
    </row>
    <row r="35" spans="1:14" x14ac:dyDescent="0.35">
      <c r="A35" s="19">
        <v>42228</v>
      </c>
      <c r="B35" s="27" t="s">
        <v>309</v>
      </c>
      <c r="C35" s="8">
        <v>222</v>
      </c>
      <c r="D35" s="23" t="s">
        <v>221</v>
      </c>
      <c r="E35" s="18">
        <v>2.0500000000000001E-2</v>
      </c>
      <c r="F35" s="23">
        <f t="shared" si="9"/>
        <v>1.9050000000000001E-2</v>
      </c>
      <c r="G35" s="22">
        <f t="shared" si="10"/>
        <v>7.9666666666666677</v>
      </c>
      <c r="H35" s="22">
        <f t="shared" si="11"/>
        <v>11.950000000000001</v>
      </c>
      <c r="I35" s="23">
        <v>2.0500000000000001E-2</v>
      </c>
      <c r="J35" s="23">
        <f t="shared" si="12"/>
        <v>1.9050000000000001E-2</v>
      </c>
      <c r="K35" s="22">
        <f t="shared" si="13"/>
        <v>7.9666666666666677</v>
      </c>
      <c r="L35" s="22">
        <f t="shared" si="14"/>
        <v>11.950000000000001</v>
      </c>
      <c r="M35" s="22">
        <f t="shared" si="15"/>
        <v>11.950000000000001</v>
      </c>
      <c r="N35" s="22">
        <f t="shared" si="16"/>
        <v>0</v>
      </c>
    </row>
    <row r="36" spans="1:14" x14ac:dyDescent="0.35">
      <c r="A36" s="19">
        <v>42228</v>
      </c>
      <c r="B36" s="27" t="s">
        <v>304</v>
      </c>
      <c r="C36" s="8">
        <v>222</v>
      </c>
      <c r="D36" s="23" t="s">
        <v>221</v>
      </c>
      <c r="E36" s="18">
        <v>3.0099999999999998E-2</v>
      </c>
      <c r="F36" s="23">
        <f t="shared" si="9"/>
        <v>2.8649999999999998E-2</v>
      </c>
      <c r="G36" s="22">
        <f t="shared" si="10"/>
        <v>11.966666666666667</v>
      </c>
      <c r="H36" s="22">
        <f t="shared" si="11"/>
        <v>17.95</v>
      </c>
      <c r="I36" s="23">
        <v>3.2500000000000001E-2</v>
      </c>
      <c r="J36" s="23">
        <f t="shared" si="12"/>
        <v>3.1050000000000001E-2</v>
      </c>
      <c r="K36" s="22">
        <f t="shared" si="13"/>
        <v>12.966666666666669</v>
      </c>
      <c r="L36" s="22">
        <f t="shared" si="14"/>
        <v>19.450000000000003</v>
      </c>
      <c r="M36" s="22">
        <f t="shared" si="15"/>
        <v>18.700000000000003</v>
      </c>
      <c r="N36" s="22">
        <f t="shared" si="16"/>
        <v>1.0606601717798239</v>
      </c>
    </row>
    <row r="37" spans="1:14" x14ac:dyDescent="0.35">
      <c r="A37" s="19">
        <v>42228</v>
      </c>
      <c r="B37" s="27" t="s">
        <v>297</v>
      </c>
      <c r="C37" s="8">
        <v>222</v>
      </c>
      <c r="D37" s="23" t="s">
        <v>221</v>
      </c>
      <c r="E37" s="18">
        <v>1.0800000000000001E-2</v>
      </c>
      <c r="F37" s="23">
        <f t="shared" si="9"/>
        <v>9.3500000000000007E-3</v>
      </c>
      <c r="G37" s="22">
        <f t="shared" si="10"/>
        <v>3.9250000000000007</v>
      </c>
      <c r="H37" s="22">
        <f t="shared" si="11"/>
        <v>5.8875000000000011</v>
      </c>
      <c r="I37" s="23">
        <v>1.0500000000000001E-2</v>
      </c>
      <c r="J37" s="23">
        <f t="shared" si="12"/>
        <v>9.0500000000000008E-3</v>
      </c>
      <c r="K37" s="22">
        <f t="shared" si="13"/>
        <v>3.8000000000000007</v>
      </c>
      <c r="L37" s="22">
        <f t="shared" si="14"/>
        <v>5.7000000000000011</v>
      </c>
      <c r="M37" s="22">
        <f t="shared" si="15"/>
        <v>5.7937500000000011</v>
      </c>
      <c r="N37" s="22">
        <f t="shared" si="16"/>
        <v>0.13258252147247765</v>
      </c>
    </row>
    <row r="38" spans="1:14" x14ac:dyDescent="0.35">
      <c r="A38" s="19">
        <v>42228</v>
      </c>
      <c r="B38" s="27" t="s">
        <v>296</v>
      </c>
      <c r="C38" s="8">
        <v>222</v>
      </c>
      <c r="D38" s="23" t="s">
        <v>221</v>
      </c>
      <c r="E38" s="18">
        <v>2.98E-2</v>
      </c>
      <c r="F38" s="23">
        <f t="shared" si="9"/>
        <v>2.835E-2</v>
      </c>
      <c r="G38" s="22">
        <f t="shared" si="10"/>
        <v>11.841666666666669</v>
      </c>
      <c r="H38" s="22">
        <f t="shared" si="11"/>
        <v>17.762500000000003</v>
      </c>
      <c r="I38" s="23">
        <v>3.09E-2</v>
      </c>
      <c r="J38" s="23">
        <f t="shared" si="12"/>
        <v>2.945E-2</v>
      </c>
      <c r="K38" s="22">
        <f t="shared" si="13"/>
        <v>12.3</v>
      </c>
      <c r="L38" s="22">
        <f t="shared" si="14"/>
        <v>18.45</v>
      </c>
      <c r="M38" s="22">
        <f t="shared" si="15"/>
        <v>18.106250000000003</v>
      </c>
      <c r="N38" s="22">
        <f t="shared" si="16"/>
        <v>0.48613591206574891</v>
      </c>
    </row>
    <row r="39" spans="1:14" x14ac:dyDescent="0.35">
      <c r="A39" s="19">
        <v>42228</v>
      </c>
      <c r="B39" s="27" t="s">
        <v>303</v>
      </c>
      <c r="C39" s="8">
        <v>222</v>
      </c>
      <c r="D39" s="23" t="s">
        <v>221</v>
      </c>
      <c r="E39" s="18">
        <v>8.0999999999999996E-3</v>
      </c>
      <c r="F39" s="23">
        <f t="shared" si="9"/>
        <v>6.6499999999999997E-3</v>
      </c>
      <c r="G39" s="22">
        <f t="shared" si="10"/>
        <v>2.8</v>
      </c>
      <c r="H39" s="22">
        <f t="shared" si="11"/>
        <v>4.2</v>
      </c>
      <c r="I39" s="23">
        <v>7.4999999999999997E-3</v>
      </c>
      <c r="J39" s="23">
        <f t="shared" si="12"/>
        <v>6.0499999999999998E-3</v>
      </c>
      <c r="K39" s="22">
        <f t="shared" si="13"/>
        <v>2.5500000000000003</v>
      </c>
      <c r="L39" s="22">
        <f t="shared" si="14"/>
        <v>3.8250000000000006</v>
      </c>
      <c r="M39" s="22">
        <f t="shared" si="15"/>
        <v>4.0125000000000002</v>
      </c>
      <c r="N39" s="22">
        <f t="shared" si="16"/>
        <v>0.26516504294495502</v>
      </c>
    </row>
    <row r="40" spans="1:14" x14ac:dyDescent="0.35">
      <c r="A40" s="19">
        <v>42228</v>
      </c>
      <c r="B40" s="27" t="s">
        <v>311</v>
      </c>
      <c r="C40" s="8">
        <v>222</v>
      </c>
      <c r="D40" s="23" t="s">
        <v>221</v>
      </c>
      <c r="E40" s="18">
        <v>2.3400000000000001E-2</v>
      </c>
      <c r="F40" s="23">
        <f t="shared" si="9"/>
        <v>2.1950000000000001E-2</v>
      </c>
      <c r="G40" s="22">
        <f t="shared" si="10"/>
        <v>9.1750000000000007</v>
      </c>
      <c r="H40" s="22">
        <f t="shared" si="11"/>
        <v>13.762499999999999</v>
      </c>
      <c r="I40" s="23">
        <v>2.1999999999999999E-2</v>
      </c>
      <c r="J40" s="23">
        <f t="shared" si="12"/>
        <v>2.0549999999999999E-2</v>
      </c>
      <c r="K40" s="22">
        <f t="shared" si="13"/>
        <v>8.5916666666666668</v>
      </c>
      <c r="L40" s="22">
        <f t="shared" si="14"/>
        <v>12.887499999999999</v>
      </c>
      <c r="M40" s="22">
        <f t="shared" si="15"/>
        <v>13.324999999999999</v>
      </c>
      <c r="N40" s="22">
        <f t="shared" si="16"/>
        <v>0.61871843353822908</v>
      </c>
    </row>
    <row r="41" spans="1:14" x14ac:dyDescent="0.35">
      <c r="A41" s="19">
        <v>42228</v>
      </c>
      <c r="B41" s="27" t="s">
        <v>314</v>
      </c>
      <c r="C41" s="8">
        <v>222</v>
      </c>
      <c r="D41" s="23" t="s">
        <v>221</v>
      </c>
      <c r="E41" s="18">
        <v>1.38E-2</v>
      </c>
      <c r="F41" s="23">
        <f t="shared" si="9"/>
        <v>1.235E-2</v>
      </c>
      <c r="G41" s="22">
        <f t="shared" si="10"/>
        <v>5.1750000000000007</v>
      </c>
      <c r="H41" s="22">
        <f t="shared" si="11"/>
        <v>7.7625000000000011</v>
      </c>
      <c r="I41" s="23">
        <v>1.52E-2</v>
      </c>
      <c r="J41" s="23">
        <f t="shared" si="12"/>
        <v>1.375E-2</v>
      </c>
      <c r="K41" s="22">
        <f t="shared" si="13"/>
        <v>5.7583333333333337</v>
      </c>
      <c r="L41" s="22">
        <f t="shared" si="14"/>
        <v>8.6374999999999993</v>
      </c>
      <c r="M41" s="22">
        <f t="shared" si="15"/>
        <v>8.1999999999999993</v>
      </c>
      <c r="N41" s="22">
        <f t="shared" si="16"/>
        <v>0.61871843353822786</v>
      </c>
    </row>
    <row r="42" spans="1:14" x14ac:dyDescent="0.35">
      <c r="A42" s="19">
        <v>42228</v>
      </c>
      <c r="B42" s="27" t="s">
        <v>294</v>
      </c>
      <c r="C42" s="8">
        <v>222</v>
      </c>
      <c r="D42" s="23" t="s">
        <v>221</v>
      </c>
      <c r="E42" s="18">
        <v>2.4299999999999999E-2</v>
      </c>
      <c r="F42" s="23">
        <f t="shared" si="9"/>
        <v>2.2849999999999999E-2</v>
      </c>
      <c r="G42" s="22">
        <f t="shared" si="10"/>
        <v>9.5500000000000007</v>
      </c>
      <c r="H42" s="22">
        <f t="shared" si="11"/>
        <v>14.324999999999999</v>
      </c>
      <c r="I42" s="23">
        <v>2.6200000000000001E-2</v>
      </c>
      <c r="J42" s="23">
        <f t="shared" si="12"/>
        <v>2.4750000000000001E-2</v>
      </c>
      <c r="K42" s="22">
        <f t="shared" si="13"/>
        <v>10.341666666666669</v>
      </c>
      <c r="L42" s="22">
        <f t="shared" si="14"/>
        <v>15.512500000000003</v>
      </c>
      <c r="M42" s="22">
        <f t="shared" si="15"/>
        <v>14.918750000000001</v>
      </c>
      <c r="N42" s="22">
        <f t="shared" si="16"/>
        <v>0.83968930265902775</v>
      </c>
    </row>
    <row r="43" spans="1:14" x14ac:dyDescent="0.35">
      <c r="A43" s="19">
        <v>42228</v>
      </c>
      <c r="B43" s="27" t="s">
        <v>300</v>
      </c>
      <c r="C43" s="8">
        <v>222</v>
      </c>
      <c r="D43" s="23" t="s">
        <v>221</v>
      </c>
      <c r="E43" s="18">
        <v>2.5499999999999998E-2</v>
      </c>
      <c r="F43" s="23">
        <f t="shared" si="9"/>
        <v>2.4049999999999998E-2</v>
      </c>
      <c r="G43" s="22">
        <f t="shared" si="10"/>
        <v>10.050000000000001</v>
      </c>
      <c r="H43" s="22">
        <f t="shared" si="11"/>
        <v>15.074999999999999</v>
      </c>
      <c r="I43" s="23">
        <v>3.0200000000000001E-2</v>
      </c>
      <c r="J43" s="23">
        <f t="shared" si="12"/>
        <v>2.8750000000000001E-2</v>
      </c>
      <c r="K43" s="22">
        <f t="shared" si="13"/>
        <v>12.008333333333335</v>
      </c>
      <c r="L43" s="22">
        <f t="shared" si="14"/>
        <v>18.012500000000003</v>
      </c>
      <c r="M43" s="22">
        <f t="shared" si="15"/>
        <v>16.543750000000003</v>
      </c>
      <c r="N43" s="22">
        <f t="shared" si="16"/>
        <v>2.0771261697354859</v>
      </c>
    </row>
    <row r="44" spans="1:14" x14ac:dyDescent="0.35">
      <c r="A44" s="19">
        <v>42228</v>
      </c>
      <c r="B44" s="27" t="s">
        <v>293</v>
      </c>
      <c r="C44" s="8">
        <v>222</v>
      </c>
      <c r="D44" s="23" t="s">
        <v>221</v>
      </c>
      <c r="E44" s="18">
        <v>2.29E-2</v>
      </c>
      <c r="F44" s="23">
        <f t="shared" si="9"/>
        <v>2.145E-2</v>
      </c>
      <c r="G44" s="22">
        <f t="shared" si="10"/>
        <v>8.9666666666666686</v>
      </c>
      <c r="H44" s="22">
        <f t="shared" si="11"/>
        <v>13.450000000000003</v>
      </c>
      <c r="I44" s="23">
        <v>2.0799999999999999E-2</v>
      </c>
      <c r="J44" s="23">
        <f t="shared" si="12"/>
        <v>1.9349999999999999E-2</v>
      </c>
      <c r="K44" s="22">
        <f t="shared" si="13"/>
        <v>8.0916666666666668</v>
      </c>
      <c r="L44" s="22">
        <f t="shared" si="14"/>
        <v>12.137499999999999</v>
      </c>
      <c r="M44" s="22">
        <f t="shared" si="15"/>
        <v>12.793750000000001</v>
      </c>
      <c r="N44" s="22">
        <f t="shared" si="16"/>
        <v>0.92807765030734612</v>
      </c>
    </row>
    <row r="45" spans="1:14" x14ac:dyDescent="0.35">
      <c r="A45" s="19">
        <v>42228</v>
      </c>
      <c r="B45" s="27" t="s">
        <v>308</v>
      </c>
      <c r="C45" s="8">
        <v>222</v>
      </c>
      <c r="D45" s="23" t="s">
        <v>221</v>
      </c>
      <c r="E45" s="18">
        <v>3.3599999999999998E-2</v>
      </c>
      <c r="F45" s="23">
        <f t="shared" si="9"/>
        <v>3.2149999999999998E-2</v>
      </c>
      <c r="G45" s="22">
        <f t="shared" si="10"/>
        <v>13.425000000000001</v>
      </c>
      <c r="H45" s="22">
        <f t="shared" si="11"/>
        <v>20.137499999999999</v>
      </c>
      <c r="I45" s="23">
        <v>3.5099999999999999E-2</v>
      </c>
      <c r="J45" s="23">
        <f t="shared" si="12"/>
        <v>3.3649999999999999E-2</v>
      </c>
      <c r="K45" s="22">
        <f t="shared" si="13"/>
        <v>14.05</v>
      </c>
      <c r="L45" s="22">
        <f t="shared" si="14"/>
        <v>21.074999999999999</v>
      </c>
      <c r="M45" s="22">
        <f t="shared" si="15"/>
        <v>20.606249999999999</v>
      </c>
      <c r="N45" s="22">
        <f t="shared" si="16"/>
        <v>0.66291260736238833</v>
      </c>
    </row>
    <row r="46" spans="1:14" x14ac:dyDescent="0.35">
      <c r="A46" s="19">
        <v>42228</v>
      </c>
      <c r="B46" s="27" t="s">
        <v>292</v>
      </c>
      <c r="C46" s="8">
        <v>222</v>
      </c>
      <c r="D46" s="23" t="s">
        <v>221</v>
      </c>
      <c r="E46" s="18">
        <v>3.56E-2</v>
      </c>
      <c r="F46" s="23">
        <f t="shared" si="9"/>
        <v>3.415E-2</v>
      </c>
      <c r="G46" s="22">
        <f t="shared" si="10"/>
        <v>14.258333333333335</v>
      </c>
      <c r="H46" s="22">
        <f t="shared" si="11"/>
        <v>21.387500000000003</v>
      </c>
      <c r="I46" s="23">
        <v>3.8600000000000002E-2</v>
      </c>
      <c r="J46" s="23">
        <f t="shared" si="12"/>
        <v>3.7150000000000002E-2</v>
      </c>
      <c r="K46" s="22">
        <f t="shared" si="13"/>
        <v>15.508333333333336</v>
      </c>
      <c r="L46" s="22">
        <f t="shared" si="14"/>
        <v>23.262500000000006</v>
      </c>
      <c r="M46" s="22">
        <f t="shared" si="15"/>
        <v>22.325000000000003</v>
      </c>
      <c r="N46" s="22">
        <f t="shared" si="16"/>
        <v>1.3258252147247791</v>
      </c>
    </row>
    <row r="47" spans="1:14" x14ac:dyDescent="0.35">
      <c r="A47" s="19">
        <v>42228</v>
      </c>
      <c r="B47" s="27" t="s">
        <v>315</v>
      </c>
      <c r="C47" s="8">
        <v>222</v>
      </c>
      <c r="D47" s="23" t="s">
        <v>221</v>
      </c>
      <c r="E47" s="18">
        <v>2.9700000000000001E-2</v>
      </c>
      <c r="F47" s="23">
        <f t="shared" si="9"/>
        <v>2.8250000000000001E-2</v>
      </c>
      <c r="G47" s="22">
        <f t="shared" si="10"/>
        <v>11.800000000000002</v>
      </c>
      <c r="H47" s="22">
        <f t="shared" si="11"/>
        <v>17.700000000000003</v>
      </c>
      <c r="I47" s="23">
        <v>3.4799999999999998E-2</v>
      </c>
      <c r="J47" s="23">
        <f t="shared" si="12"/>
        <v>3.3349999999999998E-2</v>
      </c>
      <c r="K47" s="22">
        <f t="shared" si="13"/>
        <v>13.925000000000001</v>
      </c>
      <c r="L47" s="22">
        <f t="shared" si="14"/>
        <v>20.887499999999999</v>
      </c>
      <c r="M47" s="22">
        <f t="shared" si="15"/>
        <v>19.293750000000003</v>
      </c>
      <c r="N47" s="22">
        <f t="shared" si="16"/>
        <v>2.2539028650321176</v>
      </c>
    </row>
    <row r="48" spans="1:14" x14ac:dyDescent="0.35">
      <c r="A48" s="19">
        <v>42228</v>
      </c>
      <c r="B48" s="27" t="s">
        <v>295</v>
      </c>
      <c r="C48" s="8">
        <v>222</v>
      </c>
      <c r="D48" s="23" t="s">
        <v>221</v>
      </c>
      <c r="E48" s="18">
        <v>3.3599999999999998E-2</v>
      </c>
      <c r="F48" s="23">
        <f t="shared" si="9"/>
        <v>3.2149999999999998E-2</v>
      </c>
      <c r="G48" s="22">
        <f t="shared" si="10"/>
        <v>13.425000000000001</v>
      </c>
      <c r="H48" s="22">
        <f t="shared" si="11"/>
        <v>20.137499999999999</v>
      </c>
      <c r="I48" s="23">
        <v>3.3599999999999998E-2</v>
      </c>
      <c r="J48" s="23">
        <f t="shared" si="12"/>
        <v>3.2149999999999998E-2</v>
      </c>
      <c r="K48" s="22">
        <f t="shared" si="13"/>
        <v>13.425000000000001</v>
      </c>
      <c r="L48" s="22">
        <f t="shared" si="14"/>
        <v>20.137499999999999</v>
      </c>
      <c r="M48" s="22">
        <f t="shared" si="15"/>
        <v>20.137499999999999</v>
      </c>
      <c r="N48" s="22">
        <f t="shared" si="16"/>
        <v>0</v>
      </c>
    </row>
    <row r="49" spans="1:14" x14ac:dyDescent="0.35">
      <c r="A49" s="19">
        <v>42228</v>
      </c>
      <c r="B49" s="27" t="s">
        <v>316</v>
      </c>
      <c r="C49" s="8">
        <v>222</v>
      </c>
      <c r="D49" s="23" t="s">
        <v>221</v>
      </c>
      <c r="E49" s="18">
        <v>2.7400000000000001E-2</v>
      </c>
      <c r="F49" s="23">
        <f t="shared" si="9"/>
        <v>2.5950000000000001E-2</v>
      </c>
      <c r="G49" s="22">
        <f t="shared" si="10"/>
        <v>10.841666666666669</v>
      </c>
      <c r="H49" s="22">
        <f t="shared" si="11"/>
        <v>16.262500000000003</v>
      </c>
      <c r="I49" s="23">
        <v>2.4199999999999999E-2</v>
      </c>
      <c r="J49" s="23">
        <f t="shared" si="12"/>
        <v>2.2749999999999999E-2</v>
      </c>
      <c r="K49" s="22">
        <f t="shared" si="13"/>
        <v>9.5083333333333346</v>
      </c>
      <c r="L49" s="22">
        <f t="shared" si="14"/>
        <v>14.262500000000003</v>
      </c>
      <c r="M49" s="22">
        <f t="shared" si="15"/>
        <v>15.262500000000003</v>
      </c>
      <c r="N49" s="22">
        <f t="shared" si="16"/>
        <v>1.4142135623730951</v>
      </c>
    </row>
    <row r="50" spans="1:14" x14ac:dyDescent="0.35">
      <c r="A50" s="19">
        <v>42228</v>
      </c>
      <c r="B50" s="27" t="s">
        <v>291</v>
      </c>
      <c r="C50" s="8">
        <v>222</v>
      </c>
      <c r="D50" s="23" t="s">
        <v>221</v>
      </c>
      <c r="E50" s="18">
        <v>2.5999999999999999E-2</v>
      </c>
      <c r="F50" s="23">
        <f t="shared" si="9"/>
        <v>2.4549999999999999E-2</v>
      </c>
      <c r="G50" s="22">
        <f t="shared" si="10"/>
        <v>10.258333333333335</v>
      </c>
      <c r="H50" s="22">
        <f t="shared" si="11"/>
        <v>15.387500000000003</v>
      </c>
      <c r="I50" s="23">
        <v>2.75E-2</v>
      </c>
      <c r="J50" s="23">
        <f t="shared" si="12"/>
        <v>2.605E-2</v>
      </c>
      <c r="K50" s="22">
        <f t="shared" si="13"/>
        <v>10.883333333333335</v>
      </c>
      <c r="L50" s="22">
        <f t="shared" si="14"/>
        <v>16.325000000000003</v>
      </c>
      <c r="M50" s="22">
        <f t="shared" si="15"/>
        <v>15.856250000000003</v>
      </c>
      <c r="N50" s="22">
        <f t="shared" si="16"/>
        <v>0.66291260736238833</v>
      </c>
    </row>
    <row r="51" spans="1:14" x14ac:dyDescent="0.35">
      <c r="A51" s="19">
        <v>42228</v>
      </c>
      <c r="B51" s="27" t="s">
        <v>290</v>
      </c>
      <c r="C51" s="8">
        <v>222</v>
      </c>
      <c r="D51" s="23" t="s">
        <v>221</v>
      </c>
      <c r="E51" s="18">
        <v>3.7900000000000003E-2</v>
      </c>
      <c r="F51" s="23">
        <f t="shared" si="9"/>
        <v>3.6450000000000003E-2</v>
      </c>
      <c r="G51" s="22">
        <f t="shared" si="10"/>
        <v>15.21666666666667</v>
      </c>
      <c r="H51" s="22">
        <f t="shared" si="11"/>
        <v>22.825000000000006</v>
      </c>
      <c r="I51" s="23">
        <v>4.0099999999999997E-2</v>
      </c>
      <c r="J51" s="23">
        <f t="shared" si="12"/>
        <v>3.8649999999999997E-2</v>
      </c>
      <c r="K51" s="22">
        <f t="shared" si="13"/>
        <v>16.133333333333333</v>
      </c>
      <c r="L51" s="22">
        <f t="shared" si="14"/>
        <v>24.2</v>
      </c>
      <c r="M51" s="22">
        <f t="shared" si="15"/>
        <v>23.512500000000003</v>
      </c>
      <c r="N51" s="22">
        <f t="shared" si="16"/>
        <v>0.97227182413149782</v>
      </c>
    </row>
    <row r="52" spans="1:14" x14ac:dyDescent="0.35">
      <c r="F52" s="23"/>
    </row>
    <row r="53" spans="1:14" x14ac:dyDescent="0.35">
      <c r="F53" s="23"/>
    </row>
  </sheetData>
  <sortState xmlns:xlrd2="http://schemas.microsoft.com/office/spreadsheetml/2017/richdata2" ref="A2:N56">
    <sortCondition ref="A2:A56"/>
  </sortState>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AD8F5-A8BD-45AA-BE9B-3586B79614F6}">
  <dimension ref="A1:AD101"/>
  <sheetViews>
    <sheetView tabSelected="1" zoomScale="115" zoomScaleNormal="115" workbookViewId="0">
      <pane xSplit="3" ySplit="1" topLeftCell="S2" activePane="bottomRight" state="frozen"/>
      <selection pane="topRight" activeCell="D1" sqref="D1"/>
      <selection pane="bottomLeft" activeCell="A2" sqref="A2"/>
      <selection pane="bottomRight" activeCell="AE4" sqref="AE4"/>
    </sheetView>
  </sheetViews>
  <sheetFormatPr defaultRowHeight="14.5" x14ac:dyDescent="0.35"/>
  <cols>
    <col min="2" max="2" width="8.7265625" style="18"/>
    <col min="4" max="4" width="10.7265625" style="34" bestFit="1" customWidth="1"/>
    <col min="5" max="6" width="10.7265625" style="34" customWidth="1"/>
    <col min="7" max="9" width="10.7265625" style="32" customWidth="1"/>
    <col min="10" max="10" width="10.7265625" style="33" bestFit="1" customWidth="1"/>
    <col min="11" max="12" width="8.7265625" style="33"/>
    <col min="16" max="16" width="8.7265625" style="18"/>
    <col min="17" max="20" width="10.7265625" style="23" bestFit="1" customWidth="1"/>
    <col min="23" max="24" width="8.7265625" style="18"/>
    <col min="26" max="27" width="8.7265625" style="18"/>
  </cols>
  <sheetData>
    <row r="1" spans="1:30" x14ac:dyDescent="0.35">
      <c r="A1" t="s">
        <v>0</v>
      </c>
      <c r="B1" s="18" t="s">
        <v>212</v>
      </c>
      <c r="C1" t="s">
        <v>11</v>
      </c>
      <c r="D1" s="34" t="s">
        <v>409</v>
      </c>
      <c r="E1" s="34" t="s">
        <v>410</v>
      </c>
      <c r="F1" s="34" t="s">
        <v>354</v>
      </c>
      <c r="G1" s="32" t="s">
        <v>411</v>
      </c>
      <c r="H1" s="32" t="s">
        <v>417</v>
      </c>
      <c r="I1" s="32" t="s">
        <v>413</v>
      </c>
      <c r="J1" s="33" t="s">
        <v>414</v>
      </c>
      <c r="K1" s="33" t="s">
        <v>415</v>
      </c>
      <c r="L1" s="33" t="s">
        <v>412</v>
      </c>
      <c r="M1" t="s">
        <v>419</v>
      </c>
      <c r="N1" t="s">
        <v>418</v>
      </c>
      <c r="O1" s="33" t="s">
        <v>425</v>
      </c>
      <c r="P1" t="s">
        <v>424</v>
      </c>
      <c r="Q1" s="23" t="s">
        <v>355</v>
      </c>
      <c r="R1" s="23" t="s">
        <v>356</v>
      </c>
      <c r="S1" s="23" t="s">
        <v>357</v>
      </c>
      <c r="T1" s="23" t="s">
        <v>358</v>
      </c>
      <c r="U1" t="s">
        <v>351</v>
      </c>
      <c r="V1" t="s">
        <v>352</v>
      </c>
      <c r="W1" s="18" t="s">
        <v>420</v>
      </c>
      <c r="X1" s="18" t="s">
        <v>423</v>
      </c>
      <c r="Y1" t="s">
        <v>353</v>
      </c>
      <c r="Z1" s="18" t="s">
        <v>421</v>
      </c>
      <c r="AA1" s="18" t="s">
        <v>422</v>
      </c>
      <c r="AB1" t="s">
        <v>349</v>
      </c>
      <c r="AC1" t="s">
        <v>426</v>
      </c>
      <c r="AD1" t="s">
        <v>427</v>
      </c>
    </row>
    <row r="2" spans="1:30" x14ac:dyDescent="0.35">
      <c r="A2" t="s">
        <v>359</v>
      </c>
      <c r="B2" s="18" t="s">
        <v>117</v>
      </c>
      <c r="C2" s="30">
        <v>222</v>
      </c>
      <c r="D2" s="34">
        <v>2014</v>
      </c>
      <c r="E2" s="34">
        <v>8</v>
      </c>
      <c r="F2" s="34">
        <v>13</v>
      </c>
      <c r="G2" s="32">
        <v>17</v>
      </c>
      <c r="H2" s="32" t="s">
        <v>416</v>
      </c>
      <c r="I2" s="22">
        <v>0.75</v>
      </c>
      <c r="J2" s="34">
        <v>959</v>
      </c>
      <c r="K2" s="33">
        <v>1028</v>
      </c>
      <c r="L2" s="33">
        <v>29</v>
      </c>
      <c r="M2">
        <v>80</v>
      </c>
      <c r="N2">
        <v>75</v>
      </c>
      <c r="O2">
        <v>4.9080000000000004</v>
      </c>
      <c r="P2" s="18">
        <f>O2*0.25</f>
        <v>1.2270000000000001</v>
      </c>
      <c r="Q2" s="31">
        <v>41864</v>
      </c>
      <c r="R2" s="31">
        <v>42454</v>
      </c>
      <c r="S2" s="31">
        <v>41864</v>
      </c>
      <c r="T2" s="23" t="s">
        <v>416</v>
      </c>
      <c r="U2" s="18">
        <v>10.181761032195769</v>
      </c>
      <c r="V2" t="s">
        <v>416</v>
      </c>
      <c r="W2" s="18" t="s">
        <v>416</v>
      </c>
      <c r="X2" s="18" t="s">
        <v>416</v>
      </c>
      <c r="Y2" s="22">
        <v>12.075000000000003</v>
      </c>
      <c r="Z2" s="22">
        <f>(Y2-AVERAGE($Y$22:$Y$26))*I2</f>
        <v>6.0890625000000016</v>
      </c>
      <c r="AA2" s="22">
        <f>Z2/L2*60</f>
        <v>12.598060344827589</v>
      </c>
      <c r="AB2" s="18" t="s">
        <v>416</v>
      </c>
      <c r="AC2" s="18" t="s">
        <v>416</v>
      </c>
      <c r="AD2" s="18" t="s">
        <v>416</v>
      </c>
    </row>
    <row r="3" spans="1:30" x14ac:dyDescent="0.35">
      <c r="A3" s="18" t="s">
        <v>360</v>
      </c>
      <c r="B3" s="18" t="s">
        <v>118</v>
      </c>
      <c r="C3" s="30">
        <v>222</v>
      </c>
      <c r="D3" s="34">
        <v>2014</v>
      </c>
      <c r="E3" s="34">
        <v>8</v>
      </c>
      <c r="F3" s="34">
        <v>13</v>
      </c>
      <c r="G3" s="32">
        <v>17</v>
      </c>
      <c r="H3" s="32" t="s">
        <v>416</v>
      </c>
      <c r="I3" s="22">
        <v>0.75</v>
      </c>
      <c r="J3" s="34">
        <v>959</v>
      </c>
      <c r="K3" s="33">
        <v>1029</v>
      </c>
      <c r="L3" s="33">
        <v>30</v>
      </c>
      <c r="M3">
        <v>72</v>
      </c>
      <c r="N3">
        <v>70</v>
      </c>
      <c r="O3">
        <v>3.1440000000000001</v>
      </c>
      <c r="P3" s="18">
        <f t="shared" ref="P3:P66" si="0">O3*0.25</f>
        <v>0.78600000000000003</v>
      </c>
      <c r="Q3" s="31">
        <v>41864</v>
      </c>
      <c r="R3" s="31">
        <v>42454</v>
      </c>
      <c r="S3" s="31">
        <v>41864</v>
      </c>
      <c r="T3" s="23" t="s">
        <v>416</v>
      </c>
      <c r="U3" s="18">
        <v>12.457090332926253</v>
      </c>
      <c r="V3" s="18">
        <v>1124.0275856338212</v>
      </c>
      <c r="W3" s="18">
        <f>(V3-$V$26)*I3</f>
        <v>603.99159026149016</v>
      </c>
      <c r="X3" s="18">
        <f t="shared" ref="X3:X20" si="1">W3/L3*60</f>
        <v>1207.9831805229803</v>
      </c>
      <c r="Y3" s="22">
        <v>17.606250000000003</v>
      </c>
      <c r="Z3" s="22">
        <f t="shared" ref="Z3:Z26" si="2">(Y3-AVERAGE($Y$22:$Y$26))*I3</f>
        <v>10.237500000000001</v>
      </c>
      <c r="AA3" s="22">
        <f t="shared" ref="AA3:AA66" si="3">Z3/L3*60</f>
        <v>20.475000000000001</v>
      </c>
      <c r="AB3" s="18" t="s">
        <v>416</v>
      </c>
      <c r="AC3" s="18" t="s">
        <v>416</v>
      </c>
      <c r="AD3" s="18" t="s">
        <v>416</v>
      </c>
    </row>
    <row r="4" spans="1:30" x14ac:dyDescent="0.35">
      <c r="A4" s="18" t="s">
        <v>361</v>
      </c>
      <c r="B4" s="18" t="s">
        <v>119</v>
      </c>
      <c r="C4" s="30">
        <v>222</v>
      </c>
      <c r="D4" s="34">
        <v>2014</v>
      </c>
      <c r="E4" s="34">
        <v>8</v>
      </c>
      <c r="F4" s="34">
        <v>13</v>
      </c>
      <c r="G4" s="32">
        <v>17</v>
      </c>
      <c r="H4" s="32" t="s">
        <v>416</v>
      </c>
      <c r="I4" s="22">
        <v>0.75</v>
      </c>
      <c r="J4" s="33">
        <v>1000</v>
      </c>
      <c r="K4" s="33">
        <v>1030</v>
      </c>
      <c r="L4" s="33">
        <f t="shared" ref="L4:L68" si="4">K4-J4</f>
        <v>30</v>
      </c>
      <c r="M4">
        <v>80</v>
      </c>
      <c r="N4">
        <v>76</v>
      </c>
      <c r="O4">
        <v>4.7300000000000004</v>
      </c>
      <c r="P4" s="18">
        <f t="shared" si="0"/>
        <v>1.1825000000000001</v>
      </c>
      <c r="Q4" s="31">
        <v>41864</v>
      </c>
      <c r="R4" s="31">
        <v>42454</v>
      </c>
      <c r="S4" s="31">
        <v>41864</v>
      </c>
      <c r="T4" s="23" t="s">
        <v>416</v>
      </c>
      <c r="U4" s="18">
        <v>17.43472791373388</v>
      </c>
      <c r="V4" t="s">
        <v>416</v>
      </c>
      <c r="W4" s="18" t="s">
        <v>416</v>
      </c>
      <c r="X4" s="18" t="s">
        <v>416</v>
      </c>
      <c r="Y4" s="22">
        <v>16.543750000000003</v>
      </c>
      <c r="Z4" s="22">
        <f t="shared" si="2"/>
        <v>9.4406250000000007</v>
      </c>
      <c r="AA4" s="22">
        <f t="shared" si="3"/>
        <v>18.881250000000001</v>
      </c>
      <c r="AB4" s="18" t="s">
        <v>416</v>
      </c>
      <c r="AC4" s="18" t="s">
        <v>416</v>
      </c>
      <c r="AD4" s="18" t="s">
        <v>416</v>
      </c>
    </row>
    <row r="5" spans="1:30" x14ac:dyDescent="0.35">
      <c r="A5" s="18" t="s">
        <v>362</v>
      </c>
      <c r="B5" s="18" t="s">
        <v>120</v>
      </c>
      <c r="C5" s="30">
        <v>222</v>
      </c>
      <c r="D5" s="34">
        <v>2014</v>
      </c>
      <c r="E5" s="34">
        <v>8</v>
      </c>
      <c r="F5" s="34">
        <v>13</v>
      </c>
      <c r="G5" s="32">
        <v>17</v>
      </c>
      <c r="H5" s="32" t="s">
        <v>416</v>
      </c>
      <c r="I5" s="22">
        <v>0.75</v>
      </c>
      <c r="J5" s="33">
        <v>1000</v>
      </c>
      <c r="K5" s="33">
        <v>1030</v>
      </c>
      <c r="L5" s="33">
        <f t="shared" si="4"/>
        <v>30</v>
      </c>
      <c r="M5">
        <v>63</v>
      </c>
      <c r="N5">
        <v>61</v>
      </c>
      <c r="O5">
        <v>2.4089999999999998</v>
      </c>
      <c r="P5" s="18">
        <f t="shared" si="0"/>
        <v>0.60224999999999995</v>
      </c>
      <c r="Q5" s="31">
        <v>41864</v>
      </c>
      <c r="R5" s="31">
        <v>42454</v>
      </c>
      <c r="S5" s="31">
        <v>41864</v>
      </c>
      <c r="T5" s="23" t="s">
        <v>416</v>
      </c>
      <c r="U5" s="18">
        <v>15.932684345858219</v>
      </c>
      <c r="V5" t="s">
        <v>416</v>
      </c>
      <c r="W5" s="18" t="s">
        <v>416</v>
      </c>
      <c r="X5" s="18" t="s">
        <v>416</v>
      </c>
      <c r="Y5" s="12">
        <v>13.7578125</v>
      </c>
      <c r="Z5" s="22">
        <f t="shared" si="2"/>
        <v>7.3511718749999995</v>
      </c>
      <c r="AA5" s="22">
        <f t="shared" si="3"/>
        <v>14.702343749999999</v>
      </c>
      <c r="AB5" s="18" t="s">
        <v>416</v>
      </c>
      <c r="AC5" s="18" t="s">
        <v>416</v>
      </c>
      <c r="AD5" s="18" t="s">
        <v>416</v>
      </c>
    </row>
    <row r="6" spans="1:30" x14ac:dyDescent="0.35">
      <c r="A6" s="18" t="s">
        <v>363</v>
      </c>
      <c r="B6" s="18" t="s">
        <v>121</v>
      </c>
      <c r="C6" s="30">
        <v>222</v>
      </c>
      <c r="D6" s="34">
        <v>2014</v>
      </c>
      <c r="E6" s="34">
        <v>8</v>
      </c>
      <c r="F6" s="34">
        <v>13</v>
      </c>
      <c r="G6" s="32">
        <v>17</v>
      </c>
      <c r="H6" s="32" t="s">
        <v>416</v>
      </c>
      <c r="I6" s="22">
        <v>0.75</v>
      </c>
      <c r="J6" s="33">
        <v>1000</v>
      </c>
      <c r="K6" s="33">
        <v>1030</v>
      </c>
      <c r="L6" s="33">
        <f t="shared" si="4"/>
        <v>30</v>
      </c>
      <c r="M6">
        <v>77</v>
      </c>
      <c r="N6">
        <v>72</v>
      </c>
      <c r="O6">
        <v>3.7730000000000001</v>
      </c>
      <c r="P6" s="18">
        <f t="shared" si="0"/>
        <v>0.94325000000000003</v>
      </c>
      <c r="Q6" s="31">
        <v>41864</v>
      </c>
      <c r="R6" s="31">
        <v>42454</v>
      </c>
      <c r="S6" s="31">
        <v>41864</v>
      </c>
      <c r="T6" s="23" t="s">
        <v>416</v>
      </c>
      <c r="U6" s="18">
        <v>15.073491442460607</v>
      </c>
      <c r="V6" s="5">
        <v>550.68017461760962</v>
      </c>
      <c r="W6" s="18">
        <f t="shared" ref="W6:W26" si="5">(V6-$V$26)*I6</f>
        <v>173.98103199933149</v>
      </c>
      <c r="X6" s="18">
        <f t="shared" si="1"/>
        <v>347.96206399866298</v>
      </c>
      <c r="Y6" s="22">
        <v>9.0437499999999993</v>
      </c>
      <c r="Z6" s="22">
        <f t="shared" si="2"/>
        <v>3.8156249999999998</v>
      </c>
      <c r="AA6" s="22">
        <f t="shared" si="3"/>
        <v>7.6312499999999988</v>
      </c>
      <c r="AB6" s="18" t="s">
        <v>416</v>
      </c>
      <c r="AC6" s="18" t="s">
        <v>416</v>
      </c>
      <c r="AD6" s="18" t="s">
        <v>416</v>
      </c>
    </row>
    <row r="7" spans="1:30" x14ac:dyDescent="0.35">
      <c r="A7" s="18" t="s">
        <v>364</v>
      </c>
      <c r="B7" s="18" t="s">
        <v>122</v>
      </c>
      <c r="C7" s="30">
        <v>222</v>
      </c>
      <c r="D7" s="34">
        <v>2014</v>
      </c>
      <c r="E7" s="34">
        <v>8</v>
      </c>
      <c r="F7" s="34">
        <v>13</v>
      </c>
      <c r="G7" s="32">
        <v>17</v>
      </c>
      <c r="H7" s="32" t="s">
        <v>416</v>
      </c>
      <c r="I7" s="22">
        <v>0.75</v>
      </c>
      <c r="J7" s="33">
        <v>1001</v>
      </c>
      <c r="K7" s="33">
        <v>1031</v>
      </c>
      <c r="L7" s="33">
        <f t="shared" si="4"/>
        <v>30</v>
      </c>
      <c r="M7">
        <v>78</v>
      </c>
      <c r="N7">
        <v>75</v>
      </c>
      <c r="O7">
        <v>4.2889999999999997</v>
      </c>
      <c r="P7" s="18">
        <f t="shared" si="0"/>
        <v>1.0722499999999999</v>
      </c>
      <c r="Q7" s="31">
        <v>41864</v>
      </c>
      <c r="R7" s="31">
        <v>42454</v>
      </c>
      <c r="S7" s="31">
        <v>41864</v>
      </c>
      <c r="T7" s="23" t="s">
        <v>416</v>
      </c>
      <c r="U7" s="18">
        <v>14.103147737477499</v>
      </c>
      <c r="V7" t="s">
        <v>416</v>
      </c>
      <c r="W7" s="18" t="s">
        <v>416</v>
      </c>
      <c r="X7" s="18" t="s">
        <v>416</v>
      </c>
      <c r="Y7" s="12">
        <v>12.84375</v>
      </c>
      <c r="Z7" s="22">
        <f t="shared" si="2"/>
        <v>6.6656249999999995</v>
      </c>
      <c r="AA7" s="22">
        <f t="shared" si="3"/>
        <v>13.331249999999999</v>
      </c>
      <c r="AB7" s="18" t="s">
        <v>416</v>
      </c>
      <c r="AC7" s="18" t="s">
        <v>416</v>
      </c>
      <c r="AD7" s="18" t="s">
        <v>416</v>
      </c>
    </row>
    <row r="8" spans="1:30" x14ac:dyDescent="0.35">
      <c r="A8" s="18" t="s">
        <v>365</v>
      </c>
      <c r="B8" s="18" t="s">
        <v>123</v>
      </c>
      <c r="C8" s="30">
        <v>222</v>
      </c>
      <c r="D8" s="34">
        <v>2014</v>
      </c>
      <c r="E8" s="34">
        <v>8</v>
      </c>
      <c r="F8" s="34">
        <v>13</v>
      </c>
      <c r="G8" s="32">
        <v>17</v>
      </c>
      <c r="H8" s="32" t="s">
        <v>416</v>
      </c>
      <c r="I8" s="22">
        <v>0.75</v>
      </c>
      <c r="J8" s="33">
        <v>1001</v>
      </c>
      <c r="K8" s="33">
        <v>1032</v>
      </c>
      <c r="L8" s="33">
        <f t="shared" si="4"/>
        <v>31</v>
      </c>
      <c r="M8">
        <v>75</v>
      </c>
      <c r="N8">
        <v>72</v>
      </c>
      <c r="O8">
        <v>3.4910000000000001</v>
      </c>
      <c r="P8" s="18">
        <f t="shared" si="0"/>
        <v>0.87275000000000003</v>
      </c>
      <c r="Q8" s="31">
        <v>41864</v>
      </c>
      <c r="R8" s="31">
        <v>42454</v>
      </c>
      <c r="S8" s="31">
        <v>41864</v>
      </c>
      <c r="T8" s="23" t="s">
        <v>416</v>
      </c>
      <c r="U8" s="18">
        <v>15.261908251359282</v>
      </c>
      <c r="V8" s="5">
        <v>545.32576403345195</v>
      </c>
      <c r="W8" s="18">
        <f t="shared" si="5"/>
        <v>169.96522406121323</v>
      </c>
      <c r="X8" s="18">
        <f t="shared" si="1"/>
        <v>328.96494979589659</v>
      </c>
      <c r="Y8" s="22">
        <v>19.700000000000003</v>
      </c>
      <c r="Z8" s="22">
        <f t="shared" si="2"/>
        <v>11.807812500000001</v>
      </c>
      <c r="AA8" s="22">
        <f t="shared" si="3"/>
        <v>22.853830645161292</v>
      </c>
      <c r="AB8" s="18" t="s">
        <v>416</v>
      </c>
      <c r="AC8" s="18" t="s">
        <v>416</v>
      </c>
      <c r="AD8" s="18" t="s">
        <v>416</v>
      </c>
    </row>
    <row r="9" spans="1:30" x14ac:dyDescent="0.35">
      <c r="A9" s="18" t="s">
        <v>366</v>
      </c>
      <c r="B9" s="18" t="s">
        <v>124</v>
      </c>
      <c r="C9" s="30">
        <v>222</v>
      </c>
      <c r="D9" s="34">
        <v>2014</v>
      </c>
      <c r="E9" s="34">
        <v>8</v>
      </c>
      <c r="F9" s="34">
        <v>13</v>
      </c>
      <c r="G9" s="32">
        <v>17</v>
      </c>
      <c r="H9" s="32" t="s">
        <v>416</v>
      </c>
      <c r="I9" s="22">
        <v>0.75</v>
      </c>
      <c r="J9" s="33">
        <v>1002</v>
      </c>
      <c r="K9" s="33">
        <v>1032</v>
      </c>
      <c r="L9" s="33">
        <f t="shared" si="4"/>
        <v>30</v>
      </c>
      <c r="M9">
        <v>62</v>
      </c>
      <c r="N9">
        <v>60</v>
      </c>
      <c r="O9">
        <v>2.254</v>
      </c>
      <c r="P9" s="18">
        <f t="shared" si="0"/>
        <v>0.5635</v>
      </c>
      <c r="Q9" s="31">
        <v>41864</v>
      </c>
      <c r="R9" s="31">
        <v>42454</v>
      </c>
      <c r="S9" s="31">
        <v>41864</v>
      </c>
      <c r="T9" s="23" t="s">
        <v>416</v>
      </c>
      <c r="U9" s="18">
        <v>15.68209943016902</v>
      </c>
      <c r="V9" s="18">
        <v>532.73013293036695</v>
      </c>
      <c r="W9" s="18">
        <f t="shared" si="5"/>
        <v>160.51850073389949</v>
      </c>
      <c r="X9" s="18">
        <f t="shared" si="1"/>
        <v>321.03700146779897</v>
      </c>
      <c r="Y9" s="22">
        <v>19.2</v>
      </c>
      <c r="Z9" s="22">
        <f t="shared" si="2"/>
        <v>11.432812499999999</v>
      </c>
      <c r="AA9" s="22">
        <f t="shared" si="3"/>
        <v>22.865624999999998</v>
      </c>
      <c r="AB9" s="18" t="s">
        <v>416</v>
      </c>
      <c r="AC9" s="18" t="s">
        <v>416</v>
      </c>
      <c r="AD9" s="18" t="s">
        <v>416</v>
      </c>
    </row>
    <row r="10" spans="1:30" x14ac:dyDescent="0.35">
      <c r="A10" s="18" t="s">
        <v>367</v>
      </c>
      <c r="B10" s="18" t="s">
        <v>125</v>
      </c>
      <c r="C10" s="30">
        <v>222</v>
      </c>
      <c r="D10" s="34">
        <v>2014</v>
      </c>
      <c r="E10" s="34">
        <v>8</v>
      </c>
      <c r="F10" s="34">
        <v>13</v>
      </c>
      <c r="G10" s="32">
        <v>17</v>
      </c>
      <c r="H10" s="32" t="s">
        <v>416</v>
      </c>
      <c r="I10" s="22">
        <v>0.75</v>
      </c>
      <c r="J10" s="33">
        <v>1003</v>
      </c>
      <c r="K10" s="33">
        <v>1033</v>
      </c>
      <c r="L10" s="33">
        <f t="shared" si="4"/>
        <v>30</v>
      </c>
      <c r="M10">
        <v>75</v>
      </c>
      <c r="N10">
        <v>72</v>
      </c>
      <c r="O10">
        <v>3.6909999999999998</v>
      </c>
      <c r="P10" s="18">
        <f t="shared" si="0"/>
        <v>0.92274999999999996</v>
      </c>
      <c r="Q10" s="31">
        <v>41864</v>
      </c>
      <c r="R10" s="31">
        <v>42454</v>
      </c>
      <c r="S10" s="31">
        <v>41864</v>
      </c>
      <c r="T10" s="23" t="s">
        <v>416</v>
      </c>
      <c r="U10" s="18">
        <v>14.368455768216704</v>
      </c>
      <c r="V10" s="18">
        <v>486.23203936044519</v>
      </c>
      <c r="W10" s="18">
        <f t="shared" si="5"/>
        <v>125.64493055645816</v>
      </c>
      <c r="X10" s="18">
        <f t="shared" si="1"/>
        <v>251.28986111291636</v>
      </c>
      <c r="Y10" s="22">
        <v>8.8562500000000011</v>
      </c>
      <c r="Z10" s="22">
        <f t="shared" si="2"/>
        <v>3.6750000000000007</v>
      </c>
      <c r="AA10" s="22">
        <f t="shared" si="3"/>
        <v>7.3500000000000014</v>
      </c>
      <c r="AB10" s="18" t="s">
        <v>416</v>
      </c>
      <c r="AC10" s="18" t="s">
        <v>416</v>
      </c>
      <c r="AD10" s="18" t="s">
        <v>416</v>
      </c>
    </row>
    <row r="11" spans="1:30" x14ac:dyDescent="0.35">
      <c r="A11" s="18" t="s">
        <v>368</v>
      </c>
      <c r="B11" s="18" t="s">
        <v>126</v>
      </c>
      <c r="C11" s="30">
        <v>222</v>
      </c>
      <c r="D11" s="34">
        <v>2014</v>
      </c>
      <c r="E11" s="34">
        <v>8</v>
      </c>
      <c r="F11" s="34">
        <v>13</v>
      </c>
      <c r="G11" s="32">
        <v>17</v>
      </c>
      <c r="H11" s="32" t="s">
        <v>416</v>
      </c>
      <c r="I11" s="22">
        <v>0.75</v>
      </c>
      <c r="J11" s="33">
        <v>1003</v>
      </c>
      <c r="K11" s="33">
        <v>1034</v>
      </c>
      <c r="L11" s="33">
        <f t="shared" si="4"/>
        <v>31</v>
      </c>
      <c r="M11">
        <v>66</v>
      </c>
      <c r="N11">
        <v>64</v>
      </c>
      <c r="O11">
        <v>2.226</v>
      </c>
      <c r="P11" s="18">
        <f t="shared" si="0"/>
        <v>0.55649999999999999</v>
      </c>
      <c r="Q11" s="31">
        <v>41864</v>
      </c>
      <c r="R11" s="31">
        <v>42454</v>
      </c>
      <c r="S11" s="31">
        <v>41864</v>
      </c>
      <c r="T11" s="23" t="s">
        <v>416</v>
      </c>
      <c r="U11" s="18">
        <v>12.458505679263832</v>
      </c>
      <c r="V11" t="s">
        <v>416</v>
      </c>
      <c r="W11" s="18" t="s">
        <v>416</v>
      </c>
      <c r="X11" s="18" t="s">
        <v>416</v>
      </c>
      <c r="Y11" s="22">
        <v>17.043750000000003</v>
      </c>
      <c r="Z11" s="22">
        <f t="shared" si="2"/>
        <v>9.8156250000000007</v>
      </c>
      <c r="AA11" s="22">
        <f t="shared" si="3"/>
        <v>18.997983870967744</v>
      </c>
      <c r="AB11" s="18" t="s">
        <v>416</v>
      </c>
      <c r="AC11" s="18" t="s">
        <v>416</v>
      </c>
      <c r="AD11" s="18" t="s">
        <v>416</v>
      </c>
    </row>
    <row r="12" spans="1:30" x14ac:dyDescent="0.35">
      <c r="A12" s="18" t="s">
        <v>369</v>
      </c>
      <c r="B12" s="18" t="s">
        <v>127</v>
      </c>
      <c r="C12" s="30">
        <v>222</v>
      </c>
      <c r="D12" s="34">
        <v>2014</v>
      </c>
      <c r="E12" s="34">
        <v>8</v>
      </c>
      <c r="F12" s="34">
        <v>13</v>
      </c>
      <c r="G12" s="32">
        <v>17</v>
      </c>
      <c r="H12" s="32" t="s">
        <v>416</v>
      </c>
      <c r="I12" s="22">
        <v>0.75</v>
      </c>
      <c r="J12" s="33">
        <v>1004</v>
      </c>
      <c r="K12" s="33">
        <v>1034</v>
      </c>
      <c r="L12" s="33">
        <f t="shared" si="4"/>
        <v>30</v>
      </c>
      <c r="M12">
        <v>72</v>
      </c>
      <c r="N12">
        <v>69</v>
      </c>
      <c r="O12">
        <v>3.794</v>
      </c>
      <c r="P12" s="18">
        <f t="shared" si="0"/>
        <v>0.94850000000000001</v>
      </c>
      <c r="Q12" s="31">
        <v>41864</v>
      </c>
      <c r="R12" s="31">
        <v>42454</v>
      </c>
      <c r="S12" s="31">
        <v>41864</v>
      </c>
      <c r="T12" s="23" t="s">
        <v>416</v>
      </c>
      <c r="U12" s="18">
        <v>12.861090004605979</v>
      </c>
      <c r="V12" t="s">
        <v>416</v>
      </c>
      <c r="W12" s="18" t="s">
        <v>416</v>
      </c>
      <c r="X12" s="18" t="s">
        <v>416</v>
      </c>
      <c r="Y12" s="22">
        <v>17.575000000000003</v>
      </c>
      <c r="Z12" s="22">
        <f t="shared" si="2"/>
        <v>10.214062500000001</v>
      </c>
      <c r="AA12" s="22">
        <f t="shared" si="3"/>
        <v>20.428125000000001</v>
      </c>
      <c r="AB12" s="18" t="s">
        <v>416</v>
      </c>
      <c r="AC12" s="18" t="s">
        <v>416</v>
      </c>
      <c r="AD12" s="18" t="s">
        <v>416</v>
      </c>
    </row>
    <row r="13" spans="1:30" x14ac:dyDescent="0.35">
      <c r="A13" s="18" t="s">
        <v>370</v>
      </c>
      <c r="B13" s="18" t="s">
        <v>128</v>
      </c>
      <c r="C13" s="30">
        <v>222</v>
      </c>
      <c r="D13" s="34">
        <v>2014</v>
      </c>
      <c r="E13" s="34">
        <v>8</v>
      </c>
      <c r="F13" s="34">
        <v>13</v>
      </c>
      <c r="G13" s="32">
        <v>17</v>
      </c>
      <c r="H13" s="32" t="s">
        <v>416</v>
      </c>
      <c r="I13" s="22">
        <v>0.75</v>
      </c>
      <c r="J13" s="33">
        <v>1004</v>
      </c>
      <c r="K13" s="33">
        <v>1035</v>
      </c>
      <c r="L13" s="33">
        <f t="shared" si="4"/>
        <v>31</v>
      </c>
      <c r="M13">
        <v>71</v>
      </c>
      <c r="N13">
        <v>69</v>
      </c>
      <c r="O13">
        <v>2.927</v>
      </c>
      <c r="P13" s="18">
        <f t="shared" si="0"/>
        <v>0.73175000000000001</v>
      </c>
      <c r="Q13" s="31">
        <v>41864</v>
      </c>
      <c r="R13" s="31">
        <v>42454</v>
      </c>
      <c r="S13" s="31">
        <v>41864</v>
      </c>
      <c r="T13" s="23" t="s">
        <v>416</v>
      </c>
      <c r="U13" s="18">
        <v>13.322015690547872</v>
      </c>
      <c r="V13" t="s">
        <v>416</v>
      </c>
      <c r="W13" s="18" t="s">
        <v>416</v>
      </c>
      <c r="X13" s="18" t="s">
        <v>416</v>
      </c>
      <c r="Y13" s="22">
        <v>17.637500000000003</v>
      </c>
      <c r="Z13" s="22">
        <f t="shared" si="2"/>
        <v>10.260937500000001</v>
      </c>
      <c r="AA13" s="22">
        <f t="shared" si="3"/>
        <v>19.859879032258064</v>
      </c>
      <c r="AB13" s="18" t="s">
        <v>416</v>
      </c>
      <c r="AC13" s="18" t="s">
        <v>416</v>
      </c>
      <c r="AD13" s="18" t="s">
        <v>416</v>
      </c>
    </row>
    <row r="14" spans="1:30" x14ac:dyDescent="0.35">
      <c r="A14" s="18" t="s">
        <v>371</v>
      </c>
      <c r="B14" s="18" t="s">
        <v>129</v>
      </c>
      <c r="C14" s="30">
        <v>222</v>
      </c>
      <c r="D14" s="34">
        <v>2014</v>
      </c>
      <c r="E14" s="34">
        <v>8</v>
      </c>
      <c r="F14" s="34">
        <v>13</v>
      </c>
      <c r="G14" s="32">
        <v>17</v>
      </c>
      <c r="H14" s="32" t="s">
        <v>416</v>
      </c>
      <c r="I14" s="22">
        <v>0.75</v>
      </c>
      <c r="J14" s="33">
        <v>1004</v>
      </c>
      <c r="K14" s="33">
        <v>1036</v>
      </c>
      <c r="L14" s="33">
        <f t="shared" si="4"/>
        <v>32</v>
      </c>
      <c r="M14">
        <v>80</v>
      </c>
      <c r="N14">
        <v>77</v>
      </c>
      <c r="O14">
        <v>4.931</v>
      </c>
      <c r="P14" s="18">
        <f t="shared" si="0"/>
        <v>1.23275</v>
      </c>
      <c r="Q14" s="31">
        <v>41864</v>
      </c>
      <c r="R14" s="31">
        <v>42454</v>
      </c>
      <c r="S14" s="31">
        <v>41864</v>
      </c>
      <c r="T14" s="23" t="s">
        <v>416</v>
      </c>
      <c r="U14" s="18">
        <v>13.509968647948954</v>
      </c>
      <c r="V14" t="s">
        <v>416</v>
      </c>
      <c r="W14" s="18" t="s">
        <v>416</v>
      </c>
      <c r="X14" s="18" t="s">
        <v>416</v>
      </c>
      <c r="Y14" s="12">
        <v>8.203125</v>
      </c>
      <c r="Z14" s="22">
        <f t="shared" si="2"/>
        <v>3.1851562500000004</v>
      </c>
      <c r="AA14" s="22">
        <f t="shared" si="3"/>
        <v>5.9721679687500009</v>
      </c>
      <c r="AB14" s="18" t="s">
        <v>416</v>
      </c>
      <c r="AC14" s="18" t="s">
        <v>416</v>
      </c>
      <c r="AD14" s="18" t="s">
        <v>416</v>
      </c>
    </row>
    <row r="15" spans="1:30" x14ac:dyDescent="0.35">
      <c r="A15" s="18" t="s">
        <v>372</v>
      </c>
      <c r="B15" s="18" t="s">
        <v>130</v>
      </c>
      <c r="C15" s="30">
        <v>222</v>
      </c>
      <c r="D15" s="34">
        <v>2014</v>
      </c>
      <c r="E15" s="34">
        <v>8</v>
      </c>
      <c r="F15" s="34">
        <v>13</v>
      </c>
      <c r="G15" s="32">
        <v>17</v>
      </c>
      <c r="H15" s="32" t="s">
        <v>416</v>
      </c>
      <c r="I15" s="22">
        <v>0.75</v>
      </c>
      <c r="J15" s="33">
        <v>1005</v>
      </c>
      <c r="K15" s="33">
        <v>1037</v>
      </c>
      <c r="L15" s="33">
        <f t="shared" si="4"/>
        <v>32</v>
      </c>
      <c r="M15">
        <v>67</v>
      </c>
      <c r="N15">
        <v>65</v>
      </c>
      <c r="O15">
        <v>2.6179999999999999</v>
      </c>
      <c r="P15" s="18">
        <f t="shared" si="0"/>
        <v>0.65449999999999997</v>
      </c>
      <c r="Q15" s="31">
        <v>41864</v>
      </c>
      <c r="R15" s="31">
        <v>42454</v>
      </c>
      <c r="S15" s="31">
        <v>41864</v>
      </c>
      <c r="T15" s="23" t="s">
        <v>416</v>
      </c>
      <c r="U15" s="18">
        <v>14.598128200973148</v>
      </c>
      <c r="V15" t="s">
        <v>416</v>
      </c>
      <c r="W15" s="18" t="s">
        <v>416</v>
      </c>
      <c r="X15" s="18" t="s">
        <v>416</v>
      </c>
      <c r="Y15" s="22">
        <v>13.918750000000001</v>
      </c>
      <c r="Z15" s="22">
        <f t="shared" si="2"/>
        <v>7.4718750000000016</v>
      </c>
      <c r="AA15" s="22">
        <f t="shared" si="3"/>
        <v>14.009765625000004</v>
      </c>
      <c r="AB15" s="18" t="s">
        <v>416</v>
      </c>
      <c r="AC15" s="18" t="s">
        <v>416</v>
      </c>
      <c r="AD15" s="18" t="s">
        <v>416</v>
      </c>
    </row>
    <row r="16" spans="1:30" x14ac:dyDescent="0.35">
      <c r="A16" s="18" t="s">
        <v>373</v>
      </c>
      <c r="B16" s="18" t="s">
        <v>131</v>
      </c>
      <c r="C16" s="30">
        <v>222</v>
      </c>
      <c r="D16" s="34">
        <v>2014</v>
      </c>
      <c r="E16" s="34">
        <v>8</v>
      </c>
      <c r="F16" s="34">
        <v>13</v>
      </c>
      <c r="G16" s="32">
        <v>17</v>
      </c>
      <c r="H16" s="32" t="s">
        <v>416</v>
      </c>
      <c r="I16" s="22">
        <v>0.75</v>
      </c>
      <c r="J16" s="33">
        <v>1005</v>
      </c>
      <c r="K16" s="33">
        <v>1037</v>
      </c>
      <c r="L16" s="33">
        <f t="shared" si="4"/>
        <v>32</v>
      </c>
      <c r="M16">
        <v>70</v>
      </c>
      <c r="N16">
        <v>66</v>
      </c>
      <c r="O16">
        <v>2.9239999999999999</v>
      </c>
      <c r="P16" s="18">
        <f t="shared" si="0"/>
        <v>0.73099999999999998</v>
      </c>
      <c r="Q16" s="31">
        <v>41864</v>
      </c>
      <c r="R16" s="31">
        <v>42454</v>
      </c>
      <c r="S16" s="31">
        <v>41864</v>
      </c>
      <c r="T16" s="23" t="s">
        <v>416</v>
      </c>
      <c r="U16" s="18">
        <v>14.46673701994524</v>
      </c>
      <c r="V16" t="s">
        <v>416</v>
      </c>
      <c r="W16" s="18" t="s">
        <v>416</v>
      </c>
      <c r="X16" s="18" t="s">
        <v>416</v>
      </c>
      <c r="Y16" s="22">
        <v>12.450000000000001</v>
      </c>
      <c r="Z16" s="22">
        <f t="shared" si="2"/>
        <v>6.3703125000000016</v>
      </c>
      <c r="AA16" s="22">
        <f t="shared" si="3"/>
        <v>11.944335937500004</v>
      </c>
      <c r="AB16" s="18" t="s">
        <v>416</v>
      </c>
      <c r="AC16" s="18" t="s">
        <v>416</v>
      </c>
      <c r="AD16" s="18" t="s">
        <v>416</v>
      </c>
    </row>
    <row r="17" spans="1:30" x14ac:dyDescent="0.35">
      <c r="A17" s="18" t="s">
        <v>374</v>
      </c>
      <c r="B17" s="18" t="s">
        <v>132</v>
      </c>
      <c r="C17" s="30">
        <v>222</v>
      </c>
      <c r="D17" s="34">
        <v>2014</v>
      </c>
      <c r="E17" s="34">
        <v>8</v>
      </c>
      <c r="F17" s="34">
        <v>13</v>
      </c>
      <c r="G17" s="32">
        <v>17</v>
      </c>
      <c r="H17" s="32" t="s">
        <v>416</v>
      </c>
      <c r="I17" s="22">
        <v>0.75</v>
      </c>
      <c r="J17" s="33">
        <v>1007</v>
      </c>
      <c r="K17" s="33">
        <v>1038</v>
      </c>
      <c r="L17" s="33">
        <f t="shared" si="4"/>
        <v>31</v>
      </c>
      <c r="M17">
        <v>71</v>
      </c>
      <c r="N17">
        <v>68</v>
      </c>
      <c r="O17">
        <v>3.3519999999999999</v>
      </c>
      <c r="P17" s="18">
        <f t="shared" si="0"/>
        <v>0.83799999999999997</v>
      </c>
      <c r="Q17" s="31">
        <v>41864</v>
      </c>
      <c r="R17" s="31">
        <v>42454</v>
      </c>
      <c r="S17" s="31">
        <v>41864</v>
      </c>
      <c r="T17" s="23" t="s">
        <v>416</v>
      </c>
      <c r="U17" s="18">
        <v>13.397668075248413</v>
      </c>
      <c r="V17" t="s">
        <v>416</v>
      </c>
      <c r="W17" s="18" t="s">
        <v>416</v>
      </c>
      <c r="X17" s="18" t="s">
        <v>416</v>
      </c>
      <c r="Y17" s="22">
        <v>9.2937499999999993</v>
      </c>
      <c r="Z17" s="22">
        <f t="shared" si="2"/>
        <v>4.0031249999999998</v>
      </c>
      <c r="AA17" s="22">
        <f t="shared" si="3"/>
        <v>7.7479838709677411</v>
      </c>
      <c r="AB17" s="18" t="s">
        <v>416</v>
      </c>
      <c r="AC17" s="18" t="s">
        <v>416</v>
      </c>
      <c r="AD17" s="18" t="s">
        <v>416</v>
      </c>
    </row>
    <row r="18" spans="1:30" x14ac:dyDescent="0.35">
      <c r="A18" s="18" t="s">
        <v>375</v>
      </c>
      <c r="B18" s="18" t="s">
        <v>133</v>
      </c>
      <c r="C18" s="30">
        <v>222</v>
      </c>
      <c r="D18" s="34">
        <v>2014</v>
      </c>
      <c r="E18" s="34">
        <v>8</v>
      </c>
      <c r="F18" s="34">
        <v>13</v>
      </c>
      <c r="G18" s="32">
        <v>17</v>
      </c>
      <c r="H18" s="32" t="s">
        <v>416</v>
      </c>
      <c r="I18" s="22">
        <v>0.75</v>
      </c>
      <c r="J18" s="33">
        <v>1008</v>
      </c>
      <c r="K18" s="33">
        <v>1038</v>
      </c>
      <c r="L18" s="33">
        <f t="shared" si="4"/>
        <v>30</v>
      </c>
      <c r="M18">
        <v>83</v>
      </c>
      <c r="N18">
        <v>78</v>
      </c>
      <c r="O18">
        <v>5.2</v>
      </c>
      <c r="P18" s="18">
        <f t="shared" si="0"/>
        <v>1.3</v>
      </c>
      <c r="Q18" s="31">
        <v>41864</v>
      </c>
      <c r="R18" s="31">
        <v>42454</v>
      </c>
      <c r="S18" s="31">
        <v>41864</v>
      </c>
      <c r="T18" s="23" t="s">
        <v>416</v>
      </c>
      <c r="U18" s="18">
        <v>13.274546086019452</v>
      </c>
      <c r="V18" t="s">
        <v>416</v>
      </c>
      <c r="W18" s="18" t="s">
        <v>416</v>
      </c>
      <c r="X18" s="18" t="s">
        <v>416</v>
      </c>
      <c r="Y18" s="22">
        <v>13.356250000000003</v>
      </c>
      <c r="Z18" s="22">
        <f t="shared" si="2"/>
        <v>7.0500000000000016</v>
      </c>
      <c r="AA18" s="22">
        <f t="shared" si="3"/>
        <v>14.100000000000003</v>
      </c>
      <c r="AB18" s="18" t="s">
        <v>416</v>
      </c>
      <c r="AC18" s="18" t="s">
        <v>416</v>
      </c>
      <c r="AD18" s="18" t="s">
        <v>416</v>
      </c>
    </row>
    <row r="19" spans="1:30" x14ac:dyDescent="0.35">
      <c r="A19" s="18" t="s">
        <v>376</v>
      </c>
      <c r="B19" s="18" t="s">
        <v>134</v>
      </c>
      <c r="C19" s="30">
        <v>222</v>
      </c>
      <c r="D19" s="34">
        <v>2014</v>
      </c>
      <c r="E19" s="34">
        <v>8</v>
      </c>
      <c r="F19" s="34">
        <v>13</v>
      </c>
      <c r="G19" s="32">
        <v>17</v>
      </c>
      <c r="H19" s="32" t="s">
        <v>416</v>
      </c>
      <c r="I19" s="22">
        <v>0.75</v>
      </c>
      <c r="J19" s="33">
        <v>1008</v>
      </c>
      <c r="K19" s="33">
        <v>1039</v>
      </c>
      <c r="L19" s="33">
        <f t="shared" si="4"/>
        <v>31</v>
      </c>
      <c r="M19">
        <v>78</v>
      </c>
      <c r="N19">
        <v>72</v>
      </c>
      <c r="O19">
        <v>3.6280000000000001</v>
      </c>
      <c r="P19" s="18">
        <f t="shared" si="0"/>
        <v>0.90700000000000003</v>
      </c>
      <c r="Q19" s="31">
        <v>41864</v>
      </c>
      <c r="R19" s="31">
        <v>42454</v>
      </c>
      <c r="S19" s="31">
        <v>41864</v>
      </c>
      <c r="T19" s="23" t="s">
        <v>416</v>
      </c>
      <c r="U19" s="18">
        <v>16.586625202018123</v>
      </c>
      <c r="V19" t="s">
        <v>416</v>
      </c>
      <c r="W19" s="18" t="s">
        <v>416</v>
      </c>
      <c r="X19" s="18" t="s">
        <v>416</v>
      </c>
      <c r="Y19" t="s">
        <v>416</v>
      </c>
      <c r="Z19" s="22" t="s">
        <v>416</v>
      </c>
      <c r="AA19" s="22" t="s">
        <v>416</v>
      </c>
      <c r="AB19" s="18" t="s">
        <v>416</v>
      </c>
      <c r="AC19" s="18" t="s">
        <v>416</v>
      </c>
      <c r="AD19" s="18" t="s">
        <v>416</v>
      </c>
    </row>
    <row r="20" spans="1:30" x14ac:dyDescent="0.35">
      <c r="A20" s="18" t="s">
        <v>377</v>
      </c>
      <c r="B20" s="18" t="s">
        <v>135</v>
      </c>
      <c r="C20" s="30">
        <v>222</v>
      </c>
      <c r="D20" s="34">
        <v>2014</v>
      </c>
      <c r="E20" s="34">
        <v>8</v>
      </c>
      <c r="F20" s="34">
        <v>13</v>
      </c>
      <c r="G20" s="32">
        <v>17</v>
      </c>
      <c r="H20" s="32" t="s">
        <v>416</v>
      </c>
      <c r="I20" s="22">
        <v>0.75</v>
      </c>
      <c r="J20" s="33">
        <v>1009</v>
      </c>
      <c r="K20" s="33">
        <v>1039</v>
      </c>
      <c r="L20" s="33">
        <f t="shared" si="4"/>
        <v>30</v>
      </c>
      <c r="M20">
        <v>78</v>
      </c>
      <c r="N20">
        <v>76</v>
      </c>
      <c r="O20">
        <v>4.1609999999999996</v>
      </c>
      <c r="P20" s="18">
        <f t="shared" si="0"/>
        <v>1.0402499999999999</v>
      </c>
      <c r="Q20" s="31">
        <v>41864</v>
      </c>
      <c r="R20" s="31">
        <v>42454</v>
      </c>
      <c r="S20" s="31">
        <v>41864</v>
      </c>
      <c r="T20" s="23" t="s">
        <v>416</v>
      </c>
      <c r="U20" s="18">
        <v>16.031444547235079</v>
      </c>
      <c r="V20" s="18">
        <v>418.66514239643197</v>
      </c>
      <c r="W20" s="18">
        <f t="shared" si="5"/>
        <v>74.969757833448256</v>
      </c>
      <c r="X20" s="18">
        <f t="shared" si="1"/>
        <v>149.93951566689651</v>
      </c>
      <c r="Y20" s="22">
        <v>12.387500000000003</v>
      </c>
      <c r="Z20" s="22">
        <f t="shared" si="2"/>
        <v>6.3234375000000016</v>
      </c>
      <c r="AA20" s="22">
        <f t="shared" si="3"/>
        <v>12.646875000000003</v>
      </c>
      <c r="AB20" s="18" t="s">
        <v>416</v>
      </c>
      <c r="AC20" s="18" t="s">
        <v>416</v>
      </c>
      <c r="AD20" s="18" t="s">
        <v>416</v>
      </c>
    </row>
    <row r="21" spans="1:30" x14ac:dyDescent="0.35">
      <c r="A21" s="18" t="s">
        <v>378</v>
      </c>
      <c r="B21" s="18" t="s">
        <v>136</v>
      </c>
      <c r="C21" s="30">
        <v>222</v>
      </c>
      <c r="D21" s="34">
        <v>2014</v>
      </c>
      <c r="E21" s="34">
        <v>8</v>
      </c>
      <c r="F21" s="34">
        <v>13</v>
      </c>
      <c r="G21" s="32">
        <v>17</v>
      </c>
      <c r="H21" s="32" t="s">
        <v>416</v>
      </c>
      <c r="I21" s="22">
        <v>0.75</v>
      </c>
      <c r="J21" s="33">
        <v>1009</v>
      </c>
      <c r="K21" s="33">
        <v>1040</v>
      </c>
      <c r="L21" s="33">
        <f t="shared" si="4"/>
        <v>31</v>
      </c>
      <c r="M21">
        <v>94</v>
      </c>
      <c r="N21">
        <v>90</v>
      </c>
      <c r="O21">
        <v>8.5079999999999991</v>
      </c>
      <c r="P21" s="18">
        <f t="shared" si="0"/>
        <v>2.1269999999999998</v>
      </c>
      <c r="Q21" s="31">
        <v>41864</v>
      </c>
      <c r="R21" s="31">
        <v>42454</v>
      </c>
      <c r="S21" s="31">
        <v>41864</v>
      </c>
      <c r="T21" s="23" t="s">
        <v>416</v>
      </c>
      <c r="U21" t="s">
        <v>416</v>
      </c>
      <c r="V21" t="s">
        <v>416</v>
      </c>
      <c r="W21" s="18" t="s">
        <v>416</v>
      </c>
      <c r="X21" s="18" t="s">
        <v>416</v>
      </c>
      <c r="Y21" s="22">
        <v>14.668750000000001</v>
      </c>
      <c r="Z21" s="22">
        <f t="shared" si="2"/>
        <v>8.0343750000000007</v>
      </c>
      <c r="AA21" s="22">
        <f t="shared" si="3"/>
        <v>15.550403225806454</v>
      </c>
      <c r="AB21" s="18" t="s">
        <v>416</v>
      </c>
      <c r="AC21" s="18" t="s">
        <v>416</v>
      </c>
      <c r="AD21" s="18" t="s">
        <v>416</v>
      </c>
    </row>
    <row r="22" spans="1:30" x14ac:dyDescent="0.35">
      <c r="A22" t="s">
        <v>379</v>
      </c>
      <c r="B22" s="18" t="s">
        <v>143</v>
      </c>
      <c r="C22" s="30">
        <v>222</v>
      </c>
      <c r="D22" s="34">
        <v>2014</v>
      </c>
      <c r="E22" s="34">
        <v>8</v>
      </c>
      <c r="F22" s="34">
        <v>13</v>
      </c>
      <c r="G22" s="32">
        <v>17</v>
      </c>
      <c r="H22" s="32" t="s">
        <v>416</v>
      </c>
      <c r="I22" s="22">
        <v>0.75</v>
      </c>
      <c r="J22" s="33">
        <v>958</v>
      </c>
      <c r="K22" s="33">
        <v>1038</v>
      </c>
      <c r="L22" s="33">
        <v>40</v>
      </c>
      <c r="M22" t="s">
        <v>416</v>
      </c>
      <c r="N22" s="18" t="s">
        <v>416</v>
      </c>
      <c r="O22" s="18" t="s">
        <v>416</v>
      </c>
      <c r="P22" s="18" t="s">
        <v>416</v>
      </c>
      <c r="Q22" s="31">
        <v>41864</v>
      </c>
      <c r="R22" s="31">
        <v>42454</v>
      </c>
      <c r="S22" s="31">
        <v>41864</v>
      </c>
      <c r="T22" s="23" t="s">
        <v>416</v>
      </c>
      <c r="U22" t="s">
        <v>416</v>
      </c>
      <c r="V22" t="s">
        <v>416</v>
      </c>
      <c r="W22" s="18" t="s">
        <v>416</v>
      </c>
      <c r="X22" s="18" t="s">
        <v>416</v>
      </c>
      <c r="Y22" s="12">
        <v>4.0078125</v>
      </c>
      <c r="Z22" s="22">
        <f t="shared" si="2"/>
        <v>3.8671875000000133E-2</v>
      </c>
      <c r="AA22" s="22" t="s">
        <v>416</v>
      </c>
      <c r="AB22" s="18" t="s">
        <v>416</v>
      </c>
      <c r="AC22" s="18" t="s">
        <v>416</v>
      </c>
      <c r="AD22" s="18" t="s">
        <v>416</v>
      </c>
    </row>
    <row r="23" spans="1:30" x14ac:dyDescent="0.35">
      <c r="A23" s="18" t="s">
        <v>380</v>
      </c>
      <c r="B23" s="18" t="s">
        <v>138</v>
      </c>
      <c r="C23" s="30">
        <v>222</v>
      </c>
      <c r="D23" s="34">
        <v>2014</v>
      </c>
      <c r="E23" s="34">
        <v>8</v>
      </c>
      <c r="F23" s="34">
        <v>13</v>
      </c>
      <c r="G23" s="32">
        <v>17</v>
      </c>
      <c r="H23" s="32" t="s">
        <v>416</v>
      </c>
      <c r="I23" s="22">
        <v>0.75</v>
      </c>
      <c r="J23" s="33">
        <v>958</v>
      </c>
      <c r="K23" s="33">
        <v>1038</v>
      </c>
      <c r="L23" s="33">
        <v>40</v>
      </c>
      <c r="M23" s="18" t="s">
        <v>416</v>
      </c>
      <c r="N23" s="18" t="s">
        <v>416</v>
      </c>
      <c r="O23" s="18" t="s">
        <v>416</v>
      </c>
      <c r="P23" s="18" t="s">
        <v>416</v>
      </c>
      <c r="Q23" s="31">
        <v>41864</v>
      </c>
      <c r="R23" s="31">
        <v>42454</v>
      </c>
      <c r="S23" s="31">
        <v>41864</v>
      </c>
      <c r="T23" s="23" t="s">
        <v>416</v>
      </c>
      <c r="U23" t="s">
        <v>416</v>
      </c>
      <c r="V23" t="s">
        <v>416</v>
      </c>
      <c r="W23" s="18" t="s">
        <v>416</v>
      </c>
      <c r="X23" s="18" t="s">
        <v>416</v>
      </c>
      <c r="Y23" s="12">
        <v>3.9609374999999996</v>
      </c>
      <c r="Z23" s="22">
        <f t="shared" si="2"/>
        <v>3.5156249999998002E-3</v>
      </c>
      <c r="AA23" s="22" t="s">
        <v>416</v>
      </c>
      <c r="AB23" s="18" t="s">
        <v>416</v>
      </c>
      <c r="AC23" s="18" t="s">
        <v>416</v>
      </c>
      <c r="AD23" s="18" t="s">
        <v>416</v>
      </c>
    </row>
    <row r="24" spans="1:30" x14ac:dyDescent="0.35">
      <c r="A24" s="18" t="s">
        <v>381</v>
      </c>
      <c r="B24" s="18" t="s">
        <v>139</v>
      </c>
      <c r="C24" s="30">
        <v>222</v>
      </c>
      <c r="D24" s="34">
        <v>2014</v>
      </c>
      <c r="E24" s="34">
        <v>8</v>
      </c>
      <c r="F24" s="34">
        <v>13</v>
      </c>
      <c r="G24" s="32">
        <v>17</v>
      </c>
      <c r="H24" s="32" t="s">
        <v>416</v>
      </c>
      <c r="I24" s="22">
        <v>0.75</v>
      </c>
      <c r="J24" s="33">
        <v>958</v>
      </c>
      <c r="K24" s="33">
        <v>1038</v>
      </c>
      <c r="L24" s="33">
        <v>40</v>
      </c>
      <c r="M24" s="18" t="s">
        <v>416</v>
      </c>
      <c r="N24" s="18" t="s">
        <v>416</v>
      </c>
      <c r="O24" s="18" t="s">
        <v>416</v>
      </c>
      <c r="P24" s="18" t="s">
        <v>416</v>
      </c>
      <c r="Q24" s="31">
        <v>41864</v>
      </c>
      <c r="R24" s="31">
        <v>42454</v>
      </c>
      <c r="S24" s="31">
        <v>41864</v>
      </c>
      <c r="T24" s="23" t="s">
        <v>416</v>
      </c>
      <c r="U24" t="s">
        <v>416</v>
      </c>
      <c r="V24" t="s">
        <v>416</v>
      </c>
      <c r="W24" s="18" t="s">
        <v>416</v>
      </c>
      <c r="X24" s="18" t="s">
        <v>416</v>
      </c>
      <c r="Y24" s="12">
        <v>3.7968749999999991</v>
      </c>
      <c r="Z24" s="22">
        <f t="shared" si="2"/>
        <v>-0.11953125000000053</v>
      </c>
      <c r="AA24" s="22" t="s">
        <v>416</v>
      </c>
      <c r="AB24" s="18" t="s">
        <v>416</v>
      </c>
      <c r="AC24" s="18" t="s">
        <v>416</v>
      </c>
      <c r="AD24" s="18" t="s">
        <v>416</v>
      </c>
    </row>
    <row r="25" spans="1:30" x14ac:dyDescent="0.35">
      <c r="A25" s="18" t="s">
        <v>382</v>
      </c>
      <c r="B25" s="18" t="s">
        <v>140</v>
      </c>
      <c r="C25" s="30">
        <v>222</v>
      </c>
      <c r="D25" s="34">
        <v>2014</v>
      </c>
      <c r="E25" s="34">
        <v>8</v>
      </c>
      <c r="F25" s="34">
        <v>13</v>
      </c>
      <c r="G25" s="32">
        <v>17</v>
      </c>
      <c r="H25" s="32" t="s">
        <v>416</v>
      </c>
      <c r="I25" s="22">
        <v>0.75</v>
      </c>
      <c r="J25" s="33">
        <v>958</v>
      </c>
      <c r="K25" s="33">
        <v>1038</v>
      </c>
      <c r="L25" s="33">
        <v>40</v>
      </c>
      <c r="M25" s="18" t="s">
        <v>416</v>
      </c>
      <c r="N25" s="18" t="s">
        <v>416</v>
      </c>
      <c r="O25" s="18" t="s">
        <v>416</v>
      </c>
      <c r="P25" s="18" t="s">
        <v>416</v>
      </c>
      <c r="Q25" s="31">
        <v>41864</v>
      </c>
      <c r="R25" s="31">
        <v>42454</v>
      </c>
      <c r="S25" s="31">
        <v>41864</v>
      </c>
      <c r="T25" s="23" t="s">
        <v>416</v>
      </c>
      <c r="U25" t="s">
        <v>416</v>
      </c>
      <c r="V25" t="s">
        <v>416</v>
      </c>
      <c r="W25" s="18" t="s">
        <v>416</v>
      </c>
      <c r="X25" s="18" t="s">
        <v>416</v>
      </c>
      <c r="Y25" s="12">
        <v>3.9140624999999996</v>
      </c>
      <c r="Z25" s="22">
        <f t="shared" si="2"/>
        <v>-3.16406250000002E-2</v>
      </c>
      <c r="AA25" s="22" t="s">
        <v>416</v>
      </c>
      <c r="AB25" s="18" t="s">
        <v>416</v>
      </c>
      <c r="AC25" s="18" t="s">
        <v>416</v>
      </c>
      <c r="AD25" s="18" t="s">
        <v>416</v>
      </c>
    </row>
    <row r="26" spans="1:30" x14ac:dyDescent="0.35">
      <c r="A26" s="18" t="s">
        <v>383</v>
      </c>
      <c r="B26" s="18" t="s">
        <v>141</v>
      </c>
      <c r="C26" s="30">
        <v>222</v>
      </c>
      <c r="D26" s="34">
        <v>2014</v>
      </c>
      <c r="E26" s="34">
        <v>8</v>
      </c>
      <c r="F26" s="34">
        <v>13</v>
      </c>
      <c r="G26" s="32">
        <v>17</v>
      </c>
      <c r="H26" s="32" t="s">
        <v>416</v>
      </c>
      <c r="I26" s="22">
        <v>0.75</v>
      </c>
      <c r="J26" s="33">
        <v>958</v>
      </c>
      <c r="K26" s="33">
        <v>1038</v>
      </c>
      <c r="L26" s="33">
        <v>40</v>
      </c>
      <c r="M26" s="18" t="s">
        <v>416</v>
      </c>
      <c r="N26" s="18" t="s">
        <v>416</v>
      </c>
      <c r="O26" s="18" t="s">
        <v>416</v>
      </c>
      <c r="P26" s="18" t="s">
        <v>416</v>
      </c>
      <c r="Q26" s="31">
        <v>41864</v>
      </c>
      <c r="R26" s="31">
        <v>42454</v>
      </c>
      <c r="S26" s="31">
        <v>41864</v>
      </c>
      <c r="T26" s="23" t="s">
        <v>416</v>
      </c>
      <c r="U26" t="s">
        <v>416</v>
      </c>
      <c r="V26" s="5">
        <v>318.70546528516763</v>
      </c>
      <c r="W26" s="18">
        <f t="shared" si="5"/>
        <v>0</v>
      </c>
      <c r="X26" s="18" t="s">
        <v>416</v>
      </c>
      <c r="Y26" s="12">
        <v>4.1015625</v>
      </c>
      <c r="Z26" s="22">
        <f t="shared" si="2"/>
        <v>0.10898437500000013</v>
      </c>
      <c r="AA26" s="22" t="s">
        <v>416</v>
      </c>
      <c r="AB26" s="18" t="s">
        <v>416</v>
      </c>
      <c r="AC26" s="18" t="s">
        <v>416</v>
      </c>
      <c r="AD26" s="18" t="s">
        <v>416</v>
      </c>
    </row>
    <row r="27" spans="1:30" x14ac:dyDescent="0.35">
      <c r="A27" t="s">
        <v>384</v>
      </c>
      <c r="B27" s="18" t="s">
        <v>117</v>
      </c>
      <c r="C27" s="9">
        <v>239</v>
      </c>
      <c r="D27" s="34">
        <v>2014</v>
      </c>
      <c r="E27" s="34">
        <v>8</v>
      </c>
      <c r="F27" s="34">
        <v>15</v>
      </c>
      <c r="G27" s="32">
        <v>18</v>
      </c>
      <c r="H27" s="32" t="s">
        <v>416</v>
      </c>
      <c r="I27" s="22">
        <v>0.75</v>
      </c>
      <c r="J27" s="33">
        <v>857</v>
      </c>
      <c r="K27" s="33">
        <v>927</v>
      </c>
      <c r="L27" s="33">
        <v>30</v>
      </c>
      <c r="M27">
        <v>47</v>
      </c>
      <c r="N27">
        <v>44</v>
      </c>
      <c r="O27">
        <v>0.878</v>
      </c>
      <c r="P27" s="18">
        <f t="shared" si="0"/>
        <v>0.2195</v>
      </c>
      <c r="Q27" s="31" t="s">
        <v>416</v>
      </c>
      <c r="R27" s="31">
        <v>42454</v>
      </c>
      <c r="S27" s="31">
        <v>41866</v>
      </c>
      <c r="T27" s="23" t="s">
        <v>416</v>
      </c>
      <c r="U27" t="s">
        <v>416</v>
      </c>
      <c r="V27" s="31" t="s">
        <v>416</v>
      </c>
      <c r="W27" s="18" t="s">
        <v>416</v>
      </c>
      <c r="X27" s="18" t="s">
        <v>416</v>
      </c>
      <c r="Y27" s="12">
        <v>11.320312499999998</v>
      </c>
      <c r="Z27" s="22">
        <f>(Y27-AVERAGE($Y$47:$Y$48, $Y$50:$Y$51))*I27</f>
        <v>5.0613281249999984</v>
      </c>
      <c r="AA27" s="22">
        <f t="shared" si="3"/>
        <v>10.122656249999997</v>
      </c>
      <c r="AB27" s="18" t="s">
        <v>416</v>
      </c>
      <c r="AC27" s="18" t="s">
        <v>416</v>
      </c>
      <c r="AD27" s="18" t="s">
        <v>416</v>
      </c>
    </row>
    <row r="28" spans="1:30" x14ac:dyDescent="0.35">
      <c r="A28" s="18" t="s">
        <v>385</v>
      </c>
      <c r="B28" s="18" t="s">
        <v>118</v>
      </c>
      <c r="C28" s="9">
        <v>239</v>
      </c>
      <c r="D28" s="34">
        <v>2014</v>
      </c>
      <c r="E28" s="34">
        <v>8</v>
      </c>
      <c r="F28" s="34">
        <v>15</v>
      </c>
      <c r="G28" s="32">
        <v>18</v>
      </c>
      <c r="H28" s="32" t="s">
        <v>416</v>
      </c>
      <c r="I28" s="22">
        <v>0.75</v>
      </c>
      <c r="J28" s="33">
        <v>858</v>
      </c>
      <c r="K28" s="33">
        <v>928</v>
      </c>
      <c r="L28" s="33">
        <v>30</v>
      </c>
      <c r="M28">
        <v>51</v>
      </c>
      <c r="N28">
        <v>48</v>
      </c>
      <c r="O28">
        <v>1.29</v>
      </c>
      <c r="P28" s="18">
        <f t="shared" si="0"/>
        <v>0.32250000000000001</v>
      </c>
      <c r="Q28" s="31" t="s">
        <v>416</v>
      </c>
      <c r="R28" s="31">
        <v>42454</v>
      </c>
      <c r="S28" s="31">
        <v>41866</v>
      </c>
      <c r="T28" s="23" t="s">
        <v>416</v>
      </c>
      <c r="U28" t="s">
        <v>416</v>
      </c>
      <c r="V28" s="31" t="s">
        <v>416</v>
      </c>
      <c r="W28" s="18" t="s">
        <v>416</v>
      </c>
      <c r="X28" s="18" t="s">
        <v>416</v>
      </c>
      <c r="Y28" s="12">
        <v>11.671875</v>
      </c>
      <c r="Z28" s="22">
        <f t="shared" ref="Z28:Z51" si="6">(Y28-AVERAGE($Y$47:$Y$48, $Y$50:$Y$51))*I28</f>
        <v>5.3249999999999993</v>
      </c>
      <c r="AA28" s="22">
        <f t="shared" si="3"/>
        <v>10.649999999999999</v>
      </c>
      <c r="AB28" s="18" t="s">
        <v>416</v>
      </c>
      <c r="AC28" s="18" t="s">
        <v>416</v>
      </c>
      <c r="AD28" s="18" t="s">
        <v>416</v>
      </c>
    </row>
    <row r="29" spans="1:30" x14ac:dyDescent="0.35">
      <c r="A29" s="18" t="s">
        <v>386</v>
      </c>
      <c r="B29" s="18" t="s">
        <v>119</v>
      </c>
      <c r="C29" s="9">
        <v>239</v>
      </c>
      <c r="D29" s="34">
        <v>2014</v>
      </c>
      <c r="E29" s="34">
        <v>8</v>
      </c>
      <c r="F29" s="34">
        <v>15</v>
      </c>
      <c r="G29" s="32">
        <v>18</v>
      </c>
      <c r="H29" s="32" t="s">
        <v>416</v>
      </c>
      <c r="I29" s="22">
        <v>0.75</v>
      </c>
      <c r="J29" s="33">
        <v>858</v>
      </c>
      <c r="K29" s="33">
        <v>928</v>
      </c>
      <c r="L29" s="33">
        <v>30</v>
      </c>
      <c r="M29">
        <v>59</v>
      </c>
      <c r="N29">
        <v>54</v>
      </c>
      <c r="O29">
        <v>1.623</v>
      </c>
      <c r="P29" s="18">
        <f t="shared" si="0"/>
        <v>0.40575</v>
      </c>
      <c r="Q29" s="31" t="s">
        <v>416</v>
      </c>
      <c r="R29" s="31">
        <v>42454</v>
      </c>
      <c r="S29" s="31">
        <v>41866</v>
      </c>
      <c r="T29" s="23" t="s">
        <v>416</v>
      </c>
      <c r="U29" t="s">
        <v>416</v>
      </c>
      <c r="V29" s="31" t="s">
        <v>416</v>
      </c>
      <c r="W29" s="18" t="s">
        <v>416</v>
      </c>
      <c r="X29" s="18" t="s">
        <v>416</v>
      </c>
      <c r="Y29" s="22">
        <v>19.750000000000004</v>
      </c>
      <c r="Z29" s="22">
        <f t="shared" si="6"/>
        <v>11.383593750000003</v>
      </c>
      <c r="AA29" s="22">
        <f t="shared" si="3"/>
        <v>22.767187500000006</v>
      </c>
      <c r="AB29" s="18" t="s">
        <v>416</v>
      </c>
      <c r="AC29" s="18" t="s">
        <v>416</v>
      </c>
      <c r="AD29" s="18" t="s">
        <v>416</v>
      </c>
    </row>
    <row r="30" spans="1:30" x14ac:dyDescent="0.35">
      <c r="A30" s="18" t="s">
        <v>387</v>
      </c>
      <c r="B30" s="18" t="s">
        <v>120</v>
      </c>
      <c r="C30" s="9">
        <v>239</v>
      </c>
      <c r="D30" s="34">
        <v>2014</v>
      </c>
      <c r="E30" s="34">
        <v>8</v>
      </c>
      <c r="F30" s="34">
        <v>15</v>
      </c>
      <c r="G30" s="32">
        <v>18</v>
      </c>
      <c r="H30" s="32" t="s">
        <v>416</v>
      </c>
      <c r="I30" s="22">
        <v>0.75</v>
      </c>
      <c r="J30" s="33">
        <v>859</v>
      </c>
      <c r="K30" s="33">
        <v>929</v>
      </c>
      <c r="L30" s="33">
        <v>30</v>
      </c>
      <c r="M30">
        <v>47</v>
      </c>
      <c r="N30">
        <v>43</v>
      </c>
      <c r="O30">
        <v>0.71499999999999997</v>
      </c>
      <c r="P30" s="18">
        <f t="shared" si="0"/>
        <v>0.17874999999999999</v>
      </c>
      <c r="Q30" s="31" t="s">
        <v>416</v>
      </c>
      <c r="R30" s="31">
        <v>42454</v>
      </c>
      <c r="S30" s="31">
        <v>41866</v>
      </c>
      <c r="T30" s="23" t="s">
        <v>416</v>
      </c>
      <c r="U30" t="s">
        <v>416</v>
      </c>
      <c r="V30" s="31" t="s">
        <v>416</v>
      </c>
      <c r="W30" s="18" t="s">
        <v>416</v>
      </c>
      <c r="X30" s="18" t="s">
        <v>416</v>
      </c>
      <c r="Y30" s="12">
        <v>14.273437499999998</v>
      </c>
      <c r="Z30" s="22">
        <f t="shared" si="6"/>
        <v>7.2761718749999984</v>
      </c>
      <c r="AA30" s="22">
        <f t="shared" si="3"/>
        <v>14.552343749999997</v>
      </c>
      <c r="AB30" s="18" t="s">
        <v>416</v>
      </c>
      <c r="AC30" s="18" t="s">
        <v>416</v>
      </c>
      <c r="AD30" s="18" t="s">
        <v>416</v>
      </c>
    </row>
    <row r="31" spans="1:30" x14ac:dyDescent="0.35">
      <c r="A31" s="18" t="s">
        <v>388</v>
      </c>
      <c r="B31" s="18" t="s">
        <v>121</v>
      </c>
      <c r="C31" s="9">
        <v>239</v>
      </c>
      <c r="D31" s="34">
        <v>2014</v>
      </c>
      <c r="E31" s="34">
        <v>8</v>
      </c>
      <c r="F31" s="34">
        <v>15</v>
      </c>
      <c r="G31" s="32">
        <v>18</v>
      </c>
      <c r="H31" s="32" t="s">
        <v>416</v>
      </c>
      <c r="I31" s="22">
        <v>0.75</v>
      </c>
      <c r="J31" s="33">
        <v>900</v>
      </c>
      <c r="K31" s="33">
        <v>929</v>
      </c>
      <c r="L31" s="33">
        <f t="shared" si="4"/>
        <v>29</v>
      </c>
      <c r="M31">
        <v>55</v>
      </c>
      <c r="N31">
        <v>51</v>
      </c>
      <c r="O31">
        <v>1.4350000000000001</v>
      </c>
      <c r="P31" s="18">
        <f t="shared" si="0"/>
        <v>0.35875000000000001</v>
      </c>
      <c r="Q31" s="31" t="s">
        <v>416</v>
      </c>
      <c r="R31" s="31">
        <v>42454</v>
      </c>
      <c r="S31" s="31">
        <v>41866</v>
      </c>
      <c r="T31" s="23" t="s">
        <v>416</v>
      </c>
      <c r="U31" t="s">
        <v>416</v>
      </c>
      <c r="V31" s="31" t="s">
        <v>416</v>
      </c>
      <c r="W31" s="18" t="s">
        <v>416</v>
      </c>
      <c r="X31" s="18" t="s">
        <v>416</v>
      </c>
      <c r="Y31" s="22">
        <v>13.312500000000004</v>
      </c>
      <c r="Z31" s="22">
        <f t="shared" si="6"/>
        <v>6.5554687500000028</v>
      </c>
      <c r="AA31" s="22">
        <f t="shared" si="3"/>
        <v>13.563038793103456</v>
      </c>
      <c r="AB31" s="18" t="s">
        <v>416</v>
      </c>
      <c r="AC31" s="18" t="s">
        <v>416</v>
      </c>
      <c r="AD31" s="18" t="s">
        <v>416</v>
      </c>
    </row>
    <row r="32" spans="1:30" x14ac:dyDescent="0.35">
      <c r="A32" s="18" t="s">
        <v>389</v>
      </c>
      <c r="B32" s="18" t="s">
        <v>122</v>
      </c>
      <c r="C32" s="9">
        <v>239</v>
      </c>
      <c r="D32" s="34">
        <v>2014</v>
      </c>
      <c r="E32" s="34">
        <v>8</v>
      </c>
      <c r="F32" s="34">
        <v>15</v>
      </c>
      <c r="G32" s="32">
        <v>18</v>
      </c>
      <c r="H32" s="32" t="s">
        <v>416</v>
      </c>
      <c r="I32" s="22">
        <v>0.75</v>
      </c>
      <c r="J32" s="33">
        <v>900</v>
      </c>
      <c r="K32" s="33">
        <v>931</v>
      </c>
      <c r="L32" s="33">
        <f t="shared" si="4"/>
        <v>31</v>
      </c>
      <c r="M32">
        <v>48</v>
      </c>
      <c r="N32">
        <v>45</v>
      </c>
      <c r="O32">
        <v>0.89100000000000001</v>
      </c>
      <c r="P32" s="18">
        <f t="shared" si="0"/>
        <v>0.22275</v>
      </c>
      <c r="Q32" s="31" t="s">
        <v>416</v>
      </c>
      <c r="R32" s="31">
        <v>42454</v>
      </c>
      <c r="S32" s="31">
        <v>41866</v>
      </c>
      <c r="T32" s="23" t="s">
        <v>416</v>
      </c>
      <c r="U32" t="s">
        <v>416</v>
      </c>
      <c r="V32" s="31" t="s">
        <v>416</v>
      </c>
      <c r="W32" s="18" t="s">
        <v>416</v>
      </c>
      <c r="X32" s="18" t="s">
        <v>416</v>
      </c>
      <c r="Y32" s="12">
        <v>9.140625</v>
      </c>
      <c r="Z32" s="22">
        <f t="shared" si="6"/>
        <v>3.4265624999999997</v>
      </c>
      <c r="AA32" s="22">
        <f t="shared" si="3"/>
        <v>6.6320564516129021</v>
      </c>
      <c r="AB32" s="18" t="s">
        <v>416</v>
      </c>
      <c r="AC32" s="18" t="s">
        <v>416</v>
      </c>
      <c r="AD32" s="18" t="s">
        <v>416</v>
      </c>
    </row>
    <row r="33" spans="1:30" x14ac:dyDescent="0.35">
      <c r="A33" s="18" t="s">
        <v>390</v>
      </c>
      <c r="B33" s="18" t="s">
        <v>123</v>
      </c>
      <c r="C33" s="9">
        <v>239</v>
      </c>
      <c r="D33" s="34">
        <v>2014</v>
      </c>
      <c r="E33" s="34">
        <v>8</v>
      </c>
      <c r="F33" s="34">
        <v>15</v>
      </c>
      <c r="G33" s="32">
        <v>18</v>
      </c>
      <c r="H33" s="32" t="s">
        <v>416</v>
      </c>
      <c r="I33" s="22">
        <v>0.75</v>
      </c>
      <c r="J33" s="33">
        <v>901</v>
      </c>
      <c r="K33" s="33">
        <v>931</v>
      </c>
      <c r="L33" s="33">
        <f>K33-J34</f>
        <v>30</v>
      </c>
      <c r="M33">
        <v>52</v>
      </c>
      <c r="N33">
        <v>49</v>
      </c>
      <c r="O33">
        <v>1.137</v>
      </c>
      <c r="P33" s="18">
        <f t="shared" si="0"/>
        <v>0.28425</v>
      </c>
      <c r="Q33" s="31" t="s">
        <v>416</v>
      </c>
      <c r="R33" s="31">
        <v>42454</v>
      </c>
      <c r="S33" s="31">
        <v>41866</v>
      </c>
      <c r="T33" s="23" t="s">
        <v>416</v>
      </c>
      <c r="U33" t="s">
        <v>416</v>
      </c>
      <c r="V33" s="5">
        <v>396.4830496574366</v>
      </c>
      <c r="W33" s="18">
        <f>(V33-420.68)*I33</f>
        <v>-18.147712756922559</v>
      </c>
      <c r="X33" s="18" t="s">
        <v>416</v>
      </c>
      <c r="Y33">
        <v>21.66796875</v>
      </c>
      <c r="Z33" s="22">
        <f t="shared" si="6"/>
        <v>12.822070312500001</v>
      </c>
      <c r="AA33" s="22">
        <f t="shared" si="3"/>
        <v>25.644140625000002</v>
      </c>
      <c r="AB33" s="18" t="s">
        <v>416</v>
      </c>
      <c r="AC33" s="18" t="s">
        <v>416</v>
      </c>
      <c r="AD33" s="18" t="s">
        <v>416</v>
      </c>
    </row>
    <row r="34" spans="1:30" x14ac:dyDescent="0.35">
      <c r="A34" s="18" t="s">
        <v>391</v>
      </c>
      <c r="B34" s="18" t="s">
        <v>124</v>
      </c>
      <c r="C34" s="9">
        <v>239</v>
      </c>
      <c r="D34" s="34">
        <v>2014</v>
      </c>
      <c r="E34" s="34">
        <v>8</v>
      </c>
      <c r="F34" s="34">
        <v>15</v>
      </c>
      <c r="G34" s="32">
        <v>18</v>
      </c>
      <c r="H34" s="32" t="s">
        <v>416</v>
      </c>
      <c r="I34" s="22">
        <v>0.75</v>
      </c>
      <c r="J34" s="33">
        <v>901</v>
      </c>
      <c r="K34" s="33">
        <v>932</v>
      </c>
      <c r="L34" s="33">
        <f>K34-J34</f>
        <v>31</v>
      </c>
      <c r="M34">
        <v>40</v>
      </c>
      <c r="N34">
        <v>38</v>
      </c>
      <c r="O34">
        <v>0.75800000000000001</v>
      </c>
      <c r="P34" s="18">
        <f t="shared" si="0"/>
        <v>0.1895</v>
      </c>
      <c r="Q34" s="31" t="s">
        <v>416</v>
      </c>
      <c r="R34" s="31">
        <v>42454</v>
      </c>
      <c r="S34" s="31">
        <v>41866</v>
      </c>
      <c r="T34" s="23" t="s">
        <v>416</v>
      </c>
      <c r="U34" t="s">
        <v>416</v>
      </c>
      <c r="V34" s="31" t="s">
        <v>416</v>
      </c>
      <c r="W34" s="31" t="s">
        <v>416</v>
      </c>
      <c r="X34" s="18" t="s">
        <v>416</v>
      </c>
      <c r="Y34" s="12">
        <v>7.9453125</v>
      </c>
      <c r="Z34" s="22">
        <f t="shared" si="6"/>
        <v>2.5300781249999997</v>
      </c>
      <c r="AA34" s="22">
        <f t="shared" si="3"/>
        <v>4.8969254032258061</v>
      </c>
      <c r="AB34" s="18" t="s">
        <v>416</v>
      </c>
      <c r="AC34" s="18" t="s">
        <v>416</v>
      </c>
      <c r="AD34" s="18" t="s">
        <v>416</v>
      </c>
    </row>
    <row r="35" spans="1:30" x14ac:dyDescent="0.35">
      <c r="A35" s="18" t="s">
        <v>392</v>
      </c>
      <c r="B35" s="18" t="s">
        <v>125</v>
      </c>
      <c r="C35" s="9">
        <v>239</v>
      </c>
      <c r="D35" s="34">
        <v>2014</v>
      </c>
      <c r="E35" s="34">
        <v>8</v>
      </c>
      <c r="F35" s="34">
        <v>15</v>
      </c>
      <c r="G35" s="32">
        <v>18</v>
      </c>
      <c r="H35" s="32" t="s">
        <v>416</v>
      </c>
      <c r="I35" s="22">
        <v>0.75</v>
      </c>
      <c r="J35" s="33">
        <v>901</v>
      </c>
      <c r="K35" s="33">
        <v>933</v>
      </c>
      <c r="L35" s="33">
        <f t="shared" si="4"/>
        <v>32</v>
      </c>
      <c r="M35">
        <v>50</v>
      </c>
      <c r="N35">
        <v>47</v>
      </c>
      <c r="O35">
        <v>0.94899999999999995</v>
      </c>
      <c r="P35" s="18">
        <f t="shared" si="0"/>
        <v>0.23724999999999999</v>
      </c>
      <c r="Q35" s="31" t="s">
        <v>416</v>
      </c>
      <c r="R35" s="31">
        <v>42454</v>
      </c>
      <c r="S35" s="31">
        <v>41866</v>
      </c>
      <c r="T35" s="23" t="s">
        <v>416</v>
      </c>
      <c r="U35" t="s">
        <v>416</v>
      </c>
      <c r="V35" s="31" t="s">
        <v>416</v>
      </c>
      <c r="W35" s="31" t="s">
        <v>416</v>
      </c>
      <c r="X35" s="18" t="s">
        <v>416</v>
      </c>
      <c r="Y35" s="12">
        <v>18.838235294117645</v>
      </c>
      <c r="Z35" s="22">
        <f t="shared" si="6"/>
        <v>10.699770220588233</v>
      </c>
      <c r="AA35" s="22">
        <f t="shared" si="3"/>
        <v>20.062069163602938</v>
      </c>
      <c r="AB35" s="18" t="s">
        <v>416</v>
      </c>
      <c r="AC35" s="18" t="s">
        <v>416</v>
      </c>
      <c r="AD35" s="18" t="s">
        <v>416</v>
      </c>
    </row>
    <row r="36" spans="1:30" x14ac:dyDescent="0.35">
      <c r="A36" s="18" t="s">
        <v>393</v>
      </c>
      <c r="B36" s="18" t="s">
        <v>126</v>
      </c>
      <c r="C36" s="9">
        <v>239</v>
      </c>
      <c r="D36" s="34">
        <v>2014</v>
      </c>
      <c r="E36" s="34">
        <v>8</v>
      </c>
      <c r="F36" s="34">
        <v>15</v>
      </c>
      <c r="G36" s="32">
        <v>18</v>
      </c>
      <c r="H36" s="32" t="s">
        <v>416</v>
      </c>
      <c r="I36" s="22">
        <v>0.75</v>
      </c>
      <c r="J36" s="33">
        <v>901</v>
      </c>
      <c r="K36" s="33">
        <v>934</v>
      </c>
      <c r="L36" s="33">
        <f t="shared" si="4"/>
        <v>33</v>
      </c>
      <c r="M36">
        <v>45</v>
      </c>
      <c r="N36">
        <v>43</v>
      </c>
      <c r="O36">
        <v>0.88100000000000001</v>
      </c>
      <c r="P36" s="18">
        <f t="shared" si="0"/>
        <v>0.22025</v>
      </c>
      <c r="Q36" s="31" t="s">
        <v>416</v>
      </c>
      <c r="R36" s="31">
        <v>42454</v>
      </c>
      <c r="S36" s="31">
        <v>41866</v>
      </c>
      <c r="T36" s="23" t="s">
        <v>416</v>
      </c>
      <c r="U36" t="s">
        <v>416</v>
      </c>
      <c r="V36" s="5">
        <v>392.34755977494342</v>
      </c>
      <c r="W36" s="18">
        <f>(V36-420.68)*I36</f>
        <v>-21.24933016879244</v>
      </c>
      <c r="X36" s="18" t="s">
        <v>416</v>
      </c>
      <c r="Y36" s="12">
        <v>13.101562499999998</v>
      </c>
      <c r="Z36" s="22">
        <f t="shared" si="6"/>
        <v>6.3972656249999984</v>
      </c>
      <c r="AA36" s="22">
        <f t="shared" si="3"/>
        <v>11.631392045454543</v>
      </c>
      <c r="AB36" s="18" t="s">
        <v>416</v>
      </c>
      <c r="AC36" s="18" t="s">
        <v>416</v>
      </c>
      <c r="AD36" s="18" t="s">
        <v>416</v>
      </c>
    </row>
    <row r="37" spans="1:30" x14ac:dyDescent="0.35">
      <c r="A37" s="18" t="s">
        <v>394</v>
      </c>
      <c r="B37" s="18" t="s">
        <v>127</v>
      </c>
      <c r="C37" s="9">
        <v>239</v>
      </c>
      <c r="D37" s="34">
        <v>2014</v>
      </c>
      <c r="E37" s="34">
        <v>8</v>
      </c>
      <c r="F37" s="34">
        <v>15</v>
      </c>
      <c r="G37" s="32">
        <v>18</v>
      </c>
      <c r="H37" s="32" t="s">
        <v>416</v>
      </c>
      <c r="I37" s="22">
        <v>0.75</v>
      </c>
      <c r="J37" s="33">
        <v>901</v>
      </c>
      <c r="K37" s="33">
        <v>934</v>
      </c>
      <c r="L37" s="33">
        <f t="shared" si="4"/>
        <v>33</v>
      </c>
      <c r="M37">
        <v>42</v>
      </c>
      <c r="N37">
        <v>40</v>
      </c>
      <c r="O37">
        <v>0.747</v>
      </c>
      <c r="P37" s="18">
        <f t="shared" si="0"/>
        <v>0.18675</v>
      </c>
      <c r="Q37" s="31" t="s">
        <v>416</v>
      </c>
      <c r="R37" s="31">
        <v>42454</v>
      </c>
      <c r="S37" s="31">
        <v>41866</v>
      </c>
      <c r="T37" s="23" t="s">
        <v>416</v>
      </c>
      <c r="U37" t="s">
        <v>416</v>
      </c>
      <c r="V37" s="31" t="s">
        <v>416</v>
      </c>
      <c r="W37" s="31" t="s">
        <v>416</v>
      </c>
      <c r="X37" s="18" t="s">
        <v>416</v>
      </c>
      <c r="Y37" t="s">
        <v>416</v>
      </c>
      <c r="Z37" s="18" t="s">
        <v>416</v>
      </c>
      <c r="AA37" s="18" t="s">
        <v>416</v>
      </c>
      <c r="AB37" s="18" t="s">
        <v>416</v>
      </c>
      <c r="AC37" s="18" t="s">
        <v>416</v>
      </c>
      <c r="AD37" s="18" t="s">
        <v>416</v>
      </c>
    </row>
    <row r="38" spans="1:30" x14ac:dyDescent="0.35">
      <c r="A38" s="18" t="s">
        <v>395</v>
      </c>
      <c r="B38" s="18" t="s">
        <v>128</v>
      </c>
      <c r="C38" s="9">
        <v>239</v>
      </c>
      <c r="D38" s="34">
        <v>2014</v>
      </c>
      <c r="E38" s="34">
        <v>8</v>
      </c>
      <c r="F38" s="34">
        <v>15</v>
      </c>
      <c r="G38" s="32">
        <v>18</v>
      </c>
      <c r="H38" s="32" t="s">
        <v>416</v>
      </c>
      <c r="I38" s="22">
        <v>0.75</v>
      </c>
      <c r="J38" s="33">
        <v>901</v>
      </c>
      <c r="K38" s="33">
        <v>935</v>
      </c>
      <c r="L38" s="33">
        <f t="shared" si="4"/>
        <v>34</v>
      </c>
      <c r="M38">
        <v>45</v>
      </c>
      <c r="N38">
        <v>43</v>
      </c>
      <c r="O38">
        <v>0.85299999999999998</v>
      </c>
      <c r="P38" s="18">
        <f t="shared" si="0"/>
        <v>0.21325</v>
      </c>
      <c r="Q38" s="31" t="s">
        <v>416</v>
      </c>
      <c r="R38" s="31">
        <v>42454</v>
      </c>
      <c r="S38" s="31">
        <v>41866</v>
      </c>
      <c r="T38" s="23" t="s">
        <v>416</v>
      </c>
      <c r="U38" t="s">
        <v>416</v>
      </c>
      <c r="V38" s="18">
        <v>305.23276814420984</v>
      </c>
      <c r="W38" s="18">
        <f>(V38-420.68)*I38</f>
        <v>-86.585423891842623</v>
      </c>
      <c r="X38" s="18" t="s">
        <v>416</v>
      </c>
      <c r="Y38" s="12">
        <v>19.0546875</v>
      </c>
      <c r="Z38" s="22">
        <f t="shared" si="6"/>
        <v>10.862109374999999</v>
      </c>
      <c r="AA38" s="22">
        <f t="shared" si="3"/>
        <v>19.168428308823529</v>
      </c>
      <c r="AB38" s="18" t="s">
        <v>416</v>
      </c>
      <c r="AC38" s="18" t="s">
        <v>416</v>
      </c>
      <c r="AD38" s="18" t="s">
        <v>416</v>
      </c>
    </row>
    <row r="39" spans="1:30" x14ac:dyDescent="0.35">
      <c r="A39" s="18" t="s">
        <v>396</v>
      </c>
      <c r="B39" s="18" t="s">
        <v>129</v>
      </c>
      <c r="C39" s="9">
        <v>239</v>
      </c>
      <c r="D39" s="34">
        <v>2014</v>
      </c>
      <c r="E39" s="34">
        <v>8</v>
      </c>
      <c r="F39" s="34">
        <v>15</v>
      </c>
      <c r="G39" s="32">
        <v>18</v>
      </c>
      <c r="H39" s="32" t="s">
        <v>416</v>
      </c>
      <c r="I39" s="22">
        <v>0.75</v>
      </c>
      <c r="J39" s="33">
        <v>902</v>
      </c>
      <c r="K39" s="33">
        <v>936</v>
      </c>
      <c r="L39" s="33">
        <f t="shared" si="4"/>
        <v>34</v>
      </c>
      <c r="M39">
        <v>50</v>
      </c>
      <c r="N39">
        <v>47</v>
      </c>
      <c r="O39">
        <v>1.19</v>
      </c>
      <c r="P39" s="18">
        <f t="shared" si="0"/>
        <v>0.29749999999999999</v>
      </c>
      <c r="Q39" s="31" t="s">
        <v>416</v>
      </c>
      <c r="R39" s="31">
        <v>42454</v>
      </c>
      <c r="S39" s="31">
        <v>41866</v>
      </c>
      <c r="T39" s="23" t="s">
        <v>416</v>
      </c>
      <c r="U39" t="s">
        <v>416</v>
      </c>
      <c r="V39" s="31" t="s">
        <v>416</v>
      </c>
      <c r="W39" s="31" t="s">
        <v>416</v>
      </c>
      <c r="X39" s="18" t="s">
        <v>416</v>
      </c>
      <c r="Y39" s="22">
        <v>18.25</v>
      </c>
      <c r="Z39" s="22">
        <f t="shared" si="6"/>
        <v>10.258593749999999</v>
      </c>
      <c r="AA39" s="22">
        <f t="shared" si="3"/>
        <v>18.103400735294116</v>
      </c>
      <c r="AB39" s="18" t="s">
        <v>416</v>
      </c>
      <c r="AC39" s="18" t="s">
        <v>416</v>
      </c>
      <c r="AD39" s="18" t="s">
        <v>416</v>
      </c>
    </row>
    <row r="40" spans="1:30" x14ac:dyDescent="0.35">
      <c r="A40" s="18" t="s">
        <v>397</v>
      </c>
      <c r="B40" s="18" t="s">
        <v>130</v>
      </c>
      <c r="C40" s="9">
        <v>239</v>
      </c>
      <c r="D40" s="34">
        <v>2014</v>
      </c>
      <c r="E40" s="34">
        <v>8</v>
      </c>
      <c r="F40" s="34">
        <v>15</v>
      </c>
      <c r="G40" s="32">
        <v>18</v>
      </c>
      <c r="H40" s="32" t="s">
        <v>416</v>
      </c>
      <c r="I40" s="22">
        <v>0.75</v>
      </c>
      <c r="J40" s="33">
        <v>903</v>
      </c>
      <c r="K40" s="33">
        <v>936</v>
      </c>
      <c r="L40" s="33">
        <f t="shared" si="4"/>
        <v>33</v>
      </c>
      <c r="M40">
        <v>50</v>
      </c>
      <c r="N40">
        <v>47</v>
      </c>
      <c r="O40">
        <v>1.099</v>
      </c>
      <c r="P40" s="18">
        <f t="shared" si="0"/>
        <v>0.27474999999999999</v>
      </c>
      <c r="Q40" s="31" t="s">
        <v>416</v>
      </c>
      <c r="R40" s="31">
        <v>42454</v>
      </c>
      <c r="S40" s="31">
        <v>41866</v>
      </c>
      <c r="T40" s="23" t="s">
        <v>416</v>
      </c>
      <c r="U40" t="s">
        <v>416</v>
      </c>
      <c r="V40" s="31" t="s">
        <v>416</v>
      </c>
      <c r="W40" s="31" t="s">
        <v>416</v>
      </c>
      <c r="X40" s="18" t="s">
        <v>416</v>
      </c>
      <c r="Y40" s="12">
        <v>20.3671875</v>
      </c>
      <c r="Z40" s="22">
        <f t="shared" si="6"/>
        <v>11.846484374999999</v>
      </c>
      <c r="AA40" s="22">
        <f t="shared" si="3"/>
        <v>21.539062499999996</v>
      </c>
      <c r="AB40" s="18" t="s">
        <v>416</v>
      </c>
      <c r="AC40" s="18" t="s">
        <v>416</v>
      </c>
      <c r="AD40" s="18" t="s">
        <v>416</v>
      </c>
    </row>
    <row r="41" spans="1:30" x14ac:dyDescent="0.35">
      <c r="A41" s="18" t="s">
        <v>398</v>
      </c>
      <c r="B41" s="18" t="s">
        <v>131</v>
      </c>
      <c r="C41" s="9">
        <v>239</v>
      </c>
      <c r="D41" s="34">
        <v>2014</v>
      </c>
      <c r="E41" s="34">
        <v>8</v>
      </c>
      <c r="F41" s="34">
        <v>15</v>
      </c>
      <c r="G41" s="32">
        <v>18</v>
      </c>
      <c r="H41" s="32" t="s">
        <v>416</v>
      </c>
      <c r="I41" s="22">
        <v>0.75</v>
      </c>
      <c r="J41" s="33">
        <v>903</v>
      </c>
      <c r="K41" s="33">
        <v>937</v>
      </c>
      <c r="L41" s="33">
        <f t="shared" si="4"/>
        <v>34</v>
      </c>
      <c r="M41">
        <v>45</v>
      </c>
      <c r="N41">
        <v>43</v>
      </c>
      <c r="O41">
        <v>0.74299999999999999</v>
      </c>
      <c r="P41" s="18">
        <f t="shared" si="0"/>
        <v>0.18575</v>
      </c>
      <c r="Q41" s="31" t="s">
        <v>416</v>
      </c>
      <c r="R41" s="31">
        <v>42454</v>
      </c>
      <c r="S41" s="31">
        <v>41866</v>
      </c>
      <c r="T41" s="23" t="s">
        <v>416</v>
      </c>
      <c r="U41" t="s">
        <v>416</v>
      </c>
      <c r="V41" s="31" t="s">
        <v>416</v>
      </c>
      <c r="W41" s="31" t="s">
        <v>416</v>
      </c>
      <c r="X41" s="18" t="s">
        <v>416</v>
      </c>
      <c r="Y41" s="12">
        <v>12</v>
      </c>
      <c r="Z41" s="22">
        <f t="shared" si="6"/>
        <v>5.5710937499999993</v>
      </c>
      <c r="AA41" s="22">
        <f t="shared" si="3"/>
        <v>9.831341911764703</v>
      </c>
      <c r="AB41" s="18" t="s">
        <v>416</v>
      </c>
      <c r="AC41" s="18" t="s">
        <v>416</v>
      </c>
      <c r="AD41" s="18" t="s">
        <v>416</v>
      </c>
    </row>
    <row r="42" spans="1:30" x14ac:dyDescent="0.35">
      <c r="A42" s="18" t="s">
        <v>399</v>
      </c>
      <c r="B42" s="18" t="s">
        <v>132</v>
      </c>
      <c r="C42" s="9">
        <v>239</v>
      </c>
      <c r="D42" s="34">
        <v>2014</v>
      </c>
      <c r="E42" s="34">
        <v>8</v>
      </c>
      <c r="F42" s="34">
        <v>15</v>
      </c>
      <c r="G42" s="32">
        <v>18</v>
      </c>
      <c r="H42" s="32" t="s">
        <v>416</v>
      </c>
      <c r="I42" s="22">
        <v>0.75</v>
      </c>
      <c r="J42" s="33">
        <v>903</v>
      </c>
      <c r="K42" s="33">
        <v>937</v>
      </c>
      <c r="L42" s="33">
        <f t="shared" si="4"/>
        <v>34</v>
      </c>
      <c r="M42">
        <v>48</v>
      </c>
      <c r="N42">
        <v>45</v>
      </c>
      <c r="O42">
        <v>0.92800000000000005</v>
      </c>
      <c r="P42" s="18">
        <f t="shared" si="0"/>
        <v>0.23200000000000001</v>
      </c>
      <c r="Q42" s="31" t="s">
        <v>416</v>
      </c>
      <c r="R42" s="31">
        <v>42454</v>
      </c>
      <c r="S42" s="31">
        <v>41866</v>
      </c>
      <c r="T42" s="23" t="s">
        <v>416</v>
      </c>
      <c r="U42" t="s">
        <v>416</v>
      </c>
      <c r="V42" s="5">
        <v>357.27954305848198</v>
      </c>
      <c r="W42" s="18">
        <f>(V42-420.68)*I42</f>
        <v>-47.550342706138522</v>
      </c>
      <c r="X42" s="18" t="s">
        <v>416</v>
      </c>
      <c r="Y42" s="12">
        <v>12.890624999999998</v>
      </c>
      <c r="Z42" s="22">
        <f t="shared" si="6"/>
        <v>6.2390624999999984</v>
      </c>
      <c r="AA42" s="22">
        <f t="shared" si="3"/>
        <v>11.010110294117643</v>
      </c>
      <c r="AB42" s="18" t="s">
        <v>416</v>
      </c>
      <c r="AC42" s="18" t="s">
        <v>416</v>
      </c>
      <c r="AD42" s="18" t="s">
        <v>416</v>
      </c>
    </row>
    <row r="43" spans="1:30" x14ac:dyDescent="0.35">
      <c r="A43" s="18" t="s">
        <v>400</v>
      </c>
      <c r="B43" s="18" t="s">
        <v>133</v>
      </c>
      <c r="C43" s="9">
        <v>239</v>
      </c>
      <c r="D43" s="34">
        <v>2014</v>
      </c>
      <c r="E43" s="34">
        <v>8</v>
      </c>
      <c r="F43" s="34">
        <v>15</v>
      </c>
      <c r="G43" s="32">
        <v>18</v>
      </c>
      <c r="H43" s="32" t="s">
        <v>416</v>
      </c>
      <c r="I43" s="22">
        <v>0.75</v>
      </c>
      <c r="J43" s="33">
        <v>904</v>
      </c>
      <c r="K43" s="33">
        <v>938</v>
      </c>
      <c r="L43" s="33">
        <f t="shared" si="4"/>
        <v>34</v>
      </c>
      <c r="M43">
        <v>49</v>
      </c>
      <c r="N43">
        <v>47</v>
      </c>
      <c r="O43">
        <v>1.0089999999999999</v>
      </c>
      <c r="P43" s="18">
        <f t="shared" si="0"/>
        <v>0.25224999999999997</v>
      </c>
      <c r="Q43" s="31" t="s">
        <v>416</v>
      </c>
      <c r="R43" s="31">
        <v>42454</v>
      </c>
      <c r="S43" s="31">
        <v>41866</v>
      </c>
      <c r="T43" s="23" t="s">
        <v>416</v>
      </c>
      <c r="U43" t="s">
        <v>416</v>
      </c>
      <c r="V43" s="31" t="s">
        <v>416</v>
      </c>
      <c r="W43" s="31" t="s">
        <v>416</v>
      </c>
      <c r="X43" s="31" t="s">
        <v>416</v>
      </c>
      <c r="Y43" s="12">
        <v>18.28125</v>
      </c>
      <c r="Z43" s="22">
        <f t="shared" si="6"/>
        <v>10.282031249999999</v>
      </c>
      <c r="AA43" s="22">
        <f t="shared" si="3"/>
        <v>18.144761029411761</v>
      </c>
      <c r="AB43" s="18" t="s">
        <v>416</v>
      </c>
      <c r="AC43" s="18" t="s">
        <v>416</v>
      </c>
      <c r="AD43" s="18" t="s">
        <v>416</v>
      </c>
    </row>
    <row r="44" spans="1:30" x14ac:dyDescent="0.35">
      <c r="A44" s="18" t="s">
        <v>401</v>
      </c>
      <c r="B44" s="18" t="s">
        <v>134</v>
      </c>
      <c r="C44" s="9">
        <v>239</v>
      </c>
      <c r="D44" s="34">
        <v>2014</v>
      </c>
      <c r="E44" s="34">
        <v>8</v>
      </c>
      <c r="F44" s="34">
        <v>15</v>
      </c>
      <c r="G44" s="32">
        <v>18</v>
      </c>
      <c r="H44" s="32" t="s">
        <v>416</v>
      </c>
      <c r="I44" s="22">
        <v>0.75</v>
      </c>
      <c r="J44" s="33">
        <v>904</v>
      </c>
      <c r="K44" s="33">
        <v>938</v>
      </c>
      <c r="L44" s="33">
        <f t="shared" si="4"/>
        <v>34</v>
      </c>
      <c r="M44">
        <v>47</v>
      </c>
      <c r="N44">
        <v>45</v>
      </c>
      <c r="O44">
        <v>0.88200000000000001</v>
      </c>
      <c r="P44" s="18">
        <f t="shared" si="0"/>
        <v>0.2205</v>
      </c>
      <c r="Q44" s="31" t="s">
        <v>416</v>
      </c>
      <c r="R44" s="31">
        <v>42454</v>
      </c>
      <c r="S44" s="31">
        <v>41866</v>
      </c>
      <c r="T44" s="23" t="s">
        <v>416</v>
      </c>
      <c r="U44" t="s">
        <v>416</v>
      </c>
      <c r="V44" s="31" t="s">
        <v>416</v>
      </c>
      <c r="W44" s="31" t="s">
        <v>416</v>
      </c>
      <c r="X44" s="31" t="s">
        <v>416</v>
      </c>
      <c r="Y44" s="22">
        <v>16.375</v>
      </c>
      <c r="Z44" s="22">
        <f t="shared" si="6"/>
        <v>8.8523437499999993</v>
      </c>
      <c r="AA44" s="22">
        <f t="shared" si="3"/>
        <v>15.621783088235292</v>
      </c>
      <c r="AB44" s="18" t="s">
        <v>416</v>
      </c>
      <c r="AC44" s="18" t="s">
        <v>416</v>
      </c>
      <c r="AD44" s="18" t="s">
        <v>416</v>
      </c>
    </row>
    <row r="45" spans="1:30" x14ac:dyDescent="0.35">
      <c r="A45" s="18" t="s">
        <v>402</v>
      </c>
      <c r="B45" s="18" t="s">
        <v>135</v>
      </c>
      <c r="C45" s="9">
        <v>239</v>
      </c>
      <c r="D45" s="34">
        <v>2014</v>
      </c>
      <c r="E45" s="34">
        <v>8</v>
      </c>
      <c r="F45" s="34">
        <v>15</v>
      </c>
      <c r="G45" s="32">
        <v>18</v>
      </c>
      <c r="H45" s="32" t="s">
        <v>416</v>
      </c>
      <c r="I45" s="22">
        <v>0.75</v>
      </c>
      <c r="J45" s="33">
        <v>905</v>
      </c>
      <c r="K45" s="33">
        <v>939</v>
      </c>
      <c r="L45" s="33">
        <f t="shared" si="4"/>
        <v>34</v>
      </c>
      <c r="M45">
        <v>47</v>
      </c>
      <c r="N45">
        <v>45</v>
      </c>
      <c r="O45">
        <v>0.90400000000000003</v>
      </c>
      <c r="P45" s="18">
        <f t="shared" si="0"/>
        <v>0.22600000000000001</v>
      </c>
      <c r="Q45" s="31" t="s">
        <v>416</v>
      </c>
      <c r="R45" s="31">
        <v>42454</v>
      </c>
      <c r="S45" s="31">
        <v>41866</v>
      </c>
      <c r="T45" s="23" t="s">
        <v>416</v>
      </c>
      <c r="U45" t="s">
        <v>416</v>
      </c>
      <c r="V45" s="31" t="s">
        <v>416</v>
      </c>
      <c r="W45" s="31" t="s">
        <v>416</v>
      </c>
      <c r="X45" s="31" t="s">
        <v>416</v>
      </c>
      <c r="Y45" s="22">
        <v>16.406250000000007</v>
      </c>
      <c r="Z45" s="22">
        <f t="shared" si="6"/>
        <v>8.8757812500000046</v>
      </c>
      <c r="AA45" s="22">
        <f t="shared" si="3"/>
        <v>15.663143382352951</v>
      </c>
      <c r="AB45" s="18" t="s">
        <v>416</v>
      </c>
      <c r="AC45" s="18" t="s">
        <v>416</v>
      </c>
      <c r="AD45" s="18" t="s">
        <v>416</v>
      </c>
    </row>
    <row r="46" spans="1:30" x14ac:dyDescent="0.35">
      <c r="A46" s="18" t="s">
        <v>403</v>
      </c>
      <c r="B46" s="18" t="s">
        <v>136</v>
      </c>
      <c r="C46" s="9">
        <v>239</v>
      </c>
      <c r="D46" s="34">
        <v>2014</v>
      </c>
      <c r="E46" s="34">
        <v>8</v>
      </c>
      <c r="F46" s="34">
        <v>15</v>
      </c>
      <c r="G46" s="32">
        <v>18</v>
      </c>
      <c r="H46" s="32" t="s">
        <v>416</v>
      </c>
      <c r="I46" s="22">
        <v>0.75</v>
      </c>
      <c r="J46" s="33">
        <v>905</v>
      </c>
      <c r="K46" s="33">
        <v>926</v>
      </c>
      <c r="L46" s="33">
        <f t="shared" si="4"/>
        <v>21</v>
      </c>
      <c r="M46">
        <v>51</v>
      </c>
      <c r="N46">
        <v>46</v>
      </c>
      <c r="O46">
        <v>0.95199999999999996</v>
      </c>
      <c r="P46" s="18">
        <f t="shared" si="0"/>
        <v>0.23799999999999999</v>
      </c>
      <c r="Q46" s="31" t="s">
        <v>416</v>
      </c>
      <c r="R46" s="31">
        <v>42454</v>
      </c>
      <c r="S46" s="31">
        <v>41866</v>
      </c>
      <c r="T46" s="23" t="s">
        <v>416</v>
      </c>
      <c r="U46" t="s">
        <v>416</v>
      </c>
      <c r="V46" s="5">
        <v>519.39946508205821</v>
      </c>
      <c r="W46" s="18">
        <f>(V46-420.68)*I46</f>
        <v>74.039598811543655</v>
      </c>
      <c r="X46" s="18">
        <f t="shared" ref="X46:X94" si="7">W46/L46*60</f>
        <v>211.54171089012473</v>
      </c>
      <c r="Y46" s="12">
        <v>14.437499999999998</v>
      </c>
      <c r="Z46" s="22">
        <f t="shared" si="6"/>
        <v>7.3992187499999984</v>
      </c>
      <c r="AA46" s="22">
        <f t="shared" si="3"/>
        <v>21.140624999999993</v>
      </c>
      <c r="AB46" s="18" t="s">
        <v>416</v>
      </c>
      <c r="AC46" s="18" t="s">
        <v>416</v>
      </c>
      <c r="AD46" s="18" t="s">
        <v>416</v>
      </c>
    </row>
    <row r="47" spans="1:30" x14ac:dyDescent="0.35">
      <c r="A47" t="s">
        <v>404</v>
      </c>
      <c r="B47" s="18" t="s">
        <v>143</v>
      </c>
      <c r="C47" s="9">
        <v>239</v>
      </c>
      <c r="D47" s="34">
        <v>2014</v>
      </c>
      <c r="E47" s="34">
        <v>8</v>
      </c>
      <c r="F47" s="34">
        <v>15</v>
      </c>
      <c r="G47" s="32">
        <v>18</v>
      </c>
      <c r="H47" s="32" t="s">
        <v>416</v>
      </c>
      <c r="I47" s="22">
        <v>0.75</v>
      </c>
      <c r="J47" s="33">
        <v>856</v>
      </c>
      <c r="K47" s="33">
        <v>926</v>
      </c>
      <c r="L47" s="33">
        <v>30</v>
      </c>
      <c r="M47" t="s">
        <v>416</v>
      </c>
      <c r="N47" s="18" t="s">
        <v>416</v>
      </c>
      <c r="O47" s="18" t="s">
        <v>416</v>
      </c>
      <c r="P47" s="18" t="s">
        <v>416</v>
      </c>
      <c r="Q47" s="31" t="s">
        <v>416</v>
      </c>
      <c r="R47" s="31">
        <v>42454</v>
      </c>
      <c r="S47" s="31">
        <v>41866</v>
      </c>
      <c r="T47" s="31" t="s">
        <v>416</v>
      </c>
      <c r="U47" s="31" t="s">
        <v>416</v>
      </c>
      <c r="V47" t="s">
        <v>416</v>
      </c>
      <c r="W47" s="18" t="s">
        <v>416</v>
      </c>
      <c r="X47" s="18" t="s">
        <v>416</v>
      </c>
      <c r="Y47" s="12">
        <v>6.421875</v>
      </c>
      <c r="Z47" s="22">
        <f t="shared" si="6"/>
        <v>1.3874999999999997</v>
      </c>
      <c r="AA47" s="22" t="s">
        <v>416</v>
      </c>
      <c r="AB47" s="18" t="s">
        <v>416</v>
      </c>
      <c r="AC47" s="18" t="s">
        <v>416</v>
      </c>
      <c r="AD47" s="18" t="s">
        <v>416</v>
      </c>
    </row>
    <row r="48" spans="1:30" x14ac:dyDescent="0.35">
      <c r="A48" s="18" t="s">
        <v>405</v>
      </c>
      <c r="B48" s="18" t="s">
        <v>138</v>
      </c>
      <c r="C48" s="9">
        <v>239</v>
      </c>
      <c r="D48" s="34">
        <v>2014</v>
      </c>
      <c r="E48" s="34">
        <v>8</v>
      </c>
      <c r="F48" s="34">
        <v>15</v>
      </c>
      <c r="G48" s="32">
        <v>18</v>
      </c>
      <c r="H48" s="32" t="s">
        <v>416</v>
      </c>
      <c r="I48" s="22">
        <v>0.75</v>
      </c>
      <c r="J48" s="33">
        <v>856</v>
      </c>
      <c r="K48" s="33">
        <v>926</v>
      </c>
      <c r="L48" s="33">
        <v>30</v>
      </c>
      <c r="M48" s="18" t="s">
        <v>416</v>
      </c>
      <c r="N48" s="18" t="s">
        <v>416</v>
      </c>
      <c r="O48" s="18" t="s">
        <v>416</v>
      </c>
      <c r="P48" s="18" t="s">
        <v>416</v>
      </c>
      <c r="Q48" s="31" t="s">
        <v>416</v>
      </c>
      <c r="R48" s="31">
        <v>42454</v>
      </c>
      <c r="S48" s="31">
        <v>41866</v>
      </c>
      <c r="T48" s="31" t="s">
        <v>416</v>
      </c>
      <c r="U48" s="31" t="s">
        <v>416</v>
      </c>
      <c r="V48" s="31" t="s">
        <v>416</v>
      </c>
      <c r="W48" s="31" t="s">
        <v>416</v>
      </c>
      <c r="X48" s="18" t="s">
        <v>416</v>
      </c>
      <c r="Y48" s="22">
        <v>2.8812499999999996</v>
      </c>
      <c r="Z48" s="22">
        <f t="shared" si="6"/>
        <v>-1.2679687500000005</v>
      </c>
      <c r="AA48" s="22" t="s">
        <v>416</v>
      </c>
      <c r="AB48" s="18" t="s">
        <v>416</v>
      </c>
      <c r="AC48" s="18" t="s">
        <v>416</v>
      </c>
      <c r="AD48" s="18" t="s">
        <v>416</v>
      </c>
    </row>
    <row r="49" spans="1:30" x14ac:dyDescent="0.35">
      <c r="A49" s="18" t="s">
        <v>406</v>
      </c>
      <c r="B49" s="18" t="s">
        <v>139</v>
      </c>
      <c r="C49" s="9">
        <v>239</v>
      </c>
      <c r="D49" s="34">
        <v>2014</v>
      </c>
      <c r="E49" s="34">
        <v>8</v>
      </c>
      <c r="F49" s="34">
        <v>15</v>
      </c>
      <c r="G49" s="32">
        <v>18</v>
      </c>
      <c r="H49" s="32" t="s">
        <v>416</v>
      </c>
      <c r="I49" s="22">
        <v>0.75</v>
      </c>
      <c r="J49" s="33">
        <v>856</v>
      </c>
      <c r="K49" s="33">
        <v>926</v>
      </c>
      <c r="L49" s="33">
        <v>30</v>
      </c>
      <c r="M49" s="18" t="s">
        <v>416</v>
      </c>
      <c r="N49" s="18" t="s">
        <v>416</v>
      </c>
      <c r="O49" s="18" t="s">
        <v>416</v>
      </c>
      <c r="P49" s="18" t="s">
        <v>416</v>
      </c>
      <c r="Q49" s="31" t="s">
        <v>416</v>
      </c>
      <c r="R49" s="31">
        <v>42454</v>
      </c>
      <c r="S49" s="31">
        <v>41866</v>
      </c>
      <c r="T49" s="31" t="s">
        <v>416</v>
      </c>
      <c r="U49" s="31" t="s">
        <v>416</v>
      </c>
      <c r="V49" s="31" t="s">
        <v>416</v>
      </c>
      <c r="W49" s="31" t="s">
        <v>416</v>
      </c>
      <c r="X49" s="18" t="s">
        <v>416</v>
      </c>
      <c r="Y49" s="12">
        <v>27.278571428571428</v>
      </c>
      <c r="Z49" s="22">
        <f t="shared" si="6"/>
        <v>17.030022321428568</v>
      </c>
      <c r="AA49" s="22" t="s">
        <v>416</v>
      </c>
      <c r="AB49" s="18" t="s">
        <v>416</v>
      </c>
      <c r="AC49" s="18" t="s">
        <v>416</v>
      </c>
      <c r="AD49" s="18" t="s">
        <v>416</v>
      </c>
    </row>
    <row r="50" spans="1:30" x14ac:dyDescent="0.35">
      <c r="A50" s="18" t="s">
        <v>407</v>
      </c>
      <c r="B50" s="18" t="s">
        <v>140</v>
      </c>
      <c r="C50" s="9">
        <v>239</v>
      </c>
      <c r="D50" s="34">
        <v>2014</v>
      </c>
      <c r="E50" s="34">
        <v>8</v>
      </c>
      <c r="F50" s="34">
        <v>15</v>
      </c>
      <c r="G50" s="32">
        <v>18</v>
      </c>
      <c r="H50" s="32" t="s">
        <v>416</v>
      </c>
      <c r="I50" s="22">
        <v>0.75</v>
      </c>
      <c r="J50" s="33">
        <v>856</v>
      </c>
      <c r="K50" s="33">
        <v>926</v>
      </c>
      <c r="L50" s="33">
        <v>30</v>
      </c>
      <c r="M50" s="18" t="s">
        <v>416</v>
      </c>
      <c r="N50" s="18" t="s">
        <v>416</v>
      </c>
      <c r="O50" s="18" t="s">
        <v>416</v>
      </c>
      <c r="P50" s="18" t="s">
        <v>416</v>
      </c>
      <c r="Q50" s="31" t="s">
        <v>416</v>
      </c>
      <c r="R50" s="31">
        <v>42454</v>
      </c>
      <c r="S50" s="31">
        <v>41866</v>
      </c>
      <c r="T50" s="31" t="s">
        <v>416</v>
      </c>
      <c r="U50" s="31" t="s">
        <v>416</v>
      </c>
      <c r="V50" s="31" t="s">
        <v>416</v>
      </c>
      <c r="W50" s="18" t="s">
        <v>416</v>
      </c>
      <c r="X50" s="18" t="s">
        <v>416</v>
      </c>
      <c r="Y50" s="22">
        <v>6.5</v>
      </c>
      <c r="Z50" s="22">
        <f t="shared" si="6"/>
        <v>1.4460937499999997</v>
      </c>
      <c r="AA50" s="22" t="s">
        <v>416</v>
      </c>
      <c r="AB50" s="18" t="s">
        <v>416</v>
      </c>
      <c r="AC50" s="18" t="s">
        <v>416</v>
      </c>
      <c r="AD50" s="18" t="s">
        <v>416</v>
      </c>
    </row>
    <row r="51" spans="1:30" x14ac:dyDescent="0.35">
      <c r="A51" s="18" t="s">
        <v>408</v>
      </c>
      <c r="B51" s="18" t="s">
        <v>141</v>
      </c>
      <c r="C51" s="9">
        <v>239</v>
      </c>
      <c r="D51" s="34">
        <v>2014</v>
      </c>
      <c r="E51" s="34">
        <v>8</v>
      </c>
      <c r="F51" s="34">
        <v>15</v>
      </c>
      <c r="G51" s="32">
        <v>18</v>
      </c>
      <c r="H51" s="32" t="s">
        <v>416</v>
      </c>
      <c r="I51" s="22">
        <v>0.75</v>
      </c>
      <c r="J51" s="33">
        <v>856</v>
      </c>
      <c r="K51" s="33">
        <v>926</v>
      </c>
      <c r="L51" s="33">
        <v>30</v>
      </c>
      <c r="M51" s="18" t="s">
        <v>416</v>
      </c>
      <c r="N51" s="18" t="s">
        <v>416</v>
      </c>
      <c r="O51" s="18" t="s">
        <v>416</v>
      </c>
      <c r="P51" s="18" t="s">
        <v>416</v>
      </c>
      <c r="Q51" s="31" t="s">
        <v>416</v>
      </c>
      <c r="R51" s="31">
        <v>42454</v>
      </c>
      <c r="S51" s="31">
        <v>41866</v>
      </c>
      <c r="T51" s="31" t="s">
        <v>416</v>
      </c>
      <c r="U51" s="31" t="s">
        <v>416</v>
      </c>
      <c r="V51" s="31" t="s">
        <v>416</v>
      </c>
      <c r="W51" s="18" t="s">
        <v>416</v>
      </c>
      <c r="X51" s="18" t="s">
        <v>416</v>
      </c>
      <c r="Y51" s="12">
        <v>2.484375</v>
      </c>
      <c r="Z51" s="22">
        <f t="shared" si="6"/>
        <v>-1.5656250000000003</v>
      </c>
      <c r="AA51" s="22" t="s">
        <v>416</v>
      </c>
      <c r="AB51" t="s">
        <v>416</v>
      </c>
      <c r="AC51" s="18" t="s">
        <v>416</v>
      </c>
      <c r="AD51" s="18" t="s">
        <v>416</v>
      </c>
    </row>
    <row r="52" spans="1:30" x14ac:dyDescent="0.35">
      <c r="A52" s="18" t="s">
        <v>359</v>
      </c>
      <c r="B52" s="18" t="s">
        <v>117</v>
      </c>
      <c r="C52" s="30">
        <v>222</v>
      </c>
      <c r="D52" s="34">
        <v>2015</v>
      </c>
      <c r="E52" s="34">
        <v>8</v>
      </c>
      <c r="F52" s="34">
        <v>12</v>
      </c>
      <c r="G52" s="32">
        <v>20</v>
      </c>
      <c r="H52" s="32">
        <v>28.7</v>
      </c>
      <c r="I52" s="22">
        <v>0.75</v>
      </c>
      <c r="J52" s="33">
        <v>924</v>
      </c>
      <c r="K52" s="33">
        <v>954</v>
      </c>
      <c r="L52" s="33">
        <f t="shared" si="4"/>
        <v>30</v>
      </c>
      <c r="M52" s="33">
        <v>45</v>
      </c>
      <c r="N52" s="18">
        <v>36</v>
      </c>
      <c r="O52" s="35">
        <v>0.81499999999999995</v>
      </c>
      <c r="P52" s="18">
        <f t="shared" si="0"/>
        <v>0.20374999999999999</v>
      </c>
      <c r="Q52" s="31">
        <v>42228</v>
      </c>
      <c r="R52" s="31">
        <v>42228</v>
      </c>
      <c r="S52" s="31">
        <v>42228</v>
      </c>
      <c r="T52" s="31">
        <v>42227</v>
      </c>
      <c r="U52" s="18">
        <v>11.286604578054865</v>
      </c>
      <c r="V52" s="18">
        <v>1736.8310767246937</v>
      </c>
      <c r="W52" s="18">
        <f>(V52-AVERAGE($V$72:$V$76))*I52</f>
        <v>830.45212765957444</v>
      </c>
      <c r="X52" s="18">
        <f t="shared" si="7"/>
        <v>1660.9042553191489</v>
      </c>
      <c r="Y52" s="22">
        <v>11.950000000000001</v>
      </c>
      <c r="Z52" s="22">
        <f>(Y52-AVERAGE($Y$72:$Y$76))*I52</f>
        <v>4.2421875</v>
      </c>
      <c r="AA52" s="22">
        <f t="shared" si="3"/>
        <v>8.484375</v>
      </c>
      <c r="AB52" s="18">
        <v>7.5715339320377684</v>
      </c>
      <c r="AC52">
        <f>AB52-AVERAGE($AB$72:$AB$76)</f>
        <v>7.2329075481455618E-2</v>
      </c>
      <c r="AD52">
        <f>AC52/L52*60</f>
        <v>0.14465815096291124</v>
      </c>
    </row>
    <row r="53" spans="1:30" x14ac:dyDescent="0.35">
      <c r="A53" s="18" t="s">
        <v>360</v>
      </c>
      <c r="B53" s="18" t="s">
        <v>118</v>
      </c>
      <c r="C53" s="30">
        <v>222</v>
      </c>
      <c r="D53" s="34">
        <v>2015</v>
      </c>
      <c r="E53" s="34">
        <v>8</v>
      </c>
      <c r="F53" s="34">
        <v>12</v>
      </c>
      <c r="G53" s="32">
        <v>20</v>
      </c>
      <c r="H53" s="32">
        <v>28.7</v>
      </c>
      <c r="I53" s="22">
        <v>0.75</v>
      </c>
      <c r="J53" s="33">
        <v>925</v>
      </c>
      <c r="K53" s="33">
        <v>955</v>
      </c>
      <c r="L53" s="33">
        <f t="shared" si="4"/>
        <v>30</v>
      </c>
      <c r="M53" s="33">
        <v>40</v>
      </c>
      <c r="N53" s="18">
        <v>34</v>
      </c>
      <c r="O53" s="35">
        <v>0.91700000000000004</v>
      </c>
      <c r="P53" s="18">
        <f t="shared" si="0"/>
        <v>0.22925000000000001</v>
      </c>
      <c r="Q53" s="31">
        <v>42228</v>
      </c>
      <c r="R53" s="31">
        <v>42228</v>
      </c>
      <c r="S53" s="31">
        <v>42228</v>
      </c>
      <c r="T53" s="31">
        <v>42227</v>
      </c>
      <c r="U53" s="31" t="s">
        <v>416</v>
      </c>
      <c r="V53" s="18">
        <v>2048.3236621534493</v>
      </c>
      <c r="W53" s="18">
        <f t="shared" ref="W53:W76" si="8">(V53-AVERAGE($V$72:$V$76))*I53</f>
        <v>1064.071566731141</v>
      </c>
      <c r="X53" s="18">
        <f t="shared" si="7"/>
        <v>2128.1431334622821</v>
      </c>
      <c r="Y53" s="12">
        <v>15.65625</v>
      </c>
      <c r="Z53" s="22">
        <f t="shared" ref="Z53:Z76" si="9">(Y53-AVERAGE($Y$72:$Y$76))*I53</f>
        <v>7.0218749999999996</v>
      </c>
      <c r="AA53" s="22">
        <f t="shared" si="3"/>
        <v>14.043749999999999</v>
      </c>
      <c r="AB53" s="18">
        <v>7.3867499215455155</v>
      </c>
      <c r="AC53" s="18">
        <f t="shared" ref="AC53:AC76" si="10">AB53-AVERAGE($AB$72:$AB$76)</f>
        <v>-0.11245493501079729</v>
      </c>
      <c r="AD53" s="18" t="s">
        <v>416</v>
      </c>
    </row>
    <row r="54" spans="1:30" x14ac:dyDescent="0.35">
      <c r="A54" s="18" t="s">
        <v>361</v>
      </c>
      <c r="B54" s="18" t="s">
        <v>119</v>
      </c>
      <c r="C54" s="30">
        <v>222</v>
      </c>
      <c r="D54" s="34">
        <v>2015</v>
      </c>
      <c r="E54" s="34">
        <v>8</v>
      </c>
      <c r="F54" s="34">
        <v>12</v>
      </c>
      <c r="G54" s="32">
        <v>20</v>
      </c>
      <c r="H54" s="32">
        <v>28.7</v>
      </c>
      <c r="I54" s="22">
        <v>0.75</v>
      </c>
      <c r="J54" s="33">
        <v>925</v>
      </c>
      <c r="K54" s="33">
        <v>956</v>
      </c>
      <c r="L54" s="33">
        <f t="shared" si="4"/>
        <v>31</v>
      </c>
      <c r="M54" s="33">
        <v>42</v>
      </c>
      <c r="N54" s="18">
        <v>35</v>
      </c>
      <c r="O54" s="35">
        <v>0.752</v>
      </c>
      <c r="P54" s="18">
        <f t="shared" si="0"/>
        <v>0.188</v>
      </c>
      <c r="Q54" s="31">
        <v>42228</v>
      </c>
      <c r="R54" s="31">
        <v>42228</v>
      </c>
      <c r="S54" s="31">
        <v>42228</v>
      </c>
      <c r="T54" s="31">
        <v>42227</v>
      </c>
      <c r="U54" s="18">
        <v>16.499198603945597</v>
      </c>
      <c r="V54" s="18">
        <v>1422.1147646679563</v>
      </c>
      <c r="W54" s="18">
        <f t="shared" si="8"/>
        <v>594.41489361702133</v>
      </c>
      <c r="X54" s="18">
        <f t="shared" si="7"/>
        <v>1150.4804392587509</v>
      </c>
      <c r="Y54" s="12">
        <v>14.90625</v>
      </c>
      <c r="Z54" s="22">
        <f t="shared" si="9"/>
        <v>6.4593749999999996</v>
      </c>
      <c r="AA54" s="22">
        <f t="shared" si="3"/>
        <v>12.502016129032256</v>
      </c>
      <c r="AB54" s="18">
        <v>7.7567839803875032</v>
      </c>
      <c r="AC54" s="18">
        <f t="shared" si="10"/>
        <v>0.25757912383119042</v>
      </c>
      <c r="AD54" s="18">
        <f t="shared" ref="AD54:AD95" si="11">AC54/L54*60</f>
        <v>0.49854023967327177</v>
      </c>
    </row>
    <row r="55" spans="1:30" x14ac:dyDescent="0.35">
      <c r="A55" s="18" t="s">
        <v>362</v>
      </c>
      <c r="B55" s="18" t="s">
        <v>120</v>
      </c>
      <c r="C55" s="30">
        <v>222</v>
      </c>
      <c r="D55" s="34">
        <v>2015</v>
      </c>
      <c r="E55" s="34">
        <v>8</v>
      </c>
      <c r="F55" s="34">
        <v>12</v>
      </c>
      <c r="G55" s="32">
        <v>20</v>
      </c>
      <c r="H55" s="32">
        <v>28.7</v>
      </c>
      <c r="I55" s="22">
        <v>0.75</v>
      </c>
      <c r="J55" s="33">
        <v>926</v>
      </c>
      <c r="K55" s="33">
        <v>957</v>
      </c>
      <c r="L55" s="33">
        <f t="shared" si="4"/>
        <v>31</v>
      </c>
      <c r="M55" s="33">
        <v>52</v>
      </c>
      <c r="N55" s="18">
        <v>41</v>
      </c>
      <c r="O55" s="35">
        <v>1.41</v>
      </c>
      <c r="P55" s="18">
        <f t="shared" si="0"/>
        <v>0.35249999999999998</v>
      </c>
      <c r="Q55" s="31">
        <v>42228</v>
      </c>
      <c r="R55" s="31">
        <v>42228</v>
      </c>
      <c r="S55" s="31">
        <v>42228</v>
      </c>
      <c r="T55" s="31">
        <v>42227</v>
      </c>
      <c r="U55" s="18">
        <v>9.2441774004549675</v>
      </c>
      <c r="V55" s="18">
        <v>932.10831721470026</v>
      </c>
      <c r="W55" s="18">
        <f t="shared" si="8"/>
        <v>226.91005802707934</v>
      </c>
      <c r="X55" s="18">
        <f t="shared" si="7"/>
        <v>439.18075747176647</v>
      </c>
      <c r="Y55" s="22">
        <v>18.106250000000003</v>
      </c>
      <c r="Z55" s="22">
        <f t="shared" si="9"/>
        <v>8.8593750000000018</v>
      </c>
      <c r="AA55" s="22">
        <f t="shared" si="3"/>
        <v>17.14717741935484</v>
      </c>
      <c r="AB55" s="18">
        <v>7.6843150935488023</v>
      </c>
      <c r="AC55" s="18">
        <f t="shared" si="10"/>
        <v>0.18511023699248952</v>
      </c>
      <c r="AD55" s="18">
        <f t="shared" si="11"/>
        <v>0.35827787804997968</v>
      </c>
    </row>
    <row r="56" spans="1:30" x14ac:dyDescent="0.35">
      <c r="A56" s="18" t="s">
        <v>363</v>
      </c>
      <c r="B56" s="18" t="s">
        <v>121</v>
      </c>
      <c r="C56" s="30">
        <v>222</v>
      </c>
      <c r="D56" s="34">
        <v>2015</v>
      </c>
      <c r="E56" s="34">
        <v>8</v>
      </c>
      <c r="F56" s="34">
        <v>12</v>
      </c>
      <c r="G56" s="32">
        <v>20</v>
      </c>
      <c r="H56" s="32">
        <v>28.7</v>
      </c>
      <c r="I56" s="22">
        <v>0.75</v>
      </c>
      <c r="J56" s="33">
        <v>926</v>
      </c>
      <c r="K56" s="33">
        <v>959</v>
      </c>
      <c r="L56" s="33">
        <f t="shared" si="4"/>
        <v>33</v>
      </c>
      <c r="M56" s="33">
        <v>50</v>
      </c>
      <c r="N56" s="18">
        <v>40</v>
      </c>
      <c r="O56" s="35">
        <v>1.151</v>
      </c>
      <c r="P56" s="18">
        <f t="shared" si="0"/>
        <v>0.28775000000000001</v>
      </c>
      <c r="Q56" s="31">
        <v>42228</v>
      </c>
      <c r="R56" s="31">
        <v>42228</v>
      </c>
      <c r="S56" s="31">
        <v>42228</v>
      </c>
      <c r="T56" s="31">
        <v>42227</v>
      </c>
      <c r="U56" s="18">
        <v>21.054213168877716</v>
      </c>
      <c r="V56" s="18">
        <v>864.81302385557706</v>
      </c>
      <c r="W56" s="18">
        <f t="shared" si="8"/>
        <v>176.43858800773694</v>
      </c>
      <c r="X56" s="18">
        <f t="shared" si="7"/>
        <v>320.79743274133989</v>
      </c>
      <c r="Y56" s="22">
        <v>18.700000000000003</v>
      </c>
      <c r="Z56" s="22">
        <f t="shared" si="9"/>
        <v>9.3046875000000018</v>
      </c>
      <c r="AA56" s="22">
        <f t="shared" si="3"/>
        <v>16.91761363636364</v>
      </c>
      <c r="AB56" s="18">
        <v>7.4293923855052668</v>
      </c>
      <c r="AC56" s="18">
        <f t="shared" si="10"/>
        <v>-6.9812471051045932E-2</v>
      </c>
      <c r="AD56" s="18" t="s">
        <v>416</v>
      </c>
    </row>
    <row r="57" spans="1:30" x14ac:dyDescent="0.35">
      <c r="A57" s="18" t="s">
        <v>364</v>
      </c>
      <c r="B57" s="18" t="s">
        <v>122</v>
      </c>
      <c r="C57" s="30">
        <v>222</v>
      </c>
      <c r="D57" s="34">
        <v>2015</v>
      </c>
      <c r="E57" s="34">
        <v>8</v>
      </c>
      <c r="F57" s="34">
        <v>12</v>
      </c>
      <c r="G57" s="32">
        <v>20</v>
      </c>
      <c r="H57" s="32">
        <v>28.7</v>
      </c>
      <c r="I57" s="22">
        <v>0.75</v>
      </c>
      <c r="J57" s="33">
        <v>927</v>
      </c>
      <c r="K57" s="33">
        <v>1001</v>
      </c>
      <c r="L57" s="33">
        <v>34</v>
      </c>
      <c r="M57" s="33">
        <v>45</v>
      </c>
      <c r="N57" s="18">
        <v>36</v>
      </c>
      <c r="O57" s="35">
        <v>1.0880000000000001</v>
      </c>
      <c r="P57" s="18">
        <f t="shared" si="0"/>
        <v>0.27200000000000002</v>
      </c>
      <c r="Q57" s="31">
        <v>42228</v>
      </c>
      <c r="R57" s="31">
        <v>42228</v>
      </c>
      <c r="S57" s="31">
        <v>42228</v>
      </c>
      <c r="T57" s="31">
        <v>42227</v>
      </c>
      <c r="U57" s="18">
        <v>13.675302352433633</v>
      </c>
      <c r="V57" s="18">
        <v>792.27917472598324</v>
      </c>
      <c r="W57" s="18">
        <f t="shared" si="8"/>
        <v>122.03820116054158</v>
      </c>
      <c r="X57" s="18">
        <f t="shared" si="7"/>
        <v>215.36153145977926</v>
      </c>
      <c r="Y57" s="22">
        <v>19.731250000000003</v>
      </c>
      <c r="Z57" s="22">
        <f t="shared" si="9"/>
        <v>10.078125000000002</v>
      </c>
      <c r="AA57" s="22">
        <f t="shared" si="3"/>
        <v>17.784926470588236</v>
      </c>
      <c r="AB57" s="18">
        <v>7.3471367036594089</v>
      </c>
      <c r="AC57" s="18">
        <f t="shared" si="10"/>
        <v>-0.1520681528969039</v>
      </c>
      <c r="AD57" s="18" t="s">
        <v>416</v>
      </c>
    </row>
    <row r="58" spans="1:30" x14ac:dyDescent="0.35">
      <c r="A58" s="18" t="s">
        <v>365</v>
      </c>
      <c r="B58" s="18" t="s">
        <v>123</v>
      </c>
      <c r="C58" s="30">
        <v>222</v>
      </c>
      <c r="D58" s="34">
        <v>2015</v>
      </c>
      <c r="E58" s="34">
        <v>8</v>
      </c>
      <c r="F58" s="34">
        <v>12</v>
      </c>
      <c r="G58" s="32">
        <v>20</v>
      </c>
      <c r="H58" s="32">
        <v>28.7</v>
      </c>
      <c r="I58" s="22">
        <v>0.75</v>
      </c>
      <c r="J58" s="33">
        <v>927</v>
      </c>
      <c r="K58" s="33">
        <v>1001</v>
      </c>
      <c r="L58" s="33">
        <v>34</v>
      </c>
      <c r="M58" s="33">
        <v>47</v>
      </c>
      <c r="N58" s="18">
        <v>37</v>
      </c>
      <c r="O58" s="35">
        <v>0.42299999999999999</v>
      </c>
      <c r="P58" s="18">
        <f t="shared" si="0"/>
        <v>0.10575</v>
      </c>
      <c r="Q58" s="31">
        <v>42228</v>
      </c>
      <c r="R58" s="31">
        <v>42228</v>
      </c>
      <c r="S58" s="31">
        <v>42228</v>
      </c>
      <c r="T58" s="31">
        <v>42227</v>
      </c>
      <c r="U58" s="18">
        <v>9.9808287672790037</v>
      </c>
      <c r="V58" s="18">
        <v>800.7414571244359</v>
      </c>
      <c r="W58" s="18">
        <f t="shared" si="8"/>
        <v>128.38491295938107</v>
      </c>
      <c r="X58" s="18">
        <f t="shared" si="7"/>
        <v>226.56161110479013</v>
      </c>
      <c r="Y58" s="22">
        <v>20.137499999999999</v>
      </c>
      <c r="Z58" s="22">
        <f t="shared" si="9"/>
        <v>10.382812499999998</v>
      </c>
      <c r="AA58" s="22">
        <f t="shared" si="3"/>
        <v>18.322610294117641</v>
      </c>
      <c r="AB58" s="18">
        <v>7.212684781775387</v>
      </c>
      <c r="AC58" s="18">
        <f t="shared" si="10"/>
        <v>-0.28652007478092578</v>
      </c>
      <c r="AD58" s="18" t="s">
        <v>416</v>
      </c>
    </row>
    <row r="59" spans="1:30" x14ac:dyDescent="0.35">
      <c r="A59" s="18" t="s">
        <v>366</v>
      </c>
      <c r="B59" s="18" t="s">
        <v>124</v>
      </c>
      <c r="C59" s="30">
        <v>222</v>
      </c>
      <c r="D59" s="34">
        <v>2015</v>
      </c>
      <c r="E59" s="34">
        <v>8</v>
      </c>
      <c r="F59" s="34">
        <v>12</v>
      </c>
      <c r="G59" s="32">
        <v>20</v>
      </c>
      <c r="H59" s="32">
        <v>28.7</v>
      </c>
      <c r="I59" s="22">
        <v>0.75</v>
      </c>
      <c r="J59" s="33">
        <v>928</v>
      </c>
      <c r="K59" s="33">
        <v>1003</v>
      </c>
      <c r="L59" s="33">
        <v>35</v>
      </c>
      <c r="M59" s="33">
        <v>52</v>
      </c>
      <c r="N59" s="18">
        <v>41</v>
      </c>
      <c r="O59" s="35">
        <v>1.232</v>
      </c>
      <c r="P59" s="18">
        <f t="shared" si="0"/>
        <v>0.308</v>
      </c>
      <c r="Q59" s="31">
        <v>42228</v>
      </c>
      <c r="R59" s="31">
        <v>42228</v>
      </c>
      <c r="S59" s="31">
        <v>42228</v>
      </c>
      <c r="T59" s="31">
        <v>42227</v>
      </c>
      <c r="U59" s="18">
        <v>10.350629818730543</v>
      </c>
      <c r="V59" s="18">
        <v>1118.6814958091554</v>
      </c>
      <c r="W59" s="18">
        <f t="shared" si="8"/>
        <v>366.83994197292071</v>
      </c>
      <c r="X59" s="18">
        <f t="shared" si="7"/>
        <v>628.86847195357836</v>
      </c>
      <c r="Y59" s="12">
        <v>14.953125000000004</v>
      </c>
      <c r="Z59" s="22">
        <f t="shared" si="9"/>
        <v>6.4945312500000014</v>
      </c>
      <c r="AA59" s="22">
        <f t="shared" si="3"/>
        <v>11.133482142857146</v>
      </c>
      <c r="AB59" s="18">
        <v>7.3236017918564862</v>
      </c>
      <c r="AC59" s="18">
        <f t="shared" si="10"/>
        <v>-0.17560306469982656</v>
      </c>
      <c r="AD59" s="18" t="s">
        <v>416</v>
      </c>
    </row>
    <row r="60" spans="1:30" x14ac:dyDescent="0.35">
      <c r="A60" s="18" t="s">
        <v>367</v>
      </c>
      <c r="B60" s="18" t="s">
        <v>125</v>
      </c>
      <c r="C60" s="30">
        <v>222</v>
      </c>
      <c r="D60" s="34">
        <v>2015</v>
      </c>
      <c r="E60" s="34">
        <v>8</v>
      </c>
      <c r="F60" s="34">
        <v>12</v>
      </c>
      <c r="G60" s="32">
        <v>20</v>
      </c>
      <c r="H60" s="32">
        <v>28.7</v>
      </c>
      <c r="I60" s="22">
        <v>0.75</v>
      </c>
      <c r="J60" s="33">
        <v>929</v>
      </c>
      <c r="K60" s="33">
        <v>1003</v>
      </c>
      <c r="L60" s="33">
        <v>34</v>
      </c>
      <c r="M60" s="33">
        <v>45</v>
      </c>
      <c r="N60" s="18">
        <v>35</v>
      </c>
      <c r="O60" s="35">
        <v>1.0389999999999999</v>
      </c>
      <c r="P60" s="18">
        <f t="shared" si="0"/>
        <v>0.25974999999999998</v>
      </c>
      <c r="Q60" s="31">
        <v>42228</v>
      </c>
      <c r="R60" s="31">
        <v>42228</v>
      </c>
      <c r="S60" s="31">
        <v>42228</v>
      </c>
      <c r="T60" s="31">
        <v>42227</v>
      </c>
      <c r="U60" s="18">
        <v>9.3634511353607373</v>
      </c>
      <c r="V60" s="18">
        <v>830.56092843326883</v>
      </c>
      <c r="W60" s="18">
        <f t="shared" si="8"/>
        <v>150.74951644100577</v>
      </c>
      <c r="X60" s="18">
        <f t="shared" si="7"/>
        <v>266.02855842530425</v>
      </c>
      <c r="Y60" s="12">
        <v>17.0625</v>
      </c>
      <c r="Z60" s="22">
        <f t="shared" si="9"/>
        <v>8.0765624999999996</v>
      </c>
      <c r="AA60" s="22">
        <f t="shared" si="3"/>
        <v>14.252757352941178</v>
      </c>
      <c r="AB60" s="18">
        <v>7.510016934849931</v>
      </c>
      <c r="AC60" s="18">
        <f t="shared" si="10"/>
        <v>1.0812078293618299E-2</v>
      </c>
      <c r="AD60" s="18">
        <f t="shared" si="11"/>
        <v>1.908013816520876E-2</v>
      </c>
    </row>
    <row r="61" spans="1:30" x14ac:dyDescent="0.35">
      <c r="A61" s="18" t="s">
        <v>368</v>
      </c>
      <c r="B61" s="18" t="s">
        <v>126</v>
      </c>
      <c r="C61" s="30">
        <v>222</v>
      </c>
      <c r="D61" s="34">
        <v>2015</v>
      </c>
      <c r="E61" s="34">
        <v>8</v>
      </c>
      <c r="F61" s="34">
        <v>12</v>
      </c>
      <c r="G61" s="32">
        <v>20</v>
      </c>
      <c r="H61" s="32">
        <v>28.7</v>
      </c>
      <c r="I61" s="22">
        <v>0.75</v>
      </c>
      <c r="J61" s="33">
        <v>929</v>
      </c>
      <c r="K61" s="33">
        <v>1003</v>
      </c>
      <c r="L61" s="33">
        <v>34</v>
      </c>
      <c r="M61" s="33">
        <v>50</v>
      </c>
      <c r="N61" s="18">
        <v>41</v>
      </c>
      <c r="O61" s="35">
        <v>1.0680000000000001</v>
      </c>
      <c r="P61" s="18">
        <f t="shared" si="0"/>
        <v>0.26700000000000002</v>
      </c>
      <c r="Q61" s="31">
        <v>42228</v>
      </c>
      <c r="R61" s="31">
        <v>42228</v>
      </c>
      <c r="S61" s="31">
        <v>42228</v>
      </c>
      <c r="T61" s="31">
        <v>42227</v>
      </c>
      <c r="U61" s="18">
        <v>9.8807902139818982</v>
      </c>
      <c r="V61" s="18">
        <v>737.47582205029016</v>
      </c>
      <c r="W61" s="18">
        <f t="shared" si="8"/>
        <v>80.935686653771768</v>
      </c>
      <c r="X61" s="18">
        <f t="shared" si="7"/>
        <v>142.8276823301855</v>
      </c>
      <c r="Y61" s="22">
        <v>13.324999999999999</v>
      </c>
      <c r="Z61" s="22">
        <f t="shared" si="9"/>
        <v>5.2734374999999982</v>
      </c>
      <c r="AA61" s="22">
        <f t="shared" si="3"/>
        <v>9.3060661764705834</v>
      </c>
      <c r="AB61" s="18">
        <v>7.5687377048928663</v>
      </c>
      <c r="AC61" s="18">
        <f t="shared" si="10"/>
        <v>6.9532848336553599E-2</v>
      </c>
      <c r="AD61" s="18">
        <f t="shared" si="11"/>
        <v>0.12270502647627106</v>
      </c>
    </row>
    <row r="62" spans="1:30" x14ac:dyDescent="0.35">
      <c r="A62" s="18" t="s">
        <v>369</v>
      </c>
      <c r="B62" s="18" t="s">
        <v>127</v>
      </c>
      <c r="C62" s="30">
        <v>222</v>
      </c>
      <c r="D62" s="34">
        <v>2015</v>
      </c>
      <c r="E62" s="34">
        <v>8</v>
      </c>
      <c r="F62" s="34">
        <v>12</v>
      </c>
      <c r="G62" s="32">
        <v>20</v>
      </c>
      <c r="H62" s="32">
        <v>28.7</v>
      </c>
      <c r="I62" s="22">
        <v>0.75</v>
      </c>
      <c r="J62" s="33">
        <v>930</v>
      </c>
      <c r="K62" s="33">
        <v>1004</v>
      </c>
      <c r="L62" s="33">
        <v>34</v>
      </c>
      <c r="M62" s="33">
        <v>48</v>
      </c>
      <c r="N62" s="18">
        <v>39</v>
      </c>
      <c r="O62" s="35">
        <v>1.0720000000000001</v>
      </c>
      <c r="P62" s="18">
        <f t="shared" si="0"/>
        <v>0.26800000000000002</v>
      </c>
      <c r="Q62" s="31">
        <v>42228</v>
      </c>
      <c r="R62" s="31">
        <v>42228</v>
      </c>
      <c r="S62" s="31">
        <v>42228</v>
      </c>
      <c r="T62" s="31">
        <v>42227</v>
      </c>
      <c r="U62" s="18">
        <v>13.650443577475214</v>
      </c>
      <c r="V62" s="18">
        <v>851.91811734364933</v>
      </c>
      <c r="W62" s="18">
        <f t="shared" si="8"/>
        <v>166.76740812379114</v>
      </c>
      <c r="X62" s="18">
        <f t="shared" si="7"/>
        <v>294.29542610080784</v>
      </c>
      <c r="Y62" s="22">
        <v>23.512500000000003</v>
      </c>
      <c r="Z62" s="22">
        <f t="shared" si="9"/>
        <v>12.9140625</v>
      </c>
      <c r="AA62" s="22">
        <f t="shared" si="3"/>
        <v>22.789522058823529</v>
      </c>
      <c r="AB62" s="18">
        <v>7.3319904732911922</v>
      </c>
      <c r="AC62" s="18">
        <f t="shared" si="10"/>
        <v>-0.1672143832651205</v>
      </c>
      <c r="AD62" s="18" t="s">
        <v>416</v>
      </c>
    </row>
    <row r="63" spans="1:30" x14ac:dyDescent="0.35">
      <c r="A63" s="18" t="s">
        <v>370</v>
      </c>
      <c r="B63" s="18" t="s">
        <v>128</v>
      </c>
      <c r="C63" s="30">
        <v>222</v>
      </c>
      <c r="D63" s="34">
        <v>2015</v>
      </c>
      <c r="E63" s="34">
        <v>8</v>
      </c>
      <c r="F63" s="34">
        <v>12</v>
      </c>
      <c r="G63" s="32">
        <v>20</v>
      </c>
      <c r="H63" s="32">
        <v>28.7</v>
      </c>
      <c r="I63" s="22">
        <v>0.75</v>
      </c>
      <c r="J63" s="33">
        <v>930</v>
      </c>
      <c r="K63" s="33">
        <v>1004</v>
      </c>
      <c r="L63" s="33">
        <v>34</v>
      </c>
      <c r="M63" s="33">
        <v>47</v>
      </c>
      <c r="N63" s="18">
        <v>37</v>
      </c>
      <c r="O63" s="35">
        <v>1.125</v>
      </c>
      <c r="P63" s="18">
        <f t="shared" si="0"/>
        <v>0.28125</v>
      </c>
      <c r="Q63" s="31">
        <v>42228</v>
      </c>
      <c r="R63" s="31">
        <v>42228</v>
      </c>
      <c r="S63" s="31">
        <v>42228</v>
      </c>
      <c r="T63" s="31">
        <v>42227</v>
      </c>
      <c r="U63" s="18">
        <v>9.9251955864672397</v>
      </c>
      <c r="V63" s="18">
        <v>609.73565441650544</v>
      </c>
      <c r="W63" s="18">
        <f t="shared" si="8"/>
        <v>-14.869439071566774</v>
      </c>
      <c r="X63" s="18" t="s">
        <v>416</v>
      </c>
      <c r="Y63" s="22">
        <v>15.856250000000003</v>
      </c>
      <c r="Z63" s="22">
        <f t="shared" si="9"/>
        <v>7.1718750000000018</v>
      </c>
      <c r="AA63" s="22">
        <f t="shared" si="3"/>
        <v>12.656250000000004</v>
      </c>
      <c r="AB63" s="18">
        <v>6.8953130008290486</v>
      </c>
      <c r="AC63" s="18">
        <f t="shared" si="10"/>
        <v>-0.60389185572726412</v>
      </c>
      <c r="AD63" s="18" t="s">
        <v>416</v>
      </c>
    </row>
    <row r="64" spans="1:30" x14ac:dyDescent="0.35">
      <c r="A64" s="18" t="s">
        <v>371</v>
      </c>
      <c r="B64" s="18" t="s">
        <v>129</v>
      </c>
      <c r="C64" s="30">
        <v>222</v>
      </c>
      <c r="D64" s="34">
        <v>2015</v>
      </c>
      <c r="E64" s="34">
        <v>8</v>
      </c>
      <c r="F64" s="34">
        <v>12</v>
      </c>
      <c r="G64" s="32">
        <v>20</v>
      </c>
      <c r="H64" s="32">
        <v>28.7</v>
      </c>
      <c r="I64" s="22">
        <v>0.75</v>
      </c>
      <c r="J64" s="33">
        <v>931</v>
      </c>
      <c r="K64" s="33">
        <v>1005</v>
      </c>
      <c r="L64" s="33">
        <v>34</v>
      </c>
      <c r="M64" s="33">
        <v>41</v>
      </c>
      <c r="N64" s="18">
        <v>32</v>
      </c>
      <c r="O64" s="35">
        <v>0.79100000000000004</v>
      </c>
      <c r="P64" s="18">
        <f t="shared" si="0"/>
        <v>0.19775000000000001</v>
      </c>
      <c r="Q64" s="31">
        <v>42228</v>
      </c>
      <c r="R64" s="31">
        <v>42228</v>
      </c>
      <c r="S64" s="31">
        <v>42228</v>
      </c>
      <c r="T64" s="31">
        <v>42227</v>
      </c>
      <c r="U64" s="18">
        <v>9.2701344949795921</v>
      </c>
      <c r="V64" s="18">
        <v>870.85751128304321</v>
      </c>
      <c r="W64" s="18">
        <f t="shared" si="8"/>
        <v>180.97195357833655</v>
      </c>
      <c r="X64" s="18">
        <f t="shared" si="7"/>
        <v>319.36227102059394</v>
      </c>
      <c r="Y64" s="22">
        <v>22.325000000000003</v>
      </c>
      <c r="Z64" s="22">
        <f t="shared" si="9"/>
        <v>12.0234375</v>
      </c>
      <c r="AA64" s="22">
        <f t="shared" si="3"/>
        <v>21.217830882352942</v>
      </c>
      <c r="AB64" s="18">
        <v>7.7197339707175558</v>
      </c>
      <c r="AC64" s="18">
        <f t="shared" si="10"/>
        <v>0.2205291141612431</v>
      </c>
      <c r="AD64" s="18">
        <f t="shared" si="11"/>
        <v>0.38916902499042905</v>
      </c>
    </row>
    <row r="65" spans="1:30" x14ac:dyDescent="0.35">
      <c r="A65" s="18" t="s">
        <v>372</v>
      </c>
      <c r="B65" s="18" t="s">
        <v>130</v>
      </c>
      <c r="C65" s="30">
        <v>222</v>
      </c>
      <c r="D65" s="34">
        <v>2015</v>
      </c>
      <c r="E65" s="34">
        <v>8</v>
      </c>
      <c r="F65" s="34">
        <v>12</v>
      </c>
      <c r="G65" s="32">
        <v>20</v>
      </c>
      <c r="H65" s="32">
        <v>28.7</v>
      </c>
      <c r="I65" s="22">
        <v>0.75</v>
      </c>
      <c r="J65" s="33">
        <v>932</v>
      </c>
      <c r="K65" s="33">
        <v>1006</v>
      </c>
      <c r="L65" s="33">
        <v>34</v>
      </c>
      <c r="M65" s="33">
        <v>50</v>
      </c>
      <c r="N65" s="18">
        <v>39</v>
      </c>
      <c r="O65" s="35">
        <v>1.1399999999999999</v>
      </c>
      <c r="P65" s="18">
        <f t="shared" si="0"/>
        <v>0.28499999999999998</v>
      </c>
      <c r="Q65" s="31">
        <v>42228</v>
      </c>
      <c r="R65" s="31">
        <v>42228</v>
      </c>
      <c r="S65" s="31">
        <v>42228</v>
      </c>
      <c r="T65" s="31">
        <v>42227</v>
      </c>
      <c r="U65" s="18">
        <v>12.383446601002172</v>
      </c>
      <c r="V65" s="18">
        <v>956.68923275306258</v>
      </c>
      <c r="W65" s="18">
        <f t="shared" si="8"/>
        <v>245.34574468085108</v>
      </c>
      <c r="X65" s="18">
        <f t="shared" si="7"/>
        <v>432.96307884856077</v>
      </c>
      <c r="Y65" s="22">
        <v>19.293750000000003</v>
      </c>
      <c r="Z65" s="22">
        <f t="shared" si="9"/>
        <v>9.7500000000000018</v>
      </c>
      <c r="AA65" s="22">
        <f t="shared" si="3"/>
        <v>17.205882352941178</v>
      </c>
      <c r="AB65" s="18">
        <v>6.7911535396814617</v>
      </c>
      <c r="AC65" s="18">
        <f t="shared" si="10"/>
        <v>-0.70805131687485101</v>
      </c>
      <c r="AD65" s="18" t="s">
        <v>416</v>
      </c>
    </row>
    <row r="66" spans="1:30" x14ac:dyDescent="0.35">
      <c r="A66" s="18" t="s">
        <v>373</v>
      </c>
      <c r="B66" s="18" t="s">
        <v>131</v>
      </c>
      <c r="C66" s="30">
        <v>222</v>
      </c>
      <c r="D66" s="34">
        <v>2015</v>
      </c>
      <c r="E66" s="34">
        <v>8</v>
      </c>
      <c r="F66" s="34">
        <v>12</v>
      </c>
      <c r="G66" s="32">
        <v>20</v>
      </c>
      <c r="H66" s="32">
        <v>28.7</v>
      </c>
      <c r="I66" s="22">
        <v>0.75</v>
      </c>
      <c r="J66" s="33">
        <v>932</v>
      </c>
      <c r="K66" s="33">
        <v>1006</v>
      </c>
      <c r="L66" s="33">
        <v>34</v>
      </c>
      <c r="M66" s="33">
        <v>45</v>
      </c>
      <c r="N66" s="18">
        <v>37</v>
      </c>
      <c r="O66" s="35">
        <v>0.98299999999999998</v>
      </c>
      <c r="P66" s="18">
        <f t="shared" si="0"/>
        <v>0.24575</v>
      </c>
      <c r="Q66" s="31">
        <v>42228</v>
      </c>
      <c r="R66" s="31">
        <v>42228</v>
      </c>
      <c r="S66" s="31">
        <v>42228</v>
      </c>
      <c r="T66" s="31">
        <v>42227</v>
      </c>
      <c r="U66" s="18">
        <v>10.445946777023089</v>
      </c>
      <c r="V66" s="18">
        <v>535.58994197292066</v>
      </c>
      <c r="W66" s="18">
        <f t="shared" si="8"/>
        <v>-70.478723404255362</v>
      </c>
      <c r="X66" s="18" t="s">
        <v>416</v>
      </c>
      <c r="Y66" s="22">
        <v>12.793750000000001</v>
      </c>
      <c r="Z66" s="22">
        <f t="shared" si="9"/>
        <v>4.875</v>
      </c>
      <c r="AA66" s="22">
        <f t="shared" si="3"/>
        <v>8.602941176470587</v>
      </c>
      <c r="AB66" s="18">
        <v>7.3133489589918472</v>
      </c>
      <c r="AC66" s="18">
        <f t="shared" si="10"/>
        <v>-0.18585589756446552</v>
      </c>
      <c r="AD66" s="18" t="s">
        <v>416</v>
      </c>
    </row>
    <row r="67" spans="1:30" x14ac:dyDescent="0.35">
      <c r="A67" s="18" t="s">
        <v>374</v>
      </c>
      <c r="B67" s="18" t="s">
        <v>132</v>
      </c>
      <c r="C67" s="30">
        <v>222</v>
      </c>
      <c r="D67" s="34">
        <v>2015</v>
      </c>
      <c r="E67" s="34">
        <v>8</v>
      </c>
      <c r="F67" s="34">
        <v>12</v>
      </c>
      <c r="G67" s="32">
        <v>20</v>
      </c>
      <c r="H67" s="32">
        <v>28.7</v>
      </c>
      <c r="I67" s="22">
        <v>0.75</v>
      </c>
      <c r="J67" s="33">
        <v>933</v>
      </c>
      <c r="K67" s="33">
        <v>1006</v>
      </c>
      <c r="L67" s="33">
        <v>33</v>
      </c>
      <c r="M67" s="33">
        <v>42</v>
      </c>
      <c r="N67" s="18">
        <v>33</v>
      </c>
      <c r="O67" s="35">
        <v>0.73799999999999999</v>
      </c>
      <c r="P67" s="18">
        <f t="shared" ref="P67:P96" si="12">O67*0.25</f>
        <v>0.1845</v>
      </c>
      <c r="Q67" s="31">
        <v>42228</v>
      </c>
      <c r="R67" s="31">
        <v>42228</v>
      </c>
      <c r="S67" s="31">
        <v>42228</v>
      </c>
      <c r="T67" s="31">
        <v>42227</v>
      </c>
      <c r="U67" s="18">
        <v>12.005938059093939</v>
      </c>
      <c r="V67" s="18">
        <v>662.12121212121212</v>
      </c>
      <c r="W67" s="18">
        <f t="shared" si="8"/>
        <v>24.41972920696324</v>
      </c>
      <c r="X67" s="18">
        <f t="shared" si="7"/>
        <v>44.399507649024073</v>
      </c>
      <c r="Y67" s="22">
        <v>14.918750000000001</v>
      </c>
      <c r="Z67" s="22">
        <f t="shared" si="9"/>
        <v>6.46875</v>
      </c>
      <c r="AA67" s="22">
        <f t="shared" ref="AA67:AA96" si="13">Z67/L67*60</f>
        <v>11.761363636363637</v>
      </c>
      <c r="AB67" s="18">
        <v>7.572232988823993</v>
      </c>
      <c r="AC67" s="18">
        <f t="shared" si="10"/>
        <v>7.3028132267680235E-2</v>
      </c>
      <c r="AD67" s="18">
        <f t="shared" si="11"/>
        <v>0.13277842230487313</v>
      </c>
    </row>
    <row r="68" spans="1:30" x14ac:dyDescent="0.35">
      <c r="A68" s="18" t="s">
        <v>375</v>
      </c>
      <c r="B68" s="18" t="s">
        <v>133</v>
      </c>
      <c r="C68" s="30">
        <v>222</v>
      </c>
      <c r="D68" s="34">
        <v>2015</v>
      </c>
      <c r="E68" s="34">
        <v>8</v>
      </c>
      <c r="F68" s="34">
        <v>12</v>
      </c>
      <c r="G68" s="32">
        <v>20</v>
      </c>
      <c r="H68" s="32">
        <v>28.7</v>
      </c>
      <c r="I68" s="22">
        <v>0.75</v>
      </c>
      <c r="J68" s="33">
        <v>1009</v>
      </c>
      <c r="K68" s="33">
        <v>1039</v>
      </c>
      <c r="L68" s="33">
        <f t="shared" si="4"/>
        <v>30</v>
      </c>
      <c r="M68" s="33">
        <v>51</v>
      </c>
      <c r="N68" s="18">
        <v>44</v>
      </c>
      <c r="O68" s="35">
        <v>1.2549999999999999</v>
      </c>
      <c r="P68" s="18">
        <f t="shared" si="12"/>
        <v>0.31374999999999997</v>
      </c>
      <c r="Q68" s="31">
        <v>42228</v>
      </c>
      <c r="R68" s="31">
        <v>42228</v>
      </c>
      <c r="S68" s="31">
        <v>42228</v>
      </c>
      <c r="T68" s="31">
        <v>42227</v>
      </c>
      <c r="U68" s="18">
        <v>9.5890436958331104</v>
      </c>
      <c r="V68" s="18">
        <v>1517.2147001934236</v>
      </c>
      <c r="W68" s="18">
        <f t="shared" si="8"/>
        <v>665.7398452611219</v>
      </c>
      <c r="X68" s="18">
        <f t="shared" si="7"/>
        <v>1331.4796905222438</v>
      </c>
      <c r="Y68" s="22">
        <v>15.262500000000003</v>
      </c>
      <c r="Z68" s="22">
        <f t="shared" si="9"/>
        <v>6.7265625000000018</v>
      </c>
      <c r="AA68" s="22">
        <f t="shared" si="13"/>
        <v>13.453125000000004</v>
      </c>
      <c r="AB68" s="18">
        <v>7.3690404829611378</v>
      </c>
      <c r="AC68" s="18">
        <f t="shared" si="10"/>
        <v>-0.13016437359517496</v>
      </c>
      <c r="AD68" s="18" t="s">
        <v>416</v>
      </c>
    </row>
    <row r="69" spans="1:30" x14ac:dyDescent="0.35">
      <c r="A69" s="18" t="s">
        <v>376</v>
      </c>
      <c r="B69" s="18" t="s">
        <v>134</v>
      </c>
      <c r="C69" s="30">
        <v>222</v>
      </c>
      <c r="D69" s="34">
        <v>2015</v>
      </c>
      <c r="E69" s="34">
        <v>8</v>
      </c>
      <c r="F69" s="34">
        <v>12</v>
      </c>
      <c r="G69" s="32">
        <v>20</v>
      </c>
      <c r="H69" s="32">
        <v>28.7</v>
      </c>
      <c r="I69" s="22">
        <v>0.75</v>
      </c>
      <c r="J69" s="33">
        <v>1010</v>
      </c>
      <c r="K69" s="33">
        <v>1040</v>
      </c>
      <c r="L69" s="33">
        <f t="shared" ref="L69:L75" si="14">K69-J69</f>
        <v>30</v>
      </c>
      <c r="M69" s="33">
        <v>50</v>
      </c>
      <c r="N69" s="18">
        <v>41</v>
      </c>
      <c r="O69" s="35">
        <v>1.202</v>
      </c>
      <c r="P69" s="18">
        <f t="shared" si="12"/>
        <v>0.30049999999999999</v>
      </c>
      <c r="Q69" s="31">
        <v>42228</v>
      </c>
      <c r="R69" s="31">
        <v>42228</v>
      </c>
      <c r="S69" s="31">
        <v>42228</v>
      </c>
      <c r="T69" s="31">
        <v>42227</v>
      </c>
      <c r="U69" s="18">
        <v>12.481485182161498</v>
      </c>
      <c r="V69" s="18">
        <v>955.48033526756933</v>
      </c>
      <c r="W69" s="18">
        <f t="shared" si="8"/>
        <v>244.43907156673114</v>
      </c>
      <c r="X69" s="18">
        <f t="shared" si="7"/>
        <v>488.87814313346234</v>
      </c>
      <c r="Y69" s="22">
        <v>17.543750000000003</v>
      </c>
      <c r="Z69" s="22">
        <f t="shared" si="9"/>
        <v>8.4375000000000018</v>
      </c>
      <c r="AA69" s="22">
        <f t="shared" si="13"/>
        <v>16.875000000000004</v>
      </c>
      <c r="AB69" s="18">
        <v>7.3033291450559492</v>
      </c>
      <c r="AC69" s="18">
        <f t="shared" si="10"/>
        <v>-0.19587571150036354</v>
      </c>
      <c r="AD69" s="18" t="s">
        <v>416</v>
      </c>
    </row>
    <row r="70" spans="1:30" x14ac:dyDescent="0.35">
      <c r="A70" s="18" t="s">
        <v>377</v>
      </c>
      <c r="B70" s="18" t="s">
        <v>135</v>
      </c>
      <c r="C70" s="30">
        <v>222</v>
      </c>
      <c r="D70" s="34">
        <v>2015</v>
      </c>
      <c r="E70" s="34">
        <v>8</v>
      </c>
      <c r="F70" s="34">
        <v>12</v>
      </c>
      <c r="G70" s="32">
        <v>20</v>
      </c>
      <c r="H70" s="32">
        <v>28.7</v>
      </c>
      <c r="I70" s="22">
        <v>0.75</v>
      </c>
      <c r="J70" s="33">
        <v>1011</v>
      </c>
      <c r="K70" s="33">
        <v>1041</v>
      </c>
      <c r="L70" s="33">
        <f t="shared" si="14"/>
        <v>30</v>
      </c>
      <c r="M70" s="33">
        <v>50</v>
      </c>
      <c r="N70" s="18">
        <v>43</v>
      </c>
      <c r="O70" s="35">
        <v>1.214</v>
      </c>
      <c r="P70" s="18">
        <f t="shared" si="12"/>
        <v>0.30349999999999999</v>
      </c>
      <c r="Q70" s="31">
        <v>42228</v>
      </c>
      <c r="R70" s="31">
        <v>42228</v>
      </c>
      <c r="S70" s="31">
        <v>42228</v>
      </c>
      <c r="T70" s="31">
        <v>42227</v>
      </c>
      <c r="U70" s="18">
        <v>8.6852716357771467</v>
      </c>
      <c r="V70" s="18">
        <v>772.53384912959382</v>
      </c>
      <c r="W70" s="18">
        <f t="shared" si="8"/>
        <v>107.22920696324951</v>
      </c>
      <c r="X70" s="18">
        <f t="shared" si="7"/>
        <v>214.45841392649902</v>
      </c>
      <c r="Y70" s="22">
        <v>16.543750000000003</v>
      </c>
      <c r="Z70" s="22">
        <f t="shared" si="9"/>
        <v>7.6875000000000018</v>
      </c>
      <c r="AA70" s="22">
        <f t="shared" si="13"/>
        <v>15.375000000000002</v>
      </c>
      <c r="AB70" s="18">
        <v>7.238549882865728</v>
      </c>
      <c r="AC70" s="18">
        <f t="shared" si="10"/>
        <v>-0.26065497369058477</v>
      </c>
      <c r="AD70" s="18" t="s">
        <v>416</v>
      </c>
    </row>
    <row r="71" spans="1:30" x14ac:dyDescent="0.35">
      <c r="A71" s="18" t="s">
        <v>378</v>
      </c>
      <c r="B71" s="18" t="s">
        <v>136</v>
      </c>
      <c r="C71" s="30">
        <v>222</v>
      </c>
      <c r="D71" s="34">
        <v>2015</v>
      </c>
      <c r="E71" s="34">
        <v>8</v>
      </c>
      <c r="F71" s="34">
        <v>12</v>
      </c>
      <c r="G71" s="32">
        <v>20</v>
      </c>
      <c r="H71" s="32">
        <v>28.7</v>
      </c>
      <c r="I71" s="22">
        <v>0.75</v>
      </c>
      <c r="J71" s="33">
        <v>1011</v>
      </c>
      <c r="K71" s="33">
        <v>1041</v>
      </c>
      <c r="L71" s="33">
        <f t="shared" si="14"/>
        <v>30</v>
      </c>
      <c r="M71" s="33">
        <v>53</v>
      </c>
      <c r="N71" s="18">
        <v>44</v>
      </c>
      <c r="O71" s="35">
        <v>1.3660000000000001</v>
      </c>
      <c r="P71" s="18">
        <f t="shared" si="12"/>
        <v>0.34150000000000003</v>
      </c>
      <c r="Q71" s="31">
        <v>42228</v>
      </c>
      <c r="R71" s="31">
        <v>42228</v>
      </c>
      <c r="S71" s="31">
        <v>42228</v>
      </c>
      <c r="T71" s="31">
        <v>42227</v>
      </c>
      <c r="U71" s="18">
        <v>9.9323760909955201</v>
      </c>
      <c r="V71" s="18">
        <v>977.24049000644743</v>
      </c>
      <c r="W71" s="18">
        <f t="shared" si="8"/>
        <v>260.75918762088975</v>
      </c>
      <c r="X71" s="18">
        <f t="shared" si="7"/>
        <v>521.51837524177949</v>
      </c>
      <c r="Y71" s="22">
        <v>20.606249999999999</v>
      </c>
      <c r="Z71" s="22">
        <f t="shared" si="9"/>
        <v>10.734374999999998</v>
      </c>
      <c r="AA71" s="22">
        <f t="shared" si="13"/>
        <v>21.468749999999996</v>
      </c>
      <c r="AB71" s="18">
        <v>7.5004631587715167</v>
      </c>
      <c r="AC71" s="18">
        <f t="shared" si="10"/>
        <v>1.2583022152039547E-3</v>
      </c>
      <c r="AD71" s="18">
        <f t="shared" si="11"/>
        <v>2.5166044304079094E-3</v>
      </c>
    </row>
    <row r="72" spans="1:30" x14ac:dyDescent="0.35">
      <c r="A72" s="18" t="s">
        <v>379</v>
      </c>
      <c r="B72" s="18" t="s">
        <v>143</v>
      </c>
      <c r="C72" s="30">
        <v>222</v>
      </c>
      <c r="D72" s="34">
        <v>2015</v>
      </c>
      <c r="E72" s="34">
        <v>8</v>
      </c>
      <c r="F72" s="34">
        <v>12</v>
      </c>
      <c r="G72" s="32">
        <v>20</v>
      </c>
      <c r="H72" s="32">
        <v>28.7</v>
      </c>
      <c r="I72" s="22">
        <v>0.75</v>
      </c>
      <c r="J72" s="33">
        <v>935</v>
      </c>
      <c r="K72" s="33">
        <v>1006</v>
      </c>
      <c r="L72" s="33">
        <v>31</v>
      </c>
      <c r="M72" t="s">
        <v>416</v>
      </c>
      <c r="N72" s="18" t="s">
        <v>416</v>
      </c>
      <c r="O72" s="18" t="s">
        <v>416</v>
      </c>
      <c r="P72" s="18" t="s">
        <v>416</v>
      </c>
      <c r="Q72" s="31">
        <v>42228</v>
      </c>
      <c r="R72" s="31">
        <v>42228</v>
      </c>
      <c r="S72" s="31">
        <v>42228</v>
      </c>
      <c r="T72" s="31">
        <v>42227</v>
      </c>
      <c r="U72">
        <v>8.8344830749338321</v>
      </c>
      <c r="V72" s="18">
        <v>719.34235976789171</v>
      </c>
      <c r="W72" s="18">
        <f t="shared" si="8"/>
        <v>67.335589941972927</v>
      </c>
      <c r="X72" s="18" t="s">
        <v>416</v>
      </c>
      <c r="Y72" s="22">
        <v>5.7937500000000011</v>
      </c>
      <c r="Z72" s="22">
        <f t="shared" si="9"/>
        <v>-0.375</v>
      </c>
      <c r="AA72" s="22" t="s">
        <v>416</v>
      </c>
      <c r="AB72" s="18">
        <v>7.5156093891397351</v>
      </c>
      <c r="AC72" s="18">
        <f t="shared" si="10"/>
        <v>1.6404532583422338E-2</v>
      </c>
      <c r="AD72" s="18" t="s">
        <v>416</v>
      </c>
    </row>
    <row r="73" spans="1:30" x14ac:dyDescent="0.35">
      <c r="A73" s="18" t="s">
        <v>380</v>
      </c>
      <c r="B73" s="18" t="s">
        <v>138</v>
      </c>
      <c r="C73" s="30">
        <v>222</v>
      </c>
      <c r="D73" s="34">
        <v>2015</v>
      </c>
      <c r="E73" s="34">
        <v>8</v>
      </c>
      <c r="F73" s="34">
        <v>12</v>
      </c>
      <c r="G73" s="32">
        <v>20</v>
      </c>
      <c r="H73" s="32">
        <v>28.7</v>
      </c>
      <c r="I73" s="22">
        <v>0.75</v>
      </c>
      <c r="J73" s="33">
        <v>933</v>
      </c>
      <c r="K73" s="33">
        <v>1006</v>
      </c>
      <c r="L73" s="33">
        <v>33</v>
      </c>
      <c r="M73" s="18" t="s">
        <v>416</v>
      </c>
      <c r="N73" s="18" t="s">
        <v>416</v>
      </c>
      <c r="O73" s="18" t="s">
        <v>416</v>
      </c>
      <c r="P73" s="18" t="s">
        <v>416</v>
      </c>
      <c r="Q73" s="31">
        <v>42228</v>
      </c>
      <c r="R73" s="31">
        <v>42228</v>
      </c>
      <c r="S73" s="31">
        <v>42228</v>
      </c>
      <c r="T73" s="31">
        <v>42227</v>
      </c>
      <c r="U73">
        <v>5.8068389120169321</v>
      </c>
      <c r="V73" s="18">
        <v>549.69374597034175</v>
      </c>
      <c r="W73" s="18">
        <f t="shared" si="8"/>
        <v>-59.90087040618954</v>
      </c>
      <c r="X73" s="18" t="s">
        <v>416</v>
      </c>
      <c r="Y73" t="s">
        <v>416</v>
      </c>
      <c r="Z73" s="22" t="s">
        <v>416</v>
      </c>
      <c r="AA73" s="18" t="s">
        <v>416</v>
      </c>
      <c r="AB73" s="18">
        <v>7.7991934254185118</v>
      </c>
      <c r="AC73" s="18">
        <f t="shared" si="10"/>
        <v>0.29998856886219905</v>
      </c>
      <c r="AD73" s="18" t="s">
        <v>416</v>
      </c>
    </row>
    <row r="74" spans="1:30" x14ac:dyDescent="0.35">
      <c r="A74" s="18" t="s">
        <v>381</v>
      </c>
      <c r="B74" s="18" t="s">
        <v>139</v>
      </c>
      <c r="C74" s="30">
        <v>222</v>
      </c>
      <c r="D74" s="34">
        <v>2015</v>
      </c>
      <c r="E74" s="34">
        <v>8</v>
      </c>
      <c r="F74" s="34">
        <v>12</v>
      </c>
      <c r="G74" s="32">
        <v>20</v>
      </c>
      <c r="H74" s="32">
        <v>28.7</v>
      </c>
      <c r="I74" s="22">
        <v>0.75</v>
      </c>
      <c r="J74" s="33">
        <v>1012</v>
      </c>
      <c r="K74" s="33">
        <v>1042</v>
      </c>
      <c r="L74" s="33">
        <f t="shared" si="14"/>
        <v>30</v>
      </c>
      <c r="M74" s="18" t="s">
        <v>416</v>
      </c>
      <c r="N74" s="18" t="s">
        <v>416</v>
      </c>
      <c r="O74" s="18" t="s">
        <v>416</v>
      </c>
      <c r="P74" s="18" t="s">
        <v>416</v>
      </c>
      <c r="Q74" s="31">
        <v>42228</v>
      </c>
      <c r="R74" s="31">
        <v>42228</v>
      </c>
      <c r="S74" s="31">
        <v>42228</v>
      </c>
      <c r="T74" s="31">
        <v>42227</v>
      </c>
      <c r="U74">
        <v>9.0057309042709672</v>
      </c>
      <c r="V74" s="18">
        <v>810.00967117988398</v>
      </c>
      <c r="W74" s="18">
        <f t="shared" si="8"/>
        <v>135.33607350096713</v>
      </c>
      <c r="X74" s="18" t="s">
        <v>416</v>
      </c>
      <c r="Y74" s="22">
        <v>8.1999999999999993</v>
      </c>
      <c r="Z74" s="22">
        <f t="shared" si="9"/>
        <v>1.4296874999999987</v>
      </c>
      <c r="AA74" s="18" t="s">
        <v>416</v>
      </c>
      <c r="AB74" s="18">
        <v>7.4526942783794468</v>
      </c>
      <c r="AC74" s="18">
        <f t="shared" si="10"/>
        <v>-4.6510578176865991E-2</v>
      </c>
      <c r="AD74" s="18" t="s">
        <v>416</v>
      </c>
    </row>
    <row r="75" spans="1:30" x14ac:dyDescent="0.35">
      <c r="A75" s="18" t="s">
        <v>382</v>
      </c>
      <c r="B75" s="18" t="s">
        <v>140</v>
      </c>
      <c r="C75" s="30">
        <v>222</v>
      </c>
      <c r="D75" s="34">
        <v>2015</v>
      </c>
      <c r="E75" s="34">
        <v>8</v>
      </c>
      <c r="F75" s="34">
        <v>12</v>
      </c>
      <c r="G75" s="32">
        <v>20</v>
      </c>
      <c r="H75" s="32">
        <v>28.7</v>
      </c>
      <c r="I75" s="22">
        <v>0.75</v>
      </c>
      <c r="J75" s="33">
        <v>1013</v>
      </c>
      <c r="K75" s="33">
        <v>1043</v>
      </c>
      <c r="L75" s="33">
        <f t="shared" si="14"/>
        <v>30</v>
      </c>
      <c r="M75" s="18" t="s">
        <v>416</v>
      </c>
      <c r="N75" s="18" t="s">
        <v>416</v>
      </c>
      <c r="O75" s="18" t="s">
        <v>416</v>
      </c>
      <c r="P75" s="18" t="s">
        <v>416</v>
      </c>
      <c r="Q75" s="31">
        <v>42228</v>
      </c>
      <c r="R75" s="31">
        <v>42228</v>
      </c>
      <c r="S75" s="31">
        <v>42228</v>
      </c>
      <c r="T75" s="31">
        <v>42227</v>
      </c>
      <c r="U75">
        <v>9.2576562966219669</v>
      </c>
      <c r="V75" s="18">
        <v>654.46486137975501</v>
      </c>
      <c r="W75" s="18">
        <f t="shared" si="8"/>
        <v>18.677466150870401</v>
      </c>
      <c r="X75" s="18" t="s">
        <v>416</v>
      </c>
      <c r="Y75" s="22">
        <v>4.0125000000000002</v>
      </c>
      <c r="Z75" s="22">
        <f t="shared" si="9"/>
        <v>-1.7109375000000007</v>
      </c>
      <c r="AA75" s="18" t="s">
        <v>416</v>
      </c>
      <c r="AB75" s="18">
        <v>7.6610132006746205</v>
      </c>
      <c r="AC75" s="18">
        <f t="shared" si="10"/>
        <v>0.1618083441183078</v>
      </c>
      <c r="AD75" s="18" t="s">
        <v>416</v>
      </c>
    </row>
    <row r="76" spans="1:30" x14ac:dyDescent="0.35">
      <c r="A76" s="18" t="s">
        <v>383</v>
      </c>
      <c r="B76" s="18" t="s">
        <v>141</v>
      </c>
      <c r="C76" s="30">
        <v>222</v>
      </c>
      <c r="D76" s="34">
        <v>2015</v>
      </c>
      <c r="E76" s="34">
        <v>8</v>
      </c>
      <c r="F76" s="34">
        <v>12</v>
      </c>
      <c r="G76" s="32">
        <v>20</v>
      </c>
      <c r="H76" s="32">
        <v>28.7</v>
      </c>
      <c r="I76" s="22">
        <v>0.75</v>
      </c>
      <c r="J76" s="33">
        <v>1015</v>
      </c>
      <c r="K76" s="33">
        <v>1045</v>
      </c>
      <c r="L76" s="33">
        <f t="shared" ref="L76" si="15">K76-J76</f>
        <v>30</v>
      </c>
      <c r="M76" s="18" t="s">
        <v>416</v>
      </c>
      <c r="N76" s="18" t="s">
        <v>416</v>
      </c>
      <c r="O76" s="18" t="s">
        <v>416</v>
      </c>
      <c r="P76" s="18" t="s">
        <v>416</v>
      </c>
      <c r="Q76" s="31">
        <v>42228</v>
      </c>
      <c r="R76" s="31">
        <v>42228</v>
      </c>
      <c r="S76" s="31">
        <v>42228</v>
      </c>
      <c r="T76" s="31">
        <v>42227</v>
      </c>
      <c r="U76">
        <v>8.0278968125834496</v>
      </c>
      <c r="V76" s="18">
        <v>414.29722759509991</v>
      </c>
      <c r="W76" s="18">
        <f t="shared" si="8"/>
        <v>-161.44825918762092</v>
      </c>
      <c r="X76" s="18" t="s">
        <v>416</v>
      </c>
      <c r="Y76" s="22">
        <v>7.1687500000000011</v>
      </c>
      <c r="Z76" s="22">
        <f t="shared" si="9"/>
        <v>0.65625</v>
      </c>
      <c r="AA76" s="18" t="s">
        <v>416</v>
      </c>
      <c r="AB76" s="18">
        <v>7.0675139891692424</v>
      </c>
      <c r="AC76" s="18">
        <f t="shared" si="10"/>
        <v>-0.4316908673870703</v>
      </c>
      <c r="AD76" s="18" t="s">
        <v>416</v>
      </c>
    </row>
    <row r="77" spans="1:30" x14ac:dyDescent="0.35">
      <c r="A77" s="18" t="s">
        <v>384</v>
      </c>
      <c r="B77" s="18" t="s">
        <v>117</v>
      </c>
      <c r="C77" s="9">
        <v>239</v>
      </c>
      <c r="D77" s="34">
        <v>2015</v>
      </c>
      <c r="E77" s="34">
        <v>8</v>
      </c>
      <c r="F77" s="34">
        <v>12</v>
      </c>
      <c r="G77" s="32">
        <v>16</v>
      </c>
      <c r="H77" s="32">
        <v>28.4</v>
      </c>
      <c r="I77" s="22">
        <v>0.75</v>
      </c>
      <c r="J77" s="33">
        <v>845</v>
      </c>
      <c r="K77" s="33">
        <v>915</v>
      </c>
      <c r="L77" s="33">
        <v>30</v>
      </c>
      <c r="M77" s="33">
        <v>42</v>
      </c>
      <c r="N77" s="33">
        <v>35</v>
      </c>
      <c r="O77" s="35">
        <v>0.60299999999999998</v>
      </c>
      <c r="P77" s="18">
        <f t="shared" si="12"/>
        <v>0.15075</v>
      </c>
      <c r="Q77" s="23" t="s">
        <v>416</v>
      </c>
      <c r="R77" s="31">
        <v>42227</v>
      </c>
      <c r="S77" s="31">
        <v>42227</v>
      </c>
      <c r="T77" s="31">
        <v>42227</v>
      </c>
      <c r="U77" t="s">
        <v>416</v>
      </c>
      <c r="V77" s="18">
        <v>295.93731475992888</v>
      </c>
      <c r="W77" s="18">
        <f>(V77-300.47)*I77</f>
        <v>-3.3995139300533594</v>
      </c>
      <c r="X77" s="18" t="s">
        <v>416</v>
      </c>
      <c r="Y77" s="22">
        <v>17.856250000000003</v>
      </c>
      <c r="Z77" s="22">
        <f>(Y77-AVERAGE($Y$97:$Y$101))*I77</f>
        <v>10.756363636363638</v>
      </c>
      <c r="AA77" s="22">
        <f t="shared" si="13"/>
        <v>21.512727272727275</v>
      </c>
      <c r="AB77" s="18">
        <v>11.350867937301111</v>
      </c>
      <c r="AC77" s="18">
        <f>AB77-AVERAGE($AB$97:$AB$101)</f>
        <v>0.33205197345707305</v>
      </c>
      <c r="AD77" s="18">
        <f t="shared" si="11"/>
        <v>0.66410394691414609</v>
      </c>
    </row>
    <row r="78" spans="1:30" x14ac:dyDescent="0.35">
      <c r="A78" s="18" t="s">
        <v>385</v>
      </c>
      <c r="B78" s="18" t="s">
        <v>118</v>
      </c>
      <c r="C78" s="9">
        <v>239</v>
      </c>
      <c r="D78" s="34">
        <v>2015</v>
      </c>
      <c r="E78" s="34">
        <v>8</v>
      </c>
      <c r="F78" s="34">
        <v>12</v>
      </c>
      <c r="G78" s="32">
        <v>16</v>
      </c>
      <c r="H78" s="32">
        <v>28.4</v>
      </c>
      <c r="I78" s="22">
        <v>0.75</v>
      </c>
      <c r="J78" s="33">
        <v>846</v>
      </c>
      <c r="K78" s="33">
        <v>916</v>
      </c>
      <c r="L78" s="33">
        <v>30</v>
      </c>
      <c r="M78" s="33">
        <v>41</v>
      </c>
      <c r="N78" s="33">
        <v>34</v>
      </c>
      <c r="O78" s="35">
        <v>0.66700000000000004</v>
      </c>
      <c r="P78" s="18">
        <f t="shared" si="12"/>
        <v>0.16675000000000001</v>
      </c>
      <c r="Q78" s="23" t="s">
        <v>416</v>
      </c>
      <c r="R78" s="31">
        <v>42227</v>
      </c>
      <c r="S78" s="31">
        <v>42227</v>
      </c>
      <c r="T78" s="31">
        <v>42227</v>
      </c>
      <c r="U78" s="18" t="s">
        <v>416</v>
      </c>
      <c r="V78" s="18">
        <v>318.16612329579135</v>
      </c>
      <c r="W78" s="18">
        <f t="shared" ref="W78:W96" si="16">(V78-300.47)*I78</f>
        <v>13.272092471843493</v>
      </c>
      <c r="X78" s="18" t="s">
        <v>416</v>
      </c>
      <c r="Y78" s="22">
        <v>18.356249999999999</v>
      </c>
      <c r="Z78" s="22">
        <f t="shared" ref="Z78:Z101" si="17">(Y78-AVERAGE($Y$97:$Y$101))*I78</f>
        <v>11.131363636363634</v>
      </c>
      <c r="AA78" s="22">
        <f t="shared" si="13"/>
        <v>22.262727272727268</v>
      </c>
      <c r="AB78" s="18">
        <v>11.517243452422759</v>
      </c>
      <c r="AC78" s="18">
        <f t="shared" ref="AC78:AC101" si="18">AB78-AVERAGE($AB$97:$AB$101)</f>
        <v>0.49842748857872188</v>
      </c>
      <c r="AD78" s="18">
        <f t="shared" si="11"/>
        <v>0.99685497715744387</v>
      </c>
    </row>
    <row r="79" spans="1:30" x14ac:dyDescent="0.35">
      <c r="A79" s="18" t="s">
        <v>386</v>
      </c>
      <c r="B79" s="18" t="s">
        <v>119</v>
      </c>
      <c r="C79" s="9">
        <v>239</v>
      </c>
      <c r="D79" s="34">
        <v>2015</v>
      </c>
      <c r="E79" s="34">
        <v>8</v>
      </c>
      <c r="F79" s="34">
        <v>12</v>
      </c>
      <c r="G79" s="32">
        <v>16</v>
      </c>
      <c r="H79" s="32">
        <v>28.4</v>
      </c>
      <c r="I79" s="22">
        <v>0.75</v>
      </c>
      <c r="J79" s="33">
        <v>847</v>
      </c>
      <c r="K79" s="33">
        <v>917</v>
      </c>
      <c r="L79" s="33">
        <v>30</v>
      </c>
      <c r="M79" s="33">
        <v>46</v>
      </c>
      <c r="N79" s="33">
        <v>38</v>
      </c>
      <c r="O79" s="35">
        <v>0.80400000000000005</v>
      </c>
      <c r="P79" s="18">
        <f t="shared" si="12"/>
        <v>0.20100000000000001</v>
      </c>
      <c r="Q79" s="23" t="s">
        <v>416</v>
      </c>
      <c r="R79" s="31">
        <v>42227</v>
      </c>
      <c r="S79" s="31">
        <v>42227</v>
      </c>
      <c r="T79" s="31">
        <v>42227</v>
      </c>
      <c r="U79" s="18" t="s">
        <v>416</v>
      </c>
      <c r="V79" s="18">
        <v>321.87092471843511</v>
      </c>
      <c r="W79" s="18">
        <f t="shared" si="16"/>
        <v>16.050693538826309</v>
      </c>
      <c r="X79" s="18" t="s">
        <v>416</v>
      </c>
      <c r="Y79" s="22">
        <v>11.075000000000001</v>
      </c>
      <c r="Z79" s="22">
        <f t="shared" si="17"/>
        <v>5.6704261363636359</v>
      </c>
      <c r="AA79" s="22">
        <f t="shared" si="13"/>
        <v>11.340852272727272</v>
      </c>
      <c r="AB79" s="18">
        <v>11.360654732308266</v>
      </c>
      <c r="AC79" s="18">
        <f t="shared" si="18"/>
        <v>0.34183876846422834</v>
      </c>
      <c r="AD79" s="18">
        <f t="shared" si="11"/>
        <v>0.68367753692845668</v>
      </c>
    </row>
    <row r="80" spans="1:30" x14ac:dyDescent="0.35">
      <c r="A80" s="18" t="s">
        <v>387</v>
      </c>
      <c r="B80" s="18" t="s">
        <v>120</v>
      </c>
      <c r="C80" s="9">
        <v>239</v>
      </c>
      <c r="D80" s="34">
        <v>2015</v>
      </c>
      <c r="E80" s="34">
        <v>8</v>
      </c>
      <c r="F80" s="34">
        <v>12</v>
      </c>
      <c r="G80" s="32">
        <v>16</v>
      </c>
      <c r="H80" s="32">
        <v>28.4</v>
      </c>
      <c r="I80" s="22">
        <v>0.75</v>
      </c>
      <c r="J80" s="33">
        <v>847</v>
      </c>
      <c r="K80" s="33">
        <v>917</v>
      </c>
      <c r="L80" s="33">
        <v>30</v>
      </c>
      <c r="M80" s="33">
        <v>40</v>
      </c>
      <c r="N80" s="33">
        <v>34</v>
      </c>
      <c r="O80" s="35">
        <v>0.58299999999999996</v>
      </c>
      <c r="P80" s="18">
        <f t="shared" si="12"/>
        <v>0.14574999999999999</v>
      </c>
      <c r="Q80" s="23" t="s">
        <v>416</v>
      </c>
      <c r="R80" s="31">
        <v>42227</v>
      </c>
      <c r="S80" s="31">
        <v>42227</v>
      </c>
      <c r="T80" s="31">
        <v>42227</v>
      </c>
      <c r="U80" s="18" t="s">
        <v>416</v>
      </c>
      <c r="V80" s="18">
        <v>327.42812685240074</v>
      </c>
      <c r="W80" s="18">
        <f t="shared" si="16"/>
        <v>20.218595139300533</v>
      </c>
      <c r="X80" s="18">
        <f t="shared" si="7"/>
        <v>40.437190278601065</v>
      </c>
      <c r="Y80" s="22">
        <v>16.106250000000003</v>
      </c>
      <c r="Z80" s="22">
        <f t="shared" si="17"/>
        <v>9.4438636363636377</v>
      </c>
      <c r="AA80" s="22">
        <f t="shared" si="13"/>
        <v>18.887727272727275</v>
      </c>
      <c r="AB80" s="18">
        <v>10.878771587670212</v>
      </c>
      <c r="AC80" s="18">
        <f t="shared" si="18"/>
        <v>-0.14004437617382592</v>
      </c>
      <c r="AD80" s="18" t="s">
        <v>416</v>
      </c>
    </row>
    <row r="81" spans="1:30" x14ac:dyDescent="0.35">
      <c r="A81" s="18" t="s">
        <v>388</v>
      </c>
      <c r="B81" s="18" t="s">
        <v>121</v>
      </c>
      <c r="C81" s="9">
        <v>239</v>
      </c>
      <c r="D81" s="34">
        <v>2015</v>
      </c>
      <c r="E81" s="34">
        <v>8</v>
      </c>
      <c r="F81" s="34">
        <v>12</v>
      </c>
      <c r="G81" s="32">
        <v>16</v>
      </c>
      <c r="H81" s="32">
        <v>28.4</v>
      </c>
      <c r="I81" s="22">
        <v>0.75</v>
      </c>
      <c r="J81" s="33">
        <v>848</v>
      </c>
      <c r="K81" s="33">
        <v>918</v>
      </c>
      <c r="L81" s="33">
        <v>30</v>
      </c>
      <c r="M81" s="33">
        <v>44</v>
      </c>
      <c r="N81" s="33">
        <v>35</v>
      </c>
      <c r="O81" s="35">
        <v>0.67900000000000005</v>
      </c>
      <c r="P81" s="18">
        <f t="shared" si="12"/>
        <v>0.16975000000000001</v>
      </c>
      <c r="Q81" s="23" t="s">
        <v>416</v>
      </c>
      <c r="R81" s="31">
        <v>42227</v>
      </c>
      <c r="S81" s="31">
        <v>42227</v>
      </c>
      <c r="T81" s="31">
        <v>42227</v>
      </c>
      <c r="U81" s="18" t="s">
        <v>416</v>
      </c>
      <c r="V81" s="18">
        <v>323.72332542975698</v>
      </c>
      <c r="W81" s="18">
        <f t="shared" si="16"/>
        <v>17.439994072317717</v>
      </c>
      <c r="X81" s="18">
        <f t="shared" si="7"/>
        <v>34.879988144635433</v>
      </c>
      <c r="Y81" s="22">
        <v>17.293750000000003</v>
      </c>
      <c r="Z81" s="22">
        <f t="shared" si="17"/>
        <v>10.334488636363638</v>
      </c>
      <c r="AA81" s="22">
        <f t="shared" si="13"/>
        <v>20.668977272727275</v>
      </c>
      <c r="AB81" s="18">
        <v>10.892519704465979</v>
      </c>
      <c r="AC81" s="18">
        <f t="shared" si="18"/>
        <v>-0.12629625937805855</v>
      </c>
      <c r="AD81" s="18" t="s">
        <v>416</v>
      </c>
    </row>
    <row r="82" spans="1:30" x14ac:dyDescent="0.35">
      <c r="A82" s="18" t="s">
        <v>389</v>
      </c>
      <c r="B82" s="18" t="s">
        <v>122</v>
      </c>
      <c r="C82" s="9">
        <v>239</v>
      </c>
      <c r="D82" s="34">
        <v>2015</v>
      </c>
      <c r="E82" s="34">
        <v>8</v>
      </c>
      <c r="F82" s="34">
        <v>12</v>
      </c>
      <c r="G82" s="32">
        <v>16</v>
      </c>
      <c r="H82" s="32">
        <v>28.4</v>
      </c>
      <c r="I82" s="22">
        <v>0.75</v>
      </c>
      <c r="J82" s="33">
        <v>848</v>
      </c>
      <c r="K82" s="33">
        <v>918</v>
      </c>
      <c r="L82" s="33">
        <v>30</v>
      </c>
      <c r="M82" s="33">
        <v>45</v>
      </c>
      <c r="N82" s="33">
        <v>36</v>
      </c>
      <c r="O82" s="35">
        <v>0.56899999999999995</v>
      </c>
      <c r="P82" s="18">
        <f t="shared" si="12"/>
        <v>0.14224999999999999</v>
      </c>
      <c r="Q82" s="23" t="s">
        <v>416</v>
      </c>
      <c r="R82" s="31">
        <v>42227</v>
      </c>
      <c r="S82" s="31">
        <v>42227</v>
      </c>
      <c r="T82" s="31">
        <v>42227</v>
      </c>
      <c r="U82" s="18" t="s">
        <v>416</v>
      </c>
      <c r="V82" s="18">
        <v>269.26274451689392</v>
      </c>
      <c r="W82" s="18">
        <f t="shared" si="16"/>
        <v>-23.405441612329582</v>
      </c>
      <c r="X82" s="18" t="s">
        <v>416</v>
      </c>
      <c r="Y82" s="22">
        <v>15.106250000000001</v>
      </c>
      <c r="Z82" s="22">
        <f t="shared" si="17"/>
        <v>8.6938636363636359</v>
      </c>
      <c r="AA82" s="22">
        <f t="shared" si="13"/>
        <v>17.387727272727272</v>
      </c>
      <c r="AB82" s="18">
        <v>10.915355559482675</v>
      </c>
      <c r="AC82" s="18">
        <f t="shared" si="18"/>
        <v>-0.10346040436136228</v>
      </c>
      <c r="AD82" s="18" t="s">
        <v>416</v>
      </c>
    </row>
    <row r="83" spans="1:30" x14ac:dyDescent="0.35">
      <c r="A83" s="18" t="s">
        <v>390</v>
      </c>
      <c r="B83" s="18" t="s">
        <v>123</v>
      </c>
      <c r="C83" s="9">
        <v>239</v>
      </c>
      <c r="D83" s="34">
        <v>2015</v>
      </c>
      <c r="E83" s="34">
        <v>8</v>
      </c>
      <c r="F83" s="34">
        <v>12</v>
      </c>
      <c r="G83" s="32">
        <v>16</v>
      </c>
      <c r="H83" s="32">
        <v>28.4</v>
      </c>
      <c r="I83" s="22">
        <v>0.75</v>
      </c>
      <c r="J83" s="33">
        <v>849</v>
      </c>
      <c r="K83" s="33">
        <v>919</v>
      </c>
      <c r="L83" s="33">
        <v>30</v>
      </c>
      <c r="M83" s="33">
        <v>46</v>
      </c>
      <c r="N83" s="33">
        <v>38</v>
      </c>
      <c r="O83" s="35">
        <v>0.77700000000000002</v>
      </c>
      <c r="P83" s="18">
        <f t="shared" si="12"/>
        <v>0.19425000000000001</v>
      </c>
      <c r="Q83" s="23" t="s">
        <v>416</v>
      </c>
      <c r="R83" s="31">
        <v>42227</v>
      </c>
      <c r="S83" s="31">
        <v>42227</v>
      </c>
      <c r="T83" s="31">
        <v>42227</v>
      </c>
      <c r="U83" s="18" t="s">
        <v>416</v>
      </c>
      <c r="V83" s="18">
        <v>234.06713100177831</v>
      </c>
      <c r="W83" s="18">
        <f t="shared" si="16"/>
        <v>-49.80215174866629</v>
      </c>
      <c r="X83" s="18" t="s">
        <v>416</v>
      </c>
      <c r="Y83" s="22">
        <v>10.731250000000003</v>
      </c>
      <c r="Z83" s="22">
        <f t="shared" si="17"/>
        <v>5.4126136363636377</v>
      </c>
      <c r="AA83" s="22">
        <f t="shared" si="13"/>
        <v>10.825227272727275</v>
      </c>
      <c r="AB83" s="18">
        <v>11.090585793896514</v>
      </c>
      <c r="AC83" s="18">
        <f t="shared" si="18"/>
        <v>7.176983005247628E-2</v>
      </c>
      <c r="AD83" s="18">
        <f t="shared" si="11"/>
        <v>0.14353966010495256</v>
      </c>
    </row>
    <row r="84" spans="1:30" x14ac:dyDescent="0.35">
      <c r="A84" s="18" t="s">
        <v>391</v>
      </c>
      <c r="B84" s="18" t="s">
        <v>124</v>
      </c>
      <c r="C84" s="9">
        <v>239</v>
      </c>
      <c r="D84" s="34">
        <v>2015</v>
      </c>
      <c r="E84" s="34">
        <v>8</v>
      </c>
      <c r="F84" s="34">
        <v>12</v>
      </c>
      <c r="G84" s="32">
        <v>16</v>
      </c>
      <c r="H84" s="32">
        <v>28.4</v>
      </c>
      <c r="I84" s="22">
        <v>0.75</v>
      </c>
      <c r="J84" s="33">
        <v>850</v>
      </c>
      <c r="K84" s="33">
        <v>920</v>
      </c>
      <c r="L84" s="33">
        <v>30</v>
      </c>
      <c r="M84" s="33">
        <v>45</v>
      </c>
      <c r="N84" s="33">
        <v>36</v>
      </c>
      <c r="O84" s="35">
        <v>0.76100000000000001</v>
      </c>
      <c r="P84" s="18">
        <f t="shared" si="12"/>
        <v>0.19025</v>
      </c>
      <c r="Q84" s="23" t="s">
        <v>416</v>
      </c>
      <c r="R84" s="31">
        <v>42227</v>
      </c>
      <c r="S84" s="31">
        <v>42227</v>
      </c>
      <c r="T84" s="31">
        <v>42227</v>
      </c>
      <c r="U84" s="18" t="s">
        <v>416</v>
      </c>
      <c r="V84" s="18">
        <v>260.74170124481327</v>
      </c>
      <c r="W84" s="18">
        <f t="shared" si="16"/>
        <v>-29.796224066390067</v>
      </c>
      <c r="X84" s="18" t="s">
        <v>416</v>
      </c>
      <c r="Y84" s="22">
        <v>10.856250000000003</v>
      </c>
      <c r="Z84" s="22">
        <f t="shared" si="17"/>
        <v>5.5063636363636377</v>
      </c>
      <c r="AA84" s="22">
        <f t="shared" si="13"/>
        <v>11.012727272727275</v>
      </c>
      <c r="AB84" s="18">
        <v>11.184958460036945</v>
      </c>
      <c r="AC84" s="18">
        <f t="shared" si="18"/>
        <v>0.16614249619290788</v>
      </c>
      <c r="AD84" s="18">
        <f t="shared" si="11"/>
        <v>0.33228499238581577</v>
      </c>
    </row>
    <row r="85" spans="1:30" x14ac:dyDescent="0.35">
      <c r="A85" s="18" t="s">
        <v>392</v>
      </c>
      <c r="B85" s="18" t="s">
        <v>125</v>
      </c>
      <c r="C85" s="9">
        <v>239</v>
      </c>
      <c r="D85" s="34">
        <v>2015</v>
      </c>
      <c r="E85" s="34">
        <v>8</v>
      </c>
      <c r="F85" s="34">
        <v>12</v>
      </c>
      <c r="G85" s="32">
        <v>16</v>
      </c>
      <c r="H85" s="32">
        <v>28.4</v>
      </c>
      <c r="I85" s="22">
        <v>0.75</v>
      </c>
      <c r="J85" s="33">
        <v>851</v>
      </c>
      <c r="K85" s="33">
        <v>921</v>
      </c>
      <c r="L85" s="33">
        <v>30</v>
      </c>
      <c r="M85" s="33">
        <v>44</v>
      </c>
      <c r="N85" s="33">
        <v>36</v>
      </c>
      <c r="O85" s="35">
        <v>0.71499999999999997</v>
      </c>
      <c r="P85" s="18">
        <f t="shared" si="12"/>
        <v>0.17874999999999999</v>
      </c>
      <c r="Q85" s="23" t="s">
        <v>416</v>
      </c>
      <c r="R85" s="31">
        <v>42227</v>
      </c>
      <c r="S85" s="31">
        <v>42227</v>
      </c>
      <c r="T85" s="31">
        <v>42227</v>
      </c>
      <c r="U85" s="18" t="s">
        <v>416</v>
      </c>
      <c r="V85" s="18">
        <v>267.03986366330764</v>
      </c>
      <c r="W85" s="18">
        <f t="shared" si="16"/>
        <v>-25.072602252519289</v>
      </c>
      <c r="X85" s="18" t="s">
        <v>416</v>
      </c>
      <c r="Y85" s="22">
        <v>17.481250000000003</v>
      </c>
      <c r="Z85" s="22">
        <f t="shared" si="17"/>
        <v>10.475113636363638</v>
      </c>
      <c r="AA85" s="22">
        <f t="shared" si="13"/>
        <v>20.950227272727275</v>
      </c>
      <c r="AB85" s="18">
        <v>10.97663953774177</v>
      </c>
      <c r="AC85" s="18">
        <f t="shared" si="18"/>
        <v>-4.2176426102267683E-2</v>
      </c>
      <c r="AD85" s="18" t="s">
        <v>416</v>
      </c>
    </row>
    <row r="86" spans="1:30" x14ac:dyDescent="0.35">
      <c r="A86" s="18" t="s">
        <v>393</v>
      </c>
      <c r="B86" s="18" t="s">
        <v>126</v>
      </c>
      <c r="C86" s="9">
        <v>239</v>
      </c>
      <c r="D86" s="34">
        <v>2015</v>
      </c>
      <c r="E86" s="34">
        <v>8</v>
      </c>
      <c r="F86" s="34">
        <v>12</v>
      </c>
      <c r="G86" s="32">
        <v>16</v>
      </c>
      <c r="H86" s="32">
        <v>28.4</v>
      </c>
      <c r="I86" s="22">
        <v>0.75</v>
      </c>
      <c r="J86" s="33">
        <v>851</v>
      </c>
      <c r="K86" s="33">
        <v>921</v>
      </c>
      <c r="L86" s="33">
        <v>30</v>
      </c>
      <c r="M86" s="33">
        <v>43</v>
      </c>
      <c r="N86" s="33">
        <v>35</v>
      </c>
      <c r="O86" s="35">
        <v>0.71099999999999997</v>
      </c>
      <c r="P86" s="18">
        <f t="shared" si="12"/>
        <v>0.17774999999999999</v>
      </c>
      <c r="Q86" s="23" t="s">
        <v>416</v>
      </c>
      <c r="R86" s="31">
        <v>42227</v>
      </c>
      <c r="S86" s="31">
        <v>42227</v>
      </c>
      <c r="T86" s="31">
        <v>42227</v>
      </c>
      <c r="U86" s="18" t="s">
        <v>416</v>
      </c>
      <c r="V86" s="18">
        <v>247.40441612329579</v>
      </c>
      <c r="W86" s="18">
        <f t="shared" si="16"/>
        <v>-39.799187907528179</v>
      </c>
      <c r="X86" s="18" t="s">
        <v>416</v>
      </c>
      <c r="Y86" s="22">
        <v>11.731249999999999</v>
      </c>
      <c r="Z86" s="22">
        <f t="shared" si="17"/>
        <v>6.162613636363635</v>
      </c>
      <c r="AA86" s="22">
        <f t="shared" si="13"/>
        <v>12.32522727272727</v>
      </c>
      <c r="AB86" s="18">
        <v>11.021146153131456</v>
      </c>
      <c r="AC86" s="18">
        <f t="shared" si="18"/>
        <v>2.3301892874183494E-3</v>
      </c>
      <c r="AD86" s="18">
        <f t="shared" si="11"/>
        <v>4.6603785748366988E-3</v>
      </c>
    </row>
    <row r="87" spans="1:30" x14ac:dyDescent="0.35">
      <c r="A87" s="18" t="s">
        <v>394</v>
      </c>
      <c r="B87" s="18" t="s">
        <v>127</v>
      </c>
      <c r="C87" s="9">
        <v>239</v>
      </c>
      <c r="D87" s="34">
        <v>2015</v>
      </c>
      <c r="E87" s="34">
        <v>8</v>
      </c>
      <c r="F87" s="34">
        <v>12</v>
      </c>
      <c r="G87" s="32">
        <v>16</v>
      </c>
      <c r="H87" s="32">
        <v>28.4</v>
      </c>
      <c r="I87" s="22">
        <v>0.75</v>
      </c>
      <c r="J87" s="33">
        <v>852</v>
      </c>
      <c r="K87" s="33">
        <v>922</v>
      </c>
      <c r="L87" s="33">
        <v>30</v>
      </c>
      <c r="M87" s="33">
        <v>44</v>
      </c>
      <c r="N87" s="33">
        <v>36</v>
      </c>
      <c r="O87" s="35">
        <v>0.79500000000000004</v>
      </c>
      <c r="P87" s="18">
        <f t="shared" si="12"/>
        <v>0.19875000000000001</v>
      </c>
      <c r="Q87" s="23" t="s">
        <v>416</v>
      </c>
      <c r="R87" s="31">
        <v>42227</v>
      </c>
      <c r="S87" s="31">
        <v>42227</v>
      </c>
      <c r="T87" s="31">
        <v>42227</v>
      </c>
      <c r="U87" s="18" t="s">
        <v>416</v>
      </c>
      <c r="V87" s="18">
        <v>238.5128927089508</v>
      </c>
      <c r="W87" s="18">
        <f t="shared" si="16"/>
        <v>-46.46783046828692</v>
      </c>
      <c r="X87" s="18" t="s">
        <v>416</v>
      </c>
      <c r="Y87" s="22">
        <v>15.981250000000001</v>
      </c>
      <c r="Z87" s="22">
        <f t="shared" si="17"/>
        <v>9.3501136363636359</v>
      </c>
      <c r="AA87" s="22">
        <f t="shared" si="13"/>
        <v>18.700227272727272</v>
      </c>
      <c r="AB87" s="18">
        <v>11.381626435895029</v>
      </c>
      <c r="AC87" s="18">
        <f t="shared" si="18"/>
        <v>0.36281047205099171</v>
      </c>
      <c r="AD87" s="18">
        <f t="shared" si="11"/>
        <v>0.72562094410198341</v>
      </c>
    </row>
    <row r="88" spans="1:30" x14ac:dyDescent="0.35">
      <c r="A88" s="18" t="s">
        <v>395</v>
      </c>
      <c r="B88" s="18" t="s">
        <v>128</v>
      </c>
      <c r="C88" s="9">
        <v>239</v>
      </c>
      <c r="D88" s="34">
        <v>2015</v>
      </c>
      <c r="E88" s="34">
        <v>8</v>
      </c>
      <c r="F88" s="34">
        <v>12</v>
      </c>
      <c r="G88" s="32">
        <v>16</v>
      </c>
      <c r="H88" s="32">
        <v>28.4</v>
      </c>
      <c r="I88" s="22">
        <v>0.75</v>
      </c>
      <c r="J88" s="33">
        <v>853</v>
      </c>
      <c r="K88" s="33">
        <v>923</v>
      </c>
      <c r="L88" s="33">
        <v>30</v>
      </c>
      <c r="M88" s="33">
        <v>46</v>
      </c>
      <c r="N88" s="33">
        <v>37</v>
      </c>
      <c r="O88" s="35">
        <v>0.70399999999999996</v>
      </c>
      <c r="P88" s="18">
        <f t="shared" si="12"/>
        <v>0.17599999999999999</v>
      </c>
      <c r="Q88" s="23" t="s">
        <v>416</v>
      </c>
      <c r="R88" s="31">
        <v>42227</v>
      </c>
      <c r="S88" s="31">
        <v>42227</v>
      </c>
      <c r="T88" s="31">
        <v>42227</v>
      </c>
      <c r="U88" s="18" t="s">
        <v>416</v>
      </c>
      <c r="V88" s="18">
        <v>237.40145228215769</v>
      </c>
      <c r="W88" s="18">
        <f t="shared" si="16"/>
        <v>-47.301410788381752</v>
      </c>
      <c r="X88" s="18" t="s">
        <v>416</v>
      </c>
      <c r="Y88" s="22">
        <v>12.45</v>
      </c>
      <c r="Z88" s="22">
        <f t="shared" si="17"/>
        <v>6.701676136363635</v>
      </c>
      <c r="AA88" s="22">
        <f t="shared" si="13"/>
        <v>13.40335227272727</v>
      </c>
      <c r="AB88" s="18">
        <v>11.060992389946303</v>
      </c>
      <c r="AC88" s="18">
        <f t="shared" si="18"/>
        <v>4.2176426102265907E-2</v>
      </c>
      <c r="AD88" s="18">
        <f t="shared" si="11"/>
        <v>8.4352852204531814E-2</v>
      </c>
    </row>
    <row r="89" spans="1:30" x14ac:dyDescent="0.35">
      <c r="A89" s="18" t="s">
        <v>396</v>
      </c>
      <c r="B89" s="18" t="s">
        <v>129</v>
      </c>
      <c r="C89" s="9">
        <v>239</v>
      </c>
      <c r="D89" s="34">
        <v>2015</v>
      </c>
      <c r="E89" s="34">
        <v>8</v>
      </c>
      <c r="F89" s="34">
        <v>12</v>
      </c>
      <c r="G89" s="32">
        <v>16</v>
      </c>
      <c r="H89" s="32">
        <v>28.4</v>
      </c>
      <c r="I89" s="22">
        <v>0.75</v>
      </c>
      <c r="J89" s="33">
        <v>853</v>
      </c>
      <c r="K89" s="33">
        <v>923</v>
      </c>
      <c r="L89" s="33">
        <v>30</v>
      </c>
      <c r="M89" s="33">
        <v>43</v>
      </c>
      <c r="N89" s="33">
        <v>36</v>
      </c>
      <c r="O89" s="35">
        <v>0.72199999999999998</v>
      </c>
      <c r="P89" s="18">
        <f t="shared" si="12"/>
        <v>0.18049999999999999</v>
      </c>
      <c r="Q89" s="23" t="s">
        <v>416</v>
      </c>
      <c r="R89" s="31">
        <v>42227</v>
      </c>
      <c r="S89" s="31">
        <v>42227</v>
      </c>
      <c r="T89" s="31">
        <v>42227</v>
      </c>
      <c r="U89" s="18" t="s">
        <v>416</v>
      </c>
      <c r="V89" s="18">
        <v>163.30542382928274</v>
      </c>
      <c r="W89" s="18">
        <f t="shared" si="16"/>
        <v>-102.87343212803796</v>
      </c>
      <c r="X89" s="18" t="s">
        <v>416</v>
      </c>
      <c r="Y89" s="12">
        <v>12.704545454545453</v>
      </c>
      <c r="Z89" s="22">
        <f t="shared" si="17"/>
        <v>6.8925852272727255</v>
      </c>
      <c r="AA89" s="22">
        <f t="shared" si="13"/>
        <v>13.785170454545451</v>
      </c>
      <c r="AB89" s="18">
        <v>11.140684863576002</v>
      </c>
      <c r="AC89" s="18">
        <f t="shared" si="18"/>
        <v>0.12186889973196458</v>
      </c>
      <c r="AD89" s="18">
        <f t="shared" si="11"/>
        <v>0.24373779946392915</v>
      </c>
    </row>
    <row r="90" spans="1:30" x14ac:dyDescent="0.35">
      <c r="A90" s="18" t="s">
        <v>397</v>
      </c>
      <c r="B90" s="18" t="s">
        <v>130</v>
      </c>
      <c r="C90" s="9">
        <v>239</v>
      </c>
      <c r="D90" s="34">
        <v>2015</v>
      </c>
      <c r="E90" s="34">
        <v>8</v>
      </c>
      <c r="F90" s="34">
        <v>12</v>
      </c>
      <c r="G90" s="32">
        <v>16</v>
      </c>
      <c r="H90" s="32">
        <v>28.4</v>
      </c>
      <c r="I90" s="22">
        <v>0.75</v>
      </c>
      <c r="J90" s="33">
        <v>941</v>
      </c>
      <c r="K90" s="33">
        <v>1011</v>
      </c>
      <c r="L90" s="33">
        <v>30</v>
      </c>
      <c r="M90" s="33">
        <v>41</v>
      </c>
      <c r="N90" s="33">
        <v>35</v>
      </c>
      <c r="O90" s="35">
        <v>0.58899999999999997</v>
      </c>
      <c r="P90" s="18">
        <f t="shared" si="12"/>
        <v>0.14724999999999999</v>
      </c>
      <c r="Q90" s="23" t="s">
        <v>416</v>
      </c>
      <c r="R90" s="31">
        <v>42227</v>
      </c>
      <c r="S90" s="31">
        <v>42227</v>
      </c>
      <c r="T90" s="31">
        <v>42227</v>
      </c>
      <c r="U90" s="18" t="s">
        <v>416</v>
      </c>
      <c r="V90" s="18">
        <v>225.54608772969769</v>
      </c>
      <c r="W90" s="18">
        <f t="shared" si="16"/>
        <v>-56.192934202726754</v>
      </c>
      <c r="X90" s="18" t="s">
        <v>416</v>
      </c>
      <c r="Y90" s="12">
        <v>10.931818181818182</v>
      </c>
      <c r="Z90" s="22">
        <f t="shared" si="17"/>
        <v>5.5630397727272722</v>
      </c>
      <c r="AA90" s="22">
        <f t="shared" si="13"/>
        <v>11.126079545454544</v>
      </c>
      <c r="AB90" s="18">
        <v>10.66952058966007</v>
      </c>
      <c r="AC90" s="18">
        <f t="shared" si="18"/>
        <v>-0.34929537418396706</v>
      </c>
      <c r="AD90" s="18" t="s">
        <v>416</v>
      </c>
    </row>
    <row r="91" spans="1:30" x14ac:dyDescent="0.35">
      <c r="A91" s="18" t="s">
        <v>398</v>
      </c>
      <c r="B91" s="18" t="s">
        <v>131</v>
      </c>
      <c r="C91" s="9">
        <v>239</v>
      </c>
      <c r="D91" s="34">
        <v>2015</v>
      </c>
      <c r="E91" s="34">
        <v>8</v>
      </c>
      <c r="F91" s="34">
        <v>12</v>
      </c>
      <c r="G91" s="32">
        <v>16</v>
      </c>
      <c r="H91" s="32">
        <v>28.4</v>
      </c>
      <c r="I91" s="22">
        <v>0.75</v>
      </c>
      <c r="J91" s="33">
        <v>942</v>
      </c>
      <c r="K91" s="33">
        <v>1012</v>
      </c>
      <c r="L91" s="33">
        <v>30</v>
      </c>
      <c r="M91" s="33">
        <v>41</v>
      </c>
      <c r="N91" s="33">
        <v>34</v>
      </c>
      <c r="O91" s="35">
        <v>0.61099999999999999</v>
      </c>
      <c r="P91" s="18">
        <f t="shared" si="12"/>
        <v>0.15275</v>
      </c>
      <c r="Q91" s="23" t="s">
        <v>416</v>
      </c>
      <c r="R91" s="31">
        <v>42227</v>
      </c>
      <c r="S91" s="31">
        <v>42227</v>
      </c>
      <c r="T91" s="31">
        <v>42227</v>
      </c>
      <c r="U91" s="18" t="s">
        <v>416</v>
      </c>
      <c r="V91" s="18">
        <v>230.36232957913458</v>
      </c>
      <c r="W91" s="18">
        <f t="shared" si="16"/>
        <v>-52.580752815649085</v>
      </c>
      <c r="X91" s="18" t="s">
        <v>416</v>
      </c>
      <c r="Y91" s="12">
        <v>5.9318181818181817</v>
      </c>
      <c r="Z91" s="22">
        <f t="shared" si="17"/>
        <v>1.8130397727272718</v>
      </c>
      <c r="AA91" s="22">
        <f t="shared" si="13"/>
        <v>3.6260795454545436</v>
      </c>
      <c r="AB91" s="18">
        <v>11.251601873657101</v>
      </c>
      <c r="AC91" s="18">
        <f t="shared" si="18"/>
        <v>0.2327859098130638</v>
      </c>
      <c r="AD91" s="18">
        <f t="shared" si="11"/>
        <v>0.46557181962612759</v>
      </c>
    </row>
    <row r="92" spans="1:30" x14ac:dyDescent="0.35">
      <c r="A92" s="18" t="s">
        <v>399</v>
      </c>
      <c r="B92" s="18" t="s">
        <v>132</v>
      </c>
      <c r="C92" s="9">
        <v>239</v>
      </c>
      <c r="D92" s="34">
        <v>2015</v>
      </c>
      <c r="E92" s="34">
        <v>8</v>
      </c>
      <c r="F92" s="34">
        <v>12</v>
      </c>
      <c r="G92" s="32">
        <v>16</v>
      </c>
      <c r="H92" s="32">
        <v>28.4</v>
      </c>
      <c r="I92" s="22">
        <v>0.75</v>
      </c>
      <c r="J92" s="33">
        <v>943</v>
      </c>
      <c r="K92" s="33">
        <v>1013</v>
      </c>
      <c r="L92" s="33">
        <v>30</v>
      </c>
      <c r="M92" s="33">
        <v>47</v>
      </c>
      <c r="N92" s="33">
        <v>40</v>
      </c>
      <c r="O92" s="35">
        <v>0.81</v>
      </c>
      <c r="P92" s="18">
        <f t="shared" si="12"/>
        <v>0.20250000000000001</v>
      </c>
      <c r="Q92" s="23" t="s">
        <v>416</v>
      </c>
      <c r="R92" s="31">
        <v>42227</v>
      </c>
      <c r="S92" s="31">
        <v>42227</v>
      </c>
      <c r="T92" s="31">
        <v>42227</v>
      </c>
      <c r="U92" s="18" t="s">
        <v>416</v>
      </c>
      <c r="V92" s="18">
        <v>354.25531914893622</v>
      </c>
      <c r="W92" s="18">
        <f t="shared" si="16"/>
        <v>40.338989361702147</v>
      </c>
      <c r="X92" s="18">
        <f t="shared" si="7"/>
        <v>80.677978723404294</v>
      </c>
      <c r="Y92" s="12">
        <v>13.409090909090907</v>
      </c>
      <c r="Z92" s="22">
        <f t="shared" si="17"/>
        <v>7.4209943181818154</v>
      </c>
      <c r="AA92" s="22">
        <f t="shared" si="13"/>
        <v>14.841988636363631</v>
      </c>
      <c r="AB92" s="18">
        <v>11.003203695618337</v>
      </c>
      <c r="AC92" s="18">
        <f t="shared" si="18"/>
        <v>-1.5612268225700277E-2</v>
      </c>
      <c r="AD92" s="18" t="s">
        <v>416</v>
      </c>
    </row>
    <row r="93" spans="1:30" x14ac:dyDescent="0.35">
      <c r="A93" s="18" t="s">
        <v>400</v>
      </c>
      <c r="B93" s="18" t="s">
        <v>133</v>
      </c>
      <c r="C93" s="9">
        <v>239</v>
      </c>
      <c r="D93" s="34">
        <v>2015</v>
      </c>
      <c r="E93" s="34">
        <v>8</v>
      </c>
      <c r="F93" s="34">
        <v>12</v>
      </c>
      <c r="G93" s="32">
        <v>16</v>
      </c>
      <c r="H93" s="32">
        <v>28.4</v>
      </c>
      <c r="I93" s="22">
        <v>0.75</v>
      </c>
      <c r="J93" s="33">
        <v>943</v>
      </c>
      <c r="K93" s="33">
        <v>1013</v>
      </c>
      <c r="L93" s="33">
        <v>30</v>
      </c>
      <c r="M93" s="33">
        <v>39</v>
      </c>
      <c r="N93" s="33">
        <v>33</v>
      </c>
      <c r="O93" s="35">
        <v>0.497</v>
      </c>
      <c r="P93" s="18">
        <f t="shared" si="12"/>
        <v>0.12425</v>
      </c>
      <c r="Q93" s="23" t="s">
        <v>416</v>
      </c>
      <c r="R93" s="31">
        <v>42227</v>
      </c>
      <c r="S93" s="31">
        <v>42227</v>
      </c>
      <c r="T93" s="31">
        <v>42227</v>
      </c>
      <c r="U93" s="18" t="s">
        <v>416</v>
      </c>
      <c r="V93" s="18">
        <v>402.20825274016767</v>
      </c>
      <c r="W93" s="18">
        <f t="shared" si="16"/>
        <v>76.303689555125729</v>
      </c>
      <c r="X93" s="18">
        <f t="shared" si="7"/>
        <v>152.60737911025146</v>
      </c>
      <c r="Y93" s="12">
        <v>4.1590909090909092</v>
      </c>
      <c r="Z93" s="22">
        <f t="shared" si="17"/>
        <v>0.48349431818181743</v>
      </c>
      <c r="AA93" s="22">
        <f t="shared" si="13"/>
        <v>0.96698863636363486</v>
      </c>
      <c r="AB93" s="18">
        <v>11.277933012604926</v>
      </c>
      <c r="AC93" s="18">
        <f t="shared" si="18"/>
        <v>0.25911704876088848</v>
      </c>
      <c r="AD93" s="18">
        <f t="shared" si="11"/>
        <v>0.51823409752177696</v>
      </c>
    </row>
    <row r="94" spans="1:30" x14ac:dyDescent="0.35">
      <c r="A94" s="18" t="s">
        <v>401</v>
      </c>
      <c r="B94" s="18" t="s">
        <v>134</v>
      </c>
      <c r="C94" s="9">
        <v>239</v>
      </c>
      <c r="D94" s="34">
        <v>2015</v>
      </c>
      <c r="E94" s="34">
        <v>8</v>
      </c>
      <c r="F94" s="34">
        <v>12</v>
      </c>
      <c r="G94" s="32">
        <v>16</v>
      </c>
      <c r="H94" s="32">
        <v>28.4</v>
      </c>
      <c r="I94" s="22">
        <v>0.75</v>
      </c>
      <c r="J94" s="33">
        <v>944</v>
      </c>
      <c r="K94" s="33">
        <v>1014</v>
      </c>
      <c r="L94" s="33">
        <v>30</v>
      </c>
      <c r="M94" s="33">
        <v>41</v>
      </c>
      <c r="N94" s="33">
        <v>35</v>
      </c>
      <c r="O94" s="35">
        <v>0.53800000000000003</v>
      </c>
      <c r="P94" s="18">
        <f t="shared" si="12"/>
        <v>0.13450000000000001</v>
      </c>
      <c r="Q94" s="23" t="s">
        <v>416</v>
      </c>
      <c r="R94" s="31">
        <v>42227</v>
      </c>
      <c r="S94" s="31">
        <v>42227</v>
      </c>
      <c r="T94" s="31">
        <v>42227</v>
      </c>
      <c r="U94" s="18" t="s">
        <v>416</v>
      </c>
      <c r="V94" s="18">
        <v>471.11540941328172</v>
      </c>
      <c r="W94" s="18">
        <f t="shared" si="16"/>
        <v>127.98405705996127</v>
      </c>
      <c r="X94" s="18">
        <f t="shared" si="7"/>
        <v>255.96811411992252</v>
      </c>
      <c r="Y94" s="12">
        <v>15.363636363636363</v>
      </c>
      <c r="Z94" s="22">
        <f t="shared" si="17"/>
        <v>8.8869034090909089</v>
      </c>
      <c r="AA94" s="22">
        <f t="shared" si="13"/>
        <v>17.773806818181818</v>
      </c>
      <c r="AB94" s="18">
        <v>11.214784882915897</v>
      </c>
      <c r="AC94" s="18">
        <f t="shared" si="18"/>
        <v>0.1959689190718592</v>
      </c>
      <c r="AD94" s="18">
        <f t="shared" si="11"/>
        <v>0.39193783814371841</v>
      </c>
    </row>
    <row r="95" spans="1:30" x14ac:dyDescent="0.35">
      <c r="A95" s="18" t="s">
        <v>402</v>
      </c>
      <c r="B95" s="18" t="s">
        <v>135</v>
      </c>
      <c r="C95" s="9">
        <v>239</v>
      </c>
      <c r="D95" s="34">
        <v>2015</v>
      </c>
      <c r="E95" s="34">
        <v>8</v>
      </c>
      <c r="F95" s="34">
        <v>12</v>
      </c>
      <c r="G95" s="32">
        <v>16</v>
      </c>
      <c r="H95" s="32">
        <v>28.4</v>
      </c>
      <c r="I95" s="22">
        <v>0.75</v>
      </c>
      <c r="J95" s="33">
        <v>944</v>
      </c>
      <c r="K95" s="33">
        <v>1014</v>
      </c>
      <c r="L95" s="33">
        <v>30</v>
      </c>
      <c r="M95" s="33">
        <v>45</v>
      </c>
      <c r="N95" s="33">
        <v>39</v>
      </c>
      <c r="O95" s="35">
        <v>0.76400000000000001</v>
      </c>
      <c r="P95" s="18">
        <f t="shared" si="12"/>
        <v>0.191</v>
      </c>
      <c r="Q95" s="23" t="s">
        <v>416</v>
      </c>
      <c r="R95" s="31">
        <v>42227</v>
      </c>
      <c r="S95" s="31">
        <v>42227</v>
      </c>
      <c r="T95" s="31">
        <v>42227</v>
      </c>
      <c r="U95" s="18" t="s">
        <v>416</v>
      </c>
      <c r="V95" s="18">
        <v>602.88523533204386</v>
      </c>
      <c r="W95" s="18">
        <f t="shared" si="16"/>
        <v>226.81142649903288</v>
      </c>
      <c r="X95" s="18">
        <f t="shared" ref="X95:X96" si="19">W95/L95*60</f>
        <v>453.62285299806575</v>
      </c>
      <c r="Y95" s="12">
        <v>11.56818181818182</v>
      </c>
      <c r="Z95" s="22">
        <f t="shared" si="17"/>
        <v>6.0403125000000006</v>
      </c>
      <c r="AA95" s="22">
        <f t="shared" si="13"/>
        <v>12.080625000000001</v>
      </c>
      <c r="AB95" s="18">
        <v>11.295176413331818</v>
      </c>
      <c r="AC95" s="18">
        <f t="shared" si="18"/>
        <v>0.27636044948778071</v>
      </c>
      <c r="AD95" s="18">
        <f t="shared" si="11"/>
        <v>0.55272089897556143</v>
      </c>
    </row>
    <row r="96" spans="1:30" x14ac:dyDescent="0.35">
      <c r="A96" s="18" t="s">
        <v>403</v>
      </c>
      <c r="B96" s="18" t="s">
        <v>136</v>
      </c>
      <c r="C96" s="9">
        <v>239</v>
      </c>
      <c r="D96" s="34">
        <v>2015</v>
      </c>
      <c r="E96" s="34">
        <v>8</v>
      </c>
      <c r="F96" s="34">
        <v>12</v>
      </c>
      <c r="G96" s="32">
        <v>16</v>
      </c>
      <c r="H96" s="32">
        <v>28.4</v>
      </c>
      <c r="I96" s="22">
        <v>0.75</v>
      </c>
      <c r="J96" s="33">
        <v>945</v>
      </c>
      <c r="K96" s="33">
        <v>1015</v>
      </c>
      <c r="L96" s="33">
        <v>30</v>
      </c>
      <c r="M96" s="33">
        <v>41</v>
      </c>
      <c r="N96" s="33">
        <v>35</v>
      </c>
      <c r="O96" s="35">
        <v>0.63800000000000001</v>
      </c>
      <c r="P96" s="18">
        <f t="shared" si="12"/>
        <v>0.1595</v>
      </c>
      <c r="Q96" s="23" t="s">
        <v>416</v>
      </c>
      <c r="R96" s="31">
        <v>42227</v>
      </c>
      <c r="S96" s="31">
        <v>42227</v>
      </c>
      <c r="T96" s="31">
        <v>42227</v>
      </c>
      <c r="U96" s="18" t="s">
        <v>416</v>
      </c>
      <c r="V96" s="18">
        <v>384.47775628626698</v>
      </c>
      <c r="W96" s="18">
        <f t="shared" si="16"/>
        <v>63.005817214700215</v>
      </c>
      <c r="X96" s="18">
        <f t="shared" si="19"/>
        <v>126.01163442940043</v>
      </c>
      <c r="Y96" s="22">
        <v>12.043750000000003</v>
      </c>
      <c r="Z96" s="22">
        <f t="shared" si="17"/>
        <v>6.3969886363636377</v>
      </c>
      <c r="AA96" s="22">
        <f t="shared" si="13"/>
        <v>12.793977272727275</v>
      </c>
      <c r="AB96" s="18">
        <v>10.94681311486282</v>
      </c>
      <c r="AC96" s="18">
        <f t="shared" si="18"/>
        <v>-7.2002848981217227E-2</v>
      </c>
      <c r="AD96" s="18" t="s">
        <v>416</v>
      </c>
    </row>
    <row r="97" spans="1:30" x14ac:dyDescent="0.35">
      <c r="A97" s="18" t="s">
        <v>404</v>
      </c>
      <c r="B97" s="18" t="s">
        <v>143</v>
      </c>
      <c r="C97" s="9">
        <v>239</v>
      </c>
      <c r="D97" s="34">
        <v>2015</v>
      </c>
      <c r="E97" s="34">
        <v>8</v>
      </c>
      <c r="F97" s="34">
        <v>12</v>
      </c>
      <c r="G97" s="32">
        <v>16</v>
      </c>
      <c r="H97" s="32">
        <v>28.4</v>
      </c>
      <c r="I97" s="22">
        <v>0.75</v>
      </c>
      <c r="J97" s="33">
        <v>830</v>
      </c>
      <c r="K97" s="33">
        <v>900</v>
      </c>
      <c r="L97" s="33">
        <v>30</v>
      </c>
      <c r="M97" t="s">
        <v>416</v>
      </c>
      <c r="N97" s="18" t="s">
        <v>416</v>
      </c>
      <c r="O97" s="18" t="s">
        <v>416</v>
      </c>
      <c r="P97" s="18" t="s">
        <v>416</v>
      </c>
      <c r="Q97" s="23" t="s">
        <v>416</v>
      </c>
      <c r="R97" s="31">
        <v>42227</v>
      </c>
      <c r="S97" s="31">
        <v>42227</v>
      </c>
      <c r="T97" s="31">
        <v>42227</v>
      </c>
      <c r="U97" s="18" t="s">
        <v>416</v>
      </c>
      <c r="V97" s="18">
        <v>813.63636363636363</v>
      </c>
      <c r="W97" s="18" t="s">
        <v>416</v>
      </c>
      <c r="X97" s="18" t="s">
        <v>416</v>
      </c>
      <c r="Y97" s="22">
        <v>4.9812500000000011</v>
      </c>
      <c r="Z97" s="22">
        <f t="shared" si="17"/>
        <v>1.1001136363636363</v>
      </c>
      <c r="AA97" s="22" t="s">
        <v>416</v>
      </c>
      <c r="AB97" s="18">
        <v>11.666375566817514</v>
      </c>
      <c r="AC97" s="18">
        <f t="shared" si="18"/>
        <v>0.6475596029734767</v>
      </c>
      <c r="AD97" s="18" t="s">
        <v>416</v>
      </c>
    </row>
    <row r="98" spans="1:30" x14ac:dyDescent="0.35">
      <c r="A98" s="18" t="s">
        <v>405</v>
      </c>
      <c r="B98" s="18" t="s">
        <v>138</v>
      </c>
      <c r="C98" s="9">
        <v>239</v>
      </c>
      <c r="D98" s="34">
        <v>2015</v>
      </c>
      <c r="E98" s="34">
        <v>8</v>
      </c>
      <c r="F98" s="34">
        <v>12</v>
      </c>
      <c r="G98" s="32">
        <v>16</v>
      </c>
      <c r="H98" s="32">
        <v>28.4</v>
      </c>
      <c r="I98" s="22">
        <v>0.75</v>
      </c>
      <c r="J98" s="33">
        <v>830</v>
      </c>
      <c r="K98" s="33">
        <v>900</v>
      </c>
      <c r="L98" s="33">
        <v>30</v>
      </c>
      <c r="M98" s="18" t="s">
        <v>416</v>
      </c>
      <c r="N98" s="18" t="s">
        <v>416</v>
      </c>
      <c r="O98" s="18" t="s">
        <v>416</v>
      </c>
      <c r="P98" s="18" t="s">
        <v>416</v>
      </c>
      <c r="Q98" s="23" t="s">
        <v>416</v>
      </c>
      <c r="R98" s="31">
        <v>42227</v>
      </c>
      <c r="S98" s="31">
        <v>42227</v>
      </c>
      <c r="T98" s="31">
        <v>42227</v>
      </c>
      <c r="U98" s="18" t="s">
        <v>416</v>
      </c>
      <c r="V98" s="18">
        <v>479.57769181173438</v>
      </c>
      <c r="W98" s="18" t="s">
        <v>416</v>
      </c>
      <c r="X98" s="18" t="s">
        <v>416</v>
      </c>
      <c r="Y98" s="12">
        <v>3.0454545454545459</v>
      </c>
      <c r="Z98" s="22">
        <f t="shared" si="17"/>
        <v>-0.35173295454545506</v>
      </c>
      <c r="AA98" s="22" t="s">
        <v>416</v>
      </c>
      <c r="AB98" s="18">
        <v>11.186123554680654</v>
      </c>
      <c r="AC98" s="18">
        <f t="shared" si="18"/>
        <v>0.16730759083661617</v>
      </c>
      <c r="AD98" s="18" t="s">
        <v>416</v>
      </c>
    </row>
    <row r="99" spans="1:30" x14ac:dyDescent="0.35">
      <c r="A99" s="18" t="s">
        <v>406</v>
      </c>
      <c r="B99" s="18" t="s">
        <v>139</v>
      </c>
      <c r="C99" s="9">
        <v>239</v>
      </c>
      <c r="D99" s="34">
        <v>2015</v>
      </c>
      <c r="E99" s="34">
        <v>8</v>
      </c>
      <c r="F99" s="34">
        <v>12</v>
      </c>
      <c r="G99" s="32">
        <v>16</v>
      </c>
      <c r="H99" s="32">
        <v>28.4</v>
      </c>
      <c r="I99" s="22">
        <v>0.75</v>
      </c>
      <c r="J99" s="33">
        <v>830</v>
      </c>
      <c r="K99" s="33">
        <v>900</v>
      </c>
      <c r="L99" s="33">
        <v>30</v>
      </c>
      <c r="M99" s="18" t="s">
        <v>416</v>
      </c>
      <c r="N99" s="18" t="s">
        <v>416</v>
      </c>
      <c r="O99" s="18" t="s">
        <v>416</v>
      </c>
      <c r="P99" s="18" t="s">
        <v>416</v>
      </c>
      <c r="Q99" s="23" t="s">
        <v>416</v>
      </c>
      <c r="R99" s="31">
        <v>42227</v>
      </c>
      <c r="S99" s="31">
        <v>42227</v>
      </c>
      <c r="T99" s="31">
        <v>42227</v>
      </c>
      <c r="U99" s="18" t="s">
        <v>416</v>
      </c>
      <c r="V99" s="18">
        <v>525.91876208897486</v>
      </c>
      <c r="W99" s="18" t="s">
        <v>416</v>
      </c>
      <c r="X99" s="18" t="s">
        <v>416</v>
      </c>
      <c r="Y99" s="12">
        <v>3.6818181818181825</v>
      </c>
      <c r="Z99" s="22">
        <f t="shared" si="17"/>
        <v>0.12553977272727246</v>
      </c>
      <c r="AA99" s="22" t="s">
        <v>416</v>
      </c>
      <c r="AB99" s="18">
        <v>11.207561296124901</v>
      </c>
      <c r="AC99" s="18">
        <f t="shared" si="18"/>
        <v>0.18874533228086321</v>
      </c>
      <c r="AD99" s="18" t="s">
        <v>416</v>
      </c>
    </row>
    <row r="100" spans="1:30" x14ac:dyDescent="0.35">
      <c r="A100" s="18" t="s">
        <v>407</v>
      </c>
      <c r="B100" s="18" t="s">
        <v>140</v>
      </c>
      <c r="C100" s="9">
        <v>239</v>
      </c>
      <c r="D100" s="34">
        <v>2015</v>
      </c>
      <c r="E100" s="34">
        <v>8</v>
      </c>
      <c r="F100" s="34">
        <v>12</v>
      </c>
      <c r="G100" s="32">
        <v>16</v>
      </c>
      <c r="H100" s="32">
        <v>28.4</v>
      </c>
      <c r="I100" s="22">
        <v>0.75</v>
      </c>
      <c r="J100" s="33">
        <v>830</v>
      </c>
      <c r="K100" s="33">
        <v>900</v>
      </c>
      <c r="L100" s="33">
        <v>30</v>
      </c>
      <c r="M100" s="18" t="s">
        <v>416</v>
      </c>
      <c r="N100" s="18" t="s">
        <v>416</v>
      </c>
      <c r="O100" s="18" t="s">
        <v>416</v>
      </c>
      <c r="P100" s="18" t="s">
        <v>416</v>
      </c>
      <c r="Q100" s="23" t="s">
        <v>416</v>
      </c>
      <c r="R100" s="31">
        <v>42227</v>
      </c>
      <c r="S100" s="31">
        <v>42227</v>
      </c>
      <c r="T100" s="31">
        <v>42227</v>
      </c>
      <c r="U100" s="18" t="s">
        <v>416</v>
      </c>
      <c r="V100" s="18">
        <v>398.58156028368796</v>
      </c>
      <c r="W100" s="18" t="s">
        <v>416</v>
      </c>
      <c r="X100" s="18" t="s">
        <v>416</v>
      </c>
      <c r="Y100" s="12">
        <v>4.1818181818181825</v>
      </c>
      <c r="Z100" s="22">
        <f t="shared" si="17"/>
        <v>0.50053977272727246</v>
      </c>
      <c r="AA100" s="22" t="s">
        <v>416</v>
      </c>
      <c r="AB100" s="18">
        <v>10.505242244897099</v>
      </c>
      <c r="AC100" s="18">
        <f t="shared" si="18"/>
        <v>-0.51357371894693848</v>
      </c>
      <c r="AD100" s="18" t="s">
        <v>416</v>
      </c>
    </row>
    <row r="101" spans="1:30" x14ac:dyDescent="0.35">
      <c r="A101" s="18" t="s">
        <v>408</v>
      </c>
      <c r="B101" s="18" t="s">
        <v>141</v>
      </c>
      <c r="C101" s="9">
        <v>239</v>
      </c>
      <c r="D101" s="34">
        <v>2015</v>
      </c>
      <c r="E101" s="34">
        <v>8</v>
      </c>
      <c r="F101" s="34">
        <v>12</v>
      </c>
      <c r="G101" s="32">
        <v>16</v>
      </c>
      <c r="H101" s="32">
        <v>28.4</v>
      </c>
      <c r="I101" s="22">
        <v>0.75</v>
      </c>
      <c r="J101" s="33">
        <v>831</v>
      </c>
      <c r="K101" s="33">
        <v>901</v>
      </c>
      <c r="L101" s="33">
        <v>30</v>
      </c>
      <c r="M101" s="18" t="s">
        <v>416</v>
      </c>
      <c r="N101" s="18" t="s">
        <v>416</v>
      </c>
      <c r="O101" s="18" t="s">
        <v>416</v>
      </c>
      <c r="P101" s="18" t="s">
        <v>416</v>
      </c>
      <c r="Q101" s="23" t="s">
        <v>416</v>
      </c>
      <c r="R101" s="31">
        <v>42227</v>
      </c>
      <c r="S101" s="31">
        <v>42227</v>
      </c>
      <c r="T101" s="31">
        <v>42227</v>
      </c>
      <c r="U101" s="18" t="s">
        <v>416</v>
      </c>
      <c r="V101" s="18">
        <v>704.02965828497747</v>
      </c>
      <c r="W101" s="18" t="s">
        <v>416</v>
      </c>
      <c r="X101" s="18" t="s">
        <v>416</v>
      </c>
      <c r="Y101" s="12">
        <v>1.6818181818181823</v>
      </c>
      <c r="Z101" s="22">
        <f t="shared" si="17"/>
        <v>-1.3744602272727278</v>
      </c>
      <c r="AA101" s="22" t="s">
        <v>416</v>
      </c>
      <c r="AB101" s="18">
        <v>10.52877715670002</v>
      </c>
      <c r="AC101" s="18">
        <f t="shared" si="18"/>
        <v>-0.4900388071440176</v>
      </c>
      <c r="AD101" s="18" t="s">
        <v>416</v>
      </c>
    </row>
  </sheetData>
  <autoFilter ref="A1:AB1" xr:uid="{C5147147-08F8-42E8-A4A1-D88482F7AA93}"/>
  <phoneticPr fontId="3"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2CA32-1846-4AA5-B0AB-868D960C99D1}">
  <dimension ref="A1:G54"/>
  <sheetViews>
    <sheetView workbookViewId="0">
      <selection activeCell="B30" sqref="B30:C54"/>
    </sheetView>
  </sheetViews>
  <sheetFormatPr defaultRowHeight="14.5" x14ac:dyDescent="0.35"/>
  <sheetData>
    <row r="1" spans="1:7" ht="15.5" x14ac:dyDescent="0.35">
      <c r="A1" s="1" t="s">
        <v>0</v>
      </c>
      <c r="B1" s="1" t="s">
        <v>1</v>
      </c>
      <c r="C1" s="1" t="s">
        <v>2</v>
      </c>
      <c r="D1" s="1" t="s">
        <v>3</v>
      </c>
      <c r="E1" s="1" t="s">
        <v>4</v>
      </c>
      <c r="F1" s="1" t="s">
        <v>5</v>
      </c>
      <c r="G1" s="1" t="s">
        <v>11</v>
      </c>
    </row>
    <row r="2" spans="1:7" x14ac:dyDescent="0.35">
      <c r="A2">
        <v>1</v>
      </c>
      <c r="B2" s="2">
        <v>0.41597222222222219</v>
      </c>
      <c r="C2" s="2">
        <v>0.43611111111111112</v>
      </c>
      <c r="D2">
        <v>80</v>
      </c>
      <c r="E2">
        <v>75</v>
      </c>
      <c r="F2">
        <v>4.9080000000000004</v>
      </c>
      <c r="G2" s="8">
        <v>222</v>
      </c>
    </row>
    <row r="3" spans="1:7" x14ac:dyDescent="0.35">
      <c r="A3">
        <v>2</v>
      </c>
      <c r="B3" s="2">
        <v>0.41597222222222219</v>
      </c>
      <c r="C3" s="2">
        <v>0.4368055555555555</v>
      </c>
      <c r="D3">
        <v>72</v>
      </c>
      <c r="E3">
        <v>70</v>
      </c>
      <c r="F3">
        <v>3.1440000000000001</v>
      </c>
      <c r="G3" s="8">
        <v>222</v>
      </c>
    </row>
    <row r="4" spans="1:7" x14ac:dyDescent="0.35">
      <c r="A4">
        <v>3</v>
      </c>
      <c r="B4">
        <v>10</v>
      </c>
      <c r="C4" s="2">
        <v>0.4368055555555555</v>
      </c>
      <c r="D4">
        <v>80</v>
      </c>
      <c r="E4">
        <v>76</v>
      </c>
      <c r="F4">
        <v>4.7300000000000004</v>
      </c>
      <c r="G4" s="8">
        <v>222</v>
      </c>
    </row>
    <row r="5" spans="1:7" x14ac:dyDescent="0.35">
      <c r="A5">
        <v>4</v>
      </c>
      <c r="B5">
        <v>10</v>
      </c>
      <c r="C5" s="2">
        <v>0.4375</v>
      </c>
      <c r="D5">
        <v>63</v>
      </c>
      <c r="E5">
        <v>61</v>
      </c>
      <c r="F5">
        <v>2.4089999999999998</v>
      </c>
      <c r="G5" s="8">
        <v>222</v>
      </c>
    </row>
    <row r="6" spans="1:7" x14ac:dyDescent="0.35">
      <c r="A6">
        <v>5</v>
      </c>
      <c r="B6">
        <v>10</v>
      </c>
      <c r="C6" s="2">
        <v>0.4375</v>
      </c>
      <c r="D6">
        <v>77</v>
      </c>
      <c r="E6">
        <v>72</v>
      </c>
      <c r="F6">
        <v>3.7730000000000001</v>
      </c>
      <c r="G6" s="8">
        <v>222</v>
      </c>
    </row>
    <row r="7" spans="1:7" x14ac:dyDescent="0.35">
      <c r="A7">
        <v>6</v>
      </c>
      <c r="B7" s="2">
        <v>0.41736111111111113</v>
      </c>
      <c r="C7" s="2">
        <v>0.4381944444444445</v>
      </c>
      <c r="D7">
        <v>78</v>
      </c>
      <c r="E7">
        <v>75</v>
      </c>
      <c r="F7">
        <v>4.2889999999999997</v>
      </c>
      <c r="G7" s="8">
        <v>222</v>
      </c>
    </row>
    <row r="8" spans="1:7" x14ac:dyDescent="0.35">
      <c r="A8">
        <v>7</v>
      </c>
      <c r="B8" s="2">
        <v>0.41736111111111113</v>
      </c>
      <c r="C8" s="2">
        <v>0.43888888888888888</v>
      </c>
      <c r="D8">
        <v>75</v>
      </c>
      <c r="E8">
        <v>72</v>
      </c>
      <c r="F8">
        <v>3.4910000000000001</v>
      </c>
      <c r="G8" s="8">
        <v>222</v>
      </c>
    </row>
    <row r="9" spans="1:7" x14ac:dyDescent="0.35">
      <c r="A9">
        <v>8</v>
      </c>
      <c r="B9" s="2">
        <v>0.41805555555555557</v>
      </c>
      <c r="C9" s="2">
        <v>0.43888888888888888</v>
      </c>
      <c r="D9">
        <v>62</v>
      </c>
      <c r="E9">
        <v>60</v>
      </c>
      <c r="F9">
        <v>2.254</v>
      </c>
      <c r="G9" s="8">
        <v>222</v>
      </c>
    </row>
    <row r="10" spans="1:7" x14ac:dyDescent="0.35">
      <c r="A10">
        <v>9</v>
      </c>
      <c r="B10" s="2">
        <v>0.41875000000000001</v>
      </c>
      <c r="C10" s="2">
        <v>0.43958333333333338</v>
      </c>
      <c r="D10">
        <v>75</v>
      </c>
      <c r="E10">
        <v>72</v>
      </c>
      <c r="F10">
        <v>3.6909999999999998</v>
      </c>
      <c r="G10" s="8">
        <v>222</v>
      </c>
    </row>
    <row r="11" spans="1:7" x14ac:dyDescent="0.35">
      <c r="A11">
        <v>10</v>
      </c>
      <c r="B11" s="2">
        <v>0.41875000000000001</v>
      </c>
      <c r="C11" s="2">
        <v>0.44027777777777777</v>
      </c>
      <c r="D11">
        <v>66</v>
      </c>
      <c r="E11">
        <v>64</v>
      </c>
      <c r="F11">
        <v>2.226</v>
      </c>
      <c r="G11" s="8">
        <v>222</v>
      </c>
    </row>
    <row r="12" spans="1:7" x14ac:dyDescent="0.35">
      <c r="A12">
        <v>11</v>
      </c>
      <c r="B12" s="2">
        <v>0.41944444444444445</v>
      </c>
      <c r="C12" s="2">
        <v>0.44027777777777777</v>
      </c>
      <c r="D12">
        <v>72</v>
      </c>
      <c r="E12">
        <v>69</v>
      </c>
      <c r="F12">
        <v>3.794</v>
      </c>
      <c r="G12" s="8">
        <v>222</v>
      </c>
    </row>
    <row r="13" spans="1:7" x14ac:dyDescent="0.35">
      <c r="A13">
        <v>12</v>
      </c>
      <c r="B13" s="2">
        <v>0.41944444444444445</v>
      </c>
      <c r="C13" s="2">
        <v>0.44097222222222227</v>
      </c>
      <c r="D13">
        <v>71</v>
      </c>
      <c r="E13">
        <v>69</v>
      </c>
      <c r="F13">
        <v>2.927</v>
      </c>
      <c r="G13" s="8">
        <v>222</v>
      </c>
    </row>
    <row r="14" spans="1:7" x14ac:dyDescent="0.35">
      <c r="A14">
        <v>13</v>
      </c>
      <c r="B14" s="2">
        <v>0.41944444444444445</v>
      </c>
      <c r="C14" s="2">
        <v>0.44166666666666665</v>
      </c>
      <c r="D14">
        <v>80</v>
      </c>
      <c r="E14">
        <v>77</v>
      </c>
      <c r="F14">
        <v>4.931</v>
      </c>
      <c r="G14" s="8">
        <v>222</v>
      </c>
    </row>
    <row r="15" spans="1:7" x14ac:dyDescent="0.35">
      <c r="A15">
        <v>14</v>
      </c>
      <c r="B15" s="2">
        <v>0.4201388888888889</v>
      </c>
      <c r="C15" s="2">
        <v>0.44236111111111115</v>
      </c>
      <c r="D15">
        <v>67</v>
      </c>
      <c r="E15">
        <v>65</v>
      </c>
      <c r="F15">
        <v>2.6179999999999999</v>
      </c>
      <c r="G15" s="8">
        <v>222</v>
      </c>
    </row>
    <row r="16" spans="1:7" x14ac:dyDescent="0.35">
      <c r="A16">
        <v>15</v>
      </c>
      <c r="B16" s="2">
        <v>0.4201388888888889</v>
      </c>
      <c r="C16" s="2">
        <v>0.44236111111111115</v>
      </c>
      <c r="D16">
        <v>70</v>
      </c>
      <c r="E16">
        <v>66</v>
      </c>
      <c r="F16">
        <v>2.9239999999999999</v>
      </c>
      <c r="G16" s="8">
        <v>222</v>
      </c>
    </row>
    <row r="17" spans="1:7" x14ac:dyDescent="0.35">
      <c r="A17">
        <v>16</v>
      </c>
      <c r="B17" s="2">
        <v>0.42152777777777778</v>
      </c>
      <c r="C17" s="2">
        <v>0.44305555555555554</v>
      </c>
      <c r="D17">
        <v>71</v>
      </c>
      <c r="E17">
        <v>68</v>
      </c>
      <c r="F17">
        <v>3.3519999999999999</v>
      </c>
      <c r="G17" s="8">
        <v>222</v>
      </c>
    </row>
    <row r="18" spans="1:7" x14ac:dyDescent="0.35">
      <c r="A18">
        <v>17</v>
      </c>
      <c r="B18" s="2">
        <v>0.42222222222222222</v>
      </c>
      <c r="C18" s="2">
        <v>0.44305555555555554</v>
      </c>
      <c r="D18">
        <v>83</v>
      </c>
      <c r="E18">
        <v>78</v>
      </c>
      <c r="F18">
        <v>5.2</v>
      </c>
      <c r="G18" s="8">
        <v>222</v>
      </c>
    </row>
    <row r="19" spans="1:7" x14ac:dyDescent="0.35">
      <c r="A19">
        <v>18</v>
      </c>
      <c r="B19" s="2">
        <v>0.42222222222222222</v>
      </c>
      <c r="C19" s="2">
        <v>0.44375000000000003</v>
      </c>
      <c r="D19">
        <v>78</v>
      </c>
      <c r="E19">
        <v>72</v>
      </c>
      <c r="F19">
        <v>3.6280000000000001</v>
      </c>
      <c r="G19" s="8">
        <v>222</v>
      </c>
    </row>
    <row r="20" spans="1:7" x14ac:dyDescent="0.35">
      <c r="A20">
        <v>19</v>
      </c>
      <c r="B20" s="2">
        <v>0.42291666666666666</v>
      </c>
      <c r="C20" s="2">
        <v>0.44375000000000003</v>
      </c>
      <c r="D20">
        <v>78</v>
      </c>
      <c r="E20">
        <v>76</v>
      </c>
      <c r="F20">
        <v>4.1609999999999996</v>
      </c>
      <c r="G20" s="8">
        <v>222</v>
      </c>
    </row>
    <row r="21" spans="1:7" x14ac:dyDescent="0.35">
      <c r="A21">
        <v>20</v>
      </c>
      <c r="B21" s="2">
        <v>0.42291666666666666</v>
      </c>
      <c r="C21" s="2">
        <v>0.44444444444444442</v>
      </c>
      <c r="D21">
        <v>94</v>
      </c>
      <c r="E21">
        <v>90</v>
      </c>
      <c r="F21">
        <v>8.5079999999999991</v>
      </c>
      <c r="G21" s="8">
        <v>222</v>
      </c>
    </row>
    <row r="22" spans="1:7" x14ac:dyDescent="0.35">
      <c r="A22" t="s">
        <v>6</v>
      </c>
      <c r="B22" s="2">
        <v>0.4152777777777778</v>
      </c>
      <c r="C22" s="2">
        <v>0.44305555555555554</v>
      </c>
      <c r="G22" s="8">
        <v>222</v>
      </c>
    </row>
    <row r="23" spans="1:7" x14ac:dyDescent="0.35">
      <c r="A23" t="s">
        <v>7</v>
      </c>
      <c r="B23" s="2">
        <v>0.4152777777777778</v>
      </c>
      <c r="C23" s="2">
        <v>0.44305555555555554</v>
      </c>
      <c r="G23" s="8">
        <v>222</v>
      </c>
    </row>
    <row r="24" spans="1:7" x14ac:dyDescent="0.35">
      <c r="A24" t="s">
        <v>8</v>
      </c>
      <c r="B24" s="2">
        <v>0.4152777777777778</v>
      </c>
      <c r="C24" s="2">
        <v>0.44305555555555598</v>
      </c>
      <c r="G24" s="8">
        <v>222</v>
      </c>
    </row>
    <row r="25" spans="1:7" x14ac:dyDescent="0.35">
      <c r="A25" t="s">
        <v>9</v>
      </c>
      <c r="B25" s="2">
        <v>0.4152777777777778</v>
      </c>
      <c r="C25" s="2">
        <v>0.44305555555555598</v>
      </c>
      <c r="G25" s="8">
        <v>222</v>
      </c>
    </row>
    <row r="26" spans="1:7" x14ac:dyDescent="0.35">
      <c r="A26" t="s">
        <v>10</v>
      </c>
      <c r="B26" s="2">
        <v>0.4152777777777778</v>
      </c>
      <c r="C26" s="2">
        <v>0.44305555555555598</v>
      </c>
      <c r="G26" s="8">
        <v>222</v>
      </c>
    </row>
    <row r="28" spans="1:7" ht="15.5" x14ac:dyDescent="0.35">
      <c r="A28" s="1"/>
      <c r="B28" s="1"/>
      <c r="C28" s="1"/>
      <c r="D28" s="1"/>
      <c r="E28" s="1"/>
      <c r="F28" s="1"/>
    </row>
    <row r="29" spans="1:7" ht="15.5" x14ac:dyDescent="0.35">
      <c r="A29" s="1" t="s">
        <v>0</v>
      </c>
      <c r="B29" s="1" t="s">
        <v>1</v>
      </c>
      <c r="C29" s="1" t="s">
        <v>2</v>
      </c>
      <c r="D29" s="1" t="s">
        <v>3</v>
      </c>
      <c r="E29" s="1" t="s">
        <v>4</v>
      </c>
      <c r="F29" s="1" t="s">
        <v>5</v>
      </c>
      <c r="G29" s="1" t="s">
        <v>11</v>
      </c>
    </row>
    <row r="30" spans="1:7" x14ac:dyDescent="0.35">
      <c r="A30">
        <v>1</v>
      </c>
      <c r="B30" s="2">
        <v>0.37291666666666662</v>
      </c>
      <c r="C30" s="2">
        <v>0.39374999999999999</v>
      </c>
      <c r="D30">
        <v>47</v>
      </c>
      <c r="E30">
        <v>44</v>
      </c>
      <c r="F30">
        <v>0.878</v>
      </c>
      <c r="G30" s="9">
        <v>239</v>
      </c>
    </row>
    <row r="31" spans="1:7" x14ac:dyDescent="0.35">
      <c r="A31">
        <v>2</v>
      </c>
      <c r="B31" s="2">
        <v>0.37361111111111112</v>
      </c>
      <c r="C31" s="2">
        <v>0.39444444444444443</v>
      </c>
      <c r="D31">
        <v>51</v>
      </c>
      <c r="E31">
        <v>48</v>
      </c>
      <c r="F31">
        <v>1.29</v>
      </c>
      <c r="G31" s="9">
        <v>239</v>
      </c>
    </row>
    <row r="32" spans="1:7" x14ac:dyDescent="0.35">
      <c r="A32">
        <v>3</v>
      </c>
      <c r="B32" s="2">
        <v>0.37361111111111112</v>
      </c>
      <c r="C32" s="2">
        <v>0.39444444444444443</v>
      </c>
      <c r="D32">
        <v>59</v>
      </c>
      <c r="E32">
        <v>54</v>
      </c>
      <c r="F32">
        <v>1.623</v>
      </c>
      <c r="G32" s="9">
        <v>239</v>
      </c>
    </row>
    <row r="33" spans="1:7" x14ac:dyDescent="0.35">
      <c r="A33">
        <v>4</v>
      </c>
      <c r="B33" s="2">
        <v>0.3743055555555555</v>
      </c>
      <c r="C33" s="2">
        <v>0.39513888888888887</v>
      </c>
      <c r="D33">
        <v>47</v>
      </c>
      <c r="E33">
        <v>43</v>
      </c>
      <c r="F33">
        <v>0.71499999999999997</v>
      </c>
      <c r="G33" s="9">
        <v>239</v>
      </c>
    </row>
    <row r="34" spans="1:7" x14ac:dyDescent="0.35">
      <c r="A34">
        <v>5</v>
      </c>
      <c r="B34" s="2">
        <v>0.3743055555555555</v>
      </c>
      <c r="C34" s="2">
        <v>0.39513888888888887</v>
      </c>
      <c r="D34">
        <v>55</v>
      </c>
      <c r="E34">
        <v>51</v>
      </c>
      <c r="F34">
        <v>1.4350000000000001</v>
      </c>
      <c r="G34" s="9">
        <v>239</v>
      </c>
    </row>
    <row r="35" spans="1:7" x14ac:dyDescent="0.35">
      <c r="A35">
        <v>6</v>
      </c>
      <c r="B35" s="2">
        <v>0.375</v>
      </c>
      <c r="C35" s="2">
        <v>0.39652777777777781</v>
      </c>
      <c r="D35">
        <v>48</v>
      </c>
      <c r="E35">
        <v>45</v>
      </c>
      <c r="F35">
        <v>0.89100000000000001</v>
      </c>
      <c r="G35" s="9">
        <v>239</v>
      </c>
    </row>
    <row r="36" spans="1:7" x14ac:dyDescent="0.35">
      <c r="A36">
        <v>7</v>
      </c>
      <c r="B36" s="2">
        <v>0.375</v>
      </c>
      <c r="C36" s="2">
        <v>0.39652777777777781</v>
      </c>
      <c r="D36">
        <v>52</v>
      </c>
      <c r="E36">
        <v>49</v>
      </c>
      <c r="F36">
        <v>1.137</v>
      </c>
      <c r="G36" s="9">
        <v>239</v>
      </c>
    </row>
    <row r="37" spans="1:7" x14ac:dyDescent="0.35">
      <c r="A37">
        <v>8</v>
      </c>
      <c r="B37" s="2">
        <v>0.3756944444444445</v>
      </c>
      <c r="C37" s="2">
        <v>0.3972222222222222</v>
      </c>
      <c r="D37">
        <v>40</v>
      </c>
      <c r="E37">
        <v>38</v>
      </c>
      <c r="F37">
        <v>0.75800000000000001</v>
      </c>
      <c r="G37" s="9">
        <v>239</v>
      </c>
    </row>
    <row r="38" spans="1:7" x14ac:dyDescent="0.35">
      <c r="A38">
        <v>9</v>
      </c>
      <c r="B38" s="2">
        <v>0.3756944444444445</v>
      </c>
      <c r="C38" s="2">
        <v>0.3972222222222222</v>
      </c>
      <c r="D38">
        <v>50</v>
      </c>
      <c r="E38">
        <v>47</v>
      </c>
      <c r="F38">
        <v>0.94899999999999995</v>
      </c>
      <c r="G38" s="9">
        <v>239</v>
      </c>
    </row>
    <row r="39" spans="1:7" x14ac:dyDescent="0.35">
      <c r="A39">
        <v>10</v>
      </c>
      <c r="B39" s="2">
        <v>0.375694444444444</v>
      </c>
      <c r="C39" s="2">
        <v>0.3979166666666667</v>
      </c>
      <c r="D39">
        <v>45</v>
      </c>
      <c r="E39">
        <v>43</v>
      </c>
      <c r="F39">
        <v>0.88100000000000001</v>
      </c>
      <c r="G39" s="9">
        <v>239</v>
      </c>
    </row>
    <row r="40" spans="1:7" x14ac:dyDescent="0.35">
      <c r="A40">
        <v>11</v>
      </c>
      <c r="B40" s="2">
        <v>0.375694444444444</v>
      </c>
      <c r="C40" s="2">
        <v>0.39861111111111108</v>
      </c>
      <c r="D40">
        <v>42</v>
      </c>
      <c r="E40">
        <v>40</v>
      </c>
      <c r="F40">
        <v>0.747</v>
      </c>
      <c r="G40" s="9">
        <v>239</v>
      </c>
    </row>
    <row r="41" spans="1:7" x14ac:dyDescent="0.35">
      <c r="A41">
        <v>12</v>
      </c>
      <c r="B41" s="2">
        <v>0.375694444444444</v>
      </c>
      <c r="C41" s="2">
        <v>0.39861111111111108</v>
      </c>
      <c r="D41">
        <v>45</v>
      </c>
      <c r="E41">
        <v>43</v>
      </c>
      <c r="F41">
        <v>0.85299999999999998</v>
      </c>
      <c r="G41" s="9">
        <v>239</v>
      </c>
    </row>
    <row r="42" spans="1:7" x14ac:dyDescent="0.35">
      <c r="A42">
        <v>13</v>
      </c>
      <c r="B42" s="2">
        <v>0.37638888888888888</v>
      </c>
      <c r="C42" s="2">
        <v>0.39930555555555558</v>
      </c>
      <c r="D42">
        <v>50</v>
      </c>
      <c r="E42">
        <v>47</v>
      </c>
      <c r="F42">
        <v>1.19</v>
      </c>
      <c r="G42" s="9">
        <v>239</v>
      </c>
    </row>
    <row r="43" spans="1:7" x14ac:dyDescent="0.35">
      <c r="A43">
        <v>14</v>
      </c>
      <c r="B43" s="2">
        <v>0.37708333333333338</v>
      </c>
      <c r="C43" s="2">
        <v>0.39999999999999997</v>
      </c>
      <c r="D43">
        <v>50</v>
      </c>
      <c r="E43">
        <v>47</v>
      </c>
      <c r="F43">
        <v>1.099</v>
      </c>
      <c r="G43" s="9">
        <v>239</v>
      </c>
    </row>
    <row r="44" spans="1:7" x14ac:dyDescent="0.35">
      <c r="A44">
        <v>15</v>
      </c>
      <c r="B44" s="2">
        <v>0.37708333333333338</v>
      </c>
      <c r="C44" s="2">
        <v>0.39999999999999997</v>
      </c>
      <c r="D44">
        <v>45</v>
      </c>
      <c r="E44">
        <v>43</v>
      </c>
      <c r="F44">
        <v>0.74299999999999999</v>
      </c>
      <c r="G44" s="9">
        <v>239</v>
      </c>
    </row>
    <row r="45" spans="1:7" x14ac:dyDescent="0.35">
      <c r="A45">
        <v>16</v>
      </c>
      <c r="B45" s="2">
        <v>0.37708333333333338</v>
      </c>
      <c r="C45" s="2">
        <v>0.40069444444444446</v>
      </c>
      <c r="D45">
        <v>48</v>
      </c>
      <c r="E45">
        <v>45</v>
      </c>
      <c r="F45">
        <v>0.92800000000000005</v>
      </c>
      <c r="G45" s="9">
        <v>239</v>
      </c>
    </row>
    <row r="46" spans="1:7" x14ac:dyDescent="0.35">
      <c r="A46">
        <v>17</v>
      </c>
      <c r="B46" s="2">
        <v>0.37777777777777777</v>
      </c>
      <c r="C46" s="2">
        <v>0.40069444444444446</v>
      </c>
      <c r="D46">
        <v>49</v>
      </c>
      <c r="E46">
        <v>47</v>
      </c>
      <c r="F46">
        <v>1.0089999999999999</v>
      </c>
      <c r="G46" s="9">
        <v>239</v>
      </c>
    </row>
    <row r="47" spans="1:7" x14ac:dyDescent="0.35">
      <c r="A47">
        <v>18</v>
      </c>
      <c r="B47" s="2">
        <v>0.37777777777777777</v>
      </c>
      <c r="C47" s="2">
        <v>0.40138888888888885</v>
      </c>
      <c r="D47">
        <v>47</v>
      </c>
      <c r="E47">
        <v>45</v>
      </c>
      <c r="F47">
        <v>0.88200000000000001</v>
      </c>
      <c r="G47" s="9">
        <v>239</v>
      </c>
    </row>
    <row r="48" spans="1:7" x14ac:dyDescent="0.35">
      <c r="A48">
        <v>19</v>
      </c>
      <c r="B48" s="2">
        <v>0.37847222222222227</v>
      </c>
      <c r="C48" s="2">
        <v>0.40138888888888885</v>
      </c>
      <c r="D48">
        <v>47</v>
      </c>
      <c r="E48">
        <v>45</v>
      </c>
      <c r="F48">
        <v>0.90400000000000003</v>
      </c>
      <c r="G48" s="9">
        <v>239</v>
      </c>
    </row>
    <row r="49" spans="1:7" x14ac:dyDescent="0.35">
      <c r="A49">
        <v>20</v>
      </c>
      <c r="B49" s="2">
        <v>0.37847222222222227</v>
      </c>
      <c r="C49" s="2">
        <v>0.40208333333333335</v>
      </c>
      <c r="D49">
        <v>51</v>
      </c>
      <c r="E49">
        <v>46</v>
      </c>
      <c r="F49">
        <v>0.95199999999999996</v>
      </c>
      <c r="G49" s="9">
        <v>239</v>
      </c>
    </row>
    <row r="50" spans="1:7" x14ac:dyDescent="0.35">
      <c r="A50" t="s">
        <v>6</v>
      </c>
      <c r="B50" s="2">
        <v>0.37222222222222223</v>
      </c>
      <c r="C50" s="2">
        <v>0.39305555555555555</v>
      </c>
      <c r="G50" s="9">
        <v>239</v>
      </c>
    </row>
    <row r="51" spans="1:7" x14ac:dyDescent="0.35">
      <c r="A51" t="s">
        <v>7</v>
      </c>
      <c r="B51" s="2">
        <v>0.37222222222222223</v>
      </c>
      <c r="C51" s="2">
        <v>0.39305555555555555</v>
      </c>
      <c r="G51" s="9">
        <v>239</v>
      </c>
    </row>
    <row r="52" spans="1:7" x14ac:dyDescent="0.35">
      <c r="A52" t="s">
        <v>8</v>
      </c>
      <c r="B52" s="2">
        <v>0.37222222222222201</v>
      </c>
      <c r="C52" s="2">
        <v>0.39305555555555599</v>
      </c>
      <c r="G52" s="9">
        <v>239</v>
      </c>
    </row>
    <row r="53" spans="1:7" x14ac:dyDescent="0.35">
      <c r="A53" t="s">
        <v>9</v>
      </c>
      <c r="B53" s="2">
        <v>0.37222222222222201</v>
      </c>
      <c r="C53" s="2">
        <v>0.39305555555555599</v>
      </c>
      <c r="G53" s="9">
        <v>239</v>
      </c>
    </row>
    <row r="54" spans="1:7" x14ac:dyDescent="0.35">
      <c r="A54" t="s">
        <v>10</v>
      </c>
      <c r="B54" s="2">
        <v>0.37222222222222201</v>
      </c>
      <c r="C54" s="2">
        <v>0.39305555555555599</v>
      </c>
      <c r="G54" s="9">
        <v>239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2F93D-1A32-447F-B047-7B2FE78CD02E}">
  <dimension ref="A1:F53"/>
  <sheetViews>
    <sheetView workbookViewId="0">
      <selection activeCell="A6" sqref="A6"/>
    </sheetView>
  </sheetViews>
  <sheetFormatPr defaultRowHeight="14.5" x14ac:dyDescent="0.35"/>
  <cols>
    <col min="1" max="1" width="9.81640625" bestFit="1" customWidth="1"/>
    <col min="2" max="2" width="10.453125" bestFit="1" customWidth="1"/>
    <col min="4" max="4" width="11" customWidth="1"/>
    <col min="6" max="6" width="13.7265625" bestFit="1" customWidth="1"/>
  </cols>
  <sheetData>
    <row r="1" spans="1:6" x14ac:dyDescent="0.35">
      <c r="A1" t="s">
        <v>12</v>
      </c>
      <c r="B1" t="s">
        <v>13</v>
      </c>
      <c r="C1" t="s">
        <v>11</v>
      </c>
      <c r="D1" t="s">
        <v>14</v>
      </c>
      <c r="E1" t="s">
        <v>15</v>
      </c>
      <c r="F1" s="3" t="s">
        <v>16</v>
      </c>
    </row>
    <row r="2" spans="1:6" x14ac:dyDescent="0.35">
      <c r="A2" s="19">
        <v>42228</v>
      </c>
      <c r="B2" s="18" t="s">
        <v>6</v>
      </c>
      <c r="C2" s="8">
        <v>222</v>
      </c>
      <c r="D2" s="18" t="s">
        <v>53</v>
      </c>
      <c r="E2" t="s">
        <v>19</v>
      </c>
      <c r="F2" s="6">
        <v>8.8344830749338321</v>
      </c>
    </row>
    <row r="3" spans="1:6" x14ac:dyDescent="0.35">
      <c r="A3" s="19">
        <v>42228</v>
      </c>
      <c r="B3" s="18" t="s">
        <v>7</v>
      </c>
      <c r="C3" s="8">
        <v>222</v>
      </c>
      <c r="D3" s="18" t="s">
        <v>60</v>
      </c>
      <c r="E3" t="s">
        <v>19</v>
      </c>
      <c r="F3" s="6">
        <v>5.8068389120169321</v>
      </c>
    </row>
    <row r="4" spans="1:6" x14ac:dyDescent="0.35">
      <c r="A4" s="19">
        <v>42227</v>
      </c>
      <c r="B4" s="18" t="s">
        <v>8</v>
      </c>
      <c r="C4" s="8">
        <v>222</v>
      </c>
      <c r="D4" s="18" t="s">
        <v>284</v>
      </c>
      <c r="E4" t="s">
        <v>19</v>
      </c>
      <c r="F4" s="6">
        <v>8.0682266009226282</v>
      </c>
    </row>
    <row r="5" spans="1:6" x14ac:dyDescent="0.35">
      <c r="A5" s="19">
        <v>42228</v>
      </c>
      <c r="B5" s="18" t="s">
        <v>8</v>
      </c>
      <c r="C5" s="8">
        <v>222</v>
      </c>
      <c r="D5" s="18" t="s">
        <v>49</v>
      </c>
      <c r="E5" t="s">
        <v>19</v>
      </c>
      <c r="F5" s="6">
        <v>9.0057309042709672</v>
      </c>
    </row>
    <row r="6" spans="1:6" x14ac:dyDescent="0.35">
      <c r="A6" s="19">
        <v>42228</v>
      </c>
      <c r="B6" s="18" t="s">
        <v>9</v>
      </c>
      <c r="C6" s="8">
        <v>222</v>
      </c>
      <c r="D6" s="18" t="s">
        <v>61</v>
      </c>
      <c r="E6" t="s">
        <v>19</v>
      </c>
      <c r="F6" s="6">
        <v>9.2576562966219669</v>
      </c>
    </row>
    <row r="7" spans="1:6" x14ac:dyDescent="0.35">
      <c r="A7" s="19">
        <v>42227</v>
      </c>
      <c r="B7" s="18" t="s">
        <v>10</v>
      </c>
      <c r="C7" s="8">
        <v>222</v>
      </c>
      <c r="D7" s="18" t="s">
        <v>282</v>
      </c>
      <c r="E7" t="s">
        <v>19</v>
      </c>
      <c r="F7" s="6">
        <v>7.2701674414759703</v>
      </c>
    </row>
    <row r="8" spans="1:6" x14ac:dyDescent="0.35">
      <c r="A8" s="19">
        <v>42228</v>
      </c>
      <c r="B8" s="18" t="s">
        <v>10</v>
      </c>
      <c r="C8" s="8">
        <v>222</v>
      </c>
      <c r="D8" s="18" t="s">
        <v>50</v>
      </c>
      <c r="E8" t="s">
        <v>19</v>
      </c>
      <c r="F8" s="6">
        <v>8.0278968125834496</v>
      </c>
    </row>
    <row r="9" spans="1:6" x14ac:dyDescent="0.35">
      <c r="A9" s="7">
        <v>41864</v>
      </c>
      <c r="B9" s="5" t="s">
        <v>62</v>
      </c>
      <c r="C9" s="10">
        <v>222</v>
      </c>
      <c r="D9" s="5" t="s">
        <v>63</v>
      </c>
      <c r="E9" t="s">
        <v>19</v>
      </c>
      <c r="F9" s="6">
        <v>7.4964275762868731</v>
      </c>
    </row>
    <row r="10" spans="1:6" x14ac:dyDescent="0.35">
      <c r="A10" s="7">
        <v>41864</v>
      </c>
      <c r="B10" s="5" t="s">
        <v>64</v>
      </c>
      <c r="C10" s="10">
        <v>222</v>
      </c>
      <c r="D10" s="5" t="s">
        <v>65</v>
      </c>
      <c r="E10" t="s">
        <v>19</v>
      </c>
      <c r="F10" s="6">
        <v>8.7094080075163554</v>
      </c>
    </row>
    <row r="11" spans="1:6" x14ac:dyDescent="0.35">
      <c r="A11" s="7">
        <v>41864</v>
      </c>
      <c r="B11" s="5" t="s">
        <v>66</v>
      </c>
      <c r="C11" s="10">
        <v>222</v>
      </c>
      <c r="D11" s="5" t="s">
        <v>67</v>
      </c>
      <c r="E11" t="s">
        <v>19</v>
      </c>
      <c r="F11" s="6">
        <v>9.9609517152626132</v>
      </c>
    </row>
    <row r="12" spans="1:6" x14ac:dyDescent="0.35">
      <c r="A12" s="7">
        <v>41864</v>
      </c>
      <c r="B12" s="5" t="s">
        <v>68</v>
      </c>
      <c r="C12" s="10">
        <v>222</v>
      </c>
      <c r="D12" s="5" t="s">
        <v>69</v>
      </c>
      <c r="E12" t="s">
        <v>19</v>
      </c>
      <c r="F12" s="6">
        <v>8.0968111666931382</v>
      </c>
    </row>
    <row r="13" spans="1:6" x14ac:dyDescent="0.35">
      <c r="A13" s="7">
        <v>41864</v>
      </c>
      <c r="B13" s="5" t="s">
        <v>70</v>
      </c>
      <c r="C13" s="10">
        <v>222</v>
      </c>
      <c r="D13" s="5" t="s">
        <v>71</v>
      </c>
      <c r="E13" t="s">
        <v>19</v>
      </c>
      <c r="F13" s="6">
        <v>10.520078763796453</v>
      </c>
    </row>
    <row r="14" spans="1:6" x14ac:dyDescent="0.35">
      <c r="A14" s="19">
        <v>42228</v>
      </c>
      <c r="B14" s="18" t="s">
        <v>22</v>
      </c>
      <c r="C14" s="8">
        <v>222</v>
      </c>
      <c r="D14" s="18" t="s">
        <v>23</v>
      </c>
      <c r="E14" t="s">
        <v>19</v>
      </c>
      <c r="F14" s="6">
        <v>11.286604578054865</v>
      </c>
    </row>
    <row r="15" spans="1:6" x14ac:dyDescent="0.35">
      <c r="A15" s="19">
        <v>42228</v>
      </c>
      <c r="B15" s="18" t="s">
        <v>32</v>
      </c>
      <c r="C15" s="8">
        <v>222</v>
      </c>
      <c r="D15" s="18" t="s">
        <v>33</v>
      </c>
      <c r="E15" t="s">
        <v>19</v>
      </c>
      <c r="F15" s="6">
        <v>9.8807902139818982</v>
      </c>
    </row>
    <row r="16" spans="1:6" x14ac:dyDescent="0.35">
      <c r="A16" s="19">
        <v>42228</v>
      </c>
      <c r="B16" s="18" t="s">
        <v>54</v>
      </c>
      <c r="C16" s="8">
        <v>222</v>
      </c>
      <c r="D16" s="18" t="s">
        <v>55</v>
      </c>
      <c r="E16" t="s">
        <v>19</v>
      </c>
      <c r="F16" s="6">
        <v>13.650443577475214</v>
      </c>
    </row>
    <row r="17" spans="1:6" x14ac:dyDescent="0.35">
      <c r="A17" s="19">
        <v>42228</v>
      </c>
      <c r="B17" s="18" t="s">
        <v>26</v>
      </c>
      <c r="C17" s="8">
        <v>222</v>
      </c>
      <c r="D17" s="18" t="s">
        <v>27</v>
      </c>
      <c r="E17" t="s">
        <v>19</v>
      </c>
      <c r="F17" s="6">
        <v>9.9251955864672397</v>
      </c>
    </row>
    <row r="18" spans="1:6" x14ac:dyDescent="0.35">
      <c r="A18" s="19">
        <v>42228</v>
      </c>
      <c r="B18" s="18" t="s">
        <v>17</v>
      </c>
      <c r="C18" s="8">
        <v>222</v>
      </c>
      <c r="D18" s="18" t="s">
        <v>18</v>
      </c>
      <c r="E18" t="s">
        <v>19</v>
      </c>
      <c r="F18" s="6">
        <v>9.2701344949795921</v>
      </c>
    </row>
    <row r="19" spans="1:6" x14ac:dyDescent="0.35">
      <c r="A19" s="19">
        <v>42228</v>
      </c>
      <c r="B19" s="18" t="s">
        <v>43</v>
      </c>
      <c r="C19" s="8">
        <v>222</v>
      </c>
      <c r="D19" s="18" t="s">
        <v>44</v>
      </c>
      <c r="E19" t="s">
        <v>19</v>
      </c>
      <c r="F19" s="6">
        <v>12.383446601002172</v>
      </c>
    </row>
    <row r="20" spans="1:6" x14ac:dyDescent="0.35">
      <c r="A20" s="19">
        <v>42228</v>
      </c>
      <c r="B20" s="18" t="s">
        <v>34</v>
      </c>
      <c r="C20" s="8">
        <v>222</v>
      </c>
      <c r="D20" s="18" t="s">
        <v>35</v>
      </c>
      <c r="E20" t="s">
        <v>19</v>
      </c>
      <c r="F20" s="6">
        <v>10.445946777023089</v>
      </c>
    </row>
    <row r="21" spans="1:6" x14ac:dyDescent="0.35">
      <c r="A21" s="19">
        <v>42228</v>
      </c>
      <c r="B21" s="18" t="s">
        <v>30</v>
      </c>
      <c r="C21" s="8">
        <v>222</v>
      </c>
      <c r="D21" s="18" t="s">
        <v>31</v>
      </c>
      <c r="E21" t="s">
        <v>19</v>
      </c>
      <c r="F21" s="6">
        <v>12.005938059093939</v>
      </c>
    </row>
    <row r="22" spans="1:6" x14ac:dyDescent="0.35">
      <c r="A22" s="19">
        <v>42228</v>
      </c>
      <c r="B22" s="18" t="s">
        <v>24</v>
      </c>
      <c r="C22" s="8">
        <v>222</v>
      </c>
      <c r="D22" s="18" t="s">
        <v>25</v>
      </c>
      <c r="E22" t="s">
        <v>19</v>
      </c>
      <c r="F22" s="6">
        <v>9.5890436958331104</v>
      </c>
    </row>
    <row r="23" spans="1:6" x14ac:dyDescent="0.35">
      <c r="A23" s="19">
        <v>42228</v>
      </c>
      <c r="B23" s="18" t="s">
        <v>58</v>
      </c>
      <c r="C23" s="8">
        <v>222</v>
      </c>
      <c r="D23" s="18" t="s">
        <v>59</v>
      </c>
      <c r="E23" t="s">
        <v>19</v>
      </c>
      <c r="F23" s="6">
        <v>12.481485182161498</v>
      </c>
    </row>
    <row r="24" spans="1:6" x14ac:dyDescent="0.35">
      <c r="A24" s="19">
        <v>42227</v>
      </c>
      <c r="B24" s="18" t="s">
        <v>40</v>
      </c>
      <c r="C24" s="8">
        <v>222</v>
      </c>
      <c r="D24" s="18" t="s">
        <v>283</v>
      </c>
      <c r="E24" t="s">
        <v>19</v>
      </c>
      <c r="F24" s="6">
        <v>8.6852716357771467</v>
      </c>
    </row>
    <row r="25" spans="1:6" x14ac:dyDescent="0.35">
      <c r="A25" s="19">
        <v>42228</v>
      </c>
      <c r="B25" s="18" t="s">
        <v>40</v>
      </c>
      <c r="C25" s="8">
        <v>222</v>
      </c>
      <c r="D25" s="18" t="s">
        <v>41</v>
      </c>
      <c r="E25" t="s">
        <v>19</v>
      </c>
      <c r="F25" s="6">
        <v>11.648518560497578</v>
      </c>
    </row>
    <row r="26" spans="1:6" x14ac:dyDescent="0.35">
      <c r="A26" s="4">
        <v>42228</v>
      </c>
      <c r="B26" t="s">
        <v>28</v>
      </c>
      <c r="C26" s="8">
        <v>222</v>
      </c>
      <c r="D26" t="s">
        <v>29</v>
      </c>
      <c r="E26" t="s">
        <v>19</v>
      </c>
      <c r="F26" s="6">
        <v>9.9323760909955201</v>
      </c>
    </row>
    <row r="27" spans="1:6" s="17" customFormat="1" x14ac:dyDescent="0.35">
      <c r="A27" s="19">
        <v>42228</v>
      </c>
      <c r="B27" s="18" t="s">
        <v>28</v>
      </c>
      <c r="C27" s="8">
        <v>222</v>
      </c>
      <c r="D27" s="18" t="s">
        <v>42</v>
      </c>
      <c r="E27" s="18" t="s">
        <v>19</v>
      </c>
      <c r="F27" s="6">
        <v>9.5774951534102541</v>
      </c>
    </row>
    <row r="28" spans="1:6" s="17" customFormat="1" x14ac:dyDescent="0.35">
      <c r="A28" s="19">
        <v>42228</v>
      </c>
      <c r="B28" s="18" t="s">
        <v>56</v>
      </c>
      <c r="C28" s="8">
        <v>222</v>
      </c>
      <c r="D28" s="18" t="s">
        <v>57</v>
      </c>
      <c r="E28" s="18" t="s">
        <v>19</v>
      </c>
      <c r="F28" s="6">
        <v>16.499198603945597</v>
      </c>
    </row>
    <row r="29" spans="1:6" s="17" customFormat="1" x14ac:dyDescent="0.35">
      <c r="A29" s="19">
        <v>42228</v>
      </c>
      <c r="B29" s="18" t="s">
        <v>20</v>
      </c>
      <c r="C29" s="8">
        <v>222</v>
      </c>
      <c r="D29" s="18" t="s">
        <v>21</v>
      </c>
      <c r="E29" s="18" t="s">
        <v>19</v>
      </c>
      <c r="F29" s="6">
        <v>9.2441774004549675</v>
      </c>
    </row>
    <row r="30" spans="1:6" x14ac:dyDescent="0.35">
      <c r="A30" s="19">
        <v>42228</v>
      </c>
      <c r="B30" s="18" t="s">
        <v>51</v>
      </c>
      <c r="C30" s="8">
        <v>222</v>
      </c>
      <c r="D30" s="18" t="s">
        <v>52</v>
      </c>
      <c r="E30" t="s">
        <v>19</v>
      </c>
      <c r="F30" s="6">
        <v>21.054213168877716</v>
      </c>
    </row>
    <row r="31" spans="1:6" x14ac:dyDescent="0.35">
      <c r="A31" s="19">
        <v>42228</v>
      </c>
      <c r="B31" s="18" t="s">
        <v>45</v>
      </c>
      <c r="C31" s="8">
        <v>222</v>
      </c>
      <c r="D31" s="18" t="s">
        <v>46</v>
      </c>
      <c r="E31" t="s">
        <v>19</v>
      </c>
      <c r="F31" s="6">
        <v>13.675302352433633</v>
      </c>
    </row>
    <row r="32" spans="1:6" x14ac:dyDescent="0.35">
      <c r="A32" s="19">
        <v>42228</v>
      </c>
      <c r="B32" s="18" t="s">
        <v>38</v>
      </c>
      <c r="C32" s="8">
        <v>222</v>
      </c>
      <c r="D32" s="18" t="s">
        <v>39</v>
      </c>
      <c r="E32" t="s">
        <v>19</v>
      </c>
      <c r="F32" s="6">
        <v>9.9808287672790037</v>
      </c>
    </row>
    <row r="33" spans="1:6" x14ac:dyDescent="0.35">
      <c r="A33" s="19">
        <v>42228</v>
      </c>
      <c r="B33" s="18" t="s">
        <v>47</v>
      </c>
      <c r="C33" s="8">
        <v>222</v>
      </c>
      <c r="D33" s="18" t="s">
        <v>48</v>
      </c>
      <c r="E33" t="s">
        <v>19</v>
      </c>
      <c r="F33" s="6">
        <v>10.350629818730543</v>
      </c>
    </row>
    <row r="34" spans="1:6" x14ac:dyDescent="0.35">
      <c r="A34" s="19">
        <v>42228</v>
      </c>
      <c r="B34" s="18" t="s">
        <v>36</v>
      </c>
      <c r="C34" s="8">
        <v>222</v>
      </c>
      <c r="D34" s="18" t="s">
        <v>37</v>
      </c>
      <c r="E34" t="s">
        <v>19</v>
      </c>
      <c r="F34" s="6">
        <v>9.3634511353607373</v>
      </c>
    </row>
    <row r="35" spans="1:6" x14ac:dyDescent="0.35">
      <c r="A35" s="7">
        <v>41864</v>
      </c>
      <c r="B35" s="5" t="s">
        <v>72</v>
      </c>
      <c r="C35" s="10">
        <v>222</v>
      </c>
      <c r="D35" s="5" t="s">
        <v>73</v>
      </c>
      <c r="E35" t="s">
        <v>19</v>
      </c>
      <c r="F35" s="6">
        <v>10.181761032195769</v>
      </c>
    </row>
    <row r="36" spans="1:6" x14ac:dyDescent="0.35">
      <c r="A36" s="7">
        <v>41864</v>
      </c>
      <c r="B36" s="5" t="s">
        <v>90</v>
      </c>
      <c r="C36" s="10">
        <v>222</v>
      </c>
      <c r="D36" s="5" t="s">
        <v>91</v>
      </c>
      <c r="E36" t="s">
        <v>19</v>
      </c>
      <c r="F36" s="6">
        <v>12.458505679263832</v>
      </c>
    </row>
    <row r="37" spans="1:6" x14ac:dyDescent="0.35">
      <c r="A37" s="7">
        <v>41864</v>
      </c>
      <c r="B37" s="5" t="s">
        <v>92</v>
      </c>
      <c r="C37" s="10">
        <v>222</v>
      </c>
      <c r="D37" s="5" t="s">
        <v>93</v>
      </c>
      <c r="E37" t="s">
        <v>19</v>
      </c>
      <c r="F37" s="6">
        <v>12.861090004605979</v>
      </c>
    </row>
    <row r="38" spans="1:6" x14ac:dyDescent="0.35">
      <c r="A38" s="7">
        <v>41864</v>
      </c>
      <c r="B38" s="5" t="s">
        <v>94</v>
      </c>
      <c r="C38" s="10">
        <v>222</v>
      </c>
      <c r="D38" s="5" t="s">
        <v>95</v>
      </c>
      <c r="E38" t="s">
        <v>19</v>
      </c>
      <c r="F38" s="6">
        <v>13.322015690547872</v>
      </c>
    </row>
    <row r="39" spans="1:6" x14ac:dyDescent="0.35">
      <c r="A39" s="7">
        <v>41864</v>
      </c>
      <c r="B39" s="5" t="s">
        <v>96</v>
      </c>
      <c r="C39" s="10">
        <v>222</v>
      </c>
      <c r="D39" s="5" t="s">
        <v>97</v>
      </c>
      <c r="E39" t="s">
        <v>19</v>
      </c>
      <c r="F39" s="6">
        <v>13.509968647948954</v>
      </c>
    </row>
    <row r="40" spans="1:6" x14ac:dyDescent="0.35">
      <c r="A40" s="7">
        <v>41864</v>
      </c>
      <c r="B40" s="5" t="s">
        <v>98</v>
      </c>
      <c r="C40" s="10">
        <v>222</v>
      </c>
      <c r="D40" s="5" t="s">
        <v>99</v>
      </c>
      <c r="E40" t="s">
        <v>19</v>
      </c>
      <c r="F40" s="6">
        <v>14.598128200973148</v>
      </c>
    </row>
    <row r="41" spans="1:6" x14ac:dyDescent="0.35">
      <c r="A41" s="7">
        <v>41864</v>
      </c>
      <c r="B41" s="5" t="s">
        <v>100</v>
      </c>
      <c r="C41" s="10">
        <v>222</v>
      </c>
      <c r="D41" s="5" t="s">
        <v>101</v>
      </c>
      <c r="E41" t="s">
        <v>19</v>
      </c>
      <c r="F41" s="6">
        <v>14.46673701994524</v>
      </c>
    </row>
    <row r="42" spans="1:6" x14ac:dyDescent="0.35">
      <c r="A42" s="7">
        <v>41864</v>
      </c>
      <c r="B42" s="5" t="s">
        <v>102</v>
      </c>
      <c r="C42" s="10">
        <v>222</v>
      </c>
      <c r="D42" s="5" t="s">
        <v>103</v>
      </c>
      <c r="E42" t="s">
        <v>19</v>
      </c>
      <c r="F42" s="6">
        <v>13.397668075248413</v>
      </c>
    </row>
    <row r="43" spans="1:6" x14ac:dyDescent="0.35">
      <c r="A43" s="7">
        <v>41864</v>
      </c>
      <c r="B43" s="5" t="s">
        <v>104</v>
      </c>
      <c r="C43" s="10">
        <v>222</v>
      </c>
      <c r="D43" s="5" t="s">
        <v>105</v>
      </c>
      <c r="E43" t="s">
        <v>19</v>
      </c>
      <c r="F43" s="6">
        <v>13.274546086019452</v>
      </c>
    </row>
    <row r="44" spans="1:6" x14ac:dyDescent="0.35">
      <c r="A44" s="7">
        <v>41864</v>
      </c>
      <c r="B44" s="5" t="s">
        <v>106</v>
      </c>
      <c r="C44" s="10">
        <v>222</v>
      </c>
      <c r="D44" s="5" t="s">
        <v>107</v>
      </c>
      <c r="E44" t="s">
        <v>19</v>
      </c>
      <c r="F44" s="6">
        <v>16.586625202018123</v>
      </c>
    </row>
    <row r="45" spans="1:6" x14ac:dyDescent="0.35">
      <c r="A45" s="7">
        <v>41864</v>
      </c>
      <c r="B45" s="5" t="s">
        <v>108</v>
      </c>
      <c r="C45" s="10">
        <v>222</v>
      </c>
      <c r="D45" s="5" t="s">
        <v>109</v>
      </c>
      <c r="E45" t="s">
        <v>19</v>
      </c>
      <c r="F45" s="6">
        <v>16.031444547235079</v>
      </c>
    </row>
    <row r="46" spans="1:6" x14ac:dyDescent="0.35">
      <c r="A46" s="7">
        <v>41864</v>
      </c>
      <c r="B46" s="5" t="s">
        <v>74</v>
      </c>
      <c r="C46" s="10">
        <v>222</v>
      </c>
      <c r="D46" s="5" t="s">
        <v>75</v>
      </c>
      <c r="E46" t="s">
        <v>19</v>
      </c>
      <c r="F46" s="6">
        <v>12.457090332926253</v>
      </c>
    </row>
    <row r="47" spans="1:6" x14ac:dyDescent="0.35">
      <c r="A47" s="7">
        <v>41864</v>
      </c>
      <c r="B47" s="5" t="s">
        <v>76</v>
      </c>
      <c r="C47" s="10">
        <v>222</v>
      </c>
      <c r="D47" s="5" t="s">
        <v>77</v>
      </c>
      <c r="E47" t="s">
        <v>19</v>
      </c>
      <c r="F47" s="6">
        <v>17.43472791373388</v>
      </c>
    </row>
    <row r="48" spans="1:6" x14ac:dyDescent="0.35">
      <c r="A48" s="7">
        <v>41864</v>
      </c>
      <c r="B48" s="5" t="s">
        <v>78</v>
      </c>
      <c r="C48" s="10">
        <v>222</v>
      </c>
      <c r="D48" s="5" t="s">
        <v>79</v>
      </c>
      <c r="E48" t="s">
        <v>19</v>
      </c>
      <c r="F48" s="6">
        <v>15.932684345858219</v>
      </c>
    </row>
    <row r="49" spans="1:6" x14ac:dyDescent="0.35">
      <c r="A49" s="7">
        <v>41864</v>
      </c>
      <c r="B49" s="5" t="s">
        <v>80</v>
      </c>
      <c r="C49" s="10">
        <v>222</v>
      </c>
      <c r="D49" s="5" t="s">
        <v>81</v>
      </c>
      <c r="E49" t="s">
        <v>19</v>
      </c>
      <c r="F49" s="6">
        <v>15.073491442460607</v>
      </c>
    </row>
    <row r="50" spans="1:6" x14ac:dyDescent="0.35">
      <c r="A50" s="7">
        <v>41864</v>
      </c>
      <c r="B50" s="5" t="s">
        <v>82</v>
      </c>
      <c r="C50" s="10">
        <v>222</v>
      </c>
      <c r="D50" s="5" t="s">
        <v>83</v>
      </c>
      <c r="E50" t="s">
        <v>19</v>
      </c>
      <c r="F50" s="6">
        <v>14.103147737477499</v>
      </c>
    </row>
    <row r="51" spans="1:6" x14ac:dyDescent="0.35">
      <c r="A51" s="7">
        <v>41864</v>
      </c>
      <c r="B51" s="5" t="s">
        <v>84</v>
      </c>
      <c r="C51" s="10">
        <v>222</v>
      </c>
      <c r="D51" s="5" t="s">
        <v>85</v>
      </c>
      <c r="E51" t="s">
        <v>19</v>
      </c>
      <c r="F51" s="6">
        <v>15.261908251359282</v>
      </c>
    </row>
    <row r="52" spans="1:6" x14ac:dyDescent="0.35">
      <c r="A52" s="7">
        <v>41864</v>
      </c>
      <c r="B52" s="5" t="s">
        <v>86</v>
      </c>
      <c r="C52" s="10">
        <v>222</v>
      </c>
      <c r="D52" s="5" t="s">
        <v>87</v>
      </c>
      <c r="E52" t="s">
        <v>19</v>
      </c>
      <c r="F52" s="6">
        <v>15.68209943016902</v>
      </c>
    </row>
    <row r="53" spans="1:6" x14ac:dyDescent="0.35">
      <c r="A53" s="7">
        <v>41864</v>
      </c>
      <c r="B53" s="5" t="s">
        <v>88</v>
      </c>
      <c r="C53" s="10">
        <v>222</v>
      </c>
      <c r="D53" s="5" t="s">
        <v>89</v>
      </c>
      <c r="E53" t="s">
        <v>19</v>
      </c>
      <c r="F53" s="6">
        <v>14.368455768216704</v>
      </c>
    </row>
  </sheetData>
  <autoFilter ref="A1:F1" xr:uid="{CE3FB95F-9D8C-4386-93F1-E3C93DE3B973}">
    <sortState xmlns:xlrd2="http://schemas.microsoft.com/office/spreadsheetml/2017/richdata2" ref="A2:F53">
      <sortCondition ref="B1"/>
    </sortState>
  </autoFilter>
  <sortState xmlns:xlrd2="http://schemas.microsoft.com/office/spreadsheetml/2017/richdata2" ref="A2:F53">
    <sortCondition ref="A2:A53"/>
    <sortCondition ref="C2:C53"/>
    <sortCondition ref="B2:B53"/>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C37933-0603-43DD-B7AC-E2616142588C}">
  <dimension ref="A1:J37"/>
  <sheetViews>
    <sheetView workbookViewId="0">
      <selection activeCell="I23" sqref="I23"/>
    </sheetView>
  </sheetViews>
  <sheetFormatPr defaultRowHeight="14.5" x14ac:dyDescent="0.35"/>
  <cols>
    <col min="1" max="1" width="9.81640625" bestFit="1" customWidth="1"/>
    <col min="3" max="3" width="12.26953125" bestFit="1" customWidth="1"/>
    <col min="5" max="5" width="9.81640625" bestFit="1" customWidth="1"/>
    <col min="8" max="8" width="12" bestFit="1" customWidth="1"/>
  </cols>
  <sheetData>
    <row r="1" spans="1:10" x14ac:dyDescent="0.35">
      <c r="A1" s="14" t="s">
        <v>258</v>
      </c>
      <c r="B1" s="14" t="s">
        <v>11</v>
      </c>
      <c r="C1" s="14" t="s">
        <v>259</v>
      </c>
      <c r="D1" s="14" t="s">
        <v>260</v>
      </c>
      <c r="E1" s="14" t="s">
        <v>261</v>
      </c>
      <c r="F1" s="14" t="s">
        <v>262</v>
      </c>
      <c r="G1" s="16" t="s">
        <v>263</v>
      </c>
      <c r="H1" s="14" t="s">
        <v>264</v>
      </c>
      <c r="I1" t="s">
        <v>280</v>
      </c>
      <c r="J1" t="s">
        <v>281</v>
      </c>
    </row>
    <row r="2" spans="1:10" x14ac:dyDescent="0.35">
      <c r="A2" s="15">
        <v>42454</v>
      </c>
      <c r="B2" s="8">
        <v>222</v>
      </c>
      <c r="C2" s="14" t="s">
        <v>84</v>
      </c>
      <c r="D2" s="14" t="s">
        <v>265</v>
      </c>
      <c r="E2" s="15">
        <v>41864</v>
      </c>
      <c r="F2" s="14">
        <v>37</v>
      </c>
      <c r="G2" s="16">
        <v>8.1750889999999998E-4</v>
      </c>
      <c r="H2" s="14">
        <v>538.80097114120667</v>
      </c>
      <c r="I2">
        <f>AVERAGE(H2:H4)</f>
        <v>545.32576403345195</v>
      </c>
      <c r="J2" s="14">
        <f>STDEV(H2:H4)</f>
        <v>6.3684058589131398</v>
      </c>
    </row>
    <row r="3" spans="1:10" x14ac:dyDescent="0.35">
      <c r="A3" s="15">
        <v>42454</v>
      </c>
      <c r="B3" s="8">
        <v>222</v>
      </c>
      <c r="C3" s="14" t="s">
        <v>84</v>
      </c>
      <c r="D3" s="14" t="s">
        <v>266</v>
      </c>
      <c r="E3" s="15">
        <v>41864</v>
      </c>
      <c r="F3" s="14">
        <v>38</v>
      </c>
      <c r="G3" s="16">
        <v>8.2725129999999998E-4</v>
      </c>
      <c r="H3" s="14">
        <v>545.65100173874725</v>
      </c>
    </row>
    <row r="4" spans="1:10" x14ac:dyDescent="0.35">
      <c r="A4" s="15">
        <v>42454</v>
      </c>
      <c r="B4" s="8">
        <v>222</v>
      </c>
      <c r="C4" s="14" t="s">
        <v>84</v>
      </c>
      <c r="D4" s="14" t="s">
        <v>267</v>
      </c>
      <c r="E4" s="15">
        <v>41864</v>
      </c>
      <c r="F4" s="14">
        <v>39</v>
      </c>
      <c r="G4" s="16">
        <v>8.3560600000000002E-4</v>
      </c>
      <c r="H4" s="14">
        <v>551.52531922040191</v>
      </c>
    </row>
    <row r="5" spans="1:10" x14ac:dyDescent="0.35">
      <c r="A5" s="15">
        <v>42454</v>
      </c>
      <c r="B5" s="8">
        <v>222</v>
      </c>
      <c r="C5" s="14" t="s">
        <v>268</v>
      </c>
      <c r="D5" s="14" t="s">
        <v>265</v>
      </c>
      <c r="E5" s="15">
        <v>41864</v>
      </c>
      <c r="F5" s="14">
        <v>40</v>
      </c>
      <c r="G5" s="16">
        <v>4.7917979999999999E-4</v>
      </c>
      <c r="H5" s="14">
        <v>300.91660106418692</v>
      </c>
      <c r="I5" s="14">
        <f>AVERAGE(H5:H7)</f>
        <v>318.70546528516763</v>
      </c>
      <c r="J5" s="14">
        <f>STDEV(H5:H7)</f>
        <v>15.846165219695374</v>
      </c>
    </row>
    <row r="6" spans="1:10" x14ac:dyDescent="0.35">
      <c r="A6" s="15">
        <v>42454</v>
      </c>
      <c r="B6" s="8">
        <v>222</v>
      </c>
      <c r="C6" s="14" t="s">
        <v>268</v>
      </c>
      <c r="D6" s="14" t="s">
        <v>266</v>
      </c>
      <c r="E6" s="15">
        <v>41864</v>
      </c>
      <c r="F6" s="14">
        <v>41</v>
      </c>
      <c r="G6" s="16">
        <v>5.1185260000000002E-4</v>
      </c>
      <c r="H6" s="14">
        <v>323.88934696943852</v>
      </c>
    </row>
    <row r="7" spans="1:10" x14ac:dyDescent="0.35">
      <c r="A7" s="15">
        <v>42454</v>
      </c>
      <c r="B7" s="8">
        <v>222</v>
      </c>
      <c r="C7" s="14" t="s">
        <v>268</v>
      </c>
      <c r="D7" s="14" t="s">
        <v>267</v>
      </c>
      <c r="E7" s="15">
        <v>41864</v>
      </c>
      <c r="F7" s="14">
        <v>42</v>
      </c>
      <c r="G7" s="16">
        <v>5.2240719999999997E-4</v>
      </c>
      <c r="H7" s="14">
        <v>331.31044782187746</v>
      </c>
    </row>
    <row r="8" spans="1:10" x14ac:dyDescent="0.35">
      <c r="A8" s="15">
        <v>42454</v>
      </c>
      <c r="B8" s="8">
        <v>222</v>
      </c>
      <c r="C8" s="14" t="s">
        <v>269</v>
      </c>
      <c r="D8" s="14" t="s">
        <v>265</v>
      </c>
      <c r="E8" s="15">
        <v>41864</v>
      </c>
      <c r="F8" s="14">
        <v>43</v>
      </c>
      <c r="G8" s="16">
        <v>7.9987039999999997E-4</v>
      </c>
      <c r="H8" s="14">
        <v>526.39907174324321</v>
      </c>
      <c r="I8" s="14">
        <f>AVERAGE(H8:H10)</f>
        <v>550.68017461760962</v>
      </c>
      <c r="J8" s="14">
        <f>STDEV(H8:H10)</f>
        <v>22.599302911945053</v>
      </c>
    </row>
    <row r="9" spans="1:10" x14ac:dyDescent="0.35">
      <c r="A9" s="15">
        <v>42454</v>
      </c>
      <c r="B9" s="8">
        <v>222</v>
      </c>
      <c r="C9" s="14" t="s">
        <v>269</v>
      </c>
      <c r="D9" s="14" t="s">
        <v>266</v>
      </c>
      <c r="E9" s="15">
        <v>41864</v>
      </c>
      <c r="F9" s="14">
        <v>44</v>
      </c>
      <c r="G9" s="16">
        <v>8.3989540000000004E-4</v>
      </c>
      <c r="H9" s="14">
        <v>554.54126203173075</v>
      </c>
    </row>
    <row r="10" spans="1:10" x14ac:dyDescent="0.35">
      <c r="A10" s="15">
        <v>42454</v>
      </c>
      <c r="B10" s="8">
        <v>222</v>
      </c>
      <c r="C10" s="14" t="s">
        <v>270</v>
      </c>
      <c r="D10" s="14" t="s">
        <v>267</v>
      </c>
      <c r="E10" s="15">
        <v>41864</v>
      </c>
      <c r="F10" s="14">
        <v>45</v>
      </c>
      <c r="G10" s="16">
        <v>8.6344619999999999E-4</v>
      </c>
      <c r="H10" s="14">
        <v>571.10019007785468</v>
      </c>
    </row>
    <row r="11" spans="1:10" x14ac:dyDescent="0.35">
      <c r="A11" s="15">
        <v>42454</v>
      </c>
      <c r="B11" s="9">
        <v>239</v>
      </c>
      <c r="C11" s="14" t="s">
        <v>271</v>
      </c>
      <c r="D11" s="14" t="s">
        <v>265</v>
      </c>
      <c r="E11" s="15">
        <v>41866</v>
      </c>
      <c r="F11" s="14">
        <v>46</v>
      </c>
      <c r="G11" s="16">
        <v>5.3451789999999996E-4</v>
      </c>
      <c r="H11" s="14">
        <v>339.82566640843049</v>
      </c>
      <c r="I11" s="14">
        <f>AVERAGE(H11:H13)</f>
        <v>357.27954305848198</v>
      </c>
      <c r="J11" s="14">
        <f>STDEV(H11:H13)</f>
        <v>16.228496299484032</v>
      </c>
    </row>
    <row r="12" spans="1:10" x14ac:dyDescent="0.35">
      <c r="A12" s="15">
        <v>42454</v>
      </c>
      <c r="B12" s="9">
        <v>239</v>
      </c>
      <c r="C12" s="14" t="s">
        <v>271</v>
      </c>
      <c r="D12" s="14" t="s">
        <v>266</v>
      </c>
      <c r="E12" s="15">
        <v>41866</v>
      </c>
      <c r="F12" s="14">
        <v>47</v>
      </c>
      <c r="G12" s="16">
        <v>5.6335300000000005E-4</v>
      </c>
      <c r="H12" s="14">
        <v>360.100066687945</v>
      </c>
    </row>
    <row r="13" spans="1:10" x14ac:dyDescent="0.35">
      <c r="A13" s="15">
        <v>42454</v>
      </c>
      <c r="B13" s="9">
        <v>239</v>
      </c>
      <c r="C13" s="14" t="s">
        <v>271</v>
      </c>
      <c r="D13" s="14" t="s">
        <v>267</v>
      </c>
      <c r="E13" s="15">
        <v>41866</v>
      </c>
      <c r="F13" s="14">
        <v>48</v>
      </c>
      <c r="G13" s="16">
        <v>5.8015370000000005E-4</v>
      </c>
      <c r="H13" s="14">
        <v>371.91289607907032</v>
      </c>
    </row>
    <row r="14" spans="1:10" x14ac:dyDescent="0.35">
      <c r="A14" s="15">
        <v>42454</v>
      </c>
      <c r="B14" s="9">
        <v>239</v>
      </c>
      <c r="C14" s="14" t="s">
        <v>272</v>
      </c>
      <c r="D14" s="14" t="s">
        <v>265</v>
      </c>
      <c r="E14" s="15">
        <v>41866</v>
      </c>
      <c r="F14" s="14">
        <v>49</v>
      </c>
      <c r="G14" s="16">
        <v>6.0821639999999999E-4</v>
      </c>
      <c r="H14" s="14">
        <v>391.64421009303004</v>
      </c>
      <c r="I14" s="14">
        <f>AVERAGE(H14:H16)</f>
        <v>396.4830496574366</v>
      </c>
      <c r="J14" s="14">
        <f>STDEV(H14:H16)</f>
        <v>4.4542895549462456</v>
      </c>
    </row>
    <row r="15" spans="1:10" x14ac:dyDescent="0.35">
      <c r="A15" s="15">
        <v>42454</v>
      </c>
      <c r="B15" s="9">
        <v>239</v>
      </c>
      <c r="C15" s="14" t="s">
        <v>272</v>
      </c>
      <c r="D15" s="14" t="s">
        <v>266</v>
      </c>
      <c r="E15" s="15">
        <v>41866</v>
      </c>
      <c r="F15" s="14">
        <v>50</v>
      </c>
      <c r="G15" s="16">
        <v>6.1639189999999997E-4</v>
      </c>
      <c r="H15" s="14">
        <v>397.39252931110695</v>
      </c>
    </row>
    <row r="16" spans="1:10" x14ac:dyDescent="0.35">
      <c r="A16" s="15">
        <v>42454</v>
      </c>
      <c r="B16" s="9">
        <v>239</v>
      </c>
      <c r="C16" s="14" t="s">
        <v>272</v>
      </c>
      <c r="D16" s="14" t="s">
        <v>267</v>
      </c>
      <c r="E16" s="15">
        <v>41866</v>
      </c>
      <c r="F16" s="14">
        <v>51</v>
      </c>
      <c r="G16" s="16">
        <v>6.2068690000000005E-4</v>
      </c>
      <c r="H16" s="14">
        <v>400.41240956817268</v>
      </c>
    </row>
    <row r="17" spans="1:10" x14ac:dyDescent="0.35">
      <c r="A17" s="15">
        <v>42454</v>
      </c>
      <c r="B17" s="9">
        <v>239</v>
      </c>
      <c r="C17" s="14" t="s">
        <v>273</v>
      </c>
      <c r="D17" s="14" t="s">
        <v>265</v>
      </c>
      <c r="E17" s="15">
        <v>41866</v>
      </c>
      <c r="F17" s="14">
        <v>52</v>
      </c>
      <c r="G17" s="16">
        <v>5.5404550000000003E-4</v>
      </c>
      <c r="H17" s="14">
        <v>353.55582093878576</v>
      </c>
      <c r="I17" s="14">
        <f>AVERAGE(H17:H19)</f>
        <v>392.34755977494342</v>
      </c>
      <c r="J17" s="14">
        <f>STDEV(H17:H19)</f>
        <v>33.626121506950966</v>
      </c>
    </row>
    <row r="18" spans="1:10" x14ac:dyDescent="0.35">
      <c r="A18" s="15">
        <v>42454</v>
      </c>
      <c r="B18" s="9">
        <v>239</v>
      </c>
      <c r="C18" s="14" t="s">
        <v>273</v>
      </c>
      <c r="D18" s="14" t="s">
        <v>266</v>
      </c>
      <c r="E18" s="15">
        <v>41866</v>
      </c>
      <c r="F18" s="14">
        <v>53</v>
      </c>
      <c r="G18" s="16">
        <v>6.3473309999999999E-4</v>
      </c>
      <c r="H18" s="14">
        <v>410.28850783750818</v>
      </c>
    </row>
    <row r="19" spans="1:10" x14ac:dyDescent="0.35">
      <c r="A19" s="15">
        <v>42454</v>
      </c>
      <c r="B19" s="9">
        <v>239</v>
      </c>
      <c r="C19" s="14" t="s">
        <v>273</v>
      </c>
      <c r="D19" s="14" t="s">
        <v>267</v>
      </c>
      <c r="E19" s="15">
        <v>41866</v>
      </c>
      <c r="F19" s="14">
        <v>54</v>
      </c>
      <c r="G19" s="16">
        <v>6.3887160000000004E-4</v>
      </c>
      <c r="H19" s="14">
        <v>413.19835054853644</v>
      </c>
    </row>
    <row r="20" spans="1:10" x14ac:dyDescent="0.35">
      <c r="A20" s="15">
        <v>42454</v>
      </c>
      <c r="B20" s="9">
        <v>239</v>
      </c>
      <c r="C20" s="14" t="s">
        <v>274</v>
      </c>
      <c r="D20" s="14" t="s">
        <v>265</v>
      </c>
      <c r="E20" s="15">
        <v>41866</v>
      </c>
      <c r="F20" s="14">
        <v>55</v>
      </c>
      <c r="G20" s="16">
        <v>8.2538830000000003E-4</v>
      </c>
      <c r="H20" s="14">
        <v>544.34109791595017</v>
      </c>
      <c r="I20" s="14">
        <f>AVERAGE(H20:H22)</f>
        <v>519.39946508205821</v>
      </c>
      <c r="J20" s="14">
        <f>STDEV(H20:H22)</f>
        <v>21.937232905488393</v>
      </c>
    </row>
    <row r="21" spans="1:10" x14ac:dyDescent="0.35">
      <c r="A21" s="15">
        <v>42454</v>
      </c>
      <c r="B21" s="9">
        <v>239</v>
      </c>
      <c r="C21" s="14" t="s">
        <v>274</v>
      </c>
      <c r="D21" s="14" t="s">
        <v>266</v>
      </c>
      <c r="E21" s="15">
        <v>41866</v>
      </c>
      <c r="F21" s="14">
        <v>56</v>
      </c>
      <c r="G21" s="16">
        <v>7.6672980000000001E-4</v>
      </c>
      <c r="H21" s="14">
        <v>503.09740849590662</v>
      </c>
    </row>
    <row r="22" spans="1:10" x14ac:dyDescent="0.35">
      <c r="A22" s="15">
        <v>42454</v>
      </c>
      <c r="B22" s="9">
        <v>239</v>
      </c>
      <c r="C22" s="14" t="s">
        <v>274</v>
      </c>
      <c r="D22" s="14" t="s">
        <v>267</v>
      </c>
      <c r="E22" s="15">
        <v>41866</v>
      </c>
      <c r="F22" s="14">
        <v>57</v>
      </c>
      <c r="G22" s="16">
        <v>7.7762770000000005E-4</v>
      </c>
      <c r="H22" s="14">
        <v>510.75988883431785</v>
      </c>
    </row>
    <row r="23" spans="1:10" x14ac:dyDescent="0.35">
      <c r="A23" s="15">
        <v>42454</v>
      </c>
      <c r="B23" s="9">
        <v>239</v>
      </c>
      <c r="C23" s="14" t="s">
        <v>275</v>
      </c>
      <c r="D23" s="14" t="s">
        <v>265</v>
      </c>
      <c r="E23" s="15">
        <v>41866</v>
      </c>
      <c r="F23" s="14">
        <v>58</v>
      </c>
      <c r="G23" s="16">
        <v>4.6872949999999999E-4</v>
      </c>
      <c r="H23" s="14">
        <v>293.56883513859589</v>
      </c>
      <c r="I23" s="14">
        <f>AVERAGE(H23:H25)</f>
        <v>305.23276814420984</v>
      </c>
      <c r="J23" s="14">
        <f>STDEV(H23:H25)</f>
        <v>25.788919461689872</v>
      </c>
    </row>
    <row r="24" spans="1:10" x14ac:dyDescent="0.35">
      <c r="A24" s="15">
        <v>42454</v>
      </c>
      <c r="B24" s="9">
        <v>239</v>
      </c>
      <c r="C24" s="14" t="s">
        <v>275</v>
      </c>
      <c r="D24" s="14" t="s">
        <v>266</v>
      </c>
      <c r="E24" s="15">
        <v>41866</v>
      </c>
      <c r="F24" s="14">
        <v>59</v>
      </c>
      <c r="G24" s="16">
        <v>4.5986550000000001E-4</v>
      </c>
      <c r="H24" s="14">
        <v>287.33642102948522</v>
      </c>
    </row>
    <row r="25" spans="1:10" x14ac:dyDescent="0.35">
      <c r="A25" s="15">
        <v>42454</v>
      </c>
      <c r="B25" s="9">
        <v>239</v>
      </c>
      <c r="C25" s="14" t="s">
        <v>275</v>
      </c>
      <c r="D25" s="14" t="s">
        <v>267</v>
      </c>
      <c r="E25" s="15">
        <v>41866</v>
      </c>
      <c r="F25" s="14">
        <v>60</v>
      </c>
      <c r="G25" s="16">
        <v>5.2736030000000004E-4</v>
      </c>
      <c r="H25" s="14">
        <v>334.79304826454853</v>
      </c>
    </row>
    <row r="26" spans="1:10" x14ac:dyDescent="0.35">
      <c r="A26" s="15">
        <v>42454</v>
      </c>
      <c r="B26" s="8">
        <v>222</v>
      </c>
      <c r="C26" s="14" t="s">
        <v>276</v>
      </c>
      <c r="D26" s="14" t="s">
        <v>265</v>
      </c>
      <c r="E26" s="15">
        <v>41864</v>
      </c>
      <c r="F26" s="14">
        <v>61</v>
      </c>
      <c r="G26" s="16">
        <v>1.5936240000000001E-3</v>
      </c>
      <c r="H26" s="14">
        <v>1084.4993803846423</v>
      </c>
      <c r="I26" s="14">
        <f>AVERAGE(H26:H28)</f>
        <v>1124.0275856338212</v>
      </c>
      <c r="J26" s="14">
        <f>STDEV(H26:H28)</f>
        <v>45.228219349377817</v>
      </c>
    </row>
    <row r="27" spans="1:10" x14ac:dyDescent="0.35">
      <c r="A27" s="15">
        <v>42454</v>
      </c>
      <c r="B27" s="8">
        <v>222</v>
      </c>
      <c r="C27" s="14" t="s">
        <v>276</v>
      </c>
      <c r="D27" s="14" t="s">
        <v>266</v>
      </c>
      <c r="E27" s="15">
        <v>41864</v>
      </c>
      <c r="F27" s="14">
        <v>62</v>
      </c>
      <c r="G27" s="16">
        <v>1.635912E-3</v>
      </c>
      <c r="H27" s="14">
        <v>1114.2327206199843</v>
      </c>
    </row>
    <row r="28" spans="1:10" x14ac:dyDescent="0.35">
      <c r="A28" s="15">
        <v>42454</v>
      </c>
      <c r="B28" s="8">
        <v>222</v>
      </c>
      <c r="C28" s="14" t="s">
        <v>276</v>
      </c>
      <c r="D28" s="14" t="s">
        <v>267</v>
      </c>
      <c r="E28" s="15">
        <v>41864</v>
      </c>
      <c r="F28" s="14">
        <v>63</v>
      </c>
      <c r="G28" s="16">
        <v>1.719992E-3</v>
      </c>
      <c r="H28" s="14">
        <v>1173.3506558968368</v>
      </c>
    </row>
    <row r="29" spans="1:10" x14ac:dyDescent="0.35">
      <c r="A29" s="15">
        <v>42454</v>
      </c>
      <c r="B29" s="8">
        <v>222</v>
      </c>
      <c r="C29" s="14" t="s">
        <v>277</v>
      </c>
      <c r="D29" s="14" t="s">
        <v>265</v>
      </c>
      <c r="E29" s="15">
        <v>41864</v>
      </c>
      <c r="F29" s="14">
        <v>64</v>
      </c>
      <c r="G29" s="16">
        <v>7.3988890000000005E-4</v>
      </c>
      <c r="H29" s="14">
        <v>484.22516076788008</v>
      </c>
      <c r="I29" s="14">
        <f>AVERAGE(H29:H31)</f>
        <v>486.23203936044519</v>
      </c>
      <c r="J29" s="14">
        <f>STDEV(H29:H31)</f>
        <v>13.877666232477674</v>
      </c>
    </row>
    <row r="30" spans="1:10" x14ac:dyDescent="0.35">
      <c r="A30" s="15">
        <v>42454</v>
      </c>
      <c r="B30" s="8">
        <v>222</v>
      </c>
      <c r="C30" s="14" t="s">
        <v>277</v>
      </c>
      <c r="D30" s="14" t="s">
        <v>266</v>
      </c>
      <c r="E30" s="15">
        <v>41864</v>
      </c>
      <c r="F30" s="14">
        <v>65</v>
      </c>
      <c r="G30" s="16">
        <v>7.6375230000000002E-4</v>
      </c>
      <c r="H30" s="14">
        <v>501.0038826599548</v>
      </c>
    </row>
    <row r="31" spans="1:10" x14ac:dyDescent="0.35">
      <c r="A31" s="15">
        <v>42454</v>
      </c>
      <c r="B31" s="8">
        <v>222</v>
      </c>
      <c r="C31" s="14" t="s">
        <v>277</v>
      </c>
      <c r="D31" s="14" t="s">
        <v>267</v>
      </c>
      <c r="E31" s="15">
        <v>41864</v>
      </c>
      <c r="F31" s="14">
        <v>66</v>
      </c>
      <c r="G31" s="16">
        <v>7.2458829999999996E-4</v>
      </c>
      <c r="H31" s="14">
        <v>473.46707465350067</v>
      </c>
    </row>
    <row r="32" spans="1:10" x14ac:dyDescent="0.35">
      <c r="A32" s="15">
        <v>42454</v>
      </c>
      <c r="B32" s="8">
        <v>222</v>
      </c>
      <c r="C32" s="14" t="s">
        <v>278</v>
      </c>
      <c r="D32" s="14" t="s">
        <v>265</v>
      </c>
      <c r="E32" s="15">
        <v>41864</v>
      </c>
      <c r="F32" s="14">
        <v>67</v>
      </c>
      <c r="G32" s="16">
        <v>6.0904079999999998E-4</v>
      </c>
      <c r="H32" s="14">
        <v>392.22385835471221</v>
      </c>
      <c r="I32" s="14">
        <f>AVERAGE(H32:H34)</f>
        <v>418.66514239643197</v>
      </c>
      <c r="J32" s="14">
        <f>STDEV(H32:H34)</f>
        <v>24.091732265597681</v>
      </c>
    </row>
    <row r="33" spans="1:10" x14ac:dyDescent="0.35">
      <c r="A33" s="15">
        <v>42454</v>
      </c>
      <c r="B33" s="8">
        <v>222</v>
      </c>
      <c r="C33" s="14" t="s">
        <v>278</v>
      </c>
      <c r="D33" s="14" t="s">
        <v>266</v>
      </c>
      <c r="E33" s="15">
        <v>41864</v>
      </c>
      <c r="F33" s="14">
        <v>68</v>
      </c>
      <c r="G33" s="16">
        <v>6.7609799999999998E-4</v>
      </c>
      <c r="H33" s="14">
        <v>439.37280233005674</v>
      </c>
    </row>
    <row r="34" spans="1:10" x14ac:dyDescent="0.35">
      <c r="A34" s="15">
        <v>42454</v>
      </c>
      <c r="B34" s="8">
        <v>222</v>
      </c>
      <c r="C34" s="14" t="s">
        <v>278</v>
      </c>
      <c r="D34" s="14" t="s">
        <v>267</v>
      </c>
      <c r="E34" s="15">
        <v>41864</v>
      </c>
      <c r="F34" s="14">
        <v>69</v>
      </c>
      <c r="G34" s="16">
        <v>6.5480129999999999E-4</v>
      </c>
      <c r="H34" s="14">
        <v>424.39876650452692</v>
      </c>
    </row>
    <row r="35" spans="1:10" x14ac:dyDescent="0.35">
      <c r="A35" s="15">
        <v>42454</v>
      </c>
      <c r="B35" s="8">
        <v>222</v>
      </c>
      <c r="C35" s="14" t="s">
        <v>279</v>
      </c>
      <c r="D35" s="14" t="s">
        <v>265</v>
      </c>
      <c r="E35" s="15">
        <v>41864</v>
      </c>
      <c r="F35" s="14">
        <v>70</v>
      </c>
      <c r="G35" s="16">
        <v>7.3547529999999997E-4</v>
      </c>
      <c r="H35" s="14">
        <v>481.12189103503135</v>
      </c>
      <c r="I35" s="14">
        <f>AVERAGE(H35:H37)</f>
        <v>532.73013293036695</v>
      </c>
      <c r="J35" s="14">
        <f>STDEV(H35:H37)</f>
        <v>44.77869405085864</v>
      </c>
    </row>
    <row r="36" spans="1:10" x14ac:dyDescent="0.35">
      <c r="A36" s="15">
        <v>42454</v>
      </c>
      <c r="B36" s="8">
        <v>222</v>
      </c>
      <c r="C36" s="14" t="s">
        <v>279</v>
      </c>
      <c r="D36" s="14" t="s">
        <v>266</v>
      </c>
      <c r="E36" s="15">
        <v>41864</v>
      </c>
      <c r="F36" s="14">
        <v>71</v>
      </c>
      <c r="G36" s="16">
        <v>8.4166039999999996E-4</v>
      </c>
      <c r="H36" s="14">
        <v>555.7822605541337</v>
      </c>
    </row>
    <row r="37" spans="1:10" x14ac:dyDescent="0.35">
      <c r="A37" s="15">
        <v>42454</v>
      </c>
      <c r="B37" s="8">
        <v>222</v>
      </c>
      <c r="C37" s="14" t="s">
        <v>279</v>
      </c>
      <c r="D37" s="14" t="s">
        <v>267</v>
      </c>
      <c r="E37" s="15">
        <v>41864</v>
      </c>
      <c r="F37" s="14">
        <v>72</v>
      </c>
      <c r="G37" s="16">
        <v>8.4948840000000005E-4</v>
      </c>
      <c r="H37" s="14">
        <v>561.28624720193591</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F655C-1E28-4584-B05F-73AF25ADFBA3}">
  <dimension ref="A2"/>
  <sheetViews>
    <sheetView workbookViewId="0">
      <selection activeCell="B5" sqref="B5"/>
    </sheetView>
  </sheetViews>
  <sheetFormatPr defaultRowHeight="14.5" x14ac:dyDescent="0.35"/>
  <cols>
    <col min="1" max="1" width="71.453125" bestFit="1" customWidth="1"/>
  </cols>
  <sheetData>
    <row r="2" spans="1:1" x14ac:dyDescent="0.35">
      <c r="A2" t="s">
        <v>320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8F2B9-D7DD-4C2B-95C0-6DBE614B7468}">
  <dimension ref="A1:G51"/>
  <sheetViews>
    <sheetView topLeftCell="A16" workbookViewId="0">
      <selection activeCell="C27" sqref="C27"/>
    </sheetView>
  </sheetViews>
  <sheetFormatPr defaultRowHeight="14.5" x14ac:dyDescent="0.35"/>
  <cols>
    <col min="3" max="3" width="11.81640625" bestFit="1" customWidth="1"/>
    <col min="6" max="6" width="18.453125" bestFit="1" customWidth="1"/>
    <col min="7" max="7" width="19.54296875" bestFit="1" customWidth="1"/>
  </cols>
  <sheetData>
    <row r="1" spans="1:7" x14ac:dyDescent="0.35">
      <c r="A1" t="s">
        <v>110</v>
      </c>
      <c r="B1" t="s">
        <v>15</v>
      </c>
      <c r="C1" t="s">
        <v>12</v>
      </c>
      <c r="D1" t="s">
        <v>111</v>
      </c>
      <c r="E1" t="s">
        <v>112</v>
      </c>
      <c r="F1" t="s">
        <v>113</v>
      </c>
      <c r="G1" t="s">
        <v>114</v>
      </c>
    </row>
    <row r="2" spans="1:7" x14ac:dyDescent="0.35">
      <c r="A2" s="8" t="s">
        <v>116</v>
      </c>
      <c r="B2" t="s">
        <v>137</v>
      </c>
      <c r="C2" t="s">
        <v>115</v>
      </c>
      <c r="D2">
        <v>1125</v>
      </c>
      <c r="E2">
        <v>911</v>
      </c>
      <c r="F2">
        <f t="shared" ref="F2:F26" si="0">AVERAGE(D2:E2)</f>
        <v>1018</v>
      </c>
      <c r="G2">
        <f t="shared" ref="G2:G26" si="1">(F2 - 125.44)/(1.2408)</f>
        <v>719.34235976789171</v>
      </c>
    </row>
    <row r="3" spans="1:7" x14ac:dyDescent="0.35">
      <c r="A3" s="8" t="s">
        <v>116</v>
      </c>
      <c r="B3" t="s">
        <v>138</v>
      </c>
      <c r="C3" t="s">
        <v>115</v>
      </c>
      <c r="D3">
        <v>760</v>
      </c>
      <c r="E3">
        <v>855</v>
      </c>
      <c r="F3">
        <f t="shared" si="0"/>
        <v>807.5</v>
      </c>
      <c r="G3">
        <f t="shared" si="1"/>
        <v>549.69374597034175</v>
      </c>
    </row>
    <row r="4" spans="1:7" x14ac:dyDescent="0.35">
      <c r="A4" s="8" t="s">
        <v>116</v>
      </c>
      <c r="B4" t="s">
        <v>139</v>
      </c>
      <c r="C4" t="s">
        <v>115</v>
      </c>
      <c r="D4">
        <v>1199</v>
      </c>
      <c r="E4">
        <v>1062</v>
      </c>
      <c r="F4">
        <f t="shared" si="0"/>
        <v>1130.5</v>
      </c>
      <c r="G4">
        <f t="shared" si="1"/>
        <v>810.00967117988398</v>
      </c>
    </row>
    <row r="5" spans="1:7" x14ac:dyDescent="0.35">
      <c r="A5" s="8" t="s">
        <v>116</v>
      </c>
      <c r="B5" t="s">
        <v>140</v>
      </c>
      <c r="C5" t="s">
        <v>115</v>
      </c>
      <c r="D5">
        <v>1068</v>
      </c>
      <c r="E5">
        <v>807</v>
      </c>
      <c r="F5">
        <f t="shared" si="0"/>
        <v>937.5</v>
      </c>
      <c r="G5">
        <f t="shared" si="1"/>
        <v>654.46486137975501</v>
      </c>
    </row>
    <row r="6" spans="1:7" x14ac:dyDescent="0.35">
      <c r="A6" s="8" t="s">
        <v>116</v>
      </c>
      <c r="B6" t="s">
        <v>141</v>
      </c>
      <c r="C6" t="s">
        <v>115</v>
      </c>
      <c r="D6">
        <v>583</v>
      </c>
      <c r="E6">
        <v>696</v>
      </c>
      <c r="F6">
        <f t="shared" si="0"/>
        <v>639.5</v>
      </c>
      <c r="G6">
        <f t="shared" si="1"/>
        <v>414.29722759509991</v>
      </c>
    </row>
    <row r="7" spans="1:7" x14ac:dyDescent="0.35">
      <c r="A7" s="8" t="s">
        <v>116</v>
      </c>
      <c r="B7" t="s">
        <v>117</v>
      </c>
      <c r="C7" t="s">
        <v>115</v>
      </c>
      <c r="D7">
        <v>2196</v>
      </c>
      <c r="E7">
        <v>2365</v>
      </c>
      <c r="F7">
        <f t="shared" si="0"/>
        <v>2280.5</v>
      </c>
      <c r="G7">
        <f t="shared" si="1"/>
        <v>1736.8310767246937</v>
      </c>
    </row>
    <row r="8" spans="1:7" x14ac:dyDescent="0.35">
      <c r="A8" s="8" t="s">
        <v>116</v>
      </c>
      <c r="B8" t="s">
        <v>126</v>
      </c>
      <c r="C8" t="s">
        <v>115</v>
      </c>
      <c r="D8">
        <v>1077</v>
      </c>
      <c r="E8">
        <v>1004</v>
      </c>
      <c r="F8">
        <f t="shared" si="0"/>
        <v>1040.5</v>
      </c>
      <c r="G8">
        <f t="shared" si="1"/>
        <v>737.47582205029016</v>
      </c>
    </row>
    <row r="9" spans="1:7" x14ac:dyDescent="0.35">
      <c r="A9" s="8" t="s">
        <v>116</v>
      </c>
      <c r="B9" t="s">
        <v>127</v>
      </c>
      <c r="C9" t="s">
        <v>115</v>
      </c>
      <c r="D9">
        <v>1051</v>
      </c>
      <c r="E9">
        <v>1314</v>
      </c>
      <c r="F9">
        <f t="shared" si="0"/>
        <v>1182.5</v>
      </c>
      <c r="G9">
        <f t="shared" si="1"/>
        <v>851.91811734364933</v>
      </c>
    </row>
    <row r="10" spans="1:7" x14ac:dyDescent="0.35">
      <c r="A10" s="8" t="s">
        <v>116</v>
      </c>
      <c r="B10" t="s">
        <v>128</v>
      </c>
      <c r="C10" t="s">
        <v>115</v>
      </c>
      <c r="D10">
        <v>856</v>
      </c>
      <c r="E10">
        <v>908</v>
      </c>
      <c r="F10">
        <f t="shared" si="0"/>
        <v>882</v>
      </c>
      <c r="G10">
        <f t="shared" si="1"/>
        <v>609.73565441650544</v>
      </c>
    </row>
    <row r="11" spans="1:7" x14ac:dyDescent="0.35">
      <c r="A11" s="8" t="s">
        <v>116</v>
      </c>
      <c r="B11" t="s">
        <v>129</v>
      </c>
      <c r="C11" t="s">
        <v>115</v>
      </c>
      <c r="D11">
        <v>1310</v>
      </c>
      <c r="E11">
        <v>1102</v>
      </c>
      <c r="F11">
        <f t="shared" si="0"/>
        <v>1206</v>
      </c>
      <c r="G11">
        <f t="shared" si="1"/>
        <v>870.85751128304321</v>
      </c>
    </row>
    <row r="12" spans="1:7" x14ac:dyDescent="0.35">
      <c r="A12" s="8" t="s">
        <v>116</v>
      </c>
      <c r="B12" t="s">
        <v>130</v>
      </c>
      <c r="C12" t="s">
        <v>115</v>
      </c>
      <c r="D12">
        <v>1036</v>
      </c>
      <c r="E12">
        <v>1589</v>
      </c>
      <c r="F12">
        <f t="shared" si="0"/>
        <v>1312.5</v>
      </c>
      <c r="G12">
        <f t="shared" si="1"/>
        <v>956.68923275306258</v>
      </c>
    </row>
    <row r="13" spans="1:7" x14ac:dyDescent="0.35">
      <c r="A13" s="8" t="s">
        <v>116</v>
      </c>
      <c r="B13" t="s">
        <v>131</v>
      </c>
      <c r="C13" t="s">
        <v>115</v>
      </c>
      <c r="D13">
        <v>827</v>
      </c>
      <c r="E13">
        <v>753</v>
      </c>
      <c r="F13">
        <f t="shared" si="0"/>
        <v>790</v>
      </c>
      <c r="G13">
        <f t="shared" si="1"/>
        <v>535.58994197292066</v>
      </c>
    </row>
    <row r="14" spans="1:7" x14ac:dyDescent="0.35">
      <c r="A14" s="8" t="s">
        <v>116</v>
      </c>
      <c r="B14" t="s">
        <v>132</v>
      </c>
      <c r="C14" t="s">
        <v>115</v>
      </c>
      <c r="D14">
        <v>929</v>
      </c>
      <c r="E14">
        <v>965</v>
      </c>
      <c r="F14">
        <f t="shared" si="0"/>
        <v>947</v>
      </c>
      <c r="G14">
        <f t="shared" si="1"/>
        <v>662.12121212121212</v>
      </c>
    </row>
    <row r="15" spans="1:7" x14ac:dyDescent="0.35">
      <c r="A15" s="8" t="s">
        <v>116</v>
      </c>
      <c r="B15" t="s">
        <v>133</v>
      </c>
      <c r="C15" t="s">
        <v>115</v>
      </c>
      <c r="D15">
        <v>1952</v>
      </c>
      <c r="E15">
        <v>2064</v>
      </c>
      <c r="F15">
        <f t="shared" si="0"/>
        <v>2008</v>
      </c>
      <c r="G15">
        <f t="shared" si="1"/>
        <v>1517.2147001934236</v>
      </c>
    </row>
    <row r="16" spans="1:7" x14ac:dyDescent="0.35">
      <c r="A16" s="8" t="s">
        <v>116</v>
      </c>
      <c r="B16" t="s">
        <v>134</v>
      </c>
      <c r="C16" t="s">
        <v>115</v>
      </c>
      <c r="D16">
        <v>1269</v>
      </c>
      <c r="E16">
        <v>1353</v>
      </c>
      <c r="F16">
        <f t="shared" si="0"/>
        <v>1311</v>
      </c>
      <c r="G16">
        <f t="shared" si="1"/>
        <v>955.48033526756933</v>
      </c>
    </row>
    <row r="17" spans="1:7" x14ac:dyDescent="0.35">
      <c r="A17" s="8" t="s">
        <v>116</v>
      </c>
      <c r="B17" t="s">
        <v>135</v>
      </c>
      <c r="C17" t="s">
        <v>115</v>
      </c>
      <c r="D17">
        <v>1118</v>
      </c>
      <c r="E17">
        <v>1050</v>
      </c>
      <c r="F17">
        <f t="shared" si="0"/>
        <v>1084</v>
      </c>
      <c r="G17">
        <f t="shared" si="1"/>
        <v>772.53384912959382</v>
      </c>
    </row>
    <row r="18" spans="1:7" x14ac:dyDescent="0.35">
      <c r="A18" s="8" t="s">
        <v>116</v>
      </c>
      <c r="B18" t="s">
        <v>118</v>
      </c>
      <c r="C18" t="s">
        <v>115</v>
      </c>
      <c r="D18">
        <v>2429</v>
      </c>
      <c r="E18">
        <v>2905</v>
      </c>
      <c r="F18">
        <f t="shared" si="0"/>
        <v>2667</v>
      </c>
      <c r="G18">
        <f t="shared" si="1"/>
        <v>2048.3236621534493</v>
      </c>
    </row>
    <row r="19" spans="1:7" x14ac:dyDescent="0.35">
      <c r="A19" s="8" t="s">
        <v>116</v>
      </c>
      <c r="B19" t="s">
        <v>136</v>
      </c>
      <c r="C19" t="s">
        <v>115</v>
      </c>
      <c r="D19">
        <v>1437</v>
      </c>
      <c r="E19">
        <v>1239</v>
      </c>
      <c r="F19">
        <f t="shared" si="0"/>
        <v>1338</v>
      </c>
      <c r="G19">
        <f t="shared" si="1"/>
        <v>977.24049000644743</v>
      </c>
    </row>
    <row r="20" spans="1:7" x14ac:dyDescent="0.35">
      <c r="A20" s="8" t="s">
        <v>116</v>
      </c>
      <c r="B20" t="s">
        <v>119</v>
      </c>
      <c r="C20" t="s">
        <v>115</v>
      </c>
      <c r="D20">
        <v>1980</v>
      </c>
      <c r="E20">
        <v>1800</v>
      </c>
      <c r="F20">
        <f t="shared" si="0"/>
        <v>1890</v>
      </c>
      <c r="G20">
        <f t="shared" si="1"/>
        <v>1422.1147646679563</v>
      </c>
    </row>
    <row r="21" spans="1:7" x14ac:dyDescent="0.35">
      <c r="A21" s="8" t="s">
        <v>116</v>
      </c>
      <c r="B21" t="s">
        <v>120</v>
      </c>
      <c r="C21" t="s">
        <v>115</v>
      </c>
      <c r="D21">
        <v>1222</v>
      </c>
      <c r="E21">
        <v>1342</v>
      </c>
      <c r="F21">
        <f t="shared" si="0"/>
        <v>1282</v>
      </c>
      <c r="G21">
        <f t="shared" si="1"/>
        <v>932.10831721470026</v>
      </c>
    </row>
    <row r="22" spans="1:7" x14ac:dyDescent="0.35">
      <c r="A22" s="8" t="s">
        <v>116</v>
      </c>
      <c r="B22" t="s">
        <v>121</v>
      </c>
      <c r="C22" t="s">
        <v>115</v>
      </c>
      <c r="D22">
        <v>1136</v>
      </c>
      <c r="E22">
        <v>1261</v>
      </c>
      <c r="F22">
        <f t="shared" si="0"/>
        <v>1198.5</v>
      </c>
      <c r="G22">
        <f t="shared" si="1"/>
        <v>864.81302385557706</v>
      </c>
    </row>
    <row r="23" spans="1:7" x14ac:dyDescent="0.35">
      <c r="A23" s="8" t="s">
        <v>116</v>
      </c>
      <c r="B23" t="s">
        <v>122</v>
      </c>
      <c r="C23" t="s">
        <v>115</v>
      </c>
      <c r="D23">
        <v>1071</v>
      </c>
      <c r="E23">
        <v>1146</v>
      </c>
      <c r="F23">
        <f t="shared" si="0"/>
        <v>1108.5</v>
      </c>
      <c r="G23">
        <f t="shared" si="1"/>
        <v>792.27917472598324</v>
      </c>
    </row>
    <row r="24" spans="1:7" x14ac:dyDescent="0.35">
      <c r="A24" s="8" t="s">
        <v>116</v>
      </c>
      <c r="B24" t="s">
        <v>123</v>
      </c>
      <c r="C24" t="s">
        <v>115</v>
      </c>
      <c r="D24">
        <v>1160</v>
      </c>
      <c r="E24">
        <v>1078</v>
      </c>
      <c r="F24">
        <f t="shared" si="0"/>
        <v>1119</v>
      </c>
      <c r="G24">
        <f t="shared" si="1"/>
        <v>800.7414571244359</v>
      </c>
    </row>
    <row r="25" spans="1:7" x14ac:dyDescent="0.35">
      <c r="A25" s="8" t="s">
        <v>116</v>
      </c>
      <c r="B25" t="s">
        <v>124</v>
      </c>
      <c r="C25" t="s">
        <v>115</v>
      </c>
      <c r="D25">
        <v>1806</v>
      </c>
      <c r="E25">
        <v>1221</v>
      </c>
      <c r="F25">
        <f t="shared" si="0"/>
        <v>1513.5</v>
      </c>
      <c r="G25">
        <f t="shared" si="1"/>
        <v>1118.6814958091554</v>
      </c>
    </row>
    <row r="26" spans="1:7" x14ac:dyDescent="0.35">
      <c r="A26" s="8" t="s">
        <v>116</v>
      </c>
      <c r="B26" t="s">
        <v>125</v>
      </c>
      <c r="C26" t="s">
        <v>115</v>
      </c>
      <c r="D26">
        <v>1072</v>
      </c>
      <c r="E26">
        <v>1240</v>
      </c>
      <c r="F26">
        <f t="shared" si="0"/>
        <v>1156</v>
      </c>
      <c r="G26">
        <f t="shared" si="1"/>
        <v>830.56092843326883</v>
      </c>
    </row>
    <row r="27" spans="1:7" x14ac:dyDescent="0.35">
      <c r="A27" s="9" t="s">
        <v>142</v>
      </c>
      <c r="B27" t="s">
        <v>150</v>
      </c>
      <c r="C27" t="s">
        <v>146</v>
      </c>
      <c r="D27">
        <v>423</v>
      </c>
      <c r="E27">
        <v>518</v>
      </c>
      <c r="F27">
        <f t="shared" ref="F27:F41" si="2">AVERAGE(D27,E27)</f>
        <v>470.5</v>
      </c>
      <c r="G27">
        <f t="shared" ref="G27:G41" si="3">( F27 - 71.103)/1.3496</f>
        <v>295.93731475992888</v>
      </c>
    </row>
    <row r="28" spans="1:7" x14ac:dyDescent="0.35">
      <c r="A28" s="9" t="s">
        <v>142</v>
      </c>
      <c r="B28" t="s">
        <v>155</v>
      </c>
      <c r="C28" t="s">
        <v>146</v>
      </c>
      <c r="D28">
        <v>368</v>
      </c>
      <c r="E28">
        <v>442</v>
      </c>
      <c r="F28">
        <f t="shared" si="2"/>
        <v>405</v>
      </c>
      <c r="G28">
        <f t="shared" si="3"/>
        <v>247.40441612329579</v>
      </c>
    </row>
    <row r="29" spans="1:7" x14ac:dyDescent="0.35">
      <c r="A29" s="9" t="s">
        <v>142</v>
      </c>
      <c r="B29" t="s">
        <v>156</v>
      </c>
      <c r="C29" t="s">
        <v>146</v>
      </c>
      <c r="D29">
        <v>381</v>
      </c>
      <c r="E29">
        <v>405</v>
      </c>
      <c r="F29">
        <f t="shared" si="2"/>
        <v>393</v>
      </c>
      <c r="G29">
        <f t="shared" si="3"/>
        <v>238.5128927089508</v>
      </c>
    </row>
    <row r="30" spans="1:7" x14ac:dyDescent="0.35">
      <c r="A30" s="9" t="s">
        <v>142</v>
      </c>
      <c r="B30" t="s">
        <v>157</v>
      </c>
      <c r="C30" t="s">
        <v>146</v>
      </c>
      <c r="D30">
        <v>395</v>
      </c>
      <c r="E30">
        <v>388</v>
      </c>
      <c r="F30">
        <f t="shared" si="2"/>
        <v>391.5</v>
      </c>
      <c r="G30">
        <f t="shared" si="3"/>
        <v>237.40145228215769</v>
      </c>
    </row>
    <row r="31" spans="1:7" x14ac:dyDescent="0.35">
      <c r="A31" s="9" t="s">
        <v>142</v>
      </c>
      <c r="B31" t="s">
        <v>158</v>
      </c>
      <c r="C31" t="s">
        <v>146</v>
      </c>
      <c r="D31">
        <v>288</v>
      </c>
      <c r="E31">
        <v>295</v>
      </c>
      <c r="F31">
        <f t="shared" si="2"/>
        <v>291.5</v>
      </c>
      <c r="G31">
        <f t="shared" si="3"/>
        <v>163.30542382928274</v>
      </c>
    </row>
    <row r="32" spans="1:7" x14ac:dyDescent="0.35">
      <c r="A32" s="9" t="s">
        <v>142</v>
      </c>
      <c r="B32" t="s">
        <v>159</v>
      </c>
      <c r="C32" t="s">
        <v>146</v>
      </c>
      <c r="D32">
        <v>363</v>
      </c>
      <c r="E32">
        <v>388</v>
      </c>
      <c r="F32">
        <f t="shared" si="2"/>
        <v>375.5</v>
      </c>
      <c r="G32">
        <f t="shared" si="3"/>
        <v>225.54608772969769</v>
      </c>
    </row>
    <row r="33" spans="1:7" x14ac:dyDescent="0.35">
      <c r="A33" s="9" t="s">
        <v>142</v>
      </c>
      <c r="B33" t="s">
        <v>160</v>
      </c>
      <c r="C33" t="s">
        <v>146</v>
      </c>
      <c r="D33">
        <v>388</v>
      </c>
      <c r="E33">
        <v>376</v>
      </c>
      <c r="F33">
        <f t="shared" si="2"/>
        <v>382</v>
      </c>
      <c r="G33">
        <f t="shared" si="3"/>
        <v>230.36232957913458</v>
      </c>
    </row>
    <row r="34" spans="1:7" x14ac:dyDescent="0.35">
      <c r="A34" s="9" t="s">
        <v>142</v>
      </c>
      <c r="B34" t="s">
        <v>149</v>
      </c>
      <c r="C34" t="s">
        <v>146</v>
      </c>
      <c r="D34">
        <v>508</v>
      </c>
      <c r="E34">
        <v>493</v>
      </c>
      <c r="F34">
        <f t="shared" si="2"/>
        <v>500.5</v>
      </c>
      <c r="G34">
        <f t="shared" si="3"/>
        <v>318.16612329579135</v>
      </c>
    </row>
    <row r="35" spans="1:7" x14ac:dyDescent="0.35">
      <c r="A35" s="9" t="s">
        <v>142</v>
      </c>
      <c r="B35" t="s">
        <v>148</v>
      </c>
      <c r="C35" t="s">
        <v>146</v>
      </c>
      <c r="D35">
        <v>530</v>
      </c>
      <c r="E35">
        <v>481</v>
      </c>
      <c r="F35">
        <f t="shared" si="2"/>
        <v>505.5</v>
      </c>
      <c r="G35">
        <f t="shared" si="3"/>
        <v>321.87092471843511</v>
      </c>
    </row>
    <row r="36" spans="1:7" x14ac:dyDescent="0.35">
      <c r="A36" s="9" t="s">
        <v>142</v>
      </c>
      <c r="B36" t="s">
        <v>147</v>
      </c>
      <c r="C36" t="s">
        <v>146</v>
      </c>
      <c r="D36">
        <v>505</v>
      </c>
      <c r="E36">
        <v>521</v>
      </c>
      <c r="F36">
        <f t="shared" si="2"/>
        <v>513</v>
      </c>
      <c r="G36">
        <f t="shared" si="3"/>
        <v>327.42812685240074</v>
      </c>
    </row>
    <row r="37" spans="1:7" x14ac:dyDescent="0.35">
      <c r="A37" s="9" t="s">
        <v>142</v>
      </c>
      <c r="B37" t="s">
        <v>145</v>
      </c>
      <c r="C37" t="s">
        <v>146</v>
      </c>
      <c r="D37">
        <v>536</v>
      </c>
      <c r="E37">
        <v>480</v>
      </c>
      <c r="F37">
        <f t="shared" si="2"/>
        <v>508</v>
      </c>
      <c r="G37">
        <f t="shared" si="3"/>
        <v>323.72332542975698</v>
      </c>
    </row>
    <row r="38" spans="1:7" x14ac:dyDescent="0.35">
      <c r="A38" s="9" t="s">
        <v>142</v>
      </c>
      <c r="B38" t="s">
        <v>151</v>
      </c>
      <c r="C38" t="s">
        <v>146</v>
      </c>
      <c r="D38">
        <v>483</v>
      </c>
      <c r="E38">
        <v>386</v>
      </c>
      <c r="F38">
        <f t="shared" si="2"/>
        <v>434.5</v>
      </c>
      <c r="G38">
        <f t="shared" si="3"/>
        <v>269.26274451689392</v>
      </c>
    </row>
    <row r="39" spans="1:7" x14ac:dyDescent="0.35">
      <c r="A39" s="9" t="s">
        <v>142</v>
      </c>
      <c r="B39" t="s">
        <v>152</v>
      </c>
      <c r="C39" t="s">
        <v>146</v>
      </c>
      <c r="D39">
        <v>428</v>
      </c>
      <c r="E39">
        <v>346</v>
      </c>
      <c r="F39">
        <f t="shared" si="2"/>
        <v>387</v>
      </c>
      <c r="G39">
        <f t="shared" si="3"/>
        <v>234.06713100177831</v>
      </c>
    </row>
    <row r="40" spans="1:7" x14ac:dyDescent="0.35">
      <c r="A40" s="9" t="s">
        <v>142</v>
      </c>
      <c r="B40" t="s">
        <v>153</v>
      </c>
      <c r="C40" t="s">
        <v>146</v>
      </c>
      <c r="D40">
        <v>397</v>
      </c>
      <c r="E40">
        <v>449</v>
      </c>
      <c r="F40">
        <f t="shared" si="2"/>
        <v>423</v>
      </c>
      <c r="G40">
        <f t="shared" si="3"/>
        <v>260.74170124481327</v>
      </c>
    </row>
    <row r="41" spans="1:7" x14ac:dyDescent="0.35">
      <c r="A41" s="9" t="s">
        <v>142</v>
      </c>
      <c r="B41" t="s">
        <v>154</v>
      </c>
      <c r="C41" t="s">
        <v>146</v>
      </c>
      <c r="D41">
        <v>412</v>
      </c>
      <c r="E41">
        <v>451</v>
      </c>
      <c r="F41">
        <f t="shared" si="2"/>
        <v>431.5</v>
      </c>
      <c r="G41">
        <f t="shared" si="3"/>
        <v>267.03986366330764</v>
      </c>
    </row>
    <row r="42" spans="1:7" x14ac:dyDescent="0.35">
      <c r="A42" s="9" t="s">
        <v>142</v>
      </c>
      <c r="B42" t="s">
        <v>143</v>
      </c>
      <c r="C42" t="s">
        <v>144</v>
      </c>
      <c r="D42">
        <v>1039</v>
      </c>
      <c r="E42">
        <v>1231</v>
      </c>
      <c r="F42">
        <f t="shared" ref="F42:F51" si="4">AVERAGE(D42:E42)</f>
        <v>1135</v>
      </c>
      <c r="G42">
        <f t="shared" ref="G42:G51" si="5">(F42 - 125.44)/(1.2408)</f>
        <v>813.63636363636363</v>
      </c>
    </row>
    <row r="43" spans="1:7" x14ac:dyDescent="0.35">
      <c r="A43" s="9" t="s">
        <v>142</v>
      </c>
      <c r="B43" t="s">
        <v>138</v>
      </c>
      <c r="C43" t="s">
        <v>144</v>
      </c>
      <c r="D43">
        <v>560</v>
      </c>
      <c r="E43">
        <v>881</v>
      </c>
      <c r="F43">
        <f t="shared" si="4"/>
        <v>720.5</v>
      </c>
      <c r="G43">
        <f t="shared" si="5"/>
        <v>479.57769181173438</v>
      </c>
    </row>
    <row r="44" spans="1:7" x14ac:dyDescent="0.35">
      <c r="A44" s="9" t="s">
        <v>142</v>
      </c>
      <c r="B44" t="s">
        <v>139</v>
      </c>
      <c r="C44" t="s">
        <v>144</v>
      </c>
      <c r="D44">
        <v>994</v>
      </c>
      <c r="E44">
        <v>562</v>
      </c>
      <c r="F44">
        <f t="shared" si="4"/>
        <v>778</v>
      </c>
      <c r="G44">
        <f t="shared" si="5"/>
        <v>525.91876208897486</v>
      </c>
    </row>
    <row r="45" spans="1:7" x14ac:dyDescent="0.35">
      <c r="A45" s="9" t="s">
        <v>142</v>
      </c>
      <c r="B45" t="s">
        <v>140</v>
      </c>
      <c r="C45" t="s">
        <v>144</v>
      </c>
      <c r="D45">
        <v>436</v>
      </c>
      <c r="E45">
        <v>804</v>
      </c>
      <c r="F45">
        <f t="shared" si="4"/>
        <v>620</v>
      </c>
      <c r="G45">
        <f t="shared" si="5"/>
        <v>398.58156028368796</v>
      </c>
    </row>
    <row r="46" spans="1:7" x14ac:dyDescent="0.35">
      <c r="A46" s="9" t="s">
        <v>142</v>
      </c>
      <c r="B46" t="s">
        <v>141</v>
      </c>
      <c r="C46" t="s">
        <v>144</v>
      </c>
      <c r="D46">
        <v>520</v>
      </c>
      <c r="E46">
        <v>1478</v>
      </c>
      <c r="F46">
        <f t="shared" si="4"/>
        <v>999</v>
      </c>
      <c r="G46">
        <f t="shared" si="5"/>
        <v>704.02965828497747</v>
      </c>
    </row>
    <row r="47" spans="1:7" x14ac:dyDescent="0.35">
      <c r="A47" s="9" t="s">
        <v>142</v>
      </c>
      <c r="B47" t="s">
        <v>132</v>
      </c>
      <c r="C47" t="s">
        <v>144</v>
      </c>
      <c r="D47">
        <v>609</v>
      </c>
      <c r="E47">
        <v>521</v>
      </c>
      <c r="F47">
        <f t="shared" si="4"/>
        <v>565</v>
      </c>
      <c r="G47">
        <f t="shared" si="5"/>
        <v>354.25531914893622</v>
      </c>
    </row>
    <row r="48" spans="1:7" x14ac:dyDescent="0.35">
      <c r="A48" s="9" t="s">
        <v>142</v>
      </c>
      <c r="B48" t="s">
        <v>133</v>
      </c>
      <c r="C48" t="s">
        <v>144</v>
      </c>
      <c r="D48">
        <v>589</v>
      </c>
      <c r="E48">
        <v>660</v>
      </c>
      <c r="F48">
        <f t="shared" si="4"/>
        <v>624.5</v>
      </c>
      <c r="G48">
        <f t="shared" si="5"/>
        <v>402.20825274016767</v>
      </c>
    </row>
    <row r="49" spans="1:7" x14ac:dyDescent="0.35">
      <c r="A49" s="9" t="s">
        <v>142</v>
      </c>
      <c r="B49" t="s">
        <v>134</v>
      </c>
      <c r="C49" t="s">
        <v>144</v>
      </c>
      <c r="D49">
        <v>674</v>
      </c>
      <c r="E49">
        <v>746</v>
      </c>
      <c r="F49">
        <f t="shared" si="4"/>
        <v>710</v>
      </c>
      <c r="G49">
        <f t="shared" si="5"/>
        <v>471.11540941328172</v>
      </c>
    </row>
    <row r="50" spans="1:7" x14ac:dyDescent="0.35">
      <c r="A50" s="9" t="s">
        <v>142</v>
      </c>
      <c r="B50" t="s">
        <v>135</v>
      </c>
      <c r="C50" t="s">
        <v>144</v>
      </c>
      <c r="D50">
        <v>1038</v>
      </c>
      <c r="E50">
        <v>709</v>
      </c>
      <c r="F50">
        <f t="shared" si="4"/>
        <v>873.5</v>
      </c>
      <c r="G50">
        <f t="shared" si="5"/>
        <v>602.88523533204386</v>
      </c>
    </row>
    <row r="51" spans="1:7" x14ac:dyDescent="0.35">
      <c r="A51" s="9" t="s">
        <v>142</v>
      </c>
      <c r="B51" t="s">
        <v>136</v>
      </c>
      <c r="C51" t="s">
        <v>144</v>
      </c>
      <c r="D51">
        <v>677</v>
      </c>
      <c r="E51">
        <v>528</v>
      </c>
      <c r="F51">
        <f t="shared" si="4"/>
        <v>602.5</v>
      </c>
      <c r="G51">
        <f t="shared" si="5"/>
        <v>384.47775628626698</v>
      </c>
    </row>
  </sheetData>
  <autoFilter ref="A1:G1" xr:uid="{3099D3C7-F611-469A-90CA-1F8E36090081}">
    <sortState xmlns:xlrd2="http://schemas.microsoft.com/office/spreadsheetml/2017/richdata2" ref="A2:G51">
      <sortCondition ref="A1"/>
    </sortState>
  </autoFilter>
  <sortState xmlns:xlrd2="http://schemas.microsoft.com/office/spreadsheetml/2017/richdata2" ref="A2:G51">
    <sortCondition ref="C2:C51"/>
    <sortCondition ref="A2:A51"/>
    <sortCondition ref="B2:B51"/>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1EE91-D70E-4ACD-9516-B4E9805C8BCF}">
  <dimension ref="A1:N50"/>
  <sheetViews>
    <sheetView workbookViewId="0">
      <selection activeCell="M26" sqref="M26"/>
    </sheetView>
  </sheetViews>
  <sheetFormatPr defaultRowHeight="14.5" x14ac:dyDescent="0.35"/>
  <cols>
    <col min="1" max="1" width="9.81640625" bestFit="1" customWidth="1"/>
    <col min="4" max="4" width="12" bestFit="1" customWidth="1"/>
    <col min="5" max="5" width="18.453125" bestFit="1" customWidth="1"/>
  </cols>
  <sheetData>
    <row r="1" spans="1:14" ht="43.5" x14ac:dyDescent="0.35">
      <c r="A1" s="11" t="s">
        <v>12</v>
      </c>
      <c r="B1" s="11" t="s">
        <v>211</v>
      </c>
      <c r="C1" s="11" t="s">
        <v>11</v>
      </c>
      <c r="D1" s="11" t="s">
        <v>212</v>
      </c>
      <c r="E1" s="11" t="s">
        <v>213</v>
      </c>
      <c r="F1" s="11" t="s">
        <v>214</v>
      </c>
      <c r="G1" s="11" t="s">
        <v>215</v>
      </c>
      <c r="H1" s="11" t="s">
        <v>216</v>
      </c>
      <c r="I1" s="11" t="s">
        <v>217</v>
      </c>
      <c r="J1" s="11" t="s">
        <v>214</v>
      </c>
      <c r="K1" s="11" t="s">
        <v>215</v>
      </c>
      <c r="L1" s="11" t="s">
        <v>216</v>
      </c>
      <c r="M1" s="11" t="s">
        <v>218</v>
      </c>
      <c r="N1" s="11" t="s">
        <v>219</v>
      </c>
    </row>
    <row r="2" spans="1:14" x14ac:dyDescent="0.35">
      <c r="A2" s="4">
        <v>41864</v>
      </c>
      <c r="B2" t="s">
        <v>249</v>
      </c>
      <c r="C2" s="8">
        <v>222</v>
      </c>
      <c r="D2" t="s">
        <v>241</v>
      </c>
      <c r="E2">
        <v>1.2699999999999999E-2</v>
      </c>
      <c r="F2">
        <v>9.3499999999999989E-3</v>
      </c>
      <c r="G2" s="12">
        <v>2.2656249999999996</v>
      </c>
      <c r="H2" s="12">
        <v>3.3984374999999991</v>
      </c>
      <c r="I2">
        <v>1.44E-2</v>
      </c>
      <c r="J2">
        <v>1.1049999999999999E-2</v>
      </c>
      <c r="K2" s="12">
        <v>2.7968749999999996</v>
      </c>
      <c r="L2" s="12">
        <v>4.1953124999999991</v>
      </c>
      <c r="M2" s="12">
        <v>3.7968749999999991</v>
      </c>
      <c r="N2" s="12">
        <v>2.3928758640395702</v>
      </c>
    </row>
    <row r="3" spans="1:14" x14ac:dyDescent="0.35">
      <c r="A3" s="4">
        <v>41864</v>
      </c>
      <c r="B3" t="s">
        <v>250</v>
      </c>
      <c r="C3" s="8">
        <v>222</v>
      </c>
      <c r="D3" t="s">
        <v>241</v>
      </c>
      <c r="E3">
        <v>1.41E-2</v>
      </c>
      <c r="F3">
        <v>1.0749999999999999E-2</v>
      </c>
      <c r="G3" s="12">
        <v>2.7031249999999996</v>
      </c>
      <c r="H3" s="12">
        <v>4.0546874999999991</v>
      </c>
      <c r="I3">
        <v>1.43E-2</v>
      </c>
      <c r="J3">
        <v>1.095E-2</v>
      </c>
      <c r="K3" s="12">
        <v>2.765625</v>
      </c>
      <c r="L3" s="12">
        <v>4.1484375</v>
      </c>
      <c r="M3" s="12">
        <v>4.1015625</v>
      </c>
      <c r="N3" s="12">
        <v>2.8569853998713612</v>
      </c>
    </row>
    <row r="4" spans="1:14" x14ac:dyDescent="0.35">
      <c r="A4" s="4">
        <v>41864</v>
      </c>
      <c r="B4" t="s">
        <v>251</v>
      </c>
      <c r="C4" s="8">
        <v>222</v>
      </c>
      <c r="D4" t="s">
        <v>241</v>
      </c>
      <c r="E4">
        <v>3.3399999999999999E-2</v>
      </c>
      <c r="F4">
        <v>3.005E-2</v>
      </c>
      <c r="G4" s="12">
        <v>8.734375</v>
      </c>
      <c r="H4" s="12">
        <v>13.1015625</v>
      </c>
      <c r="I4">
        <v>3.2300000000000002E-2</v>
      </c>
      <c r="J4">
        <v>2.8950000000000004E-2</v>
      </c>
      <c r="K4" s="12">
        <v>8.390625</v>
      </c>
      <c r="L4" s="12">
        <v>12.5859375</v>
      </c>
      <c r="M4" s="12">
        <v>12.84375</v>
      </c>
      <c r="N4" s="12">
        <v>9.2413641388570511</v>
      </c>
    </row>
    <row r="5" spans="1:14" x14ac:dyDescent="0.35">
      <c r="A5" s="4">
        <v>41864</v>
      </c>
      <c r="B5" t="s">
        <v>252</v>
      </c>
      <c r="C5" s="8">
        <v>222</v>
      </c>
      <c r="D5" t="s">
        <v>241</v>
      </c>
      <c r="E5">
        <v>1.37E-2</v>
      </c>
      <c r="F5">
        <v>1.035E-2</v>
      </c>
      <c r="G5" s="12">
        <v>2.578125</v>
      </c>
      <c r="H5" s="12">
        <v>3.8671875</v>
      </c>
      <c r="I5">
        <v>1.3899999999999999E-2</v>
      </c>
      <c r="J5">
        <v>1.0549999999999999E-2</v>
      </c>
      <c r="K5" s="12">
        <v>2.6406249999999996</v>
      </c>
      <c r="L5" s="12">
        <v>3.9609374999999991</v>
      </c>
      <c r="M5" s="12">
        <v>3.9140624999999996</v>
      </c>
      <c r="N5" s="12">
        <v>2.7246857211113586</v>
      </c>
    </row>
    <row r="6" spans="1:14" x14ac:dyDescent="0.35">
      <c r="A6" s="4">
        <v>41864</v>
      </c>
      <c r="B6" t="s">
        <v>253</v>
      </c>
      <c r="C6" s="8">
        <v>222</v>
      </c>
      <c r="D6" t="s">
        <v>241</v>
      </c>
      <c r="E6">
        <v>2.4E-2</v>
      </c>
      <c r="F6">
        <v>2.0650000000000002E-2</v>
      </c>
      <c r="G6" s="12">
        <v>5.796875</v>
      </c>
      <c r="H6" s="12">
        <v>8.6953125</v>
      </c>
      <c r="I6">
        <v>2.1899999999999999E-2</v>
      </c>
      <c r="J6">
        <v>1.8550000000000001E-2</v>
      </c>
      <c r="K6" s="12">
        <v>5.1406249999999991</v>
      </c>
      <c r="L6" s="12">
        <v>7.7109374999999982</v>
      </c>
      <c r="M6" s="12">
        <v>8.203125</v>
      </c>
      <c r="N6" s="12">
        <v>6.1330287947781663</v>
      </c>
    </row>
    <row r="7" spans="1:14" x14ac:dyDescent="0.35">
      <c r="A7" s="4">
        <v>41864</v>
      </c>
      <c r="B7" t="s">
        <v>254</v>
      </c>
      <c r="C7" s="8">
        <v>222</v>
      </c>
      <c r="D7" t="s">
        <v>241</v>
      </c>
      <c r="E7">
        <v>1.43E-2</v>
      </c>
      <c r="F7">
        <v>1.095E-2</v>
      </c>
      <c r="G7" s="12">
        <v>2.765625</v>
      </c>
      <c r="H7" s="12">
        <v>4.1484375</v>
      </c>
      <c r="I7">
        <v>1.37E-2</v>
      </c>
      <c r="J7">
        <v>1.035E-2</v>
      </c>
      <c r="K7" s="12">
        <v>2.578125</v>
      </c>
      <c r="L7" s="12">
        <v>3.8671875</v>
      </c>
      <c r="M7" s="12">
        <v>4.0078125</v>
      </c>
      <c r="N7" s="12">
        <v>2.9237009246763126</v>
      </c>
    </row>
    <row r="8" spans="1:14" x14ac:dyDescent="0.35">
      <c r="A8" s="4">
        <v>41864</v>
      </c>
      <c r="B8" t="s">
        <v>255</v>
      </c>
      <c r="C8" s="8">
        <v>222</v>
      </c>
      <c r="D8" t="s">
        <v>241</v>
      </c>
      <c r="E8">
        <v>3.73E-2</v>
      </c>
      <c r="F8">
        <v>3.3950000000000001E-2</v>
      </c>
      <c r="G8" s="12">
        <v>9.953125</v>
      </c>
      <c r="H8" s="12">
        <v>14.9296875</v>
      </c>
      <c r="I8">
        <v>3.2300000000000002E-2</v>
      </c>
      <c r="J8">
        <v>2.8950000000000004E-2</v>
      </c>
      <c r="K8" s="12">
        <v>8.390625</v>
      </c>
      <c r="L8" s="12">
        <v>12.5859375</v>
      </c>
      <c r="M8" s="12">
        <v>13.7578125</v>
      </c>
      <c r="N8" s="12">
        <v>10.53404372321371</v>
      </c>
    </row>
    <row r="9" spans="1:14" x14ac:dyDescent="0.35">
      <c r="A9" s="4">
        <v>41864</v>
      </c>
      <c r="B9" t="s">
        <v>256</v>
      </c>
      <c r="C9" s="8">
        <v>222</v>
      </c>
      <c r="D9" t="s">
        <v>241</v>
      </c>
      <c r="E9">
        <v>1.4800000000000001E-2</v>
      </c>
      <c r="F9">
        <v>1.145E-2</v>
      </c>
      <c r="G9" s="12">
        <v>2.921875</v>
      </c>
      <c r="H9" s="12">
        <v>4.3828125</v>
      </c>
      <c r="I9">
        <v>1.2999999999999999E-2</v>
      </c>
      <c r="J9">
        <v>9.6499999999999989E-3</v>
      </c>
      <c r="K9" s="12">
        <v>2.3593749999999996</v>
      </c>
      <c r="L9" s="12">
        <v>3.5390624999999991</v>
      </c>
      <c r="M9" s="12">
        <v>3.9609374999999996</v>
      </c>
      <c r="N9" s="12">
        <v>3.0899240512637403</v>
      </c>
    </row>
    <row r="10" spans="1:14" x14ac:dyDescent="0.35">
      <c r="A10" s="4">
        <v>41866</v>
      </c>
      <c r="B10" t="s">
        <v>220</v>
      </c>
      <c r="C10" s="9">
        <v>239</v>
      </c>
      <c r="D10" t="s">
        <v>221</v>
      </c>
      <c r="E10">
        <v>4.7600000000000003E-2</v>
      </c>
      <c r="F10">
        <v>4.4500000000000005E-2</v>
      </c>
      <c r="G10" s="12">
        <v>13.625000000000002</v>
      </c>
      <c r="H10" s="12">
        <v>20.437500000000004</v>
      </c>
      <c r="I10">
        <v>4.1700000000000001E-2</v>
      </c>
      <c r="J10">
        <v>3.8600000000000002E-2</v>
      </c>
      <c r="K10" s="12">
        <v>11.78125</v>
      </c>
      <c r="L10" s="12">
        <v>17.671875</v>
      </c>
      <c r="M10" s="12">
        <v>19.0546875</v>
      </c>
      <c r="N10" s="12">
        <v>1.955592191719048</v>
      </c>
    </row>
    <row r="11" spans="1:14" x14ac:dyDescent="0.35">
      <c r="A11" s="4">
        <v>41866</v>
      </c>
      <c r="B11" t="s">
        <v>222</v>
      </c>
      <c r="C11" s="9">
        <v>239</v>
      </c>
      <c r="D11" t="s">
        <v>221</v>
      </c>
      <c r="E11">
        <v>2.75E-2</v>
      </c>
      <c r="F11">
        <v>2.4400000000000002E-2</v>
      </c>
      <c r="G11" s="12">
        <v>7.34375</v>
      </c>
      <c r="H11" s="12">
        <v>11.015625</v>
      </c>
      <c r="I11">
        <v>3.1699999999999999E-2</v>
      </c>
      <c r="J11">
        <v>2.86E-2</v>
      </c>
      <c r="K11" s="12">
        <v>8.65625</v>
      </c>
      <c r="L11" s="12">
        <v>12.984375</v>
      </c>
      <c r="M11" s="12">
        <v>12</v>
      </c>
      <c r="N11" s="12">
        <v>1.3921164754610154</v>
      </c>
    </row>
    <row r="12" spans="1:14" x14ac:dyDescent="0.35">
      <c r="A12" s="4">
        <v>41866</v>
      </c>
      <c r="B12" t="s">
        <v>223</v>
      </c>
      <c r="C12" s="9">
        <v>239</v>
      </c>
      <c r="D12" t="s">
        <v>221</v>
      </c>
      <c r="E12">
        <v>5.2299999999999999E-2</v>
      </c>
      <c r="F12">
        <v>4.9200000000000001E-2</v>
      </c>
      <c r="G12" s="12">
        <v>15.09375</v>
      </c>
      <c r="H12" s="12">
        <v>22.640625</v>
      </c>
      <c r="I12">
        <v>5.3199999999999997E-2</v>
      </c>
      <c r="J12">
        <v>5.0099999999999999E-2</v>
      </c>
      <c r="K12" s="12">
        <v>15.375</v>
      </c>
      <c r="L12" s="12">
        <v>23.0625</v>
      </c>
      <c r="M12" s="12">
        <v>22.8515625</v>
      </c>
      <c r="N12" s="12">
        <v>0.29831067331307476</v>
      </c>
    </row>
    <row r="13" spans="1:14" x14ac:dyDescent="0.35">
      <c r="A13" s="4">
        <v>41866</v>
      </c>
      <c r="B13" t="s">
        <v>223</v>
      </c>
      <c r="C13" s="9">
        <v>239</v>
      </c>
      <c r="D13" t="s">
        <v>221</v>
      </c>
      <c r="E13">
        <v>4.7800000000000002E-2</v>
      </c>
      <c r="F13">
        <v>4.4700000000000004E-2</v>
      </c>
      <c r="G13" s="12">
        <v>13.687500000000002</v>
      </c>
      <c r="H13" s="12">
        <v>20.531250000000004</v>
      </c>
      <c r="I13">
        <v>4.7600000000000003E-2</v>
      </c>
      <c r="J13">
        <v>4.4500000000000005E-2</v>
      </c>
      <c r="K13" s="12">
        <v>13.625000000000002</v>
      </c>
      <c r="L13" s="12">
        <v>20.437500000000004</v>
      </c>
      <c r="M13" s="12">
        <v>20.484375000000004</v>
      </c>
      <c r="N13" s="12">
        <v>6.6291260736238825E-2</v>
      </c>
    </row>
    <row r="14" spans="1:14" x14ac:dyDescent="0.35">
      <c r="A14" s="4">
        <v>41866</v>
      </c>
      <c r="B14" t="s">
        <v>224</v>
      </c>
      <c r="C14" s="9">
        <v>239</v>
      </c>
      <c r="D14" t="s">
        <v>221</v>
      </c>
      <c r="E14">
        <v>4.5999999999999999E-2</v>
      </c>
      <c r="F14">
        <v>4.2900000000000001E-2</v>
      </c>
      <c r="G14" s="12">
        <v>13.125</v>
      </c>
      <c r="H14" s="12">
        <v>19.6875</v>
      </c>
      <c r="I14">
        <v>0.04</v>
      </c>
      <c r="J14">
        <v>3.6900000000000002E-2</v>
      </c>
      <c r="K14" s="12">
        <v>11.25</v>
      </c>
      <c r="L14" s="12">
        <v>16.875</v>
      </c>
      <c r="M14" s="12">
        <v>18.28125</v>
      </c>
      <c r="N14" s="12">
        <v>1.988737822087165</v>
      </c>
    </row>
    <row r="15" spans="1:14" x14ac:dyDescent="0.35">
      <c r="A15" s="4">
        <v>41866</v>
      </c>
      <c r="B15" t="s">
        <v>225</v>
      </c>
      <c r="C15" s="9">
        <v>239</v>
      </c>
      <c r="D15" t="s">
        <v>221</v>
      </c>
      <c r="E15">
        <v>1.9599999999999999E-2</v>
      </c>
      <c r="F15">
        <v>1.6500000000000001E-2</v>
      </c>
      <c r="G15" s="12">
        <v>4.875</v>
      </c>
      <c r="H15" s="12">
        <v>7.3125</v>
      </c>
      <c r="I15">
        <v>1.5800000000000002E-2</v>
      </c>
      <c r="J15">
        <v>1.2700000000000001E-2</v>
      </c>
      <c r="K15" s="12">
        <v>3.6875000000000004</v>
      </c>
      <c r="L15" s="12">
        <v>5.5312500000000009</v>
      </c>
      <c r="M15" s="12">
        <v>6.421875</v>
      </c>
      <c r="N15" s="12">
        <v>1.2595339539885435</v>
      </c>
    </row>
    <row r="16" spans="1:14" x14ac:dyDescent="0.35">
      <c r="A16" s="4">
        <v>41866</v>
      </c>
      <c r="B16" t="s">
        <v>226</v>
      </c>
      <c r="C16" s="9">
        <v>239</v>
      </c>
      <c r="D16" t="s">
        <v>221</v>
      </c>
      <c r="E16">
        <v>3.6499999999999998E-2</v>
      </c>
      <c r="F16">
        <v>3.3399999999999999E-2</v>
      </c>
      <c r="G16" s="12">
        <v>10.15625</v>
      </c>
      <c r="H16" s="12">
        <v>15.234375</v>
      </c>
      <c r="I16">
        <v>3.2399999999999998E-2</v>
      </c>
      <c r="J16">
        <v>2.93E-2</v>
      </c>
      <c r="K16" s="12">
        <v>8.8749999999999982</v>
      </c>
      <c r="L16" s="12">
        <v>13.312499999999996</v>
      </c>
      <c r="M16" s="12">
        <v>14.273437499999998</v>
      </c>
      <c r="N16" s="12">
        <v>1.3589708450928986</v>
      </c>
    </row>
    <row r="17" spans="1:14" x14ac:dyDescent="0.35">
      <c r="A17" s="4">
        <v>41866</v>
      </c>
      <c r="B17" t="s">
        <v>227</v>
      </c>
      <c r="C17" s="9">
        <v>239</v>
      </c>
      <c r="D17" t="s">
        <v>221</v>
      </c>
      <c r="E17">
        <v>4.5600000000000002E-2</v>
      </c>
      <c r="F17">
        <v>4.2500000000000003E-2</v>
      </c>
      <c r="G17" s="12">
        <v>13.000000000000002</v>
      </c>
      <c r="H17" s="12">
        <v>19.500000000000004</v>
      </c>
      <c r="I17">
        <v>4.9299999999999997E-2</v>
      </c>
      <c r="J17">
        <v>4.6199999999999998E-2</v>
      </c>
      <c r="K17" s="12">
        <v>14.15625</v>
      </c>
      <c r="L17" s="12">
        <v>21.234375</v>
      </c>
      <c r="M17" s="12">
        <v>20.3671875</v>
      </c>
      <c r="N17" s="12">
        <v>1.2263883236204158</v>
      </c>
    </row>
    <row r="18" spans="1:14" x14ac:dyDescent="0.35">
      <c r="A18" s="4">
        <v>41866</v>
      </c>
      <c r="B18" t="s">
        <v>240</v>
      </c>
      <c r="C18" s="9">
        <v>239</v>
      </c>
      <c r="D18" t="s">
        <v>241</v>
      </c>
      <c r="E18">
        <v>1.0500000000000001E-2</v>
      </c>
      <c r="F18">
        <v>7.1500000000000001E-3</v>
      </c>
      <c r="G18" s="12">
        <v>1.5781250000000002</v>
      </c>
      <c r="H18" s="12">
        <v>2.3671875000000004</v>
      </c>
      <c r="I18">
        <v>1.0999999999999999E-2</v>
      </c>
      <c r="J18">
        <v>7.6499999999999988E-3</v>
      </c>
      <c r="K18" s="12">
        <v>1.7343749999999998</v>
      </c>
      <c r="L18" s="12">
        <v>2.6015624999999996</v>
      </c>
      <c r="M18" s="12">
        <v>2.484375</v>
      </c>
      <c r="N18" s="12">
        <v>1.6660761589969786</v>
      </c>
    </row>
    <row r="19" spans="1:14" x14ac:dyDescent="0.35">
      <c r="A19" s="4">
        <v>41866</v>
      </c>
      <c r="B19" t="s">
        <v>242</v>
      </c>
      <c r="C19" s="9">
        <v>239</v>
      </c>
      <c r="D19" t="s">
        <v>241</v>
      </c>
      <c r="E19">
        <v>3.4500000000000003E-2</v>
      </c>
      <c r="F19">
        <v>3.1150000000000004E-2</v>
      </c>
      <c r="G19" s="12">
        <v>9.078125</v>
      </c>
      <c r="H19" s="12">
        <v>13.6171875</v>
      </c>
      <c r="I19">
        <v>3.1399999999999997E-2</v>
      </c>
      <c r="J19">
        <v>2.8049999999999999E-2</v>
      </c>
      <c r="K19" s="12">
        <v>8.1093749999999982</v>
      </c>
      <c r="L19" s="12">
        <v>12.164062499999996</v>
      </c>
      <c r="M19" s="12">
        <v>12.890624999999998</v>
      </c>
      <c r="N19" s="12">
        <v>9.6066024690094327</v>
      </c>
    </row>
    <row r="20" spans="1:14" x14ac:dyDescent="0.35">
      <c r="A20" s="4">
        <v>41866</v>
      </c>
      <c r="B20" t="s">
        <v>243</v>
      </c>
      <c r="C20" s="9">
        <v>239</v>
      </c>
      <c r="D20" t="s">
        <v>241</v>
      </c>
      <c r="E20">
        <v>2.0799999999999999E-2</v>
      </c>
      <c r="F20">
        <v>1.745E-2</v>
      </c>
      <c r="G20" s="12">
        <v>4.796875</v>
      </c>
      <c r="H20" s="12">
        <v>7.1953125</v>
      </c>
      <c r="I20">
        <v>2.4E-2</v>
      </c>
      <c r="J20">
        <v>2.0650000000000002E-2</v>
      </c>
      <c r="K20" s="12">
        <v>5.796875</v>
      </c>
      <c r="L20" s="12">
        <v>8.6953125</v>
      </c>
      <c r="M20" s="12">
        <v>7.9453125</v>
      </c>
      <c r="N20" s="12">
        <v>5.0708836987578536</v>
      </c>
    </row>
    <row r="21" spans="1:14" x14ac:dyDescent="0.35">
      <c r="A21" s="4">
        <v>41866</v>
      </c>
      <c r="B21" t="s">
        <v>244</v>
      </c>
      <c r="C21" s="9">
        <v>239</v>
      </c>
      <c r="D21" t="s">
        <v>241</v>
      </c>
      <c r="E21">
        <v>2.5700000000000001E-2</v>
      </c>
      <c r="F21">
        <v>2.2350000000000002E-2</v>
      </c>
      <c r="G21" s="12">
        <v>6.328125</v>
      </c>
      <c r="H21" s="12">
        <v>9.4921875</v>
      </c>
      <c r="I21">
        <v>2.4199999999999999E-2</v>
      </c>
      <c r="J21">
        <v>2.085E-2</v>
      </c>
      <c r="K21" s="12">
        <v>5.8593749999999991</v>
      </c>
      <c r="L21" s="12">
        <v>8.7890624999999982</v>
      </c>
      <c r="M21" s="12">
        <v>9.140625</v>
      </c>
      <c r="N21" s="12">
        <v>6.6948781654394667</v>
      </c>
    </row>
    <row r="22" spans="1:14" x14ac:dyDescent="0.35">
      <c r="A22" s="4">
        <v>41866</v>
      </c>
      <c r="B22" t="s">
        <v>245</v>
      </c>
      <c r="C22" s="9">
        <v>239</v>
      </c>
      <c r="D22" t="s">
        <v>241</v>
      </c>
      <c r="E22">
        <v>2.9899999999999999E-2</v>
      </c>
      <c r="F22">
        <v>2.6550000000000001E-2</v>
      </c>
      <c r="G22" s="12">
        <v>7.6406249999999991</v>
      </c>
      <c r="H22" s="12">
        <v>11.460937499999998</v>
      </c>
      <c r="I22">
        <v>2.93E-2</v>
      </c>
      <c r="J22">
        <v>2.5950000000000001E-2</v>
      </c>
      <c r="K22" s="12">
        <v>7.4531249999999991</v>
      </c>
      <c r="L22" s="12">
        <v>11.179687499999998</v>
      </c>
      <c r="M22" s="12">
        <v>11.320312499999998</v>
      </c>
      <c r="N22" s="12">
        <v>8.0833883963164315</v>
      </c>
    </row>
    <row r="23" spans="1:14" x14ac:dyDescent="0.35">
      <c r="A23" s="4">
        <v>41866</v>
      </c>
      <c r="B23" t="s">
        <v>246</v>
      </c>
      <c r="C23" s="9">
        <v>239</v>
      </c>
      <c r="D23" t="s">
        <v>241</v>
      </c>
      <c r="E23">
        <v>3.3000000000000002E-2</v>
      </c>
      <c r="F23">
        <v>2.9650000000000003E-2</v>
      </c>
      <c r="G23" s="12">
        <v>8.609375</v>
      </c>
      <c r="H23" s="12">
        <v>12.9140625</v>
      </c>
      <c r="I23">
        <v>3.3799999999999997E-2</v>
      </c>
      <c r="J23">
        <v>3.0449999999999998E-2</v>
      </c>
      <c r="K23" s="12">
        <v>8.8593749999999982</v>
      </c>
      <c r="L23" s="12">
        <v>13.289062499999996</v>
      </c>
      <c r="M23" s="12">
        <v>13.101562499999998</v>
      </c>
      <c r="N23" s="12">
        <v>9.1077209572127931</v>
      </c>
    </row>
    <row r="24" spans="1:14" x14ac:dyDescent="0.35">
      <c r="A24" s="4">
        <v>41866</v>
      </c>
      <c r="B24" t="s">
        <v>247</v>
      </c>
      <c r="C24" s="9">
        <v>239</v>
      </c>
      <c r="D24" t="s">
        <v>241</v>
      </c>
      <c r="E24">
        <v>3.8399999999999997E-2</v>
      </c>
      <c r="F24">
        <v>3.5049999999999998E-2</v>
      </c>
      <c r="G24" s="12">
        <v>10.296875</v>
      </c>
      <c r="H24" s="12">
        <v>15.4453125</v>
      </c>
      <c r="I24">
        <v>3.4099999999999998E-2</v>
      </c>
      <c r="J24">
        <v>3.075E-2</v>
      </c>
      <c r="K24" s="12">
        <v>8.9531249999999982</v>
      </c>
      <c r="L24" s="12">
        <v>13.429687499999996</v>
      </c>
      <c r="M24" s="12">
        <v>14.437499999999998</v>
      </c>
      <c r="N24" s="12">
        <v>10.897372865056887</v>
      </c>
    </row>
    <row r="25" spans="1:14" x14ac:dyDescent="0.35">
      <c r="A25" s="4">
        <v>41866</v>
      </c>
      <c r="B25" t="s">
        <v>248</v>
      </c>
      <c r="C25" s="9">
        <v>239</v>
      </c>
      <c r="D25" t="s">
        <v>241</v>
      </c>
      <c r="E25">
        <v>3.0200000000000001E-2</v>
      </c>
      <c r="F25">
        <v>2.6850000000000002E-2</v>
      </c>
      <c r="G25" s="12">
        <v>7.734375</v>
      </c>
      <c r="H25" s="12">
        <v>11.6015625</v>
      </c>
      <c r="I25">
        <v>3.0499999999999999E-2</v>
      </c>
      <c r="J25">
        <v>2.7150000000000001E-2</v>
      </c>
      <c r="K25" s="12">
        <v>7.8281249999999991</v>
      </c>
      <c r="L25" s="12">
        <v>11.742187499999998</v>
      </c>
      <c r="M25" s="12">
        <v>11.671875</v>
      </c>
      <c r="N25" s="12">
        <v>8.1819767592833657</v>
      </c>
    </row>
    <row r="26" spans="1:14" x14ac:dyDescent="0.35">
      <c r="A26" s="4">
        <v>41866</v>
      </c>
      <c r="B26" t="s">
        <v>257</v>
      </c>
      <c r="C26" s="9">
        <v>239</v>
      </c>
      <c r="D26" t="s">
        <v>221</v>
      </c>
      <c r="E26">
        <v>0.1111</v>
      </c>
      <c r="F26">
        <v>0.11095000000000001</v>
      </c>
      <c r="G26" s="12">
        <v>30.414285714285715</v>
      </c>
      <c r="H26" s="12">
        <v>45.621428571428574</v>
      </c>
      <c r="I26" s="13">
        <v>2.5499999999999998E-2</v>
      </c>
      <c r="J26">
        <v>2.5349999999999998E-2</v>
      </c>
      <c r="K26" s="12">
        <v>5.9571428571428564</v>
      </c>
      <c r="L26" s="12">
        <v>8.9357142857142851</v>
      </c>
      <c r="M26" s="12">
        <v>27.2785714285714</v>
      </c>
      <c r="N26" s="12">
        <v>25.940717344100779</v>
      </c>
    </row>
    <row r="27" spans="1:14" x14ac:dyDescent="0.35">
      <c r="A27" s="4">
        <v>41866</v>
      </c>
      <c r="B27" t="s">
        <v>230</v>
      </c>
      <c r="C27" s="9">
        <v>239</v>
      </c>
      <c r="D27" t="s">
        <v>221</v>
      </c>
      <c r="E27">
        <v>4.65E-2</v>
      </c>
      <c r="F27">
        <v>4.4299999999999999E-2</v>
      </c>
      <c r="G27" s="12">
        <v>12.411764705882353</v>
      </c>
      <c r="H27" s="12">
        <v>18.617647058823529</v>
      </c>
      <c r="I27">
        <v>4.7500000000000001E-2</v>
      </c>
      <c r="J27">
        <v>4.53E-2</v>
      </c>
      <c r="K27" s="12">
        <v>12.705882352941178</v>
      </c>
      <c r="L27" s="12">
        <v>19.058823529411764</v>
      </c>
      <c r="M27" s="12">
        <v>18.838235294117645</v>
      </c>
      <c r="N27" s="12">
        <v>0.31195887405288875</v>
      </c>
    </row>
    <row r="28" spans="1:14" x14ac:dyDescent="0.35">
      <c r="A28" s="27">
        <v>41866</v>
      </c>
      <c r="B28" s="27" t="s">
        <v>299</v>
      </c>
      <c r="C28" s="9">
        <v>239</v>
      </c>
      <c r="D28" s="23" t="s">
        <v>221</v>
      </c>
      <c r="E28" s="18">
        <v>1.32E-3</v>
      </c>
      <c r="F28" s="23">
        <f t="shared" ref="F28:F34" si="0">E28-0.00285</f>
        <v>-1.5300000000000001E-3</v>
      </c>
      <c r="G28" s="22">
        <f>(F28-0.0008)/0.0024</f>
        <v>-0.97083333333333344</v>
      </c>
      <c r="H28" s="22">
        <f>(G28*15)/10</f>
        <v>-1.4562500000000003</v>
      </c>
      <c r="I28" s="23">
        <v>1.52E-2</v>
      </c>
      <c r="J28" s="23">
        <f t="shared" ref="J28:J34" si="1">I28-0.00285</f>
        <v>1.235E-2</v>
      </c>
      <c r="K28" s="22">
        <f t="shared" ref="K28:K34" si="2">(J28-0.0008)/0.0024</f>
        <v>4.8125</v>
      </c>
      <c r="L28" s="22">
        <f t="shared" ref="L28:L34" si="3">(K28*15)/10</f>
        <v>7.21875</v>
      </c>
      <c r="M28" s="22">
        <f t="shared" ref="M28:M34" si="4">AVERAGE(H28,L28)</f>
        <v>2.8812499999999996</v>
      </c>
      <c r="N28" s="22">
        <f t="shared" ref="N28:N34" si="5">STDEV(H28,L28)</f>
        <v>6.1341513267933001</v>
      </c>
    </row>
    <row r="29" spans="1:14" x14ac:dyDescent="0.35">
      <c r="A29" s="27">
        <v>41866</v>
      </c>
      <c r="B29" s="27" t="s">
        <v>300</v>
      </c>
      <c r="C29" s="9">
        <v>239</v>
      </c>
      <c r="D29" s="23" t="s">
        <v>221</v>
      </c>
      <c r="E29" s="18">
        <v>3.0300000000000001E-2</v>
      </c>
      <c r="F29" s="23">
        <f t="shared" si="0"/>
        <v>2.7450000000000002E-2</v>
      </c>
      <c r="G29" s="22">
        <f t="shared" ref="G29:G34" si="6">(F29-0.0008)/0.0024</f>
        <v>11.10416666666667</v>
      </c>
      <c r="H29" s="22">
        <f t="shared" ref="H29:H34" si="7">(G29*15)/10</f>
        <v>16.656250000000007</v>
      </c>
      <c r="I29" s="23">
        <v>2.9499999999999998E-2</v>
      </c>
      <c r="J29" s="23">
        <f t="shared" si="1"/>
        <v>2.665E-2</v>
      </c>
      <c r="K29" s="22">
        <f t="shared" si="2"/>
        <v>10.770833333333336</v>
      </c>
      <c r="L29" s="22">
        <f t="shared" si="3"/>
        <v>16.156250000000004</v>
      </c>
      <c r="M29" s="22">
        <f t="shared" si="4"/>
        <v>16.406250000000007</v>
      </c>
      <c r="N29" s="22">
        <f t="shared" si="5"/>
        <v>0.35355339059327628</v>
      </c>
    </row>
    <row r="30" spans="1:14" x14ac:dyDescent="0.35">
      <c r="A30" s="27">
        <v>41866</v>
      </c>
      <c r="B30" s="27" t="s">
        <v>292</v>
      </c>
      <c r="C30" s="9">
        <v>239</v>
      </c>
      <c r="D30" s="23" t="s">
        <v>221</v>
      </c>
      <c r="E30" s="18">
        <v>3.0700000000000002E-2</v>
      </c>
      <c r="F30" s="23">
        <f t="shared" si="0"/>
        <v>2.785E-2</v>
      </c>
      <c r="G30" s="22">
        <f t="shared" si="6"/>
        <v>11.270833333333334</v>
      </c>
      <c r="H30" s="22">
        <f t="shared" si="7"/>
        <v>16.90625</v>
      </c>
      <c r="I30" s="23">
        <v>3.5000000000000003E-2</v>
      </c>
      <c r="J30" s="23">
        <f t="shared" si="1"/>
        <v>3.2150000000000005E-2</v>
      </c>
      <c r="K30" s="22">
        <f t="shared" si="2"/>
        <v>13.062500000000002</v>
      </c>
      <c r="L30" s="22">
        <f t="shared" si="3"/>
        <v>19.593750000000004</v>
      </c>
      <c r="M30" s="22">
        <f t="shared" si="4"/>
        <v>18.25</v>
      </c>
      <c r="N30" s="22">
        <f t="shared" si="5"/>
        <v>1.9003494744388489</v>
      </c>
    </row>
    <row r="31" spans="1:14" x14ac:dyDescent="0.35">
      <c r="A31" s="27">
        <v>41866</v>
      </c>
      <c r="B31" s="27" t="s">
        <v>301</v>
      </c>
      <c r="C31" s="9">
        <v>239</v>
      </c>
      <c r="D31" s="23" t="s">
        <v>221</v>
      </c>
      <c r="E31" s="18">
        <v>2.7199999999999998E-2</v>
      </c>
      <c r="F31" s="23">
        <f t="shared" si="0"/>
        <v>2.4349999999999997E-2</v>
      </c>
      <c r="G31" s="22">
        <f t="shared" si="6"/>
        <v>9.8125</v>
      </c>
      <c r="H31" s="22">
        <f t="shared" si="7"/>
        <v>14.71875</v>
      </c>
      <c r="I31" s="23">
        <v>3.2500000000000001E-2</v>
      </c>
      <c r="J31" s="23">
        <f t="shared" si="1"/>
        <v>2.9650000000000003E-2</v>
      </c>
      <c r="K31" s="22">
        <f t="shared" si="2"/>
        <v>12.020833333333336</v>
      </c>
      <c r="L31" s="22">
        <f t="shared" si="3"/>
        <v>18.031250000000004</v>
      </c>
      <c r="M31" s="22">
        <f t="shared" si="4"/>
        <v>16.375</v>
      </c>
      <c r="N31" s="22">
        <f t="shared" si="5"/>
        <v>2.3422912126804629</v>
      </c>
    </row>
    <row r="32" spans="1:14" x14ac:dyDescent="0.35">
      <c r="A32" s="27">
        <v>41866</v>
      </c>
      <c r="B32" s="27" t="s">
        <v>302</v>
      </c>
      <c r="C32" s="9">
        <v>239</v>
      </c>
      <c r="D32" s="23" t="s">
        <v>221</v>
      </c>
      <c r="E32" s="18">
        <v>3.6400000000000002E-2</v>
      </c>
      <c r="F32" s="23">
        <f t="shared" si="0"/>
        <v>3.3550000000000003E-2</v>
      </c>
      <c r="G32" s="22">
        <f t="shared" si="6"/>
        <v>13.645833333333336</v>
      </c>
      <c r="H32" s="22">
        <f t="shared" si="7"/>
        <v>20.468750000000004</v>
      </c>
      <c r="I32" s="23">
        <v>3.4099999999999998E-2</v>
      </c>
      <c r="J32" s="23">
        <f t="shared" si="1"/>
        <v>3.125E-2</v>
      </c>
      <c r="K32" s="22">
        <f t="shared" si="2"/>
        <v>12.687500000000002</v>
      </c>
      <c r="L32" s="22">
        <f t="shared" si="3"/>
        <v>19.031250000000004</v>
      </c>
      <c r="M32" s="22">
        <f t="shared" si="4"/>
        <v>19.750000000000004</v>
      </c>
      <c r="N32" s="22">
        <f t="shared" si="5"/>
        <v>1.0164659979556621</v>
      </c>
    </row>
    <row r="33" spans="1:14" x14ac:dyDescent="0.35">
      <c r="A33" s="27">
        <v>41866</v>
      </c>
      <c r="B33" s="27" t="s">
        <v>303</v>
      </c>
      <c r="C33" s="9">
        <v>239</v>
      </c>
      <c r="D33" s="23" t="s">
        <v>221</v>
      </c>
      <c r="E33" s="18">
        <v>1.2800000000000001E-2</v>
      </c>
      <c r="F33" s="23">
        <f t="shared" si="0"/>
        <v>9.9500000000000005E-3</v>
      </c>
      <c r="G33" s="22">
        <f t="shared" si="6"/>
        <v>3.8125000000000004</v>
      </c>
      <c r="H33" s="22">
        <f t="shared" si="7"/>
        <v>5.7187500000000009</v>
      </c>
      <c r="I33" s="23">
        <v>1.5299999999999999E-2</v>
      </c>
      <c r="J33" s="23">
        <f t="shared" si="1"/>
        <v>1.2449999999999999E-2</v>
      </c>
      <c r="K33" s="22">
        <f t="shared" si="2"/>
        <v>4.854166666666667</v>
      </c>
      <c r="L33" s="22">
        <f t="shared" si="3"/>
        <v>7.28125</v>
      </c>
      <c r="M33" s="22">
        <f t="shared" si="4"/>
        <v>6.5</v>
      </c>
      <c r="N33" s="22">
        <f t="shared" si="5"/>
        <v>1.1048543456039805</v>
      </c>
    </row>
    <row r="34" spans="1:14" x14ac:dyDescent="0.35">
      <c r="A34" s="27">
        <v>41866</v>
      </c>
      <c r="B34" s="27" t="s">
        <v>304</v>
      </c>
      <c r="C34" s="9">
        <v>239</v>
      </c>
      <c r="D34" s="23" t="s">
        <v>221</v>
      </c>
      <c r="E34" s="18">
        <v>2.5000000000000001E-2</v>
      </c>
      <c r="F34" s="23">
        <f t="shared" si="0"/>
        <v>2.2150000000000003E-2</v>
      </c>
      <c r="G34" s="22">
        <f t="shared" si="6"/>
        <v>8.8958333333333357</v>
      </c>
      <c r="H34" s="22">
        <f t="shared" si="7"/>
        <v>13.343750000000004</v>
      </c>
      <c r="I34" s="23">
        <v>2.4899999999999999E-2</v>
      </c>
      <c r="J34" s="23">
        <f t="shared" si="1"/>
        <v>2.205E-2</v>
      </c>
      <c r="K34" s="22">
        <f t="shared" si="2"/>
        <v>8.8541666666666679</v>
      </c>
      <c r="L34" s="22">
        <f t="shared" si="3"/>
        <v>13.281250000000004</v>
      </c>
      <c r="M34" s="22">
        <f t="shared" si="4"/>
        <v>13.312500000000004</v>
      </c>
      <c r="N34" s="22">
        <f t="shared" si="5"/>
        <v>4.4194173824159223E-2</v>
      </c>
    </row>
    <row r="35" spans="1:14" x14ac:dyDescent="0.35">
      <c r="A35" s="27">
        <v>41864</v>
      </c>
      <c r="B35" s="27" t="s">
        <v>293</v>
      </c>
      <c r="C35" s="8">
        <v>222</v>
      </c>
      <c r="D35" s="23" t="s">
        <v>221</v>
      </c>
      <c r="E35" s="18">
        <v>2.0299999999999999E-2</v>
      </c>
      <c r="F35" s="23">
        <f t="shared" ref="F35:F50" si="8">E35-0.00145</f>
        <v>1.8849999999999999E-2</v>
      </c>
      <c r="G35" s="22">
        <f t="shared" ref="G35:G50" si="9">(F35+0.00007)/0.0024</f>
        <v>7.8833333333333337</v>
      </c>
      <c r="H35" s="22">
        <f t="shared" ref="H35:H50" si="10">(G35*15)/10</f>
        <v>11.824999999999999</v>
      </c>
      <c r="I35" s="23">
        <v>2.23E-2</v>
      </c>
      <c r="J35" s="23">
        <f t="shared" ref="J35:J50" si="11">I35-0.00145</f>
        <v>2.085E-2</v>
      </c>
      <c r="K35" s="22">
        <f t="shared" ref="K35:K50" si="12">(J35+0.00007)/0.0024</f>
        <v>8.7166666666666686</v>
      </c>
      <c r="L35" s="22">
        <f t="shared" ref="L35:L50" si="13">(K35*15)/10</f>
        <v>13.075000000000003</v>
      </c>
      <c r="M35" s="22">
        <f t="shared" ref="M35:M50" si="14">AVERAGE(H35,L35)</f>
        <v>12.450000000000001</v>
      </c>
      <c r="N35" s="22">
        <f t="shared" ref="N35:N50" si="15">STDEV(H35,L35)</f>
        <v>0.88388347648318688</v>
      </c>
    </row>
    <row r="36" spans="1:14" x14ac:dyDescent="0.35">
      <c r="A36" s="19">
        <v>41864</v>
      </c>
      <c r="B36" s="27" t="s">
        <v>313</v>
      </c>
      <c r="C36" s="8">
        <v>222</v>
      </c>
      <c r="D36" s="23" t="s">
        <v>221</v>
      </c>
      <c r="E36" s="18">
        <v>3.0200000000000001E-2</v>
      </c>
      <c r="F36" s="23">
        <f t="shared" si="8"/>
        <v>2.8750000000000001E-2</v>
      </c>
      <c r="G36" s="22">
        <f t="shared" si="9"/>
        <v>12.008333333333335</v>
      </c>
      <c r="H36" s="22">
        <f t="shared" si="10"/>
        <v>18.012500000000003</v>
      </c>
      <c r="I36" s="23">
        <v>2.8899999999999999E-2</v>
      </c>
      <c r="J36" s="23">
        <f t="shared" si="11"/>
        <v>2.7449999999999999E-2</v>
      </c>
      <c r="K36" s="22">
        <f t="shared" si="12"/>
        <v>11.466666666666667</v>
      </c>
      <c r="L36" s="22">
        <f t="shared" si="13"/>
        <v>17.2</v>
      </c>
      <c r="M36" s="22">
        <f t="shared" si="14"/>
        <v>17.606250000000003</v>
      </c>
      <c r="N36" s="22">
        <f t="shared" si="15"/>
        <v>0.57452425971407239</v>
      </c>
    </row>
    <row r="37" spans="1:14" x14ac:dyDescent="0.35">
      <c r="A37" s="19">
        <v>41864</v>
      </c>
      <c r="B37" s="27" t="s">
        <v>304</v>
      </c>
      <c r="C37" s="8">
        <v>222</v>
      </c>
      <c r="D37" s="23" t="s">
        <v>221</v>
      </c>
      <c r="E37" s="18">
        <v>1.54E-2</v>
      </c>
      <c r="F37" s="23">
        <f t="shared" si="8"/>
        <v>1.3950000000000001E-2</v>
      </c>
      <c r="G37" s="22">
        <f t="shared" si="9"/>
        <v>5.8416666666666677</v>
      </c>
      <c r="H37" s="22">
        <f t="shared" si="10"/>
        <v>8.7625000000000011</v>
      </c>
      <c r="I37" s="23">
        <v>1.6299999999999999E-2</v>
      </c>
      <c r="J37" s="23">
        <f t="shared" si="11"/>
        <v>1.4849999999999999E-2</v>
      </c>
      <c r="K37" s="22">
        <f t="shared" si="12"/>
        <v>6.2166666666666668</v>
      </c>
      <c r="L37" s="22">
        <f t="shared" si="13"/>
        <v>9.3249999999999993</v>
      </c>
      <c r="M37" s="22">
        <f t="shared" si="14"/>
        <v>9.0437499999999993</v>
      </c>
      <c r="N37" s="22">
        <f t="shared" si="15"/>
        <v>0.39774756441743175</v>
      </c>
    </row>
    <row r="38" spans="1:14" x14ac:dyDescent="0.35">
      <c r="A38" s="19">
        <v>41864</v>
      </c>
      <c r="B38" s="27" t="s">
        <v>310</v>
      </c>
      <c r="C38" s="8">
        <v>222</v>
      </c>
      <c r="D38" s="23" t="s">
        <v>221</v>
      </c>
      <c r="E38" s="18">
        <v>3.0300000000000001E-2</v>
      </c>
      <c r="F38" s="23">
        <f t="shared" si="8"/>
        <v>2.8850000000000001E-2</v>
      </c>
      <c r="G38" s="22">
        <f t="shared" si="9"/>
        <v>12.05</v>
      </c>
      <c r="H38" s="22">
        <f t="shared" si="10"/>
        <v>18.074999999999999</v>
      </c>
      <c r="I38" s="23">
        <v>3.39E-2</v>
      </c>
      <c r="J38" s="23">
        <f t="shared" si="11"/>
        <v>3.245E-2</v>
      </c>
      <c r="K38" s="22">
        <f t="shared" si="12"/>
        <v>13.55</v>
      </c>
      <c r="L38" s="22">
        <f t="shared" si="13"/>
        <v>20.324999999999999</v>
      </c>
      <c r="M38" s="22">
        <f t="shared" si="14"/>
        <v>19.2</v>
      </c>
      <c r="N38" s="22">
        <f t="shared" si="15"/>
        <v>1.5909902576697319</v>
      </c>
    </row>
    <row r="39" spans="1:14" x14ac:dyDescent="0.35">
      <c r="A39" s="19">
        <v>41864</v>
      </c>
      <c r="B39" s="27" t="s">
        <v>302</v>
      </c>
      <c r="C39" s="8">
        <v>222</v>
      </c>
      <c r="D39" s="23" t="s">
        <v>221</v>
      </c>
      <c r="E39" s="18">
        <v>2.8000000000000001E-2</v>
      </c>
      <c r="F39" s="23">
        <f t="shared" si="8"/>
        <v>2.6550000000000001E-2</v>
      </c>
      <c r="G39" s="22">
        <f t="shared" si="9"/>
        <v>11.091666666666669</v>
      </c>
      <c r="H39" s="22">
        <f t="shared" si="10"/>
        <v>16.637500000000003</v>
      </c>
      <c r="I39" s="23">
        <v>2.7699999999999999E-2</v>
      </c>
      <c r="J39" s="23">
        <f t="shared" si="11"/>
        <v>2.6249999999999999E-2</v>
      </c>
      <c r="K39" s="22">
        <f t="shared" si="12"/>
        <v>10.966666666666667</v>
      </c>
      <c r="L39" s="22">
        <f t="shared" si="13"/>
        <v>16.45</v>
      </c>
      <c r="M39" s="22">
        <f t="shared" si="14"/>
        <v>16.543750000000003</v>
      </c>
      <c r="N39" s="22">
        <f t="shared" si="15"/>
        <v>0.13258252147248017</v>
      </c>
    </row>
    <row r="40" spans="1:14" x14ac:dyDescent="0.35">
      <c r="A40" s="19">
        <v>41864</v>
      </c>
      <c r="B40" s="27" t="s">
        <v>311</v>
      </c>
      <c r="C40" s="8">
        <v>222</v>
      </c>
      <c r="D40" s="23" t="s">
        <v>221</v>
      </c>
      <c r="E40" s="18">
        <v>2.8400000000000002E-2</v>
      </c>
      <c r="F40" s="23">
        <f t="shared" si="8"/>
        <v>2.6950000000000002E-2</v>
      </c>
      <c r="G40" s="22">
        <f t="shared" si="9"/>
        <v>11.258333333333335</v>
      </c>
      <c r="H40" s="22">
        <f t="shared" si="10"/>
        <v>16.887500000000003</v>
      </c>
      <c r="I40" s="23">
        <v>2.8899999999999999E-2</v>
      </c>
      <c r="J40" s="23">
        <f t="shared" si="11"/>
        <v>2.7449999999999999E-2</v>
      </c>
      <c r="K40" s="22">
        <f t="shared" si="12"/>
        <v>11.466666666666667</v>
      </c>
      <c r="L40" s="22">
        <f t="shared" si="13"/>
        <v>17.2</v>
      </c>
      <c r="M40" s="22">
        <f t="shared" si="14"/>
        <v>17.043750000000003</v>
      </c>
      <c r="N40" s="22">
        <f t="shared" si="15"/>
        <v>0.22097086912079358</v>
      </c>
    </row>
    <row r="41" spans="1:14" x14ac:dyDescent="0.35">
      <c r="A41" s="19">
        <v>41864</v>
      </c>
      <c r="B41" s="27" t="s">
        <v>291</v>
      </c>
      <c r="C41" s="8">
        <v>222</v>
      </c>
      <c r="D41" s="23" t="s">
        <v>221</v>
      </c>
      <c r="E41" s="18">
        <v>3.1600000000000003E-2</v>
      </c>
      <c r="F41" s="23">
        <f t="shared" si="8"/>
        <v>3.0150000000000003E-2</v>
      </c>
      <c r="G41" s="22">
        <f t="shared" si="9"/>
        <v>12.591666666666669</v>
      </c>
      <c r="H41" s="22">
        <f t="shared" si="10"/>
        <v>18.887500000000003</v>
      </c>
      <c r="I41" s="23">
        <v>2.76E-2</v>
      </c>
      <c r="J41" s="23">
        <f t="shared" si="11"/>
        <v>2.615E-2</v>
      </c>
      <c r="K41" s="22">
        <f t="shared" si="12"/>
        <v>10.925000000000001</v>
      </c>
      <c r="L41" s="22">
        <f t="shared" si="13"/>
        <v>16.387499999999999</v>
      </c>
      <c r="M41" s="22">
        <f t="shared" si="14"/>
        <v>17.637500000000003</v>
      </c>
      <c r="N41" s="22">
        <f t="shared" si="15"/>
        <v>1.7677669529663713</v>
      </c>
    </row>
    <row r="42" spans="1:14" x14ac:dyDescent="0.35">
      <c r="A42" s="19">
        <v>41864</v>
      </c>
      <c r="B42" s="27" t="s">
        <v>300</v>
      </c>
      <c r="C42" s="8">
        <v>222</v>
      </c>
      <c r="D42" s="23" t="s">
        <v>221</v>
      </c>
      <c r="E42" s="18">
        <v>2.1100000000000001E-2</v>
      </c>
      <c r="F42" s="23">
        <f t="shared" si="8"/>
        <v>1.9650000000000001E-2</v>
      </c>
      <c r="G42" s="22">
        <f t="shared" si="9"/>
        <v>8.2166666666666686</v>
      </c>
      <c r="H42" s="22">
        <f t="shared" si="10"/>
        <v>12.325000000000003</v>
      </c>
      <c r="I42" s="23">
        <v>2.1299999999999999E-2</v>
      </c>
      <c r="J42" s="23">
        <f t="shared" si="11"/>
        <v>1.985E-2</v>
      </c>
      <c r="K42" s="22">
        <f t="shared" si="12"/>
        <v>8.3000000000000007</v>
      </c>
      <c r="L42" s="22">
        <f t="shared" si="13"/>
        <v>12.450000000000001</v>
      </c>
      <c r="M42" s="22">
        <f t="shared" si="14"/>
        <v>12.387500000000003</v>
      </c>
      <c r="N42" s="22">
        <f t="shared" si="15"/>
        <v>8.8388347648317184E-2</v>
      </c>
    </row>
    <row r="43" spans="1:14" x14ac:dyDescent="0.35">
      <c r="A43" s="19">
        <v>41864</v>
      </c>
      <c r="B43" s="27" t="s">
        <v>295</v>
      </c>
      <c r="C43" s="8">
        <v>222</v>
      </c>
      <c r="D43" s="23" t="s">
        <v>221</v>
      </c>
      <c r="E43" s="18">
        <v>3.3399999999999999E-2</v>
      </c>
      <c r="F43" s="23">
        <f t="shared" si="8"/>
        <v>3.1949999999999999E-2</v>
      </c>
      <c r="G43" s="22">
        <f t="shared" si="9"/>
        <v>13.341666666666669</v>
      </c>
      <c r="H43" s="22">
        <f t="shared" si="10"/>
        <v>20.012500000000003</v>
      </c>
      <c r="I43" s="23">
        <v>3.2399999999999998E-2</v>
      </c>
      <c r="J43" s="23">
        <f t="shared" si="11"/>
        <v>3.0949999999999998E-2</v>
      </c>
      <c r="K43" s="22">
        <f t="shared" si="12"/>
        <v>12.925000000000001</v>
      </c>
      <c r="L43" s="22">
        <f t="shared" si="13"/>
        <v>19.387499999999999</v>
      </c>
      <c r="M43" s="22">
        <f t="shared" si="14"/>
        <v>19.700000000000003</v>
      </c>
      <c r="N43" s="22">
        <f t="shared" si="15"/>
        <v>0.44194173824159472</v>
      </c>
    </row>
    <row r="44" spans="1:14" x14ac:dyDescent="0.35">
      <c r="A44" s="19">
        <v>41864</v>
      </c>
      <c r="B44" s="27" t="s">
        <v>316</v>
      </c>
      <c r="C44" s="8">
        <v>222</v>
      </c>
      <c r="D44" s="23" t="s">
        <v>221</v>
      </c>
      <c r="E44" s="18">
        <v>2.4199999999999999E-2</v>
      </c>
      <c r="F44" s="23">
        <f t="shared" si="8"/>
        <v>2.2749999999999999E-2</v>
      </c>
      <c r="G44" s="22">
        <f t="shared" si="9"/>
        <v>9.5083333333333346</v>
      </c>
      <c r="H44" s="22">
        <f t="shared" si="10"/>
        <v>14.262500000000003</v>
      </c>
      <c r="I44" s="23">
        <v>2.1299999999999999E-2</v>
      </c>
      <c r="J44" s="23">
        <f t="shared" si="11"/>
        <v>1.985E-2</v>
      </c>
      <c r="K44" s="22">
        <f t="shared" si="12"/>
        <v>8.3000000000000007</v>
      </c>
      <c r="L44" s="22">
        <f t="shared" si="13"/>
        <v>12.450000000000001</v>
      </c>
      <c r="M44" s="22">
        <f t="shared" si="14"/>
        <v>13.356250000000003</v>
      </c>
      <c r="N44" s="22">
        <f t="shared" si="15"/>
        <v>1.2816310409006186</v>
      </c>
    </row>
    <row r="45" spans="1:14" x14ac:dyDescent="0.35">
      <c r="A45" s="19">
        <v>41864</v>
      </c>
      <c r="B45" s="27" t="s">
        <v>294</v>
      </c>
      <c r="C45" s="8">
        <v>222</v>
      </c>
      <c r="D45" s="23" t="s">
        <v>221</v>
      </c>
      <c r="E45" s="18">
        <v>1.5699999999999999E-2</v>
      </c>
      <c r="F45" s="23">
        <f t="shared" si="8"/>
        <v>1.4249999999999999E-2</v>
      </c>
      <c r="G45" s="22">
        <f t="shared" si="9"/>
        <v>5.9666666666666668</v>
      </c>
      <c r="H45" s="22">
        <f t="shared" si="10"/>
        <v>8.9499999999999993</v>
      </c>
      <c r="I45" s="23">
        <v>1.6799999999999999E-2</v>
      </c>
      <c r="J45" s="23">
        <f t="shared" si="11"/>
        <v>1.5349999999999999E-2</v>
      </c>
      <c r="K45" s="22">
        <f t="shared" si="12"/>
        <v>6.4250000000000007</v>
      </c>
      <c r="L45" s="22">
        <f t="shared" si="13"/>
        <v>9.6375000000000011</v>
      </c>
      <c r="M45" s="22">
        <f t="shared" si="14"/>
        <v>9.2937499999999993</v>
      </c>
      <c r="N45" s="22">
        <f t="shared" si="15"/>
        <v>0.48613591206575268</v>
      </c>
    </row>
    <row r="46" spans="1:14" x14ac:dyDescent="0.35">
      <c r="A46" s="19">
        <v>41864</v>
      </c>
      <c r="B46" s="27" t="s">
        <v>315</v>
      </c>
      <c r="C46" s="8">
        <v>222</v>
      </c>
      <c r="D46" s="23" t="s">
        <v>221</v>
      </c>
      <c r="E46" s="18">
        <v>2.2800000000000001E-2</v>
      </c>
      <c r="F46" s="23">
        <f t="shared" si="8"/>
        <v>2.1350000000000001E-2</v>
      </c>
      <c r="G46" s="22">
        <f t="shared" si="9"/>
        <v>8.9250000000000007</v>
      </c>
      <c r="H46" s="22">
        <f t="shared" si="10"/>
        <v>13.387499999999999</v>
      </c>
      <c r="I46" s="23">
        <v>2.4500000000000001E-2</v>
      </c>
      <c r="J46" s="23">
        <f t="shared" si="11"/>
        <v>2.3050000000000001E-2</v>
      </c>
      <c r="K46" s="22">
        <f t="shared" si="12"/>
        <v>9.6333333333333346</v>
      </c>
      <c r="L46" s="22">
        <f t="shared" si="13"/>
        <v>14.450000000000003</v>
      </c>
      <c r="M46" s="22">
        <f t="shared" si="14"/>
        <v>13.918750000000001</v>
      </c>
      <c r="N46" s="22">
        <f t="shared" si="15"/>
        <v>0.75130095501070926</v>
      </c>
    </row>
    <row r="47" spans="1:14" x14ac:dyDescent="0.35">
      <c r="A47" s="19">
        <v>41864</v>
      </c>
      <c r="B47" s="27" t="s">
        <v>312</v>
      </c>
      <c r="C47" s="8">
        <v>222</v>
      </c>
      <c r="D47" s="23" t="s">
        <v>221</v>
      </c>
      <c r="E47" s="18">
        <v>1.5299999999999999E-2</v>
      </c>
      <c r="F47" s="23">
        <f t="shared" si="8"/>
        <v>1.3849999999999999E-2</v>
      </c>
      <c r="G47" s="22">
        <f t="shared" si="9"/>
        <v>5.8000000000000007</v>
      </c>
      <c r="H47" s="22">
        <f t="shared" si="10"/>
        <v>8.7000000000000011</v>
      </c>
      <c r="I47" s="23">
        <v>1.5800000000000002E-2</v>
      </c>
      <c r="J47" s="23">
        <f t="shared" si="11"/>
        <v>1.4350000000000002E-2</v>
      </c>
      <c r="K47" s="22">
        <f t="shared" si="12"/>
        <v>6.0083333333333346</v>
      </c>
      <c r="L47" s="22">
        <f t="shared" si="13"/>
        <v>9.0125000000000011</v>
      </c>
      <c r="M47" s="22">
        <f t="shared" si="14"/>
        <v>8.8562500000000011</v>
      </c>
      <c r="N47" s="22">
        <f t="shared" si="15"/>
        <v>0.22097086912079611</v>
      </c>
    </row>
    <row r="48" spans="1:14" x14ac:dyDescent="0.35">
      <c r="A48" s="19">
        <v>41864</v>
      </c>
      <c r="B48" s="27" t="s">
        <v>290</v>
      </c>
      <c r="C48" s="8">
        <v>222</v>
      </c>
      <c r="D48" s="23" t="s">
        <v>221</v>
      </c>
      <c r="E48" s="18">
        <v>3.0200000000000001E-2</v>
      </c>
      <c r="F48" s="23">
        <f t="shared" si="8"/>
        <v>2.8750000000000001E-2</v>
      </c>
      <c r="G48" s="22">
        <f t="shared" si="9"/>
        <v>12.008333333333335</v>
      </c>
      <c r="H48" s="22">
        <f t="shared" si="10"/>
        <v>18.012500000000003</v>
      </c>
      <c r="I48" s="23">
        <v>2.8799999999999999E-2</v>
      </c>
      <c r="J48" s="23">
        <f t="shared" si="11"/>
        <v>2.7349999999999999E-2</v>
      </c>
      <c r="K48" s="22">
        <f t="shared" si="12"/>
        <v>11.425000000000001</v>
      </c>
      <c r="L48" s="22">
        <f t="shared" si="13"/>
        <v>17.137499999999999</v>
      </c>
      <c r="M48" s="22">
        <f t="shared" si="14"/>
        <v>17.575000000000003</v>
      </c>
      <c r="N48" s="22">
        <f t="shared" si="15"/>
        <v>0.61871843353823164</v>
      </c>
    </row>
    <row r="49" spans="1:14" x14ac:dyDescent="0.35">
      <c r="A49" s="19">
        <v>41864</v>
      </c>
      <c r="B49" s="27" t="s">
        <v>309</v>
      </c>
      <c r="C49" s="8">
        <v>222</v>
      </c>
      <c r="D49" s="23" t="s">
        <v>221</v>
      </c>
      <c r="E49" s="18">
        <v>2.0400000000000001E-2</v>
      </c>
      <c r="F49" s="23">
        <f t="shared" si="8"/>
        <v>1.8950000000000002E-2</v>
      </c>
      <c r="G49" s="22">
        <f t="shared" si="9"/>
        <v>7.9250000000000016</v>
      </c>
      <c r="H49" s="22">
        <f t="shared" si="10"/>
        <v>11.887500000000003</v>
      </c>
      <c r="I49" s="23">
        <v>2.1000000000000001E-2</v>
      </c>
      <c r="J49" s="23">
        <f t="shared" si="11"/>
        <v>1.9550000000000001E-2</v>
      </c>
      <c r="K49" s="22">
        <f t="shared" si="12"/>
        <v>8.1750000000000007</v>
      </c>
      <c r="L49" s="22">
        <f t="shared" si="13"/>
        <v>12.262500000000001</v>
      </c>
      <c r="M49" s="22">
        <f t="shared" si="14"/>
        <v>12.075000000000003</v>
      </c>
      <c r="N49" s="22">
        <f t="shared" si="15"/>
        <v>0.26516504294495408</v>
      </c>
    </row>
    <row r="50" spans="1:14" x14ac:dyDescent="0.35">
      <c r="A50" s="19">
        <v>41864</v>
      </c>
      <c r="B50" s="27" t="s">
        <v>308</v>
      </c>
      <c r="C50" s="8">
        <v>222</v>
      </c>
      <c r="D50" s="23" t="s">
        <v>221</v>
      </c>
      <c r="E50" s="18">
        <v>2.4799999999999999E-2</v>
      </c>
      <c r="F50" s="23">
        <f t="shared" si="8"/>
        <v>2.3349999999999999E-2</v>
      </c>
      <c r="G50" s="22">
        <f t="shared" si="9"/>
        <v>9.7583333333333346</v>
      </c>
      <c r="H50" s="22">
        <f t="shared" si="10"/>
        <v>14.637500000000003</v>
      </c>
      <c r="I50" s="23">
        <v>2.4899999999999999E-2</v>
      </c>
      <c r="J50" s="23">
        <f t="shared" si="11"/>
        <v>2.3449999999999999E-2</v>
      </c>
      <c r="K50" s="22">
        <f t="shared" si="12"/>
        <v>9.8000000000000007</v>
      </c>
      <c r="L50" s="22">
        <f t="shared" si="13"/>
        <v>14.7</v>
      </c>
      <c r="M50" s="22">
        <f t="shared" si="14"/>
        <v>14.668750000000001</v>
      </c>
      <c r="N50" s="22">
        <f t="shared" si="15"/>
        <v>4.4194173824156711E-2</v>
      </c>
    </row>
  </sheetData>
  <sortState xmlns:xlrd2="http://schemas.microsoft.com/office/spreadsheetml/2017/richdata2" ref="A2:N27">
    <sortCondition ref="C2:C27"/>
    <sortCondition ref="D2:D27"/>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1956D-EFBD-4593-BE1B-2E5DF391B8BF}">
  <dimension ref="A1:O52"/>
  <sheetViews>
    <sheetView topLeftCell="A5" workbookViewId="0">
      <selection activeCell="M2" activeCellId="1" sqref="B2:B52 M2:M52"/>
    </sheetView>
  </sheetViews>
  <sheetFormatPr defaultRowHeight="14.5" x14ac:dyDescent="0.35"/>
  <cols>
    <col min="1" max="1" width="9.81640625" bestFit="1" customWidth="1"/>
  </cols>
  <sheetData>
    <row r="1" spans="1:15" ht="43.5" x14ac:dyDescent="0.35">
      <c r="A1" s="11" t="s">
        <v>12</v>
      </c>
      <c r="B1" s="11" t="s">
        <v>211</v>
      </c>
      <c r="C1" s="11" t="s">
        <v>11</v>
      </c>
      <c r="D1" s="11" t="s">
        <v>212</v>
      </c>
      <c r="E1" s="11" t="s">
        <v>213</v>
      </c>
      <c r="F1" s="11" t="s">
        <v>214</v>
      </c>
      <c r="G1" s="11" t="s">
        <v>215</v>
      </c>
      <c r="H1" s="11" t="s">
        <v>216</v>
      </c>
      <c r="I1" s="11" t="s">
        <v>217</v>
      </c>
      <c r="J1" s="11" t="s">
        <v>214</v>
      </c>
      <c r="K1" s="11" t="s">
        <v>215</v>
      </c>
      <c r="L1" s="11" t="s">
        <v>216</v>
      </c>
      <c r="M1" s="11" t="s">
        <v>218</v>
      </c>
      <c r="N1" s="11" t="s">
        <v>219</v>
      </c>
      <c r="O1" s="11" t="s">
        <v>318</v>
      </c>
    </row>
    <row r="2" spans="1:15" x14ac:dyDescent="0.35">
      <c r="A2" s="19">
        <v>42228</v>
      </c>
      <c r="B2" s="27" t="s">
        <v>297</v>
      </c>
      <c r="C2" s="8">
        <v>222</v>
      </c>
      <c r="D2" s="23" t="s">
        <v>221</v>
      </c>
      <c r="E2" s="18">
        <v>1.0800000000000001E-2</v>
      </c>
      <c r="F2" s="23">
        <f t="shared" ref="F2:F21" si="0">E2-0.00145</f>
        <v>9.3500000000000007E-3</v>
      </c>
      <c r="G2" s="22">
        <f t="shared" ref="G2:G21" si="1">(F2+0.00007)/0.0024</f>
        <v>3.9250000000000007</v>
      </c>
      <c r="H2" s="22">
        <f t="shared" ref="H2:H21" si="2">(G2*15)/10</f>
        <v>5.8875000000000011</v>
      </c>
      <c r="I2" s="23">
        <v>1.0500000000000001E-2</v>
      </c>
      <c r="J2" s="23">
        <f t="shared" ref="J2:J21" si="3">I2-0.00145</f>
        <v>9.0500000000000008E-3</v>
      </c>
      <c r="K2" s="22">
        <f t="shared" ref="K2:K21" si="4">(J2+0.00007)/0.0024</f>
        <v>3.8000000000000007</v>
      </c>
      <c r="L2" s="22">
        <f t="shared" ref="L2:L21" si="5">(K2*15)/10</f>
        <v>5.7000000000000011</v>
      </c>
      <c r="M2" s="22">
        <f t="shared" ref="M2:M21" si="6">AVERAGE(H2,L2)</f>
        <v>5.7937500000000011</v>
      </c>
      <c r="N2" s="22">
        <f t="shared" ref="N2:N21" si="7">STDEV(H2,L2)</f>
        <v>0.13258252147247765</v>
      </c>
    </row>
    <row r="3" spans="1:15" x14ac:dyDescent="0.35">
      <c r="A3" s="19">
        <v>42228</v>
      </c>
      <c r="B3" s="27" t="s">
        <v>307</v>
      </c>
      <c r="C3" s="8">
        <v>222</v>
      </c>
      <c r="D3" s="23" t="s">
        <v>221</v>
      </c>
      <c r="E3" s="18">
        <v>1.17E-2</v>
      </c>
      <c r="F3" s="23">
        <f t="shared" si="0"/>
        <v>1.025E-2</v>
      </c>
      <c r="G3" s="22">
        <f t="shared" si="1"/>
        <v>4.3000000000000007</v>
      </c>
      <c r="H3" s="22">
        <f t="shared" si="2"/>
        <v>6.4500000000000011</v>
      </c>
      <c r="I3" s="23">
        <v>1.4E-2</v>
      </c>
      <c r="J3" s="23">
        <f t="shared" si="3"/>
        <v>1.255E-2</v>
      </c>
      <c r="K3" s="22">
        <f t="shared" si="4"/>
        <v>5.2583333333333346</v>
      </c>
      <c r="L3" s="22">
        <f t="shared" si="5"/>
        <v>7.8875000000000011</v>
      </c>
      <c r="M3" s="22">
        <f t="shared" si="6"/>
        <v>7.1687500000000011</v>
      </c>
      <c r="N3" s="22">
        <f t="shared" si="7"/>
        <v>1.0164659979556621</v>
      </c>
      <c r="O3" t="s">
        <v>317</v>
      </c>
    </row>
    <row r="4" spans="1:15" x14ac:dyDescent="0.35">
      <c r="A4" s="19">
        <v>42228</v>
      </c>
      <c r="B4" s="27" t="s">
        <v>314</v>
      </c>
      <c r="C4" s="8">
        <v>222</v>
      </c>
      <c r="D4" s="23" t="s">
        <v>221</v>
      </c>
      <c r="E4" s="18">
        <v>1.38E-2</v>
      </c>
      <c r="F4" s="23">
        <f t="shared" si="0"/>
        <v>1.235E-2</v>
      </c>
      <c r="G4" s="22">
        <f t="shared" si="1"/>
        <v>5.1750000000000007</v>
      </c>
      <c r="H4" s="22">
        <f t="shared" si="2"/>
        <v>7.7625000000000011</v>
      </c>
      <c r="I4" s="23">
        <v>1.52E-2</v>
      </c>
      <c r="J4" s="23">
        <f t="shared" si="3"/>
        <v>1.375E-2</v>
      </c>
      <c r="K4" s="22">
        <f t="shared" si="4"/>
        <v>5.7583333333333337</v>
      </c>
      <c r="L4" s="22">
        <f t="shared" si="5"/>
        <v>8.6374999999999993</v>
      </c>
      <c r="M4" s="22">
        <f t="shared" si="6"/>
        <v>8.1999999999999993</v>
      </c>
      <c r="N4" s="22">
        <f t="shared" si="7"/>
        <v>0.61871843353822786</v>
      </c>
    </row>
    <row r="5" spans="1:15" x14ac:dyDescent="0.35">
      <c r="A5" s="19">
        <v>42228</v>
      </c>
      <c r="B5" s="27" t="s">
        <v>303</v>
      </c>
      <c r="C5" s="8">
        <v>222</v>
      </c>
      <c r="D5" s="23" t="s">
        <v>221</v>
      </c>
      <c r="E5" s="18">
        <v>8.0999999999999996E-3</v>
      </c>
      <c r="F5" s="23">
        <f t="shared" si="0"/>
        <v>6.6499999999999997E-3</v>
      </c>
      <c r="G5" s="22">
        <f t="shared" si="1"/>
        <v>2.8</v>
      </c>
      <c r="H5" s="22">
        <f t="shared" si="2"/>
        <v>4.2</v>
      </c>
      <c r="I5" s="23">
        <v>7.4999999999999997E-3</v>
      </c>
      <c r="J5" s="23">
        <f t="shared" si="3"/>
        <v>6.0499999999999998E-3</v>
      </c>
      <c r="K5" s="22">
        <f t="shared" si="4"/>
        <v>2.5500000000000003</v>
      </c>
      <c r="L5" s="22">
        <f t="shared" si="5"/>
        <v>3.8250000000000006</v>
      </c>
      <c r="M5" s="22">
        <f t="shared" si="6"/>
        <v>4.0125000000000002</v>
      </c>
      <c r="N5" s="22">
        <f t="shared" si="7"/>
        <v>0.26516504294495502</v>
      </c>
    </row>
    <row r="6" spans="1:15" x14ac:dyDescent="0.35">
      <c r="A6" s="19">
        <v>42228</v>
      </c>
      <c r="B6" s="27" t="s">
        <v>309</v>
      </c>
      <c r="C6" s="8">
        <v>222</v>
      </c>
      <c r="D6" s="23" t="s">
        <v>221</v>
      </c>
      <c r="E6" s="18">
        <v>2.0500000000000001E-2</v>
      </c>
      <c r="F6" s="23">
        <f t="shared" si="0"/>
        <v>1.9050000000000001E-2</v>
      </c>
      <c r="G6" s="22">
        <f t="shared" si="1"/>
        <v>7.9666666666666677</v>
      </c>
      <c r="H6" s="22">
        <f t="shared" si="2"/>
        <v>11.950000000000001</v>
      </c>
      <c r="I6" s="23">
        <v>2.0500000000000001E-2</v>
      </c>
      <c r="J6" s="23">
        <f t="shared" si="3"/>
        <v>1.9050000000000001E-2</v>
      </c>
      <c r="K6" s="22">
        <f t="shared" si="4"/>
        <v>7.9666666666666677</v>
      </c>
      <c r="L6" s="22">
        <f t="shared" si="5"/>
        <v>11.950000000000001</v>
      </c>
      <c r="M6" s="22">
        <f t="shared" si="6"/>
        <v>11.950000000000001</v>
      </c>
      <c r="N6" s="22">
        <f t="shared" si="7"/>
        <v>0</v>
      </c>
    </row>
    <row r="7" spans="1:15" x14ac:dyDescent="0.35">
      <c r="A7" s="19">
        <v>42228</v>
      </c>
      <c r="B7" s="27" t="s">
        <v>311</v>
      </c>
      <c r="C7" s="8">
        <v>222</v>
      </c>
      <c r="D7" s="23" t="s">
        <v>221</v>
      </c>
      <c r="E7" s="18">
        <v>2.3400000000000001E-2</v>
      </c>
      <c r="F7" s="23">
        <f t="shared" si="0"/>
        <v>2.1950000000000001E-2</v>
      </c>
      <c r="G7" s="22">
        <f t="shared" si="1"/>
        <v>9.1750000000000007</v>
      </c>
      <c r="H7" s="22">
        <f t="shared" si="2"/>
        <v>13.762499999999999</v>
      </c>
      <c r="I7" s="23">
        <v>2.1999999999999999E-2</v>
      </c>
      <c r="J7" s="23">
        <f t="shared" si="3"/>
        <v>2.0549999999999999E-2</v>
      </c>
      <c r="K7" s="22">
        <f t="shared" si="4"/>
        <v>8.5916666666666668</v>
      </c>
      <c r="L7" s="22">
        <f t="shared" si="5"/>
        <v>12.887499999999999</v>
      </c>
      <c r="M7" s="22">
        <f t="shared" si="6"/>
        <v>13.324999999999999</v>
      </c>
      <c r="N7" s="22">
        <f t="shared" si="7"/>
        <v>0.61871843353822908</v>
      </c>
    </row>
    <row r="8" spans="1:15" x14ac:dyDescent="0.35">
      <c r="A8" s="19">
        <v>42228</v>
      </c>
      <c r="B8" s="27" t="s">
        <v>290</v>
      </c>
      <c r="C8" s="8">
        <v>222</v>
      </c>
      <c r="D8" s="23" t="s">
        <v>221</v>
      </c>
      <c r="E8" s="18">
        <v>3.7900000000000003E-2</v>
      </c>
      <c r="F8" s="23">
        <f t="shared" si="0"/>
        <v>3.6450000000000003E-2</v>
      </c>
      <c r="G8" s="22">
        <f t="shared" si="1"/>
        <v>15.21666666666667</v>
      </c>
      <c r="H8" s="22">
        <f t="shared" si="2"/>
        <v>22.825000000000006</v>
      </c>
      <c r="I8" s="23">
        <v>4.0099999999999997E-2</v>
      </c>
      <c r="J8" s="23">
        <f t="shared" si="3"/>
        <v>3.8649999999999997E-2</v>
      </c>
      <c r="K8" s="22">
        <f t="shared" si="4"/>
        <v>16.133333333333333</v>
      </c>
      <c r="L8" s="22">
        <f t="shared" si="5"/>
        <v>24.2</v>
      </c>
      <c r="M8" s="22">
        <f t="shared" si="6"/>
        <v>23.512500000000003</v>
      </c>
      <c r="N8" s="22">
        <f t="shared" si="7"/>
        <v>0.97227182413149782</v>
      </c>
    </row>
    <row r="9" spans="1:15" x14ac:dyDescent="0.35">
      <c r="A9" s="19">
        <v>42228</v>
      </c>
      <c r="B9" s="27" t="s">
        <v>291</v>
      </c>
      <c r="C9" s="8">
        <v>222</v>
      </c>
      <c r="D9" s="23" t="s">
        <v>221</v>
      </c>
      <c r="E9" s="18">
        <v>2.5999999999999999E-2</v>
      </c>
      <c r="F9" s="23">
        <f t="shared" si="0"/>
        <v>2.4549999999999999E-2</v>
      </c>
      <c r="G9" s="22">
        <f t="shared" si="1"/>
        <v>10.258333333333335</v>
      </c>
      <c r="H9" s="22">
        <f t="shared" si="2"/>
        <v>15.387500000000003</v>
      </c>
      <c r="I9" s="23">
        <v>2.75E-2</v>
      </c>
      <c r="J9" s="23">
        <f t="shared" si="3"/>
        <v>2.605E-2</v>
      </c>
      <c r="K9" s="22">
        <f t="shared" si="4"/>
        <v>10.883333333333335</v>
      </c>
      <c r="L9" s="22">
        <f t="shared" si="5"/>
        <v>16.325000000000003</v>
      </c>
      <c r="M9" s="22">
        <f t="shared" si="6"/>
        <v>15.856250000000003</v>
      </c>
      <c r="N9" s="22">
        <f t="shared" si="7"/>
        <v>0.66291260736238833</v>
      </c>
    </row>
    <row r="10" spans="1:15" x14ac:dyDescent="0.35">
      <c r="A10" s="19">
        <v>42228</v>
      </c>
      <c r="B10" s="27" t="s">
        <v>292</v>
      </c>
      <c r="C10" s="8">
        <v>222</v>
      </c>
      <c r="D10" s="23" t="s">
        <v>221</v>
      </c>
      <c r="E10" s="18">
        <v>3.56E-2</v>
      </c>
      <c r="F10" s="23">
        <f t="shared" si="0"/>
        <v>3.415E-2</v>
      </c>
      <c r="G10" s="22">
        <f t="shared" si="1"/>
        <v>14.258333333333335</v>
      </c>
      <c r="H10" s="22">
        <f t="shared" si="2"/>
        <v>21.387500000000003</v>
      </c>
      <c r="I10" s="23">
        <v>3.8600000000000002E-2</v>
      </c>
      <c r="J10" s="23">
        <f t="shared" si="3"/>
        <v>3.7150000000000002E-2</v>
      </c>
      <c r="K10" s="22">
        <f t="shared" si="4"/>
        <v>15.508333333333336</v>
      </c>
      <c r="L10" s="22">
        <f t="shared" si="5"/>
        <v>23.262500000000006</v>
      </c>
      <c r="M10" s="22">
        <f t="shared" si="6"/>
        <v>22.325000000000003</v>
      </c>
      <c r="N10" s="22">
        <f t="shared" si="7"/>
        <v>1.3258252147247791</v>
      </c>
    </row>
    <row r="11" spans="1:15" x14ac:dyDescent="0.35">
      <c r="A11" s="19">
        <v>42228</v>
      </c>
      <c r="B11" s="27" t="s">
        <v>315</v>
      </c>
      <c r="C11" s="8">
        <v>222</v>
      </c>
      <c r="D11" s="23" t="s">
        <v>221</v>
      </c>
      <c r="E11" s="18">
        <v>2.9700000000000001E-2</v>
      </c>
      <c r="F11" s="23">
        <f t="shared" si="0"/>
        <v>2.8250000000000001E-2</v>
      </c>
      <c r="G11" s="22">
        <f t="shared" si="1"/>
        <v>11.800000000000002</v>
      </c>
      <c r="H11" s="22">
        <f t="shared" si="2"/>
        <v>17.700000000000003</v>
      </c>
      <c r="I11" s="23">
        <v>3.4799999999999998E-2</v>
      </c>
      <c r="J11" s="23">
        <f t="shared" si="3"/>
        <v>3.3349999999999998E-2</v>
      </c>
      <c r="K11" s="22">
        <f t="shared" si="4"/>
        <v>13.925000000000001</v>
      </c>
      <c r="L11" s="22">
        <f t="shared" si="5"/>
        <v>20.887499999999999</v>
      </c>
      <c r="M11" s="22">
        <f t="shared" si="6"/>
        <v>19.293750000000003</v>
      </c>
      <c r="N11" s="22">
        <f t="shared" si="7"/>
        <v>2.2539028650321176</v>
      </c>
    </row>
    <row r="12" spans="1:15" x14ac:dyDescent="0.35">
      <c r="A12" s="19">
        <v>42228</v>
      </c>
      <c r="B12" s="27" t="s">
        <v>293</v>
      </c>
      <c r="C12" s="8">
        <v>222</v>
      </c>
      <c r="D12" s="23" t="s">
        <v>221</v>
      </c>
      <c r="E12" s="18">
        <v>2.29E-2</v>
      </c>
      <c r="F12" s="23">
        <f t="shared" si="0"/>
        <v>2.145E-2</v>
      </c>
      <c r="G12" s="22">
        <f t="shared" si="1"/>
        <v>8.9666666666666686</v>
      </c>
      <c r="H12" s="22">
        <f t="shared" si="2"/>
        <v>13.450000000000003</v>
      </c>
      <c r="I12" s="23">
        <v>2.0799999999999999E-2</v>
      </c>
      <c r="J12" s="23">
        <f t="shared" si="3"/>
        <v>1.9349999999999999E-2</v>
      </c>
      <c r="K12" s="22">
        <f t="shared" si="4"/>
        <v>8.0916666666666668</v>
      </c>
      <c r="L12" s="22">
        <f t="shared" si="5"/>
        <v>12.137499999999999</v>
      </c>
      <c r="M12" s="22">
        <f t="shared" si="6"/>
        <v>12.793750000000001</v>
      </c>
      <c r="N12" s="22">
        <f t="shared" si="7"/>
        <v>0.92807765030734612</v>
      </c>
    </row>
    <row r="13" spans="1:15" x14ac:dyDescent="0.35">
      <c r="A13" s="19">
        <v>42228</v>
      </c>
      <c r="B13" s="27" t="s">
        <v>294</v>
      </c>
      <c r="C13" s="8">
        <v>222</v>
      </c>
      <c r="D13" s="23" t="s">
        <v>221</v>
      </c>
      <c r="E13" s="18">
        <v>2.4299999999999999E-2</v>
      </c>
      <c r="F13" s="23">
        <f t="shared" si="0"/>
        <v>2.2849999999999999E-2</v>
      </c>
      <c r="G13" s="22">
        <f t="shared" si="1"/>
        <v>9.5500000000000007</v>
      </c>
      <c r="H13" s="22">
        <f t="shared" si="2"/>
        <v>14.324999999999999</v>
      </c>
      <c r="I13" s="23">
        <v>2.6200000000000001E-2</v>
      </c>
      <c r="J13" s="23">
        <f t="shared" si="3"/>
        <v>2.4750000000000001E-2</v>
      </c>
      <c r="K13" s="22">
        <f t="shared" si="4"/>
        <v>10.341666666666669</v>
      </c>
      <c r="L13" s="22">
        <f t="shared" si="5"/>
        <v>15.512500000000003</v>
      </c>
      <c r="M13" s="22">
        <f t="shared" si="6"/>
        <v>14.918750000000001</v>
      </c>
      <c r="N13" s="22">
        <f t="shared" si="7"/>
        <v>0.83968930265902775</v>
      </c>
    </row>
    <row r="14" spans="1:15" x14ac:dyDescent="0.35">
      <c r="A14" s="19">
        <v>42228</v>
      </c>
      <c r="B14" s="27" t="s">
        <v>316</v>
      </c>
      <c r="C14" s="8">
        <v>222</v>
      </c>
      <c r="D14" s="23" t="s">
        <v>221</v>
      </c>
      <c r="E14" s="18">
        <v>2.7400000000000001E-2</v>
      </c>
      <c r="F14" s="23">
        <f t="shared" si="0"/>
        <v>2.5950000000000001E-2</v>
      </c>
      <c r="G14" s="22">
        <f t="shared" si="1"/>
        <v>10.841666666666669</v>
      </c>
      <c r="H14" s="22">
        <f t="shared" si="2"/>
        <v>16.262500000000003</v>
      </c>
      <c r="I14" s="23">
        <v>2.4199999999999999E-2</v>
      </c>
      <c r="J14" s="23">
        <f t="shared" si="3"/>
        <v>2.2749999999999999E-2</v>
      </c>
      <c r="K14" s="22">
        <f t="shared" si="4"/>
        <v>9.5083333333333346</v>
      </c>
      <c r="L14" s="22">
        <f t="shared" si="5"/>
        <v>14.262500000000003</v>
      </c>
      <c r="M14" s="22">
        <f t="shared" si="6"/>
        <v>15.262500000000003</v>
      </c>
      <c r="N14" s="22">
        <f t="shared" si="7"/>
        <v>1.4142135623730951</v>
      </c>
    </row>
    <row r="15" spans="1:15" x14ac:dyDescent="0.35">
      <c r="A15" s="27">
        <v>42228</v>
      </c>
      <c r="B15" s="27" t="s">
        <v>301</v>
      </c>
      <c r="C15" s="8">
        <v>222</v>
      </c>
      <c r="D15" s="23" t="s">
        <v>221</v>
      </c>
      <c r="E15" s="18">
        <v>2.7199999999999998E-2</v>
      </c>
      <c r="F15" s="23">
        <f t="shared" si="0"/>
        <v>2.5749999999999999E-2</v>
      </c>
      <c r="G15" s="22">
        <f t="shared" si="1"/>
        <v>10.758333333333335</v>
      </c>
      <c r="H15" s="22">
        <f t="shared" si="2"/>
        <v>16.137500000000003</v>
      </c>
      <c r="I15" s="23">
        <v>3.1699999999999999E-2</v>
      </c>
      <c r="J15" s="23">
        <f t="shared" si="3"/>
        <v>3.0249999999999999E-2</v>
      </c>
      <c r="K15" s="22">
        <f t="shared" si="4"/>
        <v>12.633333333333335</v>
      </c>
      <c r="L15" s="22">
        <f t="shared" si="5"/>
        <v>18.950000000000003</v>
      </c>
      <c r="M15" s="22">
        <f t="shared" si="6"/>
        <v>17.543750000000003</v>
      </c>
      <c r="N15" s="22">
        <f t="shared" si="7"/>
        <v>1.988737822087165</v>
      </c>
    </row>
    <row r="16" spans="1:15" x14ac:dyDescent="0.35">
      <c r="A16" s="19">
        <v>42228</v>
      </c>
      <c r="B16" s="27" t="s">
        <v>300</v>
      </c>
      <c r="C16" s="8">
        <v>222</v>
      </c>
      <c r="D16" s="23" t="s">
        <v>221</v>
      </c>
      <c r="E16" s="18">
        <v>2.5499999999999998E-2</v>
      </c>
      <c r="F16" s="23">
        <f t="shared" si="0"/>
        <v>2.4049999999999998E-2</v>
      </c>
      <c r="G16" s="22">
        <f t="shared" si="1"/>
        <v>10.050000000000001</v>
      </c>
      <c r="H16" s="22">
        <f t="shared" si="2"/>
        <v>15.074999999999999</v>
      </c>
      <c r="I16" s="23">
        <v>3.0200000000000001E-2</v>
      </c>
      <c r="J16" s="23">
        <f t="shared" si="3"/>
        <v>2.8750000000000001E-2</v>
      </c>
      <c r="K16" s="22">
        <f t="shared" si="4"/>
        <v>12.008333333333335</v>
      </c>
      <c r="L16" s="22">
        <f t="shared" si="5"/>
        <v>18.012500000000003</v>
      </c>
      <c r="M16" s="22">
        <f t="shared" si="6"/>
        <v>16.543750000000003</v>
      </c>
      <c r="N16" s="22">
        <f t="shared" si="7"/>
        <v>2.0771261697354859</v>
      </c>
    </row>
    <row r="17" spans="1:15" x14ac:dyDescent="0.35">
      <c r="A17" s="19">
        <v>42228</v>
      </c>
      <c r="B17" s="27" t="s">
        <v>308</v>
      </c>
      <c r="C17" s="8">
        <v>222</v>
      </c>
      <c r="D17" s="23" t="s">
        <v>221</v>
      </c>
      <c r="E17" s="18">
        <v>3.3599999999999998E-2</v>
      </c>
      <c r="F17" s="23">
        <f t="shared" si="0"/>
        <v>3.2149999999999998E-2</v>
      </c>
      <c r="G17" s="22">
        <f t="shared" si="1"/>
        <v>13.425000000000001</v>
      </c>
      <c r="H17" s="22">
        <f t="shared" si="2"/>
        <v>20.137499999999999</v>
      </c>
      <c r="I17" s="23">
        <v>3.5099999999999999E-2</v>
      </c>
      <c r="J17" s="23">
        <f t="shared" si="3"/>
        <v>3.3649999999999999E-2</v>
      </c>
      <c r="K17" s="22">
        <f t="shared" si="4"/>
        <v>14.05</v>
      </c>
      <c r="L17" s="22">
        <f t="shared" si="5"/>
        <v>21.074999999999999</v>
      </c>
      <c r="M17" s="22">
        <f t="shared" si="6"/>
        <v>20.606249999999999</v>
      </c>
      <c r="N17" s="22">
        <f t="shared" si="7"/>
        <v>0.66291260736238833</v>
      </c>
      <c r="O17" s="18"/>
    </row>
    <row r="18" spans="1:15" x14ac:dyDescent="0.35">
      <c r="A18" s="19">
        <v>42228</v>
      </c>
      <c r="B18" s="27" t="s">
        <v>296</v>
      </c>
      <c r="C18" s="8">
        <v>222</v>
      </c>
      <c r="D18" s="23" t="s">
        <v>221</v>
      </c>
      <c r="E18" s="18">
        <v>2.98E-2</v>
      </c>
      <c r="F18" s="23">
        <f t="shared" si="0"/>
        <v>2.835E-2</v>
      </c>
      <c r="G18" s="22">
        <f t="shared" si="1"/>
        <v>11.841666666666669</v>
      </c>
      <c r="H18" s="22">
        <f t="shared" si="2"/>
        <v>17.762500000000003</v>
      </c>
      <c r="I18" s="23">
        <v>3.09E-2</v>
      </c>
      <c r="J18" s="23">
        <f t="shared" si="3"/>
        <v>2.945E-2</v>
      </c>
      <c r="K18" s="22">
        <f t="shared" si="4"/>
        <v>12.3</v>
      </c>
      <c r="L18" s="22">
        <f t="shared" si="5"/>
        <v>18.45</v>
      </c>
      <c r="M18" s="22">
        <f t="shared" si="6"/>
        <v>18.106250000000003</v>
      </c>
      <c r="N18" s="22">
        <f t="shared" si="7"/>
        <v>0.48613591206574891</v>
      </c>
      <c r="O18" s="18"/>
    </row>
    <row r="19" spans="1:15" x14ac:dyDescent="0.35">
      <c r="A19" s="19">
        <v>42228</v>
      </c>
      <c r="B19" s="27" t="s">
        <v>304</v>
      </c>
      <c r="C19" s="8">
        <v>222</v>
      </c>
      <c r="D19" s="23" t="s">
        <v>221</v>
      </c>
      <c r="E19" s="18">
        <v>3.0099999999999998E-2</v>
      </c>
      <c r="F19" s="23">
        <f t="shared" si="0"/>
        <v>2.8649999999999998E-2</v>
      </c>
      <c r="G19" s="22">
        <f t="shared" si="1"/>
        <v>11.966666666666667</v>
      </c>
      <c r="H19" s="22">
        <f t="shared" si="2"/>
        <v>17.95</v>
      </c>
      <c r="I19" s="23">
        <v>3.2500000000000001E-2</v>
      </c>
      <c r="J19" s="23">
        <f t="shared" si="3"/>
        <v>3.1050000000000001E-2</v>
      </c>
      <c r="K19" s="22">
        <f t="shared" si="4"/>
        <v>12.966666666666669</v>
      </c>
      <c r="L19" s="22">
        <f t="shared" si="5"/>
        <v>19.450000000000003</v>
      </c>
      <c r="M19" s="22">
        <f t="shared" si="6"/>
        <v>18.700000000000003</v>
      </c>
      <c r="N19" s="22">
        <f t="shared" si="7"/>
        <v>1.0606601717798239</v>
      </c>
      <c r="O19" s="18"/>
    </row>
    <row r="20" spans="1:15" x14ac:dyDescent="0.35">
      <c r="A20" s="19">
        <v>42228</v>
      </c>
      <c r="B20" s="27" t="s">
        <v>306</v>
      </c>
      <c r="C20" s="8">
        <v>222</v>
      </c>
      <c r="D20" s="23" t="s">
        <v>221</v>
      </c>
      <c r="E20" s="18">
        <v>3.3000000000000002E-2</v>
      </c>
      <c r="F20" s="23">
        <f t="shared" si="0"/>
        <v>3.1550000000000002E-2</v>
      </c>
      <c r="G20" s="22">
        <f t="shared" si="1"/>
        <v>13.175000000000002</v>
      </c>
      <c r="H20" s="22">
        <f t="shared" si="2"/>
        <v>19.762500000000003</v>
      </c>
      <c r="I20" s="23">
        <v>3.2899999999999999E-2</v>
      </c>
      <c r="J20" s="23">
        <f t="shared" si="3"/>
        <v>3.1449999999999999E-2</v>
      </c>
      <c r="K20" s="22">
        <f t="shared" si="4"/>
        <v>13.133333333333335</v>
      </c>
      <c r="L20" s="22">
        <f t="shared" si="5"/>
        <v>19.700000000000003</v>
      </c>
      <c r="M20" s="22">
        <f t="shared" si="6"/>
        <v>19.731250000000003</v>
      </c>
      <c r="N20" s="22">
        <f t="shared" si="7"/>
        <v>4.4194173824159223E-2</v>
      </c>
      <c r="O20" s="18"/>
    </row>
    <row r="21" spans="1:15" x14ac:dyDescent="0.35">
      <c r="A21" s="19">
        <v>42228</v>
      </c>
      <c r="B21" s="27" t="s">
        <v>295</v>
      </c>
      <c r="C21" s="8">
        <v>222</v>
      </c>
      <c r="D21" s="23" t="s">
        <v>221</v>
      </c>
      <c r="E21" s="18">
        <v>3.3599999999999998E-2</v>
      </c>
      <c r="F21" s="23">
        <f t="shared" si="0"/>
        <v>3.2149999999999998E-2</v>
      </c>
      <c r="G21" s="22">
        <f t="shared" si="1"/>
        <v>13.425000000000001</v>
      </c>
      <c r="H21" s="22">
        <f t="shared" si="2"/>
        <v>20.137499999999999</v>
      </c>
      <c r="I21" s="23">
        <v>3.3599999999999998E-2</v>
      </c>
      <c r="J21" s="23">
        <f t="shared" si="3"/>
        <v>3.2149999999999998E-2</v>
      </c>
      <c r="K21" s="22">
        <f t="shared" si="4"/>
        <v>13.425000000000001</v>
      </c>
      <c r="L21" s="22">
        <f t="shared" si="5"/>
        <v>20.137499999999999</v>
      </c>
      <c r="M21" s="22">
        <f t="shared" si="6"/>
        <v>20.137499999999999</v>
      </c>
      <c r="N21" s="22">
        <f t="shared" si="7"/>
        <v>0</v>
      </c>
      <c r="O21" s="18"/>
    </row>
    <row r="22" spans="1:15" x14ac:dyDescent="0.35">
      <c r="A22" s="19">
        <v>42228</v>
      </c>
      <c r="B22" s="18" t="s">
        <v>231</v>
      </c>
      <c r="C22" s="8">
        <v>222</v>
      </c>
      <c r="D22" s="18" t="s">
        <v>221</v>
      </c>
      <c r="E22" s="18"/>
      <c r="F22" s="18"/>
      <c r="G22" s="18"/>
      <c r="H22" s="18"/>
      <c r="I22" s="18"/>
      <c r="J22" s="18"/>
      <c r="K22" s="18"/>
      <c r="L22" s="18"/>
      <c r="M22" s="12">
        <v>5.8828124999999991</v>
      </c>
      <c r="N22" s="12">
        <v>4.6403882515367165</v>
      </c>
      <c r="O22" s="18"/>
    </row>
    <row r="23" spans="1:15" x14ac:dyDescent="0.35">
      <c r="A23" s="19">
        <v>42228</v>
      </c>
      <c r="B23" s="18" t="s">
        <v>229</v>
      </c>
      <c r="C23" s="8">
        <v>222</v>
      </c>
      <c r="D23" s="18" t="s">
        <v>221</v>
      </c>
      <c r="E23" s="18"/>
      <c r="F23" s="18"/>
      <c r="G23" s="18"/>
      <c r="H23" s="18"/>
      <c r="I23" s="18"/>
      <c r="J23" s="18"/>
      <c r="K23" s="18"/>
      <c r="L23" s="18"/>
      <c r="M23" s="12">
        <v>18.0234375</v>
      </c>
      <c r="N23" s="12">
        <v>2.9831067331307475</v>
      </c>
      <c r="O23" s="18"/>
    </row>
    <row r="24" spans="1:15" x14ac:dyDescent="0.35">
      <c r="A24" s="19">
        <v>42228</v>
      </c>
      <c r="B24" s="18" t="s">
        <v>232</v>
      </c>
      <c r="C24" s="8">
        <v>222</v>
      </c>
      <c r="D24" s="18" t="s">
        <v>221</v>
      </c>
      <c r="E24" s="18"/>
      <c r="F24" s="18"/>
      <c r="G24" s="18"/>
      <c r="H24" s="18"/>
      <c r="I24" s="18"/>
      <c r="J24" s="18"/>
      <c r="K24" s="18"/>
      <c r="L24" s="18"/>
      <c r="M24" s="12">
        <v>15.65625</v>
      </c>
      <c r="N24" s="12">
        <v>0.96122328067546303</v>
      </c>
      <c r="O24" s="18"/>
    </row>
    <row r="25" spans="1:15" x14ac:dyDescent="0.35">
      <c r="A25" s="19">
        <v>42228</v>
      </c>
      <c r="B25" s="18" t="s">
        <v>228</v>
      </c>
      <c r="C25" s="8">
        <v>222</v>
      </c>
      <c r="D25" s="18" t="s">
        <v>221</v>
      </c>
      <c r="E25" s="18"/>
      <c r="F25" s="18"/>
      <c r="G25" s="18"/>
      <c r="H25" s="18"/>
      <c r="I25" s="18"/>
      <c r="J25" s="18"/>
      <c r="K25" s="18"/>
      <c r="L25" s="18"/>
      <c r="M25" s="12">
        <v>14.90625</v>
      </c>
      <c r="N25" s="12">
        <v>2.4859222776089562</v>
      </c>
      <c r="O25" s="18"/>
    </row>
    <row r="26" spans="1:15" x14ac:dyDescent="0.35">
      <c r="A26" s="19">
        <v>42228</v>
      </c>
      <c r="B26" s="18" t="s">
        <v>233</v>
      </c>
      <c r="C26" s="8">
        <v>222</v>
      </c>
      <c r="D26" s="18" t="s">
        <v>221</v>
      </c>
      <c r="E26" s="18"/>
      <c r="F26" s="18"/>
      <c r="G26" s="18"/>
      <c r="H26" s="18"/>
      <c r="I26" s="18"/>
      <c r="J26" s="18"/>
      <c r="K26" s="18"/>
      <c r="L26" s="18"/>
      <c r="M26" s="12">
        <v>14.953125000000004</v>
      </c>
      <c r="N26" s="12">
        <v>0.16572815184059708</v>
      </c>
      <c r="O26" s="18"/>
    </row>
    <row r="27" spans="1:15" x14ac:dyDescent="0.35">
      <c r="A27" s="19">
        <v>42228</v>
      </c>
      <c r="B27" s="18" t="s">
        <v>230</v>
      </c>
      <c r="C27" s="8">
        <v>222</v>
      </c>
      <c r="D27" s="18" t="s">
        <v>221</v>
      </c>
      <c r="E27" s="18"/>
      <c r="F27" s="18"/>
      <c r="G27" s="18"/>
      <c r="H27" s="18"/>
      <c r="I27" s="18"/>
      <c r="J27" s="18"/>
      <c r="K27" s="18"/>
      <c r="L27" s="18"/>
      <c r="M27" s="12">
        <v>17.0625</v>
      </c>
      <c r="N27" s="12">
        <v>0.69605823773050768</v>
      </c>
      <c r="O27" s="18"/>
    </row>
    <row r="28" spans="1:15" x14ac:dyDescent="0.35">
      <c r="A28" s="19">
        <v>42227</v>
      </c>
      <c r="B28" s="27" t="s">
        <v>297</v>
      </c>
      <c r="C28" s="9">
        <v>239</v>
      </c>
      <c r="D28" s="23" t="s">
        <v>221</v>
      </c>
      <c r="E28" s="18">
        <v>9.5999999999999992E-3</v>
      </c>
      <c r="F28" s="23">
        <f t="shared" ref="F28:F41" si="8">E28-0.00145</f>
        <v>8.1499999999999993E-3</v>
      </c>
      <c r="G28" s="22">
        <f t="shared" ref="G28:G41" si="9">(F28+0.00007)/0.0024</f>
        <v>3.4250000000000003</v>
      </c>
      <c r="H28" s="22">
        <f t="shared" ref="H28:H41" si="10">(G28*15)/10</f>
        <v>5.1375000000000011</v>
      </c>
      <c r="I28" s="23">
        <v>9.1000000000000004E-3</v>
      </c>
      <c r="J28" s="23">
        <f t="shared" ref="J28:J41" si="11">I28-0.00145</f>
        <v>7.6500000000000005E-3</v>
      </c>
      <c r="K28" s="22">
        <f t="shared" ref="K28:K41" si="12">(J28+0.00007)/0.0024</f>
        <v>3.2166666666666672</v>
      </c>
      <c r="L28" s="22">
        <f t="shared" ref="L28:L41" si="13">(K28*15)/10</f>
        <v>4.8250000000000011</v>
      </c>
      <c r="M28" s="22">
        <f t="shared" ref="M28:M41" si="14">AVERAGE(H28,L28)</f>
        <v>4.9812500000000011</v>
      </c>
      <c r="N28" s="22">
        <f t="shared" ref="N28:N41" si="15">STDEV(H28,L28)</f>
        <v>0.22097086912079611</v>
      </c>
    </row>
    <row r="29" spans="1:15" x14ac:dyDescent="0.35">
      <c r="A29" s="19">
        <v>42227</v>
      </c>
      <c r="B29" s="27" t="s">
        <v>309</v>
      </c>
      <c r="C29" s="9">
        <v>239</v>
      </c>
      <c r="D29" s="23" t="s">
        <v>221</v>
      </c>
      <c r="E29" s="18">
        <v>3.1399999999999997E-2</v>
      </c>
      <c r="F29" s="23">
        <f t="shared" si="8"/>
        <v>2.9949999999999997E-2</v>
      </c>
      <c r="G29" s="22">
        <f t="shared" si="9"/>
        <v>12.508333333333333</v>
      </c>
      <c r="H29" s="22">
        <f t="shared" si="10"/>
        <v>18.762499999999999</v>
      </c>
      <c r="I29" s="23">
        <v>2.8500000000000001E-2</v>
      </c>
      <c r="J29" s="23">
        <f t="shared" si="11"/>
        <v>2.7050000000000001E-2</v>
      </c>
      <c r="K29" s="22">
        <f t="shared" si="12"/>
        <v>11.300000000000002</v>
      </c>
      <c r="L29" s="22">
        <f t="shared" si="13"/>
        <v>16.950000000000003</v>
      </c>
      <c r="M29" s="22">
        <f t="shared" si="14"/>
        <v>17.856250000000003</v>
      </c>
      <c r="N29" s="22">
        <f t="shared" si="15"/>
        <v>1.2816310409006149</v>
      </c>
    </row>
    <row r="30" spans="1:15" x14ac:dyDescent="0.35">
      <c r="A30" s="19">
        <v>42227</v>
      </c>
      <c r="B30" s="27" t="s">
        <v>311</v>
      </c>
      <c r="C30" s="9">
        <v>239</v>
      </c>
      <c r="D30" s="23" t="s">
        <v>221</v>
      </c>
      <c r="E30" s="18">
        <v>2.0299999999999999E-2</v>
      </c>
      <c r="F30" s="23">
        <f t="shared" si="8"/>
        <v>1.8849999999999999E-2</v>
      </c>
      <c r="G30" s="22">
        <f t="shared" si="9"/>
        <v>7.8833333333333337</v>
      </c>
      <c r="H30" s="22">
        <f t="shared" si="10"/>
        <v>11.824999999999999</v>
      </c>
      <c r="I30" s="23">
        <v>0.02</v>
      </c>
      <c r="J30" s="23">
        <f t="shared" si="11"/>
        <v>1.8550000000000001E-2</v>
      </c>
      <c r="K30" s="22">
        <f t="shared" si="12"/>
        <v>7.7583333333333346</v>
      </c>
      <c r="L30" s="22">
        <f t="shared" si="13"/>
        <v>11.637500000000001</v>
      </c>
      <c r="M30" s="22">
        <f t="shared" si="14"/>
        <v>11.731249999999999</v>
      </c>
      <c r="N30" s="22">
        <f t="shared" si="15"/>
        <v>0.1325825214724764</v>
      </c>
    </row>
    <row r="31" spans="1:15" x14ac:dyDescent="0.35">
      <c r="A31" s="19">
        <v>42227</v>
      </c>
      <c r="B31" s="27" t="s">
        <v>290</v>
      </c>
      <c r="C31" s="9">
        <v>239</v>
      </c>
      <c r="D31" s="23" t="s">
        <v>221</v>
      </c>
      <c r="E31" s="18">
        <v>2.9000000000000001E-2</v>
      </c>
      <c r="F31" s="23">
        <f t="shared" si="8"/>
        <v>2.7550000000000002E-2</v>
      </c>
      <c r="G31" s="22">
        <f t="shared" si="9"/>
        <v>11.508333333333335</v>
      </c>
      <c r="H31" s="22">
        <f t="shared" si="10"/>
        <v>17.262500000000003</v>
      </c>
      <c r="I31" s="23">
        <v>2.4899999999999999E-2</v>
      </c>
      <c r="J31" s="23">
        <f t="shared" si="11"/>
        <v>2.3449999999999999E-2</v>
      </c>
      <c r="K31" s="22">
        <f t="shared" si="12"/>
        <v>9.8000000000000007</v>
      </c>
      <c r="L31" s="22">
        <f t="shared" si="13"/>
        <v>14.7</v>
      </c>
      <c r="M31" s="22">
        <f t="shared" si="14"/>
        <v>15.981250000000001</v>
      </c>
      <c r="N31" s="22">
        <f t="shared" si="15"/>
        <v>1.8119611267905305</v>
      </c>
    </row>
    <row r="32" spans="1:15" x14ac:dyDescent="0.35">
      <c r="A32" s="19">
        <v>42227</v>
      </c>
      <c r="B32" s="27" t="s">
        <v>291</v>
      </c>
      <c r="C32" s="9">
        <v>239</v>
      </c>
      <c r="D32" s="23" t="s">
        <v>221</v>
      </c>
      <c r="E32" s="18">
        <v>0.02</v>
      </c>
      <c r="F32" s="23">
        <f t="shared" si="8"/>
        <v>1.8550000000000001E-2</v>
      </c>
      <c r="G32" s="22">
        <f t="shared" si="9"/>
        <v>7.7583333333333346</v>
      </c>
      <c r="H32" s="22">
        <f t="shared" si="10"/>
        <v>11.637500000000001</v>
      </c>
      <c r="I32" s="23">
        <v>2.2599999999999999E-2</v>
      </c>
      <c r="J32" s="23">
        <f t="shared" si="11"/>
        <v>2.1149999999999999E-2</v>
      </c>
      <c r="K32" s="22">
        <f t="shared" si="12"/>
        <v>8.8416666666666668</v>
      </c>
      <c r="L32" s="22">
        <f t="shared" si="13"/>
        <v>13.262499999999999</v>
      </c>
      <c r="M32" s="22">
        <f t="shared" si="14"/>
        <v>12.45</v>
      </c>
      <c r="N32" s="22">
        <f t="shared" si="15"/>
        <v>1.1490485194281386</v>
      </c>
    </row>
    <row r="33" spans="1:15" x14ac:dyDescent="0.35">
      <c r="A33" s="19">
        <v>42227</v>
      </c>
      <c r="B33" s="27" t="s">
        <v>313</v>
      </c>
      <c r="C33" s="9">
        <v>239</v>
      </c>
      <c r="D33" s="23" t="s">
        <v>221</v>
      </c>
      <c r="E33" s="18">
        <v>2.8899999999999999E-2</v>
      </c>
      <c r="F33" s="23">
        <f t="shared" si="8"/>
        <v>2.7449999999999999E-2</v>
      </c>
      <c r="G33" s="22">
        <f t="shared" si="9"/>
        <v>11.466666666666667</v>
      </c>
      <c r="H33" s="22">
        <f t="shared" si="10"/>
        <v>17.2</v>
      </c>
      <c r="I33" s="23">
        <v>3.2599999999999997E-2</v>
      </c>
      <c r="J33" s="23">
        <f t="shared" si="11"/>
        <v>3.1149999999999997E-2</v>
      </c>
      <c r="K33" s="22">
        <f t="shared" si="12"/>
        <v>13.008333333333333</v>
      </c>
      <c r="L33" s="22">
        <f t="shared" si="13"/>
        <v>19.512499999999999</v>
      </c>
      <c r="M33" s="22">
        <f t="shared" si="14"/>
        <v>18.356249999999999</v>
      </c>
      <c r="N33" s="22">
        <f t="shared" si="15"/>
        <v>1.6351844314938913</v>
      </c>
    </row>
    <row r="34" spans="1:15" x14ac:dyDescent="0.35">
      <c r="A34" s="27">
        <v>42227</v>
      </c>
      <c r="B34" s="27" t="s">
        <v>308</v>
      </c>
      <c r="C34" s="9">
        <v>239</v>
      </c>
      <c r="D34" s="23" t="s">
        <v>221</v>
      </c>
      <c r="E34" s="18">
        <v>2.0199999999999999E-2</v>
      </c>
      <c r="F34" s="23">
        <f t="shared" si="8"/>
        <v>1.8749999999999999E-2</v>
      </c>
      <c r="G34" s="22">
        <f t="shared" si="9"/>
        <v>7.8416666666666677</v>
      </c>
      <c r="H34" s="22">
        <f t="shared" si="10"/>
        <v>11.762500000000001</v>
      </c>
      <c r="I34" s="23">
        <v>2.1100000000000001E-2</v>
      </c>
      <c r="J34" s="23">
        <f t="shared" si="11"/>
        <v>1.9650000000000001E-2</v>
      </c>
      <c r="K34" s="22">
        <f t="shared" si="12"/>
        <v>8.2166666666666686</v>
      </c>
      <c r="L34" s="22">
        <f t="shared" si="13"/>
        <v>12.325000000000003</v>
      </c>
      <c r="M34" s="22">
        <f t="shared" si="14"/>
        <v>12.043750000000003</v>
      </c>
      <c r="N34" s="22">
        <f t="shared" si="15"/>
        <v>0.39774756441743425</v>
      </c>
    </row>
    <row r="35" spans="1:15" x14ac:dyDescent="0.35">
      <c r="A35" s="27">
        <v>42227</v>
      </c>
      <c r="B35" s="27" t="s">
        <v>302</v>
      </c>
      <c r="C35" s="9">
        <v>239</v>
      </c>
      <c r="D35" s="23" t="s">
        <v>221</v>
      </c>
      <c r="E35" s="18">
        <v>1.8599999999999998E-2</v>
      </c>
      <c r="F35" s="23">
        <f t="shared" si="8"/>
        <v>1.7149999999999999E-2</v>
      </c>
      <c r="G35" s="22">
        <f t="shared" si="9"/>
        <v>7.1750000000000007</v>
      </c>
      <c r="H35" s="22">
        <f t="shared" si="10"/>
        <v>10.762500000000001</v>
      </c>
      <c r="I35" s="23">
        <v>1.9599999999999999E-2</v>
      </c>
      <c r="J35" s="23">
        <f t="shared" si="11"/>
        <v>1.8149999999999999E-2</v>
      </c>
      <c r="K35" s="22">
        <f t="shared" si="12"/>
        <v>7.5916666666666677</v>
      </c>
      <c r="L35" s="22">
        <f t="shared" si="13"/>
        <v>11.387500000000001</v>
      </c>
      <c r="M35" s="22">
        <f t="shared" si="14"/>
        <v>11.075000000000001</v>
      </c>
      <c r="N35" s="22">
        <f t="shared" si="15"/>
        <v>0.44194173824159222</v>
      </c>
    </row>
    <row r="36" spans="1:15" x14ac:dyDescent="0.35">
      <c r="A36" s="4">
        <v>42227</v>
      </c>
      <c r="B36" s="27" t="s">
        <v>296</v>
      </c>
      <c r="C36" s="9">
        <v>239</v>
      </c>
      <c r="D36" s="23" t="s">
        <v>221</v>
      </c>
      <c r="E36">
        <v>2.8000000000000001E-2</v>
      </c>
      <c r="F36" s="23">
        <f t="shared" si="8"/>
        <v>2.6550000000000001E-2</v>
      </c>
      <c r="G36" s="22">
        <f t="shared" si="9"/>
        <v>11.091666666666669</v>
      </c>
      <c r="H36" s="22">
        <f t="shared" si="10"/>
        <v>16.637500000000003</v>
      </c>
      <c r="I36" s="23">
        <v>2.63E-2</v>
      </c>
      <c r="J36" s="23">
        <f t="shared" si="11"/>
        <v>2.4850000000000001E-2</v>
      </c>
      <c r="K36" s="22">
        <f t="shared" si="12"/>
        <v>10.383333333333335</v>
      </c>
      <c r="L36" s="22">
        <f t="shared" si="13"/>
        <v>15.575000000000003</v>
      </c>
      <c r="M36" s="22">
        <f t="shared" si="14"/>
        <v>16.106250000000003</v>
      </c>
      <c r="N36" s="22">
        <f t="shared" si="15"/>
        <v>0.75130095501070671</v>
      </c>
    </row>
    <row r="37" spans="1:15" x14ac:dyDescent="0.35">
      <c r="A37" s="4">
        <v>42227</v>
      </c>
      <c r="B37" s="27" t="s">
        <v>304</v>
      </c>
      <c r="C37" s="9">
        <v>239</v>
      </c>
      <c r="D37" s="23" t="s">
        <v>221</v>
      </c>
      <c r="E37">
        <v>2.7199999999999998E-2</v>
      </c>
      <c r="F37" s="23">
        <f t="shared" si="8"/>
        <v>2.5749999999999999E-2</v>
      </c>
      <c r="G37" s="22">
        <f t="shared" si="9"/>
        <v>10.758333333333335</v>
      </c>
      <c r="H37" s="22">
        <f t="shared" si="10"/>
        <v>16.137500000000003</v>
      </c>
      <c r="I37" s="23">
        <v>3.09E-2</v>
      </c>
      <c r="J37" s="23">
        <f t="shared" si="11"/>
        <v>2.945E-2</v>
      </c>
      <c r="K37" s="22">
        <f t="shared" si="12"/>
        <v>12.3</v>
      </c>
      <c r="L37" s="22">
        <f t="shared" si="13"/>
        <v>18.45</v>
      </c>
      <c r="M37" s="22">
        <f t="shared" si="14"/>
        <v>17.293750000000003</v>
      </c>
      <c r="N37" s="22">
        <f t="shared" si="15"/>
        <v>1.6351844314938888</v>
      </c>
    </row>
    <row r="38" spans="1:15" x14ac:dyDescent="0.35">
      <c r="A38" s="4">
        <v>42227</v>
      </c>
      <c r="B38" s="27" t="s">
        <v>306</v>
      </c>
      <c r="C38" s="9">
        <v>239</v>
      </c>
      <c r="D38" s="23" t="s">
        <v>221</v>
      </c>
      <c r="E38">
        <v>2.4899999999999999E-2</v>
      </c>
      <c r="F38" s="23">
        <f t="shared" si="8"/>
        <v>2.3449999999999999E-2</v>
      </c>
      <c r="G38" s="22">
        <f t="shared" si="9"/>
        <v>9.8000000000000007</v>
      </c>
      <c r="H38" s="22">
        <f t="shared" si="10"/>
        <v>14.7</v>
      </c>
      <c r="I38" s="23">
        <v>2.6200000000000001E-2</v>
      </c>
      <c r="J38" s="23">
        <f t="shared" si="11"/>
        <v>2.4750000000000001E-2</v>
      </c>
      <c r="K38" s="22">
        <f t="shared" si="12"/>
        <v>10.341666666666669</v>
      </c>
      <c r="L38" s="22">
        <f t="shared" si="13"/>
        <v>15.512500000000003</v>
      </c>
      <c r="M38" s="22">
        <f t="shared" si="14"/>
        <v>15.106250000000001</v>
      </c>
      <c r="N38" s="22">
        <f t="shared" si="15"/>
        <v>0.57452425971407239</v>
      </c>
    </row>
    <row r="39" spans="1:15" x14ac:dyDescent="0.35">
      <c r="A39" s="27">
        <v>42227</v>
      </c>
      <c r="B39" s="27" t="s">
        <v>295</v>
      </c>
      <c r="C39" s="9">
        <v>239</v>
      </c>
      <c r="D39" s="23" t="s">
        <v>221</v>
      </c>
      <c r="E39">
        <v>1.8700000000000001E-2</v>
      </c>
      <c r="F39" s="23">
        <f t="shared" si="8"/>
        <v>1.7250000000000001E-2</v>
      </c>
      <c r="G39" s="22">
        <f t="shared" si="9"/>
        <v>7.2166666666666686</v>
      </c>
      <c r="H39" s="22">
        <f t="shared" si="10"/>
        <v>10.825000000000003</v>
      </c>
      <c r="I39" s="23">
        <v>1.84E-2</v>
      </c>
      <c r="J39" s="23">
        <f t="shared" si="11"/>
        <v>1.695E-2</v>
      </c>
      <c r="K39" s="22">
        <f t="shared" si="12"/>
        <v>7.0916666666666677</v>
      </c>
      <c r="L39" s="22">
        <f t="shared" si="13"/>
        <v>10.637500000000001</v>
      </c>
      <c r="M39" s="22">
        <f t="shared" si="14"/>
        <v>10.731250000000003</v>
      </c>
      <c r="N39" s="22">
        <f t="shared" si="15"/>
        <v>0.13258252147247893</v>
      </c>
    </row>
    <row r="40" spans="1:15" x14ac:dyDescent="0.35">
      <c r="A40" s="19">
        <v>42227</v>
      </c>
      <c r="B40" s="27" t="s">
        <v>310</v>
      </c>
      <c r="C40" s="9">
        <v>239</v>
      </c>
      <c r="D40" s="23" t="s">
        <v>221</v>
      </c>
      <c r="E40">
        <v>1.8700000000000001E-2</v>
      </c>
      <c r="F40" s="23">
        <f t="shared" si="8"/>
        <v>1.7250000000000001E-2</v>
      </c>
      <c r="G40" s="22">
        <f t="shared" si="9"/>
        <v>7.2166666666666686</v>
      </c>
      <c r="H40" s="22">
        <f t="shared" si="10"/>
        <v>10.825000000000003</v>
      </c>
      <c r="I40" s="23">
        <v>1.8800000000000001E-2</v>
      </c>
      <c r="J40" s="23">
        <f t="shared" si="11"/>
        <v>1.7350000000000001E-2</v>
      </c>
      <c r="K40" s="22">
        <f t="shared" si="12"/>
        <v>7.2583333333333346</v>
      </c>
      <c r="L40" s="22">
        <f t="shared" si="13"/>
        <v>10.887500000000001</v>
      </c>
      <c r="M40" s="22">
        <f t="shared" si="14"/>
        <v>10.856250000000003</v>
      </c>
      <c r="N40" s="22">
        <f t="shared" si="15"/>
        <v>4.4194173824157967E-2</v>
      </c>
    </row>
    <row r="41" spans="1:15" x14ac:dyDescent="0.35">
      <c r="A41" s="4">
        <v>42227</v>
      </c>
      <c r="B41" s="27" t="s">
        <v>312</v>
      </c>
      <c r="C41" s="9">
        <v>239</v>
      </c>
      <c r="D41" s="23" t="s">
        <v>221</v>
      </c>
      <c r="E41">
        <v>2.6800000000000001E-2</v>
      </c>
      <c r="F41" s="23">
        <f t="shared" si="8"/>
        <v>2.5350000000000001E-2</v>
      </c>
      <c r="G41" s="22">
        <f t="shared" si="9"/>
        <v>10.591666666666669</v>
      </c>
      <c r="H41" s="22">
        <f t="shared" si="10"/>
        <v>15.887500000000003</v>
      </c>
      <c r="I41" s="23">
        <v>3.1899999999999998E-2</v>
      </c>
      <c r="J41" s="23">
        <f t="shared" si="11"/>
        <v>3.0449999999999998E-2</v>
      </c>
      <c r="K41" s="22">
        <f t="shared" si="12"/>
        <v>12.716666666666667</v>
      </c>
      <c r="L41" s="22">
        <f t="shared" si="13"/>
        <v>19.074999999999999</v>
      </c>
      <c r="M41" s="22">
        <f t="shared" si="14"/>
        <v>17.481250000000003</v>
      </c>
      <c r="N41" s="22">
        <f t="shared" si="15"/>
        <v>2.2539028650321176</v>
      </c>
    </row>
    <row r="42" spans="1:15" x14ac:dyDescent="0.35">
      <c r="A42" s="4">
        <v>42227</v>
      </c>
      <c r="B42" s="18" t="s">
        <v>235</v>
      </c>
      <c r="C42" s="9">
        <v>239</v>
      </c>
      <c r="D42" s="18" t="s">
        <v>221</v>
      </c>
      <c r="F42" s="18"/>
      <c r="G42" s="18"/>
      <c r="H42" s="18"/>
      <c r="I42" s="18"/>
      <c r="J42" s="18"/>
      <c r="K42" s="18"/>
      <c r="L42" s="18"/>
      <c r="M42" s="12">
        <v>3.0454545454545459</v>
      </c>
      <c r="N42" s="12">
        <v>0.22498852128662858</v>
      </c>
      <c r="O42" t="s">
        <v>319</v>
      </c>
    </row>
    <row r="43" spans="1:15" x14ac:dyDescent="0.35">
      <c r="A43" s="4">
        <v>42227</v>
      </c>
      <c r="B43" s="18" t="s">
        <v>236</v>
      </c>
      <c r="C43" s="9">
        <v>239</v>
      </c>
      <c r="D43" s="18" t="s">
        <v>221</v>
      </c>
      <c r="F43" s="18"/>
      <c r="G43" s="18"/>
      <c r="H43" s="18"/>
      <c r="I43" s="18"/>
      <c r="J43" s="18"/>
      <c r="K43" s="18"/>
      <c r="L43" s="18"/>
      <c r="M43" s="12">
        <v>3.6818181818181825</v>
      </c>
      <c r="N43" s="12">
        <v>9.6423651979983038E-2</v>
      </c>
      <c r="O43" t="s">
        <v>319</v>
      </c>
    </row>
    <row r="44" spans="1:15" x14ac:dyDescent="0.35">
      <c r="A44" s="4">
        <v>42227</v>
      </c>
      <c r="B44" s="18" t="s">
        <v>234</v>
      </c>
      <c r="C44" s="9">
        <v>239</v>
      </c>
      <c r="D44" s="18" t="s">
        <v>221</v>
      </c>
      <c r="F44" s="18"/>
      <c r="G44" s="18"/>
      <c r="H44" s="18"/>
      <c r="I44" s="18"/>
      <c r="J44" s="18"/>
      <c r="K44" s="18"/>
      <c r="L44" s="18"/>
      <c r="M44" s="12">
        <v>4.1818181818181825</v>
      </c>
      <c r="N44" s="12">
        <v>2.6034386034595611</v>
      </c>
      <c r="O44" t="s">
        <v>319</v>
      </c>
    </row>
    <row r="45" spans="1:15" x14ac:dyDescent="0.35">
      <c r="A45" s="4">
        <v>42227</v>
      </c>
      <c r="B45" s="18" t="s">
        <v>231</v>
      </c>
      <c r="C45" s="9">
        <v>239</v>
      </c>
      <c r="D45" s="18" t="s">
        <v>221</v>
      </c>
      <c r="F45" s="18"/>
      <c r="G45" s="18"/>
      <c r="H45" s="18"/>
      <c r="I45" s="18"/>
      <c r="J45" s="18"/>
      <c r="K45" s="18"/>
      <c r="L45" s="18"/>
      <c r="M45" s="12">
        <v>1.6818181818181823</v>
      </c>
      <c r="N45" s="12">
        <v>3.2141217326661219E-2</v>
      </c>
      <c r="O45" t="s">
        <v>319</v>
      </c>
    </row>
    <row r="46" spans="1:15" x14ac:dyDescent="0.35">
      <c r="A46" s="4">
        <v>42227</v>
      </c>
      <c r="B46" s="18" t="s">
        <v>237</v>
      </c>
      <c r="C46" s="9">
        <v>239</v>
      </c>
      <c r="D46" s="18" t="s">
        <v>221</v>
      </c>
      <c r="F46" s="18"/>
      <c r="G46" s="18"/>
      <c r="H46" s="18"/>
      <c r="I46" s="18"/>
      <c r="J46" s="18"/>
      <c r="K46" s="18"/>
      <c r="L46" s="18"/>
      <c r="M46" s="12">
        <v>12.704545454545453</v>
      </c>
      <c r="N46" s="12">
        <v>0.44997704257325521</v>
      </c>
      <c r="O46" t="s">
        <v>319</v>
      </c>
    </row>
    <row r="47" spans="1:15" x14ac:dyDescent="0.35">
      <c r="A47" s="4">
        <v>42227</v>
      </c>
      <c r="B47" t="s">
        <v>227</v>
      </c>
      <c r="C47" s="9">
        <v>239</v>
      </c>
      <c r="D47" t="s">
        <v>221</v>
      </c>
      <c r="M47" s="12">
        <v>10.931818181818182</v>
      </c>
      <c r="N47" s="12">
        <v>0</v>
      </c>
      <c r="O47" t="s">
        <v>319</v>
      </c>
    </row>
    <row r="48" spans="1:15" x14ac:dyDescent="0.35">
      <c r="A48" s="4">
        <v>42227</v>
      </c>
      <c r="B48" t="s">
        <v>222</v>
      </c>
      <c r="C48" s="9">
        <v>239</v>
      </c>
      <c r="D48" t="s">
        <v>221</v>
      </c>
      <c r="M48" s="12">
        <v>5.9318181818181817</v>
      </c>
      <c r="N48" s="12">
        <v>6.4282434653321813E-2</v>
      </c>
      <c r="O48" t="s">
        <v>319</v>
      </c>
    </row>
    <row r="49" spans="1:15" x14ac:dyDescent="0.35">
      <c r="A49" s="4">
        <v>42227</v>
      </c>
      <c r="B49" t="s">
        <v>239</v>
      </c>
      <c r="C49" s="9">
        <v>239</v>
      </c>
      <c r="D49" t="s">
        <v>221</v>
      </c>
      <c r="M49" s="12">
        <v>13.409090909090907</v>
      </c>
      <c r="N49" s="12">
        <v>1.1249426064331407</v>
      </c>
      <c r="O49" t="s">
        <v>319</v>
      </c>
    </row>
    <row r="50" spans="1:15" x14ac:dyDescent="0.35">
      <c r="A50" s="4">
        <v>42227</v>
      </c>
      <c r="B50" t="s">
        <v>224</v>
      </c>
      <c r="C50" s="9">
        <v>239</v>
      </c>
      <c r="D50" t="s">
        <v>221</v>
      </c>
      <c r="M50" s="12">
        <v>4.1590909090909092</v>
      </c>
      <c r="N50" s="12">
        <v>0.12856486930664487</v>
      </c>
      <c r="O50" t="s">
        <v>319</v>
      </c>
    </row>
    <row r="51" spans="1:15" x14ac:dyDescent="0.35">
      <c r="A51" s="4">
        <v>42227</v>
      </c>
      <c r="B51" t="s">
        <v>229</v>
      </c>
      <c r="C51" s="9">
        <v>239</v>
      </c>
      <c r="D51" t="s">
        <v>221</v>
      </c>
      <c r="M51" s="12">
        <v>15.363636363636363</v>
      </c>
      <c r="N51" s="12">
        <v>3.2141217326662162E-2</v>
      </c>
      <c r="O51" t="s">
        <v>319</v>
      </c>
    </row>
    <row r="52" spans="1:15" x14ac:dyDescent="0.35">
      <c r="A52" s="4">
        <v>42227</v>
      </c>
      <c r="B52" t="s">
        <v>238</v>
      </c>
      <c r="C52" s="9">
        <v>239</v>
      </c>
      <c r="D52" t="s">
        <v>221</v>
      </c>
      <c r="M52" s="12">
        <v>11.56818181818182</v>
      </c>
      <c r="N52" s="12">
        <v>0.25712973861329103</v>
      </c>
      <c r="O52" t="s">
        <v>319</v>
      </c>
    </row>
  </sheetData>
  <autoFilter ref="A1:O52" xr:uid="{CA197F3A-1F60-4227-B362-04B3339144CB}">
    <sortState xmlns:xlrd2="http://schemas.microsoft.com/office/spreadsheetml/2017/richdata2" ref="A2:O52">
      <sortCondition ref="C1:C52"/>
    </sortState>
  </autoFilter>
  <sortState xmlns:xlrd2="http://schemas.microsoft.com/office/spreadsheetml/2017/richdata2" ref="A2:N72">
    <sortCondition ref="A2:A72"/>
    <sortCondition ref="C2:C72"/>
    <sortCondition ref="B2:B72"/>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2E0DA-A0FA-4701-B64B-8A89FB3095BE}">
  <dimension ref="A2:A3"/>
  <sheetViews>
    <sheetView workbookViewId="0">
      <selection activeCell="B7" sqref="B7"/>
    </sheetView>
  </sheetViews>
  <sheetFormatPr defaultRowHeight="14.5" x14ac:dyDescent="0.35"/>
  <cols>
    <col min="1" max="1" width="74.1796875" bestFit="1" customWidth="1"/>
  </cols>
  <sheetData>
    <row r="2" spans="1:1" x14ac:dyDescent="0.35">
      <c r="A2" t="s">
        <v>285</v>
      </c>
    </row>
    <row r="3" spans="1:1" x14ac:dyDescent="0.35">
      <c r="A3" t="s">
        <v>286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Readme</vt:lpstr>
      <vt:lpstr>Aug 2014 FEx</vt:lpstr>
      <vt:lpstr>Ag data_14_15</vt:lpstr>
      <vt:lpstr>tdn_2014</vt:lpstr>
      <vt:lpstr>Aug 2015 FEx</vt:lpstr>
      <vt:lpstr>tdn_2015</vt:lpstr>
      <vt:lpstr>tdp_2014</vt:lpstr>
      <vt:lpstr>tdp_2015</vt:lpstr>
      <vt:lpstr>DOC_2014</vt:lpstr>
      <vt:lpstr>DOC_2015</vt:lpstr>
      <vt:lpstr>tdp calculations</vt:lpstr>
      <vt:lpstr>tdp calc2</vt:lpstr>
      <vt:lpstr>MASTERSHEET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rearick</dc:creator>
  <cp:lastModifiedBy>Sandra Klemet</cp:lastModifiedBy>
  <dcterms:created xsi:type="dcterms:W3CDTF">2019-03-18T01:03:17Z</dcterms:created>
  <dcterms:modified xsi:type="dcterms:W3CDTF">2020-06-17T15:50:43Z</dcterms:modified>
</cp:coreProperties>
</file>