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sklem\Documents\Etudes\Trent\Xenopoulos lab\Projects\AgNP ELA lakes &amp; fish excretion\Data\"/>
    </mc:Choice>
  </mc:AlternateContent>
  <xr:revisionPtr revIDLastSave="0" documentId="13_ncr:1_{2355F399-4AFC-4ED1-A215-C99426912167}" xr6:coauthVersionLast="45" xr6:coauthVersionMax="45" xr10:uidLastSave="{00000000-0000-0000-0000-000000000000}"/>
  <bookViews>
    <workbookView xWindow="-110" yWindow="490" windowWidth="19420" windowHeight="10420" tabRatio="889" xr2:uid="{33E7FBB4-830F-460A-98F2-8A56863560C3}"/>
  </bookViews>
  <sheets>
    <sheet name="Readme" sheetId="3" r:id="rId1"/>
    <sheet name="Aug 2014 FEx" sheetId="2" r:id="rId2"/>
    <sheet name="Aug 2015 FEx" sheetId="4" r:id="rId3"/>
    <sheet name="Ag data_14_15" sheetId="5" r:id="rId4"/>
    <sheet name="tdn_2012" sheetId="16" r:id="rId5"/>
    <sheet name="tdn_2014" sheetId="8" r:id="rId6"/>
    <sheet name="tdn_2015" sheetId="6" r:id="rId7"/>
    <sheet name="tdp_2012" sheetId="17" r:id="rId8"/>
    <sheet name="tdp_2014" sheetId="7" r:id="rId9"/>
    <sheet name="tdp_2015" sheetId="9" r:id="rId10"/>
    <sheet name="DOC_2014" sheetId="11" r:id="rId11"/>
    <sheet name="DOC_2015" sheetId="10" r:id="rId12"/>
    <sheet name="tdp calculations" sheetId="12" r:id="rId13"/>
    <sheet name="tdp calc2" sheetId="13" r:id="rId14"/>
    <sheet name="MASTERSHEET" sheetId="14" r:id="rId15"/>
  </sheets>
  <definedNames>
    <definedName name="_xlnm._FilterDatabase" localSheetId="3" hidden="1">'Ag data_14_15'!$A$1:$F$1</definedName>
    <definedName name="_xlnm._FilterDatabase" localSheetId="14" hidden="1">MASTERSHEET!$A$1:$AD$1</definedName>
    <definedName name="_xlnm._FilterDatabase" localSheetId="6" hidden="1">tdn_2015!$A$1:$G$1</definedName>
    <definedName name="_xlnm._FilterDatabase" localSheetId="13" hidden="1">'tdp calc2'!$A$2:$S$51</definedName>
    <definedName name="_xlnm._FilterDatabase" localSheetId="8" hidden="1">tdp_2014!$A$1:$N$27</definedName>
    <definedName name="_xlnm._FilterDatabase" localSheetId="9" hidden="1">tdp_2015!$A$1:$O$52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103" i="14" l="1"/>
  <c r="AI104" i="14"/>
  <c r="AI105" i="14"/>
  <c r="AI106" i="14"/>
  <c r="AI107" i="14"/>
  <c r="AI108" i="14"/>
  <c r="AI109" i="14"/>
  <c r="AI110" i="14"/>
  <c r="AI111" i="14"/>
  <c r="AI112" i="14"/>
  <c r="AI113" i="14"/>
  <c r="AI114" i="14"/>
  <c r="AI115" i="14"/>
  <c r="AI116" i="14"/>
  <c r="AI117" i="14"/>
  <c r="AI118" i="14"/>
  <c r="AI119" i="14"/>
  <c r="AI120" i="14"/>
  <c r="AI121" i="14"/>
  <c r="AI127" i="14"/>
  <c r="AI128" i="14"/>
  <c r="AI129" i="14"/>
  <c r="AI130" i="14"/>
  <c r="AI131" i="14"/>
  <c r="AI132" i="14"/>
  <c r="AI133" i="14"/>
  <c r="AI134" i="14"/>
  <c r="AI135" i="14"/>
  <c r="AI136" i="14"/>
  <c r="AI137" i="14"/>
  <c r="AI138" i="14"/>
  <c r="AI139" i="14"/>
  <c r="AI140" i="14"/>
  <c r="AI141" i="14"/>
  <c r="AI102" i="14"/>
  <c r="AC103" i="14"/>
  <c r="AC104" i="14"/>
  <c r="AC105" i="14"/>
  <c r="AC106" i="14"/>
  <c r="AC107" i="14"/>
  <c r="AC108" i="14"/>
  <c r="AC109" i="14"/>
  <c r="AC110" i="14"/>
  <c r="AC111" i="14"/>
  <c r="AC112" i="14"/>
  <c r="AC113" i="14"/>
  <c r="AC114" i="14"/>
  <c r="AC115" i="14"/>
  <c r="AC116" i="14"/>
  <c r="AC117" i="14"/>
  <c r="AC118" i="14"/>
  <c r="AC119" i="14"/>
  <c r="AC120" i="14"/>
  <c r="AC121" i="14"/>
  <c r="AC127" i="14"/>
  <c r="AC128" i="14"/>
  <c r="AC129" i="14"/>
  <c r="AC130" i="14"/>
  <c r="AC131" i="14"/>
  <c r="AC132" i="14"/>
  <c r="AC133" i="14"/>
  <c r="AC134" i="14"/>
  <c r="AC135" i="14"/>
  <c r="AC136" i="14"/>
  <c r="AC137" i="14"/>
  <c r="AC138" i="14"/>
  <c r="AC139" i="14"/>
  <c r="AC140" i="14"/>
  <c r="AC141" i="14"/>
  <c r="AC142" i="14"/>
  <c r="AC143" i="14"/>
  <c r="AC144" i="14"/>
  <c r="AC146" i="14"/>
  <c r="AC102" i="14"/>
  <c r="AB128" i="14"/>
  <c r="AB129" i="14"/>
  <c r="AB130" i="14"/>
  <c r="AB131" i="14"/>
  <c r="AB132" i="14"/>
  <c r="AB133" i="14"/>
  <c r="AB134" i="14"/>
  <c r="AB135" i="14"/>
  <c r="AB136" i="14"/>
  <c r="AB137" i="14"/>
  <c r="AB138" i="14"/>
  <c r="AB139" i="14"/>
  <c r="AB140" i="14"/>
  <c r="AB141" i="14"/>
  <c r="AB142" i="14"/>
  <c r="AB143" i="14"/>
  <c r="AB144" i="14"/>
  <c r="AB146" i="14"/>
  <c r="AB127" i="14"/>
  <c r="AB103" i="14"/>
  <c r="AB104" i="14"/>
  <c r="AB105" i="14"/>
  <c r="AB106" i="14"/>
  <c r="AB107" i="14"/>
  <c r="AB108" i="14"/>
  <c r="AB109" i="14"/>
  <c r="AB110" i="14"/>
  <c r="AB111" i="14"/>
  <c r="AB112" i="14"/>
  <c r="AB113" i="14"/>
  <c r="AB114" i="14"/>
  <c r="AB115" i="14"/>
  <c r="AB116" i="14"/>
  <c r="AB117" i="14"/>
  <c r="AB118" i="14"/>
  <c r="AB119" i="14"/>
  <c r="AB120" i="14"/>
  <c r="AB121" i="14"/>
  <c r="AB102" i="14"/>
  <c r="N549" i="17"/>
  <c r="N548" i="17"/>
  <c r="N547" i="17"/>
  <c r="H551" i="17" s="1"/>
  <c r="F531" i="17"/>
  <c r="G531" i="17" s="1"/>
  <c r="G530" i="17"/>
  <c r="F530" i="17"/>
  <c r="F529" i="17"/>
  <c r="G529" i="17" s="1"/>
  <c r="F528" i="17"/>
  <c r="G528" i="17" s="1"/>
  <c r="H527" i="17"/>
  <c r="H526" i="17"/>
  <c r="I526" i="17" s="1"/>
  <c r="H525" i="17"/>
  <c r="H524" i="17"/>
  <c r="I524" i="17" s="1"/>
  <c r="G523" i="17"/>
  <c r="F523" i="17"/>
  <c r="F522" i="17"/>
  <c r="G522" i="17" s="1"/>
  <c r="F521" i="17"/>
  <c r="G521" i="17" s="1"/>
  <c r="F520" i="17"/>
  <c r="G520" i="17" s="1"/>
  <c r="H519" i="17"/>
  <c r="I518" i="17" s="1"/>
  <c r="H518" i="17"/>
  <c r="H517" i="17"/>
  <c r="H516" i="17"/>
  <c r="F515" i="17"/>
  <c r="G515" i="17" s="1"/>
  <c r="G514" i="17"/>
  <c r="F514" i="17"/>
  <c r="F513" i="17"/>
  <c r="G513" i="17" s="1"/>
  <c r="F512" i="17"/>
  <c r="G512" i="17" s="1"/>
  <c r="H511" i="17"/>
  <c r="H510" i="17"/>
  <c r="I510" i="17" s="1"/>
  <c r="H509" i="17"/>
  <c r="H508" i="17"/>
  <c r="I508" i="17" s="1"/>
  <c r="G507" i="17"/>
  <c r="F507" i="17"/>
  <c r="F506" i="17"/>
  <c r="G506" i="17" s="1"/>
  <c r="N505" i="17"/>
  <c r="F505" i="17"/>
  <c r="G505" i="17" s="1"/>
  <c r="N504" i="17"/>
  <c r="H501" i="17" s="1"/>
  <c r="H504" i="17"/>
  <c r="G504" i="17"/>
  <c r="F504" i="17"/>
  <c r="N503" i="17"/>
  <c r="F532" i="17" s="1"/>
  <c r="G532" i="17" s="1"/>
  <c r="H503" i="17"/>
  <c r="G503" i="17"/>
  <c r="F503" i="17"/>
  <c r="H502" i="17"/>
  <c r="I502" i="17" s="1"/>
  <c r="G502" i="17"/>
  <c r="F502" i="17"/>
  <c r="F501" i="17"/>
  <c r="G501" i="17" s="1"/>
  <c r="G500" i="17"/>
  <c r="F500" i="17"/>
  <c r="H499" i="17"/>
  <c r="F499" i="17"/>
  <c r="G499" i="17" s="1"/>
  <c r="I498" i="17"/>
  <c r="H498" i="17"/>
  <c r="F498" i="17"/>
  <c r="G498" i="17" s="1"/>
  <c r="H497" i="17"/>
  <c r="H496" i="17"/>
  <c r="I496" i="17" s="1"/>
  <c r="H495" i="17"/>
  <c r="F495" i="17"/>
  <c r="G495" i="17" s="1"/>
  <c r="H494" i="17"/>
  <c r="I494" i="17" s="1"/>
  <c r="G494" i="17"/>
  <c r="F494" i="17"/>
  <c r="F493" i="17"/>
  <c r="G493" i="17" s="1"/>
  <c r="F492" i="17"/>
  <c r="G492" i="17" s="1"/>
  <c r="H491" i="17"/>
  <c r="F491" i="17"/>
  <c r="G491" i="17" s="1"/>
  <c r="H490" i="17"/>
  <c r="I490" i="17" s="1"/>
  <c r="F490" i="17"/>
  <c r="G490" i="17" s="1"/>
  <c r="H489" i="17"/>
  <c r="G489" i="17"/>
  <c r="F489" i="17"/>
  <c r="I488" i="17"/>
  <c r="H488" i="17"/>
  <c r="G488" i="17"/>
  <c r="F488" i="17"/>
  <c r="H466" i="17"/>
  <c r="F430" i="17"/>
  <c r="G430" i="17" s="1"/>
  <c r="F414" i="17"/>
  <c r="G414" i="17" s="1"/>
  <c r="N409" i="17"/>
  <c r="H409" i="17"/>
  <c r="N408" i="17"/>
  <c r="N407" i="17"/>
  <c r="H397" i="17"/>
  <c r="H396" i="17"/>
  <c r="F383" i="17"/>
  <c r="G383" i="17" s="1"/>
  <c r="H346" i="17"/>
  <c r="F328" i="17"/>
  <c r="G328" i="17" s="1"/>
  <c r="H309" i="17"/>
  <c r="N301" i="17"/>
  <c r="N300" i="17"/>
  <c r="N299" i="17"/>
  <c r="H269" i="17"/>
  <c r="F265" i="17"/>
  <c r="G265" i="17" s="1"/>
  <c r="H260" i="17"/>
  <c r="F256" i="17"/>
  <c r="G256" i="17" s="1"/>
  <c r="H237" i="17"/>
  <c r="F233" i="17"/>
  <c r="G233" i="17" s="1"/>
  <c r="H228" i="17"/>
  <c r="F224" i="17"/>
  <c r="G224" i="17" s="1"/>
  <c r="N211" i="17"/>
  <c r="N210" i="17"/>
  <c r="N209" i="17"/>
  <c r="H209" i="17"/>
  <c r="H208" i="17"/>
  <c r="F208" i="17"/>
  <c r="G208" i="17" s="1"/>
  <c r="H206" i="17"/>
  <c r="F205" i="17"/>
  <c r="G205" i="17" s="1"/>
  <c r="F204" i="17"/>
  <c r="G204" i="17" s="1"/>
  <c r="F202" i="17"/>
  <c r="G202" i="17" s="1"/>
  <c r="H200" i="17"/>
  <c r="H197" i="17"/>
  <c r="F196" i="17"/>
  <c r="G196" i="17" s="1"/>
  <c r="F192" i="17"/>
  <c r="G192" i="17" s="1"/>
  <c r="H190" i="17"/>
  <c r="F185" i="17"/>
  <c r="G185" i="17" s="1"/>
  <c r="F184" i="17"/>
  <c r="G184" i="17" s="1"/>
  <c r="H182" i="17"/>
  <c r="I182" i="17" s="1"/>
  <c r="F179" i="17"/>
  <c r="G179" i="17" s="1"/>
  <c r="F178" i="17"/>
  <c r="G178" i="17" s="1"/>
  <c r="H175" i="17"/>
  <c r="H174" i="17"/>
  <c r="I174" i="17" s="1"/>
  <c r="F171" i="17"/>
  <c r="G171" i="17" s="1"/>
  <c r="F170" i="17"/>
  <c r="G170" i="17" s="1"/>
  <c r="H167" i="17"/>
  <c r="H166" i="17"/>
  <c r="I166" i="17" s="1"/>
  <c r="F163" i="17"/>
  <c r="G163" i="17" s="1"/>
  <c r="F162" i="17"/>
  <c r="G162" i="17" s="1"/>
  <c r="H159" i="17"/>
  <c r="H158" i="17"/>
  <c r="F155" i="17"/>
  <c r="G155" i="17" s="1"/>
  <c r="F154" i="17"/>
  <c r="G154" i="17" s="1"/>
  <c r="H151" i="17"/>
  <c r="H150" i="17"/>
  <c r="F147" i="17"/>
  <c r="G147" i="17" s="1"/>
  <c r="F146" i="17"/>
  <c r="G146" i="17" s="1"/>
  <c r="F145" i="17"/>
  <c r="G145" i="17" s="1"/>
  <c r="F144" i="17"/>
  <c r="G144" i="17" s="1"/>
  <c r="H143" i="17"/>
  <c r="H142" i="17"/>
  <c r="H141" i="17"/>
  <c r="H140" i="17"/>
  <c r="I140" i="17" s="1"/>
  <c r="F139" i="17"/>
  <c r="G139" i="17" s="1"/>
  <c r="F138" i="17"/>
  <c r="G138" i="17" s="1"/>
  <c r="F137" i="17"/>
  <c r="G137" i="17" s="1"/>
  <c r="F136" i="17"/>
  <c r="G136" i="17" s="1"/>
  <c r="H135" i="17"/>
  <c r="H134" i="17"/>
  <c r="H133" i="17"/>
  <c r="H132" i="17"/>
  <c r="I132" i="17" s="1"/>
  <c r="F131" i="17"/>
  <c r="G131" i="17" s="1"/>
  <c r="F130" i="17"/>
  <c r="G130" i="17" s="1"/>
  <c r="F129" i="17"/>
  <c r="G129" i="17" s="1"/>
  <c r="F128" i="17"/>
  <c r="G128" i="17" s="1"/>
  <c r="H127" i="17"/>
  <c r="H126" i="17"/>
  <c r="I126" i="17" s="1"/>
  <c r="H125" i="17"/>
  <c r="H124" i="17"/>
  <c r="I124" i="17" s="1"/>
  <c r="F123" i="17"/>
  <c r="G123" i="17" s="1"/>
  <c r="N122" i="17"/>
  <c r="H122" i="17"/>
  <c r="N121" i="17"/>
  <c r="H121" i="17"/>
  <c r="N120" i="17"/>
  <c r="H187" i="17" s="1"/>
  <c r="H120" i="17"/>
  <c r="I120" i="17" s="1"/>
  <c r="F120" i="17"/>
  <c r="G120" i="17" s="1"/>
  <c r="H119" i="17"/>
  <c r="H118" i="17"/>
  <c r="I118" i="17" s="1"/>
  <c r="H117" i="17"/>
  <c r="F117" i="17"/>
  <c r="G117" i="17" s="1"/>
  <c r="H116" i="17"/>
  <c r="I116" i="17" s="1"/>
  <c r="F116" i="17"/>
  <c r="G116" i="17" s="1"/>
  <c r="F115" i="17"/>
  <c r="G115" i="17" s="1"/>
  <c r="F114" i="17"/>
  <c r="G114" i="17" s="1"/>
  <c r="H112" i="17"/>
  <c r="I112" i="17" s="1"/>
  <c r="H111" i="17"/>
  <c r="F111" i="17"/>
  <c r="G111" i="17" s="1"/>
  <c r="H110" i="17"/>
  <c r="I110" i="17" s="1"/>
  <c r="F110" i="17"/>
  <c r="G110" i="17" s="1"/>
  <c r="F109" i="17"/>
  <c r="G109" i="17" s="1"/>
  <c r="H108" i="17"/>
  <c r="F108" i="17"/>
  <c r="G108" i="17" s="1"/>
  <c r="N17" i="17"/>
  <c r="N16" i="17"/>
  <c r="H13" i="17" s="1"/>
  <c r="N15" i="17"/>
  <c r="H105" i="17" s="1"/>
  <c r="H11" i="17"/>
  <c r="H10" i="17"/>
  <c r="I10" i="17" s="1"/>
  <c r="F7" i="17"/>
  <c r="G7" i="17" s="1"/>
  <c r="F6" i="17"/>
  <c r="G6" i="17" s="1"/>
  <c r="H3" i="17"/>
  <c r="H2" i="17"/>
  <c r="I2" i="17" s="1"/>
  <c r="Z102" i="14"/>
  <c r="Z103" i="14"/>
  <c r="Z104" i="14"/>
  <c r="Z105" i="14"/>
  <c r="Z106" i="14"/>
  <c r="Z107" i="14"/>
  <c r="Z108" i="14"/>
  <c r="Z109" i="14"/>
  <c r="Z110" i="14"/>
  <c r="Z111" i="14"/>
  <c r="Z112" i="14"/>
  <c r="Z113" i="14"/>
  <c r="Z114" i="14"/>
  <c r="Z115" i="14"/>
  <c r="Z116" i="14"/>
  <c r="Z117" i="14"/>
  <c r="Z118" i="14"/>
  <c r="Z119" i="14"/>
  <c r="Z120" i="14"/>
  <c r="Z121" i="14"/>
  <c r="Z128" i="14"/>
  <c r="Z129" i="14"/>
  <c r="Z130" i="14"/>
  <c r="Z131" i="14"/>
  <c r="Z132" i="14"/>
  <c r="Z133" i="14"/>
  <c r="Z134" i="14"/>
  <c r="Z135" i="14"/>
  <c r="Z136" i="14"/>
  <c r="Z137" i="14"/>
  <c r="Z138" i="14"/>
  <c r="Z139" i="14"/>
  <c r="Z140" i="14"/>
  <c r="Z141" i="14"/>
  <c r="Z127" i="14"/>
  <c r="Y128" i="14"/>
  <c r="Y129" i="14"/>
  <c r="Y130" i="14"/>
  <c r="Y131" i="14"/>
  <c r="Y132" i="14"/>
  <c r="Y133" i="14"/>
  <c r="Y134" i="14"/>
  <c r="Y135" i="14"/>
  <c r="Y136" i="14"/>
  <c r="Y137" i="14"/>
  <c r="Y138" i="14"/>
  <c r="Y139" i="14"/>
  <c r="Y140" i="14"/>
  <c r="Y141" i="14"/>
  <c r="Y142" i="14"/>
  <c r="Y143" i="14"/>
  <c r="Y144" i="14"/>
  <c r="Y146" i="14"/>
  <c r="Y147" i="14"/>
  <c r="Y148" i="14"/>
  <c r="Y149" i="14"/>
  <c r="Y127" i="14"/>
  <c r="Y103" i="14"/>
  <c r="Y104" i="14"/>
  <c r="Y105" i="14"/>
  <c r="Y106" i="14"/>
  <c r="Y107" i="14"/>
  <c r="Y108" i="14"/>
  <c r="Y109" i="14"/>
  <c r="Y110" i="14"/>
  <c r="Y111" i="14"/>
  <c r="Y112" i="14"/>
  <c r="Y113" i="14"/>
  <c r="Y114" i="14"/>
  <c r="Y115" i="14"/>
  <c r="Y116" i="14"/>
  <c r="Y117" i="14"/>
  <c r="Y118" i="14"/>
  <c r="Y119" i="14"/>
  <c r="Y120" i="14"/>
  <c r="Y121" i="14"/>
  <c r="Y122" i="14"/>
  <c r="Y123" i="14"/>
  <c r="Y124" i="14"/>
  <c r="Y102" i="14"/>
  <c r="F14" i="17" l="1"/>
  <c r="G14" i="17" s="1"/>
  <c r="F15" i="17"/>
  <c r="G15" i="17" s="1"/>
  <c r="F16" i="17"/>
  <c r="G16" i="17" s="1"/>
  <c r="F21" i="17"/>
  <c r="G21" i="17" s="1"/>
  <c r="H24" i="17"/>
  <c r="F28" i="17"/>
  <c r="G28" i="17" s="1"/>
  <c r="F29" i="17"/>
  <c r="G29" i="17" s="1"/>
  <c r="H32" i="17"/>
  <c r="I32" i="17" s="1"/>
  <c r="H33" i="17"/>
  <c r="F36" i="17"/>
  <c r="G36" i="17" s="1"/>
  <c r="F37" i="17"/>
  <c r="G37" i="17" s="1"/>
  <c r="H38" i="17"/>
  <c r="I38" i="17" s="1"/>
  <c r="H39" i="17"/>
  <c r="F42" i="17"/>
  <c r="G42" i="17" s="1"/>
  <c r="F43" i="17"/>
  <c r="G43" i="17" s="1"/>
  <c r="H46" i="17"/>
  <c r="I46" i="17" s="1"/>
  <c r="H47" i="17"/>
  <c r="F50" i="17"/>
  <c r="G50" i="17" s="1"/>
  <c r="H52" i="17"/>
  <c r="F57" i="17"/>
  <c r="G57" i="17" s="1"/>
  <c r="F62" i="17"/>
  <c r="G62" i="17" s="1"/>
  <c r="H66" i="17"/>
  <c r="F76" i="17"/>
  <c r="G76" i="17" s="1"/>
  <c r="H80" i="17"/>
  <c r="I80" i="17" s="1"/>
  <c r="F85" i="17"/>
  <c r="G85" i="17" s="1"/>
  <c r="H89" i="17"/>
  <c r="I228" i="17"/>
  <c r="F4" i="17"/>
  <c r="G4" i="17" s="1"/>
  <c r="F5" i="17"/>
  <c r="G5" i="17" s="1"/>
  <c r="H8" i="17"/>
  <c r="I8" i="17" s="1"/>
  <c r="H9" i="17"/>
  <c r="F12" i="17"/>
  <c r="G12" i="17" s="1"/>
  <c r="F13" i="17"/>
  <c r="G13" i="17" s="1"/>
  <c r="F17" i="17"/>
  <c r="G17" i="17" s="1"/>
  <c r="F18" i="17"/>
  <c r="G18" i="17" s="1"/>
  <c r="F19" i="17"/>
  <c r="G19" i="17" s="1"/>
  <c r="H22" i="17"/>
  <c r="H23" i="17"/>
  <c r="F26" i="17"/>
  <c r="G26" i="17" s="1"/>
  <c r="F27" i="17"/>
  <c r="G27" i="17" s="1"/>
  <c r="H30" i="17"/>
  <c r="H31" i="17"/>
  <c r="F34" i="17"/>
  <c r="G34" i="17" s="1"/>
  <c r="F35" i="17"/>
  <c r="G35" i="17" s="1"/>
  <c r="F40" i="17"/>
  <c r="G40" i="17" s="1"/>
  <c r="F41" i="17"/>
  <c r="G41" i="17" s="1"/>
  <c r="H44" i="17"/>
  <c r="I44" i="17" s="1"/>
  <c r="H45" i="17"/>
  <c r="F48" i="17"/>
  <c r="G48" i="17" s="1"/>
  <c r="F49" i="17"/>
  <c r="G49" i="17" s="1"/>
  <c r="H53" i="17"/>
  <c r="F63" i="17"/>
  <c r="G63" i="17" s="1"/>
  <c r="H67" i="17"/>
  <c r="H72" i="17"/>
  <c r="F77" i="17"/>
  <c r="G77" i="17" s="1"/>
  <c r="H81" i="17"/>
  <c r="F100" i="17"/>
  <c r="G100" i="17" s="1"/>
  <c r="H104" i="17"/>
  <c r="I104" i="17" s="1"/>
  <c r="H297" i="17"/>
  <c r="H296" i="17"/>
  <c r="F293" i="17"/>
  <c r="G293" i="17" s="1"/>
  <c r="F292" i="17"/>
  <c r="G292" i="17" s="1"/>
  <c r="H289" i="17"/>
  <c r="H288" i="17"/>
  <c r="H371" i="17"/>
  <c r="H362" i="17"/>
  <c r="F345" i="17"/>
  <c r="G345" i="17" s="1"/>
  <c r="H340" i="17"/>
  <c r="F336" i="17"/>
  <c r="G336" i="17" s="1"/>
  <c r="H317" i="17"/>
  <c r="F313" i="17"/>
  <c r="G313" i="17" s="1"/>
  <c r="H308" i="17"/>
  <c r="I308" i="17" s="1"/>
  <c r="F304" i="17"/>
  <c r="G304" i="17" s="1"/>
  <c r="F300" i="17"/>
  <c r="G300" i="17" s="1"/>
  <c r="H287" i="17"/>
  <c r="H387" i="17"/>
  <c r="H378" i="17"/>
  <c r="F351" i="17"/>
  <c r="G351" i="17" s="1"/>
  <c r="F344" i="17"/>
  <c r="G344" i="17" s="1"/>
  <c r="H325" i="17"/>
  <c r="F321" i="17"/>
  <c r="G321" i="17" s="1"/>
  <c r="H316" i="17"/>
  <c r="I316" i="17" s="1"/>
  <c r="F312" i="17"/>
  <c r="G312" i="17" s="1"/>
  <c r="H295" i="17"/>
  <c r="F291" i="17"/>
  <c r="G291" i="17" s="1"/>
  <c r="H286" i="17"/>
  <c r="F367" i="17"/>
  <c r="G367" i="17" s="1"/>
  <c r="F358" i="17"/>
  <c r="G358" i="17" s="1"/>
  <c r="H333" i="17"/>
  <c r="F329" i="17"/>
  <c r="G329" i="17" s="1"/>
  <c r="H324" i="17"/>
  <c r="I324" i="17" s="1"/>
  <c r="F320" i="17"/>
  <c r="G320" i="17" s="1"/>
  <c r="F299" i="17"/>
  <c r="G299" i="17" s="1"/>
  <c r="H294" i="17"/>
  <c r="I294" i="17" s="1"/>
  <c r="F290" i="17"/>
  <c r="G290" i="17" s="1"/>
  <c r="H332" i="17"/>
  <c r="I332" i="17" s="1"/>
  <c r="H355" i="17"/>
  <c r="H6" i="17"/>
  <c r="I6" i="17" s="1"/>
  <c r="H7" i="17"/>
  <c r="F10" i="17"/>
  <c r="G10" i="17" s="1"/>
  <c r="F11" i="17"/>
  <c r="G11" i="17" s="1"/>
  <c r="H14" i="17"/>
  <c r="I14" i="17" s="1"/>
  <c r="H15" i="17"/>
  <c r="H16" i="17"/>
  <c r="H20" i="17"/>
  <c r="H21" i="17"/>
  <c r="F24" i="17"/>
  <c r="G24" i="17" s="1"/>
  <c r="F25" i="17"/>
  <c r="G25" i="17" s="1"/>
  <c r="H28" i="17"/>
  <c r="H29" i="17"/>
  <c r="F32" i="17"/>
  <c r="G32" i="17" s="1"/>
  <c r="F33" i="17"/>
  <c r="G33" i="17" s="1"/>
  <c r="H36" i="17"/>
  <c r="I36" i="17" s="1"/>
  <c r="F38" i="17"/>
  <c r="G38" i="17" s="1"/>
  <c r="F39" i="17"/>
  <c r="G39" i="17" s="1"/>
  <c r="H42" i="17"/>
  <c r="H43" i="17"/>
  <c r="F46" i="17"/>
  <c r="G46" i="17" s="1"/>
  <c r="F47" i="17"/>
  <c r="G47" i="17" s="1"/>
  <c r="H50" i="17"/>
  <c r="F69" i="17"/>
  <c r="G69" i="17" s="1"/>
  <c r="H73" i="17"/>
  <c r="F92" i="17"/>
  <c r="G92" i="17" s="1"/>
  <c r="H96" i="17"/>
  <c r="F101" i="17"/>
  <c r="G101" i="17" s="1"/>
  <c r="I142" i="17"/>
  <c r="I158" i="17"/>
  <c r="F337" i="17"/>
  <c r="G337" i="17" s="1"/>
  <c r="F20" i="17"/>
  <c r="G20" i="17" s="1"/>
  <c r="H25" i="17"/>
  <c r="F2" i="17"/>
  <c r="G2" i="17" s="1"/>
  <c r="F3" i="17"/>
  <c r="G3" i="17" s="1"/>
  <c r="H4" i="17"/>
  <c r="H5" i="17"/>
  <c r="F8" i="17"/>
  <c r="G8" i="17" s="1"/>
  <c r="F9" i="17"/>
  <c r="G9" i="17" s="1"/>
  <c r="H12" i="17"/>
  <c r="I12" i="17" s="1"/>
  <c r="F107" i="17"/>
  <c r="G107" i="17" s="1"/>
  <c r="F103" i="17"/>
  <c r="G103" i="17" s="1"/>
  <c r="F102" i="17"/>
  <c r="G102" i="17" s="1"/>
  <c r="H99" i="17"/>
  <c r="H98" i="17"/>
  <c r="I98" i="17" s="1"/>
  <c r="F95" i="17"/>
  <c r="G95" i="17" s="1"/>
  <c r="F94" i="17"/>
  <c r="G94" i="17" s="1"/>
  <c r="H91" i="17"/>
  <c r="H90" i="17"/>
  <c r="I90" i="17" s="1"/>
  <c r="F87" i="17"/>
  <c r="G87" i="17" s="1"/>
  <c r="F86" i="17"/>
  <c r="G86" i="17" s="1"/>
  <c r="H83" i="17"/>
  <c r="H82" i="17"/>
  <c r="I82" i="17" s="1"/>
  <c r="F79" i="17"/>
  <c r="G79" i="17" s="1"/>
  <c r="F78" i="17"/>
  <c r="G78" i="17" s="1"/>
  <c r="H75" i="17"/>
  <c r="H74" i="17"/>
  <c r="I74" i="17" s="1"/>
  <c r="F71" i="17"/>
  <c r="G71" i="17" s="1"/>
  <c r="F70" i="17"/>
  <c r="G70" i="17" s="1"/>
  <c r="F65" i="17"/>
  <c r="G65" i="17" s="1"/>
  <c r="F64" i="17"/>
  <c r="G64" i="17" s="1"/>
  <c r="F59" i="17"/>
  <c r="G59" i="17" s="1"/>
  <c r="F58" i="17"/>
  <c r="G58" i="17" s="1"/>
  <c r="H55" i="17"/>
  <c r="H54" i="17"/>
  <c r="I54" i="17" s="1"/>
  <c r="F51" i="17"/>
  <c r="G51" i="17" s="1"/>
  <c r="F105" i="17"/>
  <c r="G105" i="17" s="1"/>
  <c r="F104" i="17"/>
  <c r="G104" i="17" s="1"/>
  <c r="H101" i="17"/>
  <c r="H100" i="17"/>
  <c r="F97" i="17"/>
  <c r="G97" i="17" s="1"/>
  <c r="F96" i="17"/>
  <c r="G96" i="17" s="1"/>
  <c r="H93" i="17"/>
  <c r="H92" i="17"/>
  <c r="F89" i="17"/>
  <c r="G89" i="17" s="1"/>
  <c r="F88" i="17"/>
  <c r="G88" i="17" s="1"/>
  <c r="H85" i="17"/>
  <c r="H84" i="17"/>
  <c r="F81" i="17"/>
  <c r="G81" i="17" s="1"/>
  <c r="F80" i="17"/>
  <c r="G80" i="17" s="1"/>
  <c r="H77" i="17"/>
  <c r="H76" i="17"/>
  <c r="F73" i="17"/>
  <c r="G73" i="17" s="1"/>
  <c r="F72" i="17"/>
  <c r="G72" i="17" s="1"/>
  <c r="H69" i="17"/>
  <c r="I68" i="17" s="1"/>
  <c r="F67" i="17"/>
  <c r="G67" i="17" s="1"/>
  <c r="F66" i="17"/>
  <c r="G66" i="17" s="1"/>
  <c r="H63" i="17"/>
  <c r="H62" i="17"/>
  <c r="I62" i="17" s="1"/>
  <c r="F61" i="17"/>
  <c r="G61" i="17" s="1"/>
  <c r="F60" i="17"/>
  <c r="G60" i="17" s="1"/>
  <c r="H57" i="17"/>
  <c r="H56" i="17"/>
  <c r="I56" i="17" s="1"/>
  <c r="F53" i="17"/>
  <c r="G53" i="17" s="1"/>
  <c r="F52" i="17"/>
  <c r="G52" i="17" s="1"/>
  <c r="F106" i="17"/>
  <c r="G106" i="17" s="1"/>
  <c r="H103" i="17"/>
  <c r="H102" i="17"/>
  <c r="F99" i="17"/>
  <c r="G99" i="17" s="1"/>
  <c r="F98" i="17"/>
  <c r="G98" i="17" s="1"/>
  <c r="H95" i="17"/>
  <c r="H94" i="17"/>
  <c r="F91" i="17"/>
  <c r="G91" i="17" s="1"/>
  <c r="F90" i="17"/>
  <c r="G90" i="17" s="1"/>
  <c r="H87" i="17"/>
  <c r="H86" i="17"/>
  <c r="F83" i="17"/>
  <c r="G83" i="17" s="1"/>
  <c r="F82" i="17"/>
  <c r="G82" i="17" s="1"/>
  <c r="H79" i="17"/>
  <c r="H78" i="17"/>
  <c r="F75" i="17"/>
  <c r="G75" i="17" s="1"/>
  <c r="F74" i="17"/>
  <c r="G74" i="17" s="1"/>
  <c r="H71" i="17"/>
  <c r="H70" i="17"/>
  <c r="F68" i="17"/>
  <c r="G68" i="17" s="1"/>
  <c r="H65" i="17"/>
  <c r="H64" i="17"/>
  <c r="I64" i="17" s="1"/>
  <c r="H59" i="17"/>
  <c r="H58" i="17"/>
  <c r="F55" i="17"/>
  <c r="G55" i="17" s="1"/>
  <c r="F54" i="17"/>
  <c r="G54" i="17" s="1"/>
  <c r="H51" i="17"/>
  <c r="H17" i="17"/>
  <c r="H18" i="17"/>
  <c r="H19" i="17"/>
  <c r="F22" i="17"/>
  <c r="G22" i="17" s="1"/>
  <c r="F23" i="17"/>
  <c r="G23" i="17" s="1"/>
  <c r="H26" i="17"/>
  <c r="H27" i="17"/>
  <c r="F30" i="17"/>
  <c r="G30" i="17" s="1"/>
  <c r="F31" i="17"/>
  <c r="G31" i="17" s="1"/>
  <c r="H34" i="17"/>
  <c r="H35" i="17"/>
  <c r="H40" i="17"/>
  <c r="I40" i="17" s="1"/>
  <c r="H41" i="17"/>
  <c r="F44" i="17"/>
  <c r="G44" i="17" s="1"/>
  <c r="F45" i="17"/>
  <c r="G45" i="17" s="1"/>
  <c r="H48" i="17"/>
  <c r="I48" i="17" s="1"/>
  <c r="H49" i="17"/>
  <c r="F56" i="17"/>
  <c r="G56" i="17" s="1"/>
  <c r="H60" i="17"/>
  <c r="I60" i="17" s="1"/>
  <c r="F84" i="17"/>
  <c r="G84" i="17" s="1"/>
  <c r="H88" i="17"/>
  <c r="I88" i="17" s="1"/>
  <c r="F93" i="17"/>
  <c r="G93" i="17" s="1"/>
  <c r="H97" i="17"/>
  <c r="I134" i="17"/>
  <c r="I150" i="17"/>
  <c r="I208" i="17"/>
  <c r="I260" i="17"/>
  <c r="F298" i="17"/>
  <c r="G298" i="17" s="1"/>
  <c r="F305" i="17"/>
  <c r="G305" i="17" s="1"/>
  <c r="H341" i="17"/>
  <c r="F374" i="17"/>
  <c r="G374" i="17" s="1"/>
  <c r="H148" i="17"/>
  <c r="I148" i="17" s="1"/>
  <c r="H149" i="17"/>
  <c r="F152" i="17"/>
  <c r="G152" i="17" s="1"/>
  <c r="F153" i="17"/>
  <c r="G153" i="17" s="1"/>
  <c r="H156" i="17"/>
  <c r="I156" i="17" s="1"/>
  <c r="H157" i="17"/>
  <c r="F160" i="17"/>
  <c r="G160" i="17" s="1"/>
  <c r="F161" i="17"/>
  <c r="G161" i="17" s="1"/>
  <c r="H164" i="17"/>
  <c r="I164" i="17" s="1"/>
  <c r="H165" i="17"/>
  <c r="F168" i="17"/>
  <c r="G168" i="17" s="1"/>
  <c r="F169" i="17"/>
  <c r="G169" i="17" s="1"/>
  <c r="H172" i="17"/>
  <c r="I172" i="17" s="1"/>
  <c r="H173" i="17"/>
  <c r="F176" i="17"/>
  <c r="G176" i="17" s="1"/>
  <c r="F177" i="17"/>
  <c r="G177" i="17" s="1"/>
  <c r="H180" i="17"/>
  <c r="I180" i="17" s="1"/>
  <c r="H181" i="17"/>
  <c r="H186" i="17"/>
  <c r="I186" i="17" s="1"/>
  <c r="F283" i="17"/>
  <c r="G283" i="17" s="1"/>
  <c r="F282" i="17"/>
  <c r="G282" i="17" s="1"/>
  <c r="H279" i="17"/>
  <c r="H278" i="17"/>
  <c r="I278" i="17" s="1"/>
  <c r="F275" i="17"/>
  <c r="G275" i="17" s="1"/>
  <c r="F274" i="17"/>
  <c r="G274" i="17" s="1"/>
  <c r="H271" i="17"/>
  <c r="H270" i="17"/>
  <c r="I270" i="17" s="1"/>
  <c r="F267" i="17"/>
  <c r="G267" i="17" s="1"/>
  <c r="F266" i="17"/>
  <c r="G266" i="17" s="1"/>
  <c r="H263" i="17"/>
  <c r="H262" i="17"/>
  <c r="I262" i="17" s="1"/>
  <c r="F259" i="17"/>
  <c r="G259" i="17" s="1"/>
  <c r="F258" i="17"/>
  <c r="G258" i="17" s="1"/>
  <c r="H255" i="17"/>
  <c r="H254" i="17"/>
  <c r="I254" i="17" s="1"/>
  <c r="F251" i="17"/>
  <c r="G251" i="17" s="1"/>
  <c r="F250" i="17"/>
  <c r="G250" i="17" s="1"/>
  <c r="H247" i="17"/>
  <c r="H246" i="17"/>
  <c r="I246" i="17" s="1"/>
  <c r="F243" i="17"/>
  <c r="G243" i="17" s="1"/>
  <c r="F242" i="17"/>
  <c r="G242" i="17" s="1"/>
  <c r="H239" i="17"/>
  <c r="H238" i="17"/>
  <c r="I238" i="17" s="1"/>
  <c r="F235" i="17"/>
  <c r="G235" i="17" s="1"/>
  <c r="F234" i="17"/>
  <c r="G234" i="17" s="1"/>
  <c r="H231" i="17"/>
  <c r="H230" i="17"/>
  <c r="I230" i="17" s="1"/>
  <c r="F227" i="17"/>
  <c r="G227" i="17" s="1"/>
  <c r="F226" i="17"/>
  <c r="G226" i="17" s="1"/>
  <c r="H223" i="17"/>
  <c r="H222" i="17"/>
  <c r="I222" i="17" s="1"/>
  <c r="F219" i="17"/>
  <c r="G219" i="17" s="1"/>
  <c r="F218" i="17"/>
  <c r="G218" i="17" s="1"/>
  <c r="H215" i="17"/>
  <c r="H214" i="17"/>
  <c r="I214" i="17" s="1"/>
  <c r="F284" i="17"/>
  <c r="G284" i="17" s="1"/>
  <c r="H281" i="17"/>
  <c r="H280" i="17"/>
  <c r="F277" i="17"/>
  <c r="G277" i="17" s="1"/>
  <c r="F276" i="17"/>
  <c r="G276" i="17" s="1"/>
  <c r="H273" i="17"/>
  <c r="H272" i="17"/>
  <c r="F269" i="17"/>
  <c r="G269" i="17" s="1"/>
  <c r="F268" i="17"/>
  <c r="G268" i="17" s="1"/>
  <c r="H265" i="17"/>
  <c r="H264" i="17"/>
  <c r="F261" i="17"/>
  <c r="G261" i="17" s="1"/>
  <c r="F260" i="17"/>
  <c r="G260" i="17" s="1"/>
  <c r="H257" i="17"/>
  <c r="H256" i="17"/>
  <c r="F253" i="17"/>
  <c r="G253" i="17" s="1"/>
  <c r="F252" i="17"/>
  <c r="G252" i="17" s="1"/>
  <c r="H249" i="17"/>
  <c r="H248" i="17"/>
  <c r="F245" i="17"/>
  <c r="G245" i="17" s="1"/>
  <c r="F244" i="17"/>
  <c r="G244" i="17" s="1"/>
  <c r="H241" i="17"/>
  <c r="H240" i="17"/>
  <c r="F237" i="17"/>
  <c r="G237" i="17" s="1"/>
  <c r="F236" i="17"/>
  <c r="G236" i="17" s="1"/>
  <c r="H233" i="17"/>
  <c r="H232" i="17"/>
  <c r="F229" i="17"/>
  <c r="G229" i="17" s="1"/>
  <c r="F228" i="17"/>
  <c r="G228" i="17" s="1"/>
  <c r="H225" i="17"/>
  <c r="H224" i="17"/>
  <c r="F221" i="17"/>
  <c r="G221" i="17" s="1"/>
  <c r="F220" i="17"/>
  <c r="G220" i="17" s="1"/>
  <c r="H217" i="17"/>
  <c r="H216" i="17"/>
  <c r="F213" i="17"/>
  <c r="G213" i="17" s="1"/>
  <c r="F212" i="17"/>
  <c r="G212" i="17" s="1"/>
  <c r="F211" i="17"/>
  <c r="G211" i="17" s="1"/>
  <c r="F207" i="17"/>
  <c r="G207" i="17" s="1"/>
  <c r="F206" i="17"/>
  <c r="G206" i="17" s="1"/>
  <c r="H203" i="17"/>
  <c r="H202" i="17"/>
  <c r="F199" i="17"/>
  <c r="G199" i="17" s="1"/>
  <c r="F198" i="17"/>
  <c r="G198" i="17" s="1"/>
  <c r="H195" i="17"/>
  <c r="H194" i="17"/>
  <c r="H283" i="17"/>
  <c r="H282" i="17"/>
  <c r="I282" i="17" s="1"/>
  <c r="F279" i="17"/>
  <c r="G279" i="17" s="1"/>
  <c r="F278" i="17"/>
  <c r="G278" i="17" s="1"/>
  <c r="H275" i="17"/>
  <c r="H274" i="17"/>
  <c r="I274" i="17" s="1"/>
  <c r="F271" i="17"/>
  <c r="G271" i="17" s="1"/>
  <c r="F270" i="17"/>
  <c r="G270" i="17" s="1"/>
  <c r="H267" i="17"/>
  <c r="H266" i="17"/>
  <c r="I266" i="17" s="1"/>
  <c r="F263" i="17"/>
  <c r="G263" i="17" s="1"/>
  <c r="F262" i="17"/>
  <c r="G262" i="17" s="1"/>
  <c r="H259" i="17"/>
  <c r="H258" i="17"/>
  <c r="I258" i="17" s="1"/>
  <c r="F255" i="17"/>
  <c r="G255" i="17" s="1"/>
  <c r="F254" i="17"/>
  <c r="G254" i="17" s="1"/>
  <c r="H251" i="17"/>
  <c r="H250" i="17"/>
  <c r="I250" i="17" s="1"/>
  <c r="F247" i="17"/>
  <c r="G247" i="17" s="1"/>
  <c r="F246" i="17"/>
  <c r="G246" i="17" s="1"/>
  <c r="H243" i="17"/>
  <c r="H242" i="17"/>
  <c r="I242" i="17" s="1"/>
  <c r="F239" i="17"/>
  <c r="G239" i="17" s="1"/>
  <c r="F238" i="17"/>
  <c r="G238" i="17" s="1"/>
  <c r="H235" i="17"/>
  <c r="H234" i="17"/>
  <c r="I234" i="17" s="1"/>
  <c r="F231" i="17"/>
  <c r="G231" i="17" s="1"/>
  <c r="F230" i="17"/>
  <c r="G230" i="17" s="1"/>
  <c r="H227" i="17"/>
  <c r="H226" i="17"/>
  <c r="I226" i="17" s="1"/>
  <c r="F223" i="17"/>
  <c r="G223" i="17" s="1"/>
  <c r="F222" i="17"/>
  <c r="G222" i="17" s="1"/>
  <c r="H219" i="17"/>
  <c r="H218" i="17"/>
  <c r="I218" i="17" s="1"/>
  <c r="F215" i="17"/>
  <c r="G215" i="17" s="1"/>
  <c r="F214" i="17"/>
  <c r="G214" i="17" s="1"/>
  <c r="F216" i="17"/>
  <c r="G216" i="17" s="1"/>
  <c r="H220" i="17"/>
  <c r="I220" i="17" s="1"/>
  <c r="F225" i="17"/>
  <c r="G225" i="17" s="1"/>
  <c r="H229" i="17"/>
  <c r="F248" i="17"/>
  <c r="G248" i="17" s="1"/>
  <c r="H252" i="17"/>
  <c r="I252" i="17" s="1"/>
  <c r="F257" i="17"/>
  <c r="G257" i="17" s="1"/>
  <c r="H261" i="17"/>
  <c r="F280" i="17"/>
  <c r="G280" i="17" s="1"/>
  <c r="F285" i="17"/>
  <c r="G285" i="17" s="1"/>
  <c r="F193" i="17"/>
  <c r="G193" i="17" s="1"/>
  <c r="F189" i="17"/>
  <c r="G189" i="17" s="1"/>
  <c r="F188" i="17"/>
  <c r="G188" i="17" s="1"/>
  <c r="H123" i="17"/>
  <c r="I122" i="17" s="1"/>
  <c r="F126" i="17"/>
  <c r="G126" i="17" s="1"/>
  <c r="F127" i="17"/>
  <c r="G127" i="17" s="1"/>
  <c r="H130" i="17"/>
  <c r="H131" i="17"/>
  <c r="F134" i="17"/>
  <c r="G134" i="17" s="1"/>
  <c r="F135" i="17"/>
  <c r="G135" i="17" s="1"/>
  <c r="H138" i="17"/>
  <c r="H139" i="17"/>
  <c r="F142" i="17"/>
  <c r="G142" i="17" s="1"/>
  <c r="F143" i="17"/>
  <c r="G143" i="17" s="1"/>
  <c r="H146" i="17"/>
  <c r="H147" i="17"/>
  <c r="F150" i="17"/>
  <c r="G150" i="17" s="1"/>
  <c r="F151" i="17"/>
  <c r="G151" i="17" s="1"/>
  <c r="H154" i="17"/>
  <c r="H155" i="17"/>
  <c r="F158" i="17"/>
  <c r="G158" i="17" s="1"/>
  <c r="F159" i="17"/>
  <c r="G159" i="17" s="1"/>
  <c r="H162" i="17"/>
  <c r="H163" i="17"/>
  <c r="F166" i="17"/>
  <c r="G166" i="17" s="1"/>
  <c r="F167" i="17"/>
  <c r="G167" i="17" s="1"/>
  <c r="H170" i="17"/>
  <c r="H171" i="17"/>
  <c r="F174" i="17"/>
  <c r="G174" i="17" s="1"/>
  <c r="F175" i="17"/>
  <c r="G175" i="17" s="1"/>
  <c r="H178" i="17"/>
  <c r="H179" i="17"/>
  <c r="F182" i="17"/>
  <c r="G182" i="17" s="1"/>
  <c r="F183" i="17"/>
  <c r="G183" i="17" s="1"/>
  <c r="H184" i="17"/>
  <c r="H185" i="17"/>
  <c r="H189" i="17"/>
  <c r="F191" i="17"/>
  <c r="G191" i="17" s="1"/>
  <c r="F195" i="17"/>
  <c r="G195" i="17" s="1"/>
  <c r="H196" i="17"/>
  <c r="I196" i="17" s="1"/>
  <c r="H199" i="17"/>
  <c r="F201" i="17"/>
  <c r="G201" i="17" s="1"/>
  <c r="H205" i="17"/>
  <c r="F210" i="17"/>
  <c r="G210" i="17" s="1"/>
  <c r="H212" i="17"/>
  <c r="I212" i="17" s="1"/>
  <c r="F217" i="17"/>
  <c r="G217" i="17" s="1"/>
  <c r="H221" i="17"/>
  <c r="F240" i="17"/>
  <c r="G240" i="17" s="1"/>
  <c r="H244" i="17"/>
  <c r="I244" i="17" s="1"/>
  <c r="F249" i="17"/>
  <c r="G249" i="17" s="1"/>
  <c r="H253" i="17"/>
  <c r="F272" i="17"/>
  <c r="G272" i="17" s="1"/>
  <c r="H276" i="17"/>
  <c r="I276" i="17" s="1"/>
  <c r="F281" i="17"/>
  <c r="G281" i="17" s="1"/>
  <c r="F390" i="17"/>
  <c r="G390" i="17" s="1"/>
  <c r="H109" i="17"/>
  <c r="I108" i="17" s="1"/>
  <c r="F112" i="17"/>
  <c r="G112" i="17" s="1"/>
  <c r="F113" i="17"/>
  <c r="G113" i="17" s="1"/>
  <c r="H114" i="17"/>
  <c r="H115" i="17"/>
  <c r="F118" i="17"/>
  <c r="G118" i="17" s="1"/>
  <c r="F119" i="17"/>
  <c r="G119" i="17" s="1"/>
  <c r="F121" i="17"/>
  <c r="G121" i="17" s="1"/>
  <c r="F122" i="17"/>
  <c r="G122" i="17" s="1"/>
  <c r="F124" i="17"/>
  <c r="G124" i="17" s="1"/>
  <c r="F125" i="17"/>
  <c r="G125" i="17" s="1"/>
  <c r="H128" i="17"/>
  <c r="H129" i="17"/>
  <c r="F132" i="17"/>
  <c r="G132" i="17" s="1"/>
  <c r="F133" i="17"/>
  <c r="G133" i="17" s="1"/>
  <c r="H136" i="17"/>
  <c r="H137" i="17"/>
  <c r="F140" i="17"/>
  <c r="G140" i="17" s="1"/>
  <c r="F141" i="17"/>
  <c r="G141" i="17" s="1"/>
  <c r="H144" i="17"/>
  <c r="H145" i="17"/>
  <c r="F148" i="17"/>
  <c r="G148" i="17" s="1"/>
  <c r="F149" i="17"/>
  <c r="G149" i="17" s="1"/>
  <c r="H152" i="17"/>
  <c r="H153" i="17"/>
  <c r="F156" i="17"/>
  <c r="G156" i="17" s="1"/>
  <c r="F157" i="17"/>
  <c r="G157" i="17" s="1"/>
  <c r="H160" i="17"/>
  <c r="H161" i="17"/>
  <c r="F164" i="17"/>
  <c r="G164" i="17" s="1"/>
  <c r="F165" i="17"/>
  <c r="G165" i="17" s="1"/>
  <c r="H168" i="17"/>
  <c r="H169" i="17"/>
  <c r="F172" i="17"/>
  <c r="G172" i="17" s="1"/>
  <c r="F173" i="17"/>
  <c r="G173" i="17" s="1"/>
  <c r="H176" i="17"/>
  <c r="H177" i="17"/>
  <c r="F180" i="17"/>
  <c r="G180" i="17" s="1"/>
  <c r="F181" i="17"/>
  <c r="G181" i="17" s="1"/>
  <c r="F186" i="17"/>
  <c r="G186" i="17" s="1"/>
  <c r="F187" i="17"/>
  <c r="G187" i="17" s="1"/>
  <c r="H188" i="17"/>
  <c r="I188" i="17" s="1"/>
  <c r="F190" i="17"/>
  <c r="G190" i="17" s="1"/>
  <c r="H191" i="17"/>
  <c r="I190" i="17" s="1"/>
  <c r="F194" i="17"/>
  <c r="G194" i="17" s="1"/>
  <c r="F197" i="17"/>
  <c r="G197" i="17" s="1"/>
  <c r="H198" i="17"/>
  <c r="F200" i="17"/>
  <c r="G200" i="17" s="1"/>
  <c r="H201" i="17"/>
  <c r="I200" i="17" s="1"/>
  <c r="F203" i="17"/>
  <c r="G203" i="17" s="1"/>
  <c r="H204" i="17"/>
  <c r="I204" i="17" s="1"/>
  <c r="H207" i="17"/>
  <c r="I206" i="17" s="1"/>
  <c r="F209" i="17"/>
  <c r="G209" i="17" s="1"/>
  <c r="H210" i="17"/>
  <c r="I210" i="17" s="1"/>
  <c r="H211" i="17"/>
  <c r="H213" i="17"/>
  <c r="F232" i="17"/>
  <c r="G232" i="17" s="1"/>
  <c r="H236" i="17"/>
  <c r="I236" i="17" s="1"/>
  <c r="F241" i="17"/>
  <c r="G241" i="17" s="1"/>
  <c r="H245" i="17"/>
  <c r="F264" i="17"/>
  <c r="G264" i="17" s="1"/>
  <c r="H268" i="17"/>
  <c r="I268" i="17" s="1"/>
  <c r="F273" i="17"/>
  <c r="G273" i="17" s="1"/>
  <c r="H277" i="17"/>
  <c r="F288" i="17"/>
  <c r="G288" i="17" s="1"/>
  <c r="F289" i="17"/>
  <c r="G289" i="17" s="1"/>
  <c r="H292" i="17"/>
  <c r="H293" i="17"/>
  <c r="F296" i="17"/>
  <c r="G296" i="17" s="1"/>
  <c r="F297" i="17"/>
  <c r="G297" i="17" s="1"/>
  <c r="F301" i="17"/>
  <c r="G301" i="17" s="1"/>
  <c r="F302" i="17"/>
  <c r="G302" i="17" s="1"/>
  <c r="F303" i="17"/>
  <c r="G303" i="17" s="1"/>
  <c r="H306" i="17"/>
  <c r="I306" i="17" s="1"/>
  <c r="H307" i="17"/>
  <c r="F310" i="17"/>
  <c r="G310" i="17" s="1"/>
  <c r="F311" i="17"/>
  <c r="G311" i="17" s="1"/>
  <c r="H314" i="17"/>
  <c r="I314" i="17" s="1"/>
  <c r="H315" i="17"/>
  <c r="F318" i="17"/>
  <c r="G318" i="17" s="1"/>
  <c r="F319" i="17"/>
  <c r="G319" i="17" s="1"/>
  <c r="H322" i="17"/>
  <c r="I322" i="17" s="1"/>
  <c r="H323" i="17"/>
  <c r="F326" i="17"/>
  <c r="G326" i="17" s="1"/>
  <c r="F327" i="17"/>
  <c r="G327" i="17" s="1"/>
  <c r="H330" i="17"/>
  <c r="I330" i="17" s="1"/>
  <c r="H331" i="17"/>
  <c r="F334" i="17"/>
  <c r="G334" i="17" s="1"/>
  <c r="F335" i="17"/>
  <c r="G335" i="17" s="1"/>
  <c r="H338" i="17"/>
  <c r="I338" i="17" s="1"/>
  <c r="H339" i="17"/>
  <c r="F342" i="17"/>
  <c r="G342" i="17" s="1"/>
  <c r="F343" i="17"/>
  <c r="G343" i="17" s="1"/>
  <c r="F349" i="17"/>
  <c r="G349" i="17" s="1"/>
  <c r="H353" i="17"/>
  <c r="F356" i="17"/>
  <c r="G356" i="17" s="1"/>
  <c r="H360" i="17"/>
  <c r="F365" i="17"/>
  <c r="G365" i="17" s="1"/>
  <c r="H369" i="17"/>
  <c r="F372" i="17"/>
  <c r="G372" i="17" s="1"/>
  <c r="H376" i="17"/>
  <c r="F381" i="17"/>
  <c r="G381" i="17" s="1"/>
  <c r="H385" i="17"/>
  <c r="F486" i="17"/>
  <c r="G486" i="17" s="1"/>
  <c r="H483" i="17"/>
  <c r="H482" i="17"/>
  <c r="I482" i="17" s="1"/>
  <c r="F479" i="17"/>
  <c r="G479" i="17" s="1"/>
  <c r="F487" i="17"/>
  <c r="G487" i="17" s="1"/>
  <c r="F485" i="17"/>
  <c r="G485" i="17" s="1"/>
  <c r="F482" i="17"/>
  <c r="G482" i="17" s="1"/>
  <c r="H480" i="17"/>
  <c r="H477" i="17"/>
  <c r="H476" i="17"/>
  <c r="I476" i="17" s="1"/>
  <c r="F473" i="17"/>
  <c r="G473" i="17" s="1"/>
  <c r="F472" i="17"/>
  <c r="G472" i="17" s="1"/>
  <c r="H469" i="17"/>
  <c r="H468" i="17"/>
  <c r="I468" i="17" s="1"/>
  <c r="F465" i="17"/>
  <c r="G465" i="17" s="1"/>
  <c r="F464" i="17"/>
  <c r="G464" i="17" s="1"/>
  <c r="H461" i="17"/>
  <c r="H460" i="17"/>
  <c r="I460" i="17" s="1"/>
  <c r="F457" i="17"/>
  <c r="G457" i="17" s="1"/>
  <c r="F456" i="17"/>
  <c r="G456" i="17" s="1"/>
  <c r="H453" i="17"/>
  <c r="H452" i="17"/>
  <c r="I452" i="17" s="1"/>
  <c r="F449" i="17"/>
  <c r="G449" i="17" s="1"/>
  <c r="F448" i="17"/>
  <c r="G448" i="17" s="1"/>
  <c r="H445" i="17"/>
  <c r="H444" i="17"/>
  <c r="I444" i="17" s="1"/>
  <c r="F441" i="17"/>
  <c r="G441" i="17" s="1"/>
  <c r="F440" i="17"/>
  <c r="G440" i="17" s="1"/>
  <c r="H437" i="17"/>
  <c r="H436" i="17"/>
  <c r="I436" i="17" s="1"/>
  <c r="F433" i="17"/>
  <c r="G433" i="17" s="1"/>
  <c r="F432" i="17"/>
  <c r="G432" i="17" s="1"/>
  <c r="H484" i="17"/>
  <c r="F483" i="17"/>
  <c r="G483" i="17" s="1"/>
  <c r="H481" i="17"/>
  <c r="F480" i="17"/>
  <c r="G480" i="17" s="1"/>
  <c r="H478" i="17"/>
  <c r="F475" i="17"/>
  <c r="G475" i="17" s="1"/>
  <c r="F474" i="17"/>
  <c r="G474" i="17" s="1"/>
  <c r="H471" i="17"/>
  <c r="H470" i="17"/>
  <c r="I470" i="17" s="1"/>
  <c r="F467" i="17"/>
  <c r="G467" i="17" s="1"/>
  <c r="F466" i="17"/>
  <c r="G466" i="17" s="1"/>
  <c r="H463" i="17"/>
  <c r="H462" i="17"/>
  <c r="I462" i="17" s="1"/>
  <c r="F459" i="17"/>
  <c r="G459" i="17" s="1"/>
  <c r="F458" i="17"/>
  <c r="G458" i="17" s="1"/>
  <c r="H455" i="17"/>
  <c r="H454" i="17"/>
  <c r="I454" i="17" s="1"/>
  <c r="F451" i="17"/>
  <c r="G451" i="17" s="1"/>
  <c r="F450" i="17"/>
  <c r="G450" i="17" s="1"/>
  <c r="H447" i="17"/>
  <c r="H446" i="17"/>
  <c r="I446" i="17" s="1"/>
  <c r="F443" i="17"/>
  <c r="G443" i="17" s="1"/>
  <c r="F442" i="17"/>
  <c r="G442" i="17" s="1"/>
  <c r="H439" i="17"/>
  <c r="H438" i="17"/>
  <c r="I438" i="17" s="1"/>
  <c r="F435" i="17"/>
  <c r="G435" i="17" s="1"/>
  <c r="F434" i="17"/>
  <c r="G434" i="17" s="1"/>
  <c r="H431" i="17"/>
  <c r="H430" i="17"/>
  <c r="I430" i="17" s="1"/>
  <c r="F427" i="17"/>
  <c r="G427" i="17" s="1"/>
  <c r="F426" i="17"/>
  <c r="G426" i="17" s="1"/>
  <c r="H423" i="17"/>
  <c r="H422" i="17"/>
  <c r="I422" i="17" s="1"/>
  <c r="F419" i="17"/>
  <c r="G419" i="17" s="1"/>
  <c r="F418" i="17"/>
  <c r="G418" i="17" s="1"/>
  <c r="H415" i="17"/>
  <c r="H414" i="17"/>
  <c r="I414" i="17" s="1"/>
  <c r="F411" i="17"/>
  <c r="G411" i="17" s="1"/>
  <c r="F410" i="17"/>
  <c r="G410" i="17" s="1"/>
  <c r="H485" i="17"/>
  <c r="F481" i="17"/>
  <c r="G481" i="17" s="1"/>
  <c r="H479" i="17"/>
  <c r="F477" i="17"/>
  <c r="G477" i="17" s="1"/>
  <c r="F476" i="17"/>
  <c r="G476" i="17" s="1"/>
  <c r="H473" i="17"/>
  <c r="H472" i="17"/>
  <c r="I472" i="17" s="1"/>
  <c r="F469" i="17"/>
  <c r="G469" i="17" s="1"/>
  <c r="F468" i="17"/>
  <c r="G468" i="17" s="1"/>
  <c r="H465" i="17"/>
  <c r="H464" i="17"/>
  <c r="I464" i="17" s="1"/>
  <c r="F461" i="17"/>
  <c r="G461" i="17" s="1"/>
  <c r="F460" i="17"/>
  <c r="G460" i="17" s="1"/>
  <c r="H457" i="17"/>
  <c r="H456" i="17"/>
  <c r="I456" i="17" s="1"/>
  <c r="F453" i="17"/>
  <c r="G453" i="17" s="1"/>
  <c r="F452" i="17"/>
  <c r="G452" i="17" s="1"/>
  <c r="H449" i="17"/>
  <c r="H448" i="17"/>
  <c r="I448" i="17" s="1"/>
  <c r="F445" i="17"/>
  <c r="G445" i="17" s="1"/>
  <c r="F444" i="17"/>
  <c r="G444" i="17" s="1"/>
  <c r="H441" i="17"/>
  <c r="H440" i="17"/>
  <c r="I440" i="17" s="1"/>
  <c r="F437" i="17"/>
  <c r="G437" i="17" s="1"/>
  <c r="F436" i="17"/>
  <c r="G436" i="17" s="1"/>
  <c r="H433" i="17"/>
  <c r="H432" i="17"/>
  <c r="I432" i="17" s="1"/>
  <c r="F429" i="17"/>
  <c r="G429" i="17" s="1"/>
  <c r="F428" i="17"/>
  <c r="G428" i="17" s="1"/>
  <c r="H425" i="17"/>
  <c r="H424" i="17"/>
  <c r="I424" i="17" s="1"/>
  <c r="F421" i="17"/>
  <c r="G421" i="17" s="1"/>
  <c r="F420" i="17"/>
  <c r="G420" i="17" s="1"/>
  <c r="H474" i="17"/>
  <c r="F470" i="17"/>
  <c r="G470" i="17" s="1"/>
  <c r="H451" i="17"/>
  <c r="F447" i="17"/>
  <c r="G447" i="17" s="1"/>
  <c r="H442" i="17"/>
  <c r="F438" i="17"/>
  <c r="G438" i="17" s="1"/>
  <c r="H429" i="17"/>
  <c r="F425" i="17"/>
  <c r="G425" i="17" s="1"/>
  <c r="H420" i="17"/>
  <c r="H416" i="17"/>
  <c r="I416" i="17" s="1"/>
  <c r="F415" i="17"/>
  <c r="G415" i="17" s="1"/>
  <c r="H413" i="17"/>
  <c r="F412" i="17"/>
  <c r="G412" i="17" s="1"/>
  <c r="H410" i="17"/>
  <c r="H408" i="17"/>
  <c r="I408" i="17" s="1"/>
  <c r="H407" i="17"/>
  <c r="H406" i="17"/>
  <c r="I406" i="17" s="1"/>
  <c r="F403" i="17"/>
  <c r="G403" i="17" s="1"/>
  <c r="F402" i="17"/>
  <c r="G402" i="17" s="1"/>
  <c r="H399" i="17"/>
  <c r="H398" i="17"/>
  <c r="I398" i="17" s="1"/>
  <c r="F395" i="17"/>
  <c r="G395" i="17" s="1"/>
  <c r="F394" i="17"/>
  <c r="G394" i="17" s="1"/>
  <c r="F484" i="17"/>
  <c r="G484" i="17" s="1"/>
  <c r="F478" i="17"/>
  <c r="G478" i="17" s="1"/>
  <c r="H459" i="17"/>
  <c r="F455" i="17"/>
  <c r="G455" i="17" s="1"/>
  <c r="H450" i="17"/>
  <c r="F446" i="17"/>
  <c r="G446" i="17" s="1"/>
  <c r="H426" i="17"/>
  <c r="F422" i="17"/>
  <c r="G422" i="17" s="1"/>
  <c r="H419" i="17"/>
  <c r="H417" i="17"/>
  <c r="F413" i="17"/>
  <c r="G413" i="17" s="1"/>
  <c r="H411" i="17"/>
  <c r="F409" i="17"/>
  <c r="G409" i="17" s="1"/>
  <c r="F405" i="17"/>
  <c r="G405" i="17" s="1"/>
  <c r="F404" i="17"/>
  <c r="G404" i="17" s="1"/>
  <c r="H401" i="17"/>
  <c r="H400" i="17"/>
  <c r="F397" i="17"/>
  <c r="G397" i="17" s="1"/>
  <c r="F396" i="17"/>
  <c r="G396" i="17" s="1"/>
  <c r="H467" i="17"/>
  <c r="I466" i="17" s="1"/>
  <c r="F463" i="17"/>
  <c r="G463" i="17" s="1"/>
  <c r="H458" i="17"/>
  <c r="F454" i="17"/>
  <c r="G454" i="17" s="1"/>
  <c r="H435" i="17"/>
  <c r="F431" i="17"/>
  <c r="G431" i="17" s="1"/>
  <c r="H428" i="17"/>
  <c r="F424" i="17"/>
  <c r="G424" i="17" s="1"/>
  <c r="H421" i="17"/>
  <c r="F416" i="17"/>
  <c r="G416" i="17" s="1"/>
  <c r="F408" i="17"/>
  <c r="G408" i="17" s="1"/>
  <c r="F407" i="17"/>
  <c r="G407" i="17" s="1"/>
  <c r="F406" i="17"/>
  <c r="G406" i="17" s="1"/>
  <c r="H403" i="17"/>
  <c r="H402" i="17"/>
  <c r="I402" i="17" s="1"/>
  <c r="F399" i="17"/>
  <c r="G399" i="17" s="1"/>
  <c r="F398" i="17"/>
  <c r="G398" i="17" s="1"/>
  <c r="H395" i="17"/>
  <c r="H394" i="17"/>
  <c r="I394" i="17" s="1"/>
  <c r="F423" i="17"/>
  <c r="G423" i="17" s="1"/>
  <c r="H434" i="17"/>
  <c r="I434" i="17" s="1"/>
  <c r="F471" i="17"/>
  <c r="G471" i="17" s="1"/>
  <c r="F286" i="17"/>
  <c r="G286" i="17" s="1"/>
  <c r="F287" i="17"/>
  <c r="G287" i="17" s="1"/>
  <c r="H290" i="17"/>
  <c r="I290" i="17" s="1"/>
  <c r="H291" i="17"/>
  <c r="F294" i="17"/>
  <c r="G294" i="17" s="1"/>
  <c r="F295" i="17"/>
  <c r="G295" i="17" s="1"/>
  <c r="H298" i="17"/>
  <c r="I298" i="17" s="1"/>
  <c r="H299" i="17"/>
  <c r="H300" i="17"/>
  <c r="H304" i="17"/>
  <c r="H305" i="17"/>
  <c r="F308" i="17"/>
  <c r="G308" i="17" s="1"/>
  <c r="F309" i="17"/>
  <c r="G309" i="17" s="1"/>
  <c r="H312" i="17"/>
  <c r="H313" i="17"/>
  <c r="F316" i="17"/>
  <c r="G316" i="17" s="1"/>
  <c r="F317" i="17"/>
  <c r="G317" i="17" s="1"/>
  <c r="H320" i="17"/>
  <c r="H321" i="17"/>
  <c r="F324" i="17"/>
  <c r="G324" i="17" s="1"/>
  <c r="F325" i="17"/>
  <c r="G325" i="17" s="1"/>
  <c r="H328" i="17"/>
  <c r="H329" i="17"/>
  <c r="F332" i="17"/>
  <c r="G332" i="17" s="1"/>
  <c r="F333" i="17"/>
  <c r="G333" i="17" s="1"/>
  <c r="H336" i="17"/>
  <c r="H337" i="17"/>
  <c r="F340" i="17"/>
  <c r="G340" i="17" s="1"/>
  <c r="F341" i="17"/>
  <c r="G341" i="17" s="1"/>
  <c r="H344" i="17"/>
  <c r="H345" i="17"/>
  <c r="H347" i="17"/>
  <c r="I346" i="17" s="1"/>
  <c r="F350" i="17"/>
  <c r="G350" i="17" s="1"/>
  <c r="H354" i="17"/>
  <c r="I354" i="17" s="1"/>
  <c r="F359" i="17"/>
  <c r="G359" i="17" s="1"/>
  <c r="H363" i="17"/>
  <c r="F366" i="17"/>
  <c r="G366" i="17" s="1"/>
  <c r="H370" i="17"/>
  <c r="I370" i="17" s="1"/>
  <c r="F375" i="17"/>
  <c r="G375" i="17" s="1"/>
  <c r="H379" i="17"/>
  <c r="F382" i="17"/>
  <c r="G382" i="17" s="1"/>
  <c r="H386" i="17"/>
  <c r="I386" i="17" s="1"/>
  <c r="F400" i="17"/>
  <c r="G400" i="17" s="1"/>
  <c r="H404" i="17"/>
  <c r="F417" i="17"/>
  <c r="G417" i="17" s="1"/>
  <c r="F439" i="17"/>
  <c r="G439" i="17" s="1"/>
  <c r="H475" i="17"/>
  <c r="H577" i="17"/>
  <c r="H576" i="17"/>
  <c r="I576" i="17" s="1"/>
  <c r="F573" i="17"/>
  <c r="G573" i="17" s="1"/>
  <c r="F572" i="17"/>
  <c r="G572" i="17" s="1"/>
  <c r="H569" i="17"/>
  <c r="H568" i="17"/>
  <c r="I568" i="17" s="1"/>
  <c r="F565" i="17"/>
  <c r="G565" i="17" s="1"/>
  <c r="F564" i="17"/>
  <c r="G564" i="17" s="1"/>
  <c r="H561" i="17"/>
  <c r="H560" i="17"/>
  <c r="I560" i="17" s="1"/>
  <c r="F557" i="17"/>
  <c r="G557" i="17" s="1"/>
  <c r="F556" i="17"/>
  <c r="G556" i="17" s="1"/>
  <c r="H553" i="17"/>
  <c r="H552" i="17"/>
  <c r="I552" i="17" s="1"/>
  <c r="H548" i="17"/>
  <c r="I548" i="17" s="1"/>
  <c r="H547" i="17"/>
  <c r="H546" i="17"/>
  <c r="F543" i="17"/>
  <c r="G543" i="17" s="1"/>
  <c r="F542" i="17"/>
  <c r="G542" i="17" s="1"/>
  <c r="H539" i="17"/>
  <c r="H538" i="17"/>
  <c r="F535" i="17"/>
  <c r="G535" i="17" s="1"/>
  <c r="F534" i="17"/>
  <c r="G534" i="17" s="1"/>
  <c r="F579" i="17"/>
  <c r="G579" i="17" s="1"/>
  <c r="F575" i="17"/>
  <c r="G575" i="17" s="1"/>
  <c r="F574" i="17"/>
  <c r="G574" i="17" s="1"/>
  <c r="H571" i="17"/>
  <c r="H570" i="17"/>
  <c r="I570" i="17" s="1"/>
  <c r="F567" i="17"/>
  <c r="G567" i="17" s="1"/>
  <c r="F566" i="17"/>
  <c r="G566" i="17" s="1"/>
  <c r="H563" i="17"/>
  <c r="H562" i="17"/>
  <c r="I562" i="17" s="1"/>
  <c r="F559" i="17"/>
  <c r="G559" i="17" s="1"/>
  <c r="F558" i="17"/>
  <c r="G558" i="17" s="1"/>
  <c r="H555" i="17"/>
  <c r="H554" i="17"/>
  <c r="I554" i="17" s="1"/>
  <c r="F551" i="17"/>
  <c r="G551" i="17" s="1"/>
  <c r="F550" i="17"/>
  <c r="G550" i="17" s="1"/>
  <c r="F549" i="17"/>
  <c r="G549" i="17" s="1"/>
  <c r="F545" i="17"/>
  <c r="G545" i="17" s="1"/>
  <c r="F544" i="17"/>
  <c r="G544" i="17" s="1"/>
  <c r="H541" i="17"/>
  <c r="H540" i="17"/>
  <c r="I540" i="17" s="1"/>
  <c r="F537" i="17"/>
  <c r="G537" i="17" s="1"/>
  <c r="F536" i="17"/>
  <c r="G536" i="17" s="1"/>
  <c r="F576" i="17"/>
  <c r="G576" i="17" s="1"/>
  <c r="H573" i="17"/>
  <c r="F569" i="17"/>
  <c r="G569" i="17" s="1"/>
  <c r="H564" i="17"/>
  <c r="F560" i="17"/>
  <c r="G560" i="17" s="1"/>
  <c r="H557" i="17"/>
  <c r="F553" i="17"/>
  <c r="G553" i="17" s="1"/>
  <c r="F547" i="17"/>
  <c r="G547" i="17" s="1"/>
  <c r="H542" i="17"/>
  <c r="F538" i="17"/>
  <c r="G538" i="17" s="1"/>
  <c r="H535" i="17"/>
  <c r="F533" i="17"/>
  <c r="G533" i="17" s="1"/>
  <c r="F578" i="17"/>
  <c r="G578" i="17" s="1"/>
  <c r="H575" i="17"/>
  <c r="F571" i="17"/>
  <c r="G571" i="17" s="1"/>
  <c r="H566" i="17"/>
  <c r="F562" i="17"/>
  <c r="G562" i="17" s="1"/>
  <c r="H559" i="17"/>
  <c r="F555" i="17"/>
  <c r="G555" i="17" s="1"/>
  <c r="H550" i="17"/>
  <c r="I550" i="17" s="1"/>
  <c r="H544" i="17"/>
  <c r="F540" i="17"/>
  <c r="G540" i="17" s="1"/>
  <c r="H537" i="17"/>
  <c r="F577" i="17"/>
  <c r="G577" i="17" s="1"/>
  <c r="H572" i="17"/>
  <c r="F568" i="17"/>
  <c r="G568" i="17" s="1"/>
  <c r="H565" i="17"/>
  <c r="F561" i="17"/>
  <c r="G561" i="17" s="1"/>
  <c r="H556" i="17"/>
  <c r="F552" i="17"/>
  <c r="G552" i="17" s="1"/>
  <c r="F548" i="17"/>
  <c r="G548" i="17" s="1"/>
  <c r="F546" i="17"/>
  <c r="G546" i="17" s="1"/>
  <c r="H543" i="17"/>
  <c r="F539" i="17"/>
  <c r="G539" i="17" s="1"/>
  <c r="H534" i="17"/>
  <c r="I534" i="17" s="1"/>
  <c r="H567" i="17"/>
  <c r="H558" i="17"/>
  <c r="H545" i="17"/>
  <c r="H536" i="17"/>
  <c r="I536" i="17" s="1"/>
  <c r="H574" i="17"/>
  <c r="H549" i="17"/>
  <c r="F563" i="17"/>
  <c r="G563" i="17" s="1"/>
  <c r="F554" i="17"/>
  <c r="G554" i="17" s="1"/>
  <c r="F541" i="17"/>
  <c r="G541" i="17" s="1"/>
  <c r="F392" i="17"/>
  <c r="G392" i="17" s="1"/>
  <c r="H389" i="17"/>
  <c r="H388" i="17"/>
  <c r="I388" i="17" s="1"/>
  <c r="F385" i="17"/>
  <c r="G385" i="17" s="1"/>
  <c r="F384" i="17"/>
  <c r="G384" i="17" s="1"/>
  <c r="H381" i="17"/>
  <c r="H380" i="17"/>
  <c r="I380" i="17" s="1"/>
  <c r="F377" i="17"/>
  <c r="G377" i="17" s="1"/>
  <c r="F376" i="17"/>
  <c r="G376" i="17" s="1"/>
  <c r="H373" i="17"/>
  <c r="H372" i="17"/>
  <c r="I372" i="17" s="1"/>
  <c r="F369" i="17"/>
  <c r="G369" i="17" s="1"/>
  <c r="F368" i="17"/>
  <c r="G368" i="17" s="1"/>
  <c r="H365" i="17"/>
  <c r="H364" i="17"/>
  <c r="I364" i="17" s="1"/>
  <c r="F361" i="17"/>
  <c r="G361" i="17" s="1"/>
  <c r="F360" i="17"/>
  <c r="G360" i="17" s="1"/>
  <c r="H357" i="17"/>
  <c r="H356" i="17"/>
  <c r="I356" i="17" s="1"/>
  <c r="F353" i="17"/>
  <c r="G353" i="17" s="1"/>
  <c r="F352" i="17"/>
  <c r="G352" i="17" s="1"/>
  <c r="H349" i="17"/>
  <c r="H348" i="17"/>
  <c r="I348" i="17" s="1"/>
  <c r="H391" i="17"/>
  <c r="H390" i="17"/>
  <c r="I390" i="17" s="1"/>
  <c r="F387" i="17"/>
  <c r="G387" i="17" s="1"/>
  <c r="F386" i="17"/>
  <c r="G386" i="17" s="1"/>
  <c r="H383" i="17"/>
  <c r="H382" i="17"/>
  <c r="I382" i="17" s="1"/>
  <c r="F379" i="17"/>
  <c r="G379" i="17" s="1"/>
  <c r="F378" i="17"/>
  <c r="G378" i="17" s="1"/>
  <c r="H375" i="17"/>
  <c r="H374" i="17"/>
  <c r="I374" i="17" s="1"/>
  <c r="F371" i="17"/>
  <c r="G371" i="17" s="1"/>
  <c r="F370" i="17"/>
  <c r="G370" i="17" s="1"/>
  <c r="H367" i="17"/>
  <c r="H366" i="17"/>
  <c r="I366" i="17" s="1"/>
  <c r="F363" i="17"/>
  <c r="G363" i="17" s="1"/>
  <c r="F362" i="17"/>
  <c r="G362" i="17" s="1"/>
  <c r="H359" i="17"/>
  <c r="H358" i="17"/>
  <c r="I358" i="17" s="1"/>
  <c r="F355" i="17"/>
  <c r="G355" i="17" s="1"/>
  <c r="F354" i="17"/>
  <c r="G354" i="17" s="1"/>
  <c r="H351" i="17"/>
  <c r="H350" i="17"/>
  <c r="I350" i="17" s="1"/>
  <c r="F347" i="17"/>
  <c r="G347" i="17" s="1"/>
  <c r="F346" i="17"/>
  <c r="G346" i="17" s="1"/>
  <c r="F393" i="17"/>
  <c r="G393" i="17" s="1"/>
  <c r="F389" i="17"/>
  <c r="G389" i="17" s="1"/>
  <c r="F388" i="17"/>
  <c r="G388" i="17" s="1"/>
  <c r="H301" i="17"/>
  <c r="H302" i="17"/>
  <c r="H303" i="17"/>
  <c r="F306" i="17"/>
  <c r="G306" i="17" s="1"/>
  <c r="F307" i="17"/>
  <c r="G307" i="17" s="1"/>
  <c r="H310" i="17"/>
  <c r="H311" i="17"/>
  <c r="F314" i="17"/>
  <c r="G314" i="17" s="1"/>
  <c r="F315" i="17"/>
  <c r="G315" i="17" s="1"/>
  <c r="H318" i="17"/>
  <c r="H319" i="17"/>
  <c r="F322" i="17"/>
  <c r="G322" i="17" s="1"/>
  <c r="F323" i="17"/>
  <c r="G323" i="17" s="1"/>
  <c r="H326" i="17"/>
  <c r="H327" i="17"/>
  <c r="F330" i="17"/>
  <c r="G330" i="17" s="1"/>
  <c r="F331" i="17"/>
  <c r="G331" i="17" s="1"/>
  <c r="H334" i="17"/>
  <c r="H335" i="17"/>
  <c r="F338" i="17"/>
  <c r="G338" i="17" s="1"/>
  <c r="F339" i="17"/>
  <c r="G339" i="17" s="1"/>
  <c r="H342" i="17"/>
  <c r="H343" i="17"/>
  <c r="F348" i="17"/>
  <c r="G348" i="17" s="1"/>
  <c r="H352" i="17"/>
  <c r="I352" i="17" s="1"/>
  <c r="F357" i="17"/>
  <c r="G357" i="17" s="1"/>
  <c r="H361" i="17"/>
  <c r="F364" i="17"/>
  <c r="G364" i="17" s="1"/>
  <c r="H368" i="17"/>
  <c r="I368" i="17" s="1"/>
  <c r="F373" i="17"/>
  <c r="G373" i="17" s="1"/>
  <c r="H377" i="17"/>
  <c r="F380" i="17"/>
  <c r="G380" i="17" s="1"/>
  <c r="H384" i="17"/>
  <c r="I384" i="17" s="1"/>
  <c r="F391" i="17"/>
  <c r="G391" i="17" s="1"/>
  <c r="I396" i="17"/>
  <c r="F401" i="17"/>
  <c r="G401" i="17" s="1"/>
  <c r="H405" i="17"/>
  <c r="H412" i="17"/>
  <c r="I412" i="17" s="1"/>
  <c r="H418" i="17"/>
  <c r="I418" i="17" s="1"/>
  <c r="H427" i="17"/>
  <c r="H443" i="17"/>
  <c r="F462" i="17"/>
  <c r="G462" i="17" s="1"/>
  <c r="F570" i="17"/>
  <c r="G570" i="17" s="1"/>
  <c r="I504" i="17"/>
  <c r="I516" i="17"/>
  <c r="H492" i="17"/>
  <c r="H493" i="17"/>
  <c r="F496" i="17"/>
  <c r="G496" i="17" s="1"/>
  <c r="F497" i="17"/>
  <c r="G497" i="17" s="1"/>
  <c r="H500" i="17"/>
  <c r="I500" i="17" s="1"/>
  <c r="H505" i="17"/>
  <c r="H506" i="17"/>
  <c r="H507" i="17"/>
  <c r="F510" i="17"/>
  <c r="G510" i="17" s="1"/>
  <c r="F511" i="17"/>
  <c r="G511" i="17" s="1"/>
  <c r="H514" i="17"/>
  <c r="H515" i="17"/>
  <c r="F518" i="17"/>
  <c r="G518" i="17" s="1"/>
  <c r="F519" i="17"/>
  <c r="G519" i="17" s="1"/>
  <c r="H522" i="17"/>
  <c r="H523" i="17"/>
  <c r="F526" i="17"/>
  <c r="G526" i="17" s="1"/>
  <c r="F527" i="17"/>
  <c r="G527" i="17" s="1"/>
  <c r="H530" i="17"/>
  <c r="H531" i="17"/>
  <c r="F508" i="17"/>
  <c r="G508" i="17" s="1"/>
  <c r="F509" i="17"/>
  <c r="G509" i="17" s="1"/>
  <c r="H512" i="17"/>
  <c r="H513" i="17"/>
  <c r="F516" i="17"/>
  <c r="G516" i="17" s="1"/>
  <c r="F517" i="17"/>
  <c r="G517" i="17" s="1"/>
  <c r="H520" i="17"/>
  <c r="H521" i="17"/>
  <c r="F524" i="17"/>
  <c r="G524" i="17" s="1"/>
  <c r="F525" i="17"/>
  <c r="G525" i="17" s="1"/>
  <c r="H528" i="17"/>
  <c r="H529" i="17"/>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27" i="14"/>
  <c r="P103" i="14"/>
  <c r="P104" i="14"/>
  <c r="P105" i="14"/>
  <c r="P106" i="14"/>
  <c r="P107" i="14"/>
  <c r="P108" i="14"/>
  <c r="P109" i="14"/>
  <c r="P110" i="14"/>
  <c r="P111" i="14"/>
  <c r="P112" i="14"/>
  <c r="P113" i="14"/>
  <c r="P114" i="14"/>
  <c r="P115" i="14"/>
  <c r="P116" i="14"/>
  <c r="P117" i="14"/>
  <c r="P118" i="14"/>
  <c r="P119" i="14"/>
  <c r="P120" i="14"/>
  <c r="P121" i="14"/>
  <c r="P102" i="14"/>
  <c r="L103" i="14"/>
  <c r="L104" i="14"/>
  <c r="L105" i="14"/>
  <c r="L106" i="14"/>
  <c r="L107" i="14"/>
  <c r="L108" i="14"/>
  <c r="L109" i="14"/>
  <c r="L102" i="14"/>
  <c r="L132" i="14"/>
  <c r="L133" i="14"/>
  <c r="L146" i="14"/>
  <c r="M244" i="16"/>
  <c r="M243" i="16"/>
  <c r="M242" i="16"/>
  <c r="G219" i="16" s="1"/>
  <c r="F219" i="16"/>
  <c r="G218" i="16"/>
  <c r="F218" i="16"/>
  <c r="G217" i="16"/>
  <c r="H217" i="16" s="1"/>
  <c r="F217" i="16"/>
  <c r="M167" i="16"/>
  <c r="M166" i="16"/>
  <c r="G215" i="16" s="1"/>
  <c r="M165" i="16"/>
  <c r="F216" i="16" s="1"/>
  <c r="G165" i="16"/>
  <c r="F164" i="16"/>
  <c r="F162" i="16"/>
  <c r="G160" i="16"/>
  <c r="F157" i="16"/>
  <c r="G155" i="16"/>
  <c r="G153" i="16"/>
  <c r="F152" i="16"/>
  <c r="F150" i="16"/>
  <c r="G148" i="16"/>
  <c r="F145" i="16"/>
  <c r="G143" i="16"/>
  <c r="G141" i="16"/>
  <c r="F140" i="16"/>
  <c r="M98" i="16"/>
  <c r="M97" i="16"/>
  <c r="F133" i="16" s="1"/>
  <c r="M96" i="16"/>
  <c r="F32" i="16"/>
  <c r="M29" i="16"/>
  <c r="M28" i="16"/>
  <c r="M27" i="16"/>
  <c r="G35" i="16" s="1"/>
  <c r="F23" i="16"/>
  <c r="F21" i="16"/>
  <c r="F16" i="16"/>
  <c r="G14" i="16"/>
  <c r="F11" i="16"/>
  <c r="F9" i="16"/>
  <c r="G7" i="16"/>
  <c r="F4" i="16"/>
  <c r="G2" i="16"/>
  <c r="I520" i="17" l="1"/>
  <c r="I514" i="17"/>
  <c r="I344" i="17"/>
  <c r="I336" i="17"/>
  <c r="I328" i="17"/>
  <c r="I320" i="17"/>
  <c r="I312" i="17"/>
  <c r="I304" i="17"/>
  <c r="I426" i="17"/>
  <c r="I410" i="17"/>
  <c r="I376" i="17"/>
  <c r="I360" i="17"/>
  <c r="I34" i="17"/>
  <c r="I26" i="17"/>
  <c r="I18" i="17"/>
  <c r="I4" i="17"/>
  <c r="I28" i="17"/>
  <c r="I20" i="17"/>
  <c r="I286" i="17"/>
  <c r="I362" i="17"/>
  <c r="I30" i="17"/>
  <c r="I22" i="17"/>
  <c r="I52" i="17"/>
  <c r="I72" i="17"/>
  <c r="I528" i="17"/>
  <c r="I530" i="17"/>
  <c r="I506" i="17"/>
  <c r="I558" i="17"/>
  <c r="I556" i="17"/>
  <c r="I572" i="17"/>
  <c r="I544" i="17"/>
  <c r="I542" i="17"/>
  <c r="I300" i="17"/>
  <c r="I428" i="17"/>
  <c r="I458" i="17"/>
  <c r="I420" i="17"/>
  <c r="I442" i="17"/>
  <c r="I474" i="17"/>
  <c r="I478" i="17"/>
  <c r="I484" i="17"/>
  <c r="I176" i="17"/>
  <c r="I168" i="17"/>
  <c r="I160" i="17"/>
  <c r="I152" i="17"/>
  <c r="I144" i="17"/>
  <c r="I136" i="17"/>
  <c r="I128" i="17"/>
  <c r="I114" i="17"/>
  <c r="I184" i="17"/>
  <c r="I178" i="17"/>
  <c r="I170" i="17"/>
  <c r="I162" i="17"/>
  <c r="I154" i="17"/>
  <c r="I146" i="17"/>
  <c r="I138" i="17"/>
  <c r="I130" i="17"/>
  <c r="I216" i="17"/>
  <c r="I224" i="17"/>
  <c r="I232" i="17"/>
  <c r="I240" i="17"/>
  <c r="I248" i="17"/>
  <c r="I256" i="17"/>
  <c r="I264" i="17"/>
  <c r="I272" i="17"/>
  <c r="I280" i="17"/>
  <c r="I58" i="17"/>
  <c r="I96" i="17"/>
  <c r="I50" i="17"/>
  <c r="I42" i="17"/>
  <c r="I16" i="17"/>
  <c r="I378" i="17"/>
  <c r="I66" i="17"/>
  <c r="I512" i="17"/>
  <c r="I522" i="17"/>
  <c r="I492" i="17"/>
  <c r="I342" i="17"/>
  <c r="I334" i="17"/>
  <c r="I326" i="17"/>
  <c r="I318" i="17"/>
  <c r="I310" i="17"/>
  <c r="I302" i="17"/>
  <c r="I574" i="17"/>
  <c r="I566" i="17"/>
  <c r="I564" i="17"/>
  <c r="I538" i="17"/>
  <c r="I546" i="17"/>
  <c r="I404" i="17"/>
  <c r="I400" i="17"/>
  <c r="I450" i="17"/>
  <c r="I480" i="17"/>
  <c r="I292" i="17"/>
  <c r="I198" i="17"/>
  <c r="I194" i="17"/>
  <c r="I202" i="17"/>
  <c r="I70" i="17"/>
  <c r="I78" i="17"/>
  <c r="I86" i="17"/>
  <c r="I94" i="17"/>
  <c r="I102" i="17"/>
  <c r="I76" i="17"/>
  <c r="I84" i="17"/>
  <c r="I92" i="17"/>
  <c r="I100" i="17"/>
  <c r="I340" i="17"/>
  <c r="I288" i="17"/>
  <c r="I296" i="17"/>
  <c r="I24" i="17"/>
  <c r="G24" i="16"/>
  <c r="F29" i="16"/>
  <c r="G33" i="16"/>
  <c r="G12" i="16"/>
  <c r="G19" i="16"/>
  <c r="G26" i="16"/>
  <c r="F69" i="16"/>
  <c r="G67" i="16"/>
  <c r="F64" i="16"/>
  <c r="G62" i="16"/>
  <c r="G60" i="16"/>
  <c r="F59" i="16"/>
  <c r="F57" i="16"/>
  <c r="G55" i="16"/>
  <c r="F52" i="16"/>
  <c r="G50" i="16"/>
  <c r="G48" i="16"/>
  <c r="F47" i="16"/>
  <c r="F45" i="16"/>
  <c r="G43" i="16"/>
  <c r="F40" i="16"/>
  <c r="G38" i="16"/>
  <c r="G36" i="16"/>
  <c r="H35" i="16" s="1"/>
  <c r="F35" i="16"/>
  <c r="F33" i="16"/>
  <c r="G31" i="16"/>
  <c r="G27" i="16"/>
  <c r="F26" i="16"/>
  <c r="F24" i="16"/>
  <c r="G22" i="16"/>
  <c r="F19" i="16"/>
  <c r="G17" i="16"/>
  <c r="G15" i="16"/>
  <c r="H14" i="16" s="1"/>
  <c r="F14" i="16"/>
  <c r="F12" i="16"/>
  <c r="G10" i="16"/>
  <c r="F7" i="16"/>
  <c r="G5" i="16"/>
  <c r="H5" i="16" s="1"/>
  <c r="G3" i="16"/>
  <c r="H2" i="16" s="1"/>
  <c r="F2" i="16"/>
  <c r="G70" i="16"/>
  <c r="F67" i="16"/>
  <c r="G65" i="16"/>
  <c r="G63" i="16"/>
  <c r="F62" i="16"/>
  <c r="F60" i="16"/>
  <c r="G58" i="16"/>
  <c r="F55" i="16"/>
  <c r="G53" i="16"/>
  <c r="G51" i="16"/>
  <c r="F50" i="16"/>
  <c r="F48" i="16"/>
  <c r="G46" i="16"/>
  <c r="F43" i="16"/>
  <c r="G41" i="16"/>
  <c r="G39" i="16"/>
  <c r="F38" i="16"/>
  <c r="F36" i="16"/>
  <c r="G34" i="16"/>
  <c r="F31" i="16"/>
  <c r="G28" i="16"/>
  <c r="F27" i="16"/>
  <c r="G25" i="16"/>
  <c r="F22" i="16"/>
  <c r="G20" i="16"/>
  <c r="G18" i="16"/>
  <c r="F17" i="16"/>
  <c r="F15" i="16"/>
  <c r="G13" i="16"/>
  <c r="F10" i="16"/>
  <c r="G8" i="16"/>
  <c r="G6" i="16"/>
  <c r="F5" i="16"/>
  <c r="F3" i="16"/>
  <c r="F70" i="16"/>
  <c r="G68" i="16"/>
  <c r="G66" i="16"/>
  <c r="F65" i="16"/>
  <c r="F63" i="16"/>
  <c r="G61" i="16"/>
  <c r="F58" i="16"/>
  <c r="G56" i="16"/>
  <c r="H56" i="16" s="1"/>
  <c r="G54" i="16"/>
  <c r="F53" i="16"/>
  <c r="F51" i="16"/>
  <c r="G49" i="16"/>
  <c r="F46" i="16"/>
  <c r="G44" i="16"/>
  <c r="G42" i="16"/>
  <c r="F41" i="16"/>
  <c r="F39" i="16"/>
  <c r="G37" i="16"/>
  <c r="F34" i="16"/>
  <c r="G32" i="16"/>
  <c r="H32" i="16" s="1"/>
  <c r="G30" i="16"/>
  <c r="G29" i="16"/>
  <c r="F28" i="16"/>
  <c r="F25" i="16"/>
  <c r="G23" i="16"/>
  <c r="H23" i="16" s="1"/>
  <c r="G21" i="16"/>
  <c r="F20" i="16"/>
  <c r="F18" i="16"/>
  <c r="G16" i="16"/>
  <c r="F13" i="16"/>
  <c r="G11" i="16"/>
  <c r="H11" i="16" s="1"/>
  <c r="G9" i="16"/>
  <c r="F8" i="16"/>
  <c r="F6" i="16"/>
  <c r="G4" i="16"/>
  <c r="G69" i="16"/>
  <c r="F68" i="16"/>
  <c r="F66" i="16"/>
  <c r="G64" i="16"/>
  <c r="F61" i="16"/>
  <c r="G59" i="16"/>
  <c r="H59" i="16" s="1"/>
  <c r="G57" i="16"/>
  <c r="F56" i="16"/>
  <c r="F54" i="16"/>
  <c r="G52" i="16"/>
  <c r="F49" i="16"/>
  <c r="G47" i="16"/>
  <c r="H47" i="16" s="1"/>
  <c r="G45" i="16"/>
  <c r="F44" i="16"/>
  <c r="F42" i="16"/>
  <c r="G40" i="16"/>
  <c r="F30" i="16"/>
  <c r="F37" i="16"/>
  <c r="G71" i="16"/>
  <c r="F73" i="16"/>
  <c r="F75" i="16"/>
  <c r="G77" i="16"/>
  <c r="G79" i="16"/>
  <c r="F82" i="16"/>
  <c r="G86" i="16"/>
  <c r="F93" i="16"/>
  <c r="F104" i="16"/>
  <c r="G117" i="16"/>
  <c r="G131" i="16"/>
  <c r="G73" i="16"/>
  <c r="G75" i="16"/>
  <c r="G80" i="16"/>
  <c r="G82" i="16"/>
  <c r="F88" i="16"/>
  <c r="F95" i="16"/>
  <c r="G105" i="16"/>
  <c r="G112" i="16"/>
  <c r="G119" i="16"/>
  <c r="F126" i="16"/>
  <c r="F112" i="16"/>
  <c r="G110" i="16"/>
  <c r="H110" i="16" s="1"/>
  <c r="G108" i="16"/>
  <c r="F107" i="16"/>
  <c r="F105" i="16"/>
  <c r="G103" i="16"/>
  <c r="F100" i="16"/>
  <c r="G97" i="16"/>
  <c r="F96" i="16"/>
  <c r="G94" i="16"/>
  <c r="F91" i="16"/>
  <c r="G89" i="16"/>
  <c r="G87" i="16"/>
  <c r="F86" i="16"/>
  <c r="F84" i="16"/>
  <c r="G113" i="16"/>
  <c r="G111" i="16"/>
  <c r="F110" i="16"/>
  <c r="F108" i="16"/>
  <c r="G106" i="16"/>
  <c r="F103" i="16"/>
  <c r="G101" i="16"/>
  <c r="G99" i="16"/>
  <c r="G98" i="16"/>
  <c r="F97" i="16"/>
  <c r="F94" i="16"/>
  <c r="G92" i="16"/>
  <c r="H92" i="16" s="1"/>
  <c r="G90" i="16"/>
  <c r="F89" i="16"/>
  <c r="F87" i="16"/>
  <c r="G85" i="16"/>
  <c r="G95" i="16"/>
  <c r="G93" i="16"/>
  <c r="F92" i="16"/>
  <c r="F90" i="16"/>
  <c r="G88" i="16"/>
  <c r="F85" i="16"/>
  <c r="G83" i="16"/>
  <c r="G81" i="16"/>
  <c r="F80" i="16"/>
  <c r="F78" i="16"/>
  <c r="G76" i="16"/>
  <c r="G124" i="16"/>
  <c r="F138" i="16"/>
  <c r="F72" i="16"/>
  <c r="F74" i="16"/>
  <c r="F76" i="16"/>
  <c r="G78" i="16"/>
  <c r="F83" i="16"/>
  <c r="G96" i="16"/>
  <c r="G100" i="16"/>
  <c r="G107" i="16"/>
  <c r="F114" i="16"/>
  <c r="F121" i="16"/>
  <c r="F128" i="16"/>
  <c r="F71" i="16"/>
  <c r="G72" i="16"/>
  <c r="G74" i="16"/>
  <c r="H74" i="16" s="1"/>
  <c r="F77" i="16"/>
  <c r="F79" i="16"/>
  <c r="F81" i="16"/>
  <c r="G84" i="16"/>
  <c r="G91" i="16"/>
  <c r="G139" i="16"/>
  <c r="F102" i="16"/>
  <c r="F109" i="16"/>
  <c r="F116" i="16"/>
  <c r="G129" i="16"/>
  <c r="G136" i="16"/>
  <c r="F98" i="16"/>
  <c r="F99" i="16"/>
  <c r="F101" i="16"/>
  <c r="G102" i="16"/>
  <c r="G104" i="16"/>
  <c r="H104" i="16" s="1"/>
  <c r="F106" i="16"/>
  <c r="G109" i="16"/>
  <c r="F111" i="16"/>
  <c r="F113" i="16"/>
  <c r="G114" i="16"/>
  <c r="G116" i="16"/>
  <c r="F118" i="16"/>
  <c r="G121" i="16"/>
  <c r="F123" i="16"/>
  <c r="F125" i="16"/>
  <c r="G126" i="16"/>
  <c r="G128" i="16"/>
  <c r="F130" i="16"/>
  <c r="G133" i="16"/>
  <c r="F135" i="16"/>
  <c r="F137" i="16"/>
  <c r="G138" i="16"/>
  <c r="G140" i="16"/>
  <c r="F142" i="16"/>
  <c r="G145" i="16"/>
  <c r="F147" i="16"/>
  <c r="F149" i="16"/>
  <c r="G150" i="16"/>
  <c r="G152" i="16"/>
  <c r="F154" i="16"/>
  <c r="G157" i="16"/>
  <c r="F159" i="16"/>
  <c r="F161" i="16"/>
  <c r="G162" i="16"/>
  <c r="G164" i="16"/>
  <c r="F167" i="16"/>
  <c r="F168" i="16"/>
  <c r="G171" i="16"/>
  <c r="F173" i="16"/>
  <c r="F175" i="16"/>
  <c r="G176" i="16"/>
  <c r="G178" i="16"/>
  <c r="F180" i="16"/>
  <c r="G183" i="16"/>
  <c r="F185" i="16"/>
  <c r="F187" i="16"/>
  <c r="G188" i="16"/>
  <c r="G190" i="16"/>
  <c r="F192" i="16"/>
  <c r="G195" i="16"/>
  <c r="F197" i="16"/>
  <c r="F199" i="16"/>
  <c r="G200" i="16"/>
  <c r="G202" i="16"/>
  <c r="F204" i="16"/>
  <c r="G207" i="16"/>
  <c r="F209" i="16"/>
  <c r="F211" i="16"/>
  <c r="G212" i="16"/>
  <c r="G214" i="16"/>
  <c r="F115" i="16"/>
  <c r="G118" i="16"/>
  <c r="F120" i="16"/>
  <c r="F122" i="16"/>
  <c r="G123" i="16"/>
  <c r="G125" i="16"/>
  <c r="F127" i="16"/>
  <c r="G130" i="16"/>
  <c r="F132" i="16"/>
  <c r="F134" i="16"/>
  <c r="G135" i="16"/>
  <c r="G137" i="16"/>
  <c r="H137" i="16" s="1"/>
  <c r="F139" i="16"/>
  <c r="G142" i="16"/>
  <c r="F144" i="16"/>
  <c r="F146" i="16"/>
  <c r="G147" i="16"/>
  <c r="G149" i="16"/>
  <c r="F151" i="16"/>
  <c r="G154" i="16"/>
  <c r="F156" i="16"/>
  <c r="F158" i="16"/>
  <c r="G159" i="16"/>
  <c r="G161" i="16"/>
  <c r="F163" i="16"/>
  <c r="F166" i="16"/>
  <c r="G167" i="16"/>
  <c r="G168" i="16"/>
  <c r="F170" i="16"/>
  <c r="F172" i="16"/>
  <c r="G173" i="16"/>
  <c r="G175" i="16"/>
  <c r="F177" i="16"/>
  <c r="G180" i="16"/>
  <c r="F182" i="16"/>
  <c r="F184" i="16"/>
  <c r="G185" i="16"/>
  <c r="G187" i="16"/>
  <c r="F189" i="16"/>
  <c r="G192" i="16"/>
  <c r="F194" i="16"/>
  <c r="F196" i="16"/>
  <c r="G197" i="16"/>
  <c r="G199" i="16"/>
  <c r="F201" i="16"/>
  <c r="G204" i="16"/>
  <c r="F206" i="16"/>
  <c r="F208" i="16"/>
  <c r="G209" i="16"/>
  <c r="G211" i="16"/>
  <c r="F213" i="16"/>
  <c r="G216" i="16"/>
  <c r="G115" i="16"/>
  <c r="F117" i="16"/>
  <c r="F119" i="16"/>
  <c r="G120" i="16"/>
  <c r="G122" i="16"/>
  <c r="H122" i="16" s="1"/>
  <c r="F124" i="16"/>
  <c r="G127" i="16"/>
  <c r="F129" i="16"/>
  <c r="F131" i="16"/>
  <c r="G132" i="16"/>
  <c r="G134" i="16"/>
  <c r="H134" i="16" s="1"/>
  <c r="F136" i="16"/>
  <c r="F141" i="16"/>
  <c r="F143" i="16"/>
  <c r="G144" i="16"/>
  <c r="H143" i="16" s="1"/>
  <c r="G146" i="16"/>
  <c r="H146" i="16" s="1"/>
  <c r="F148" i="16"/>
  <c r="G151" i="16"/>
  <c r="F153" i="16"/>
  <c r="F155" i="16"/>
  <c r="G156" i="16"/>
  <c r="H155" i="16" s="1"/>
  <c r="G158" i="16"/>
  <c r="H158" i="16" s="1"/>
  <c r="F160" i="16"/>
  <c r="G163" i="16"/>
  <c r="F165" i="16"/>
  <c r="G166" i="16"/>
  <c r="F169" i="16"/>
  <c r="G170" i="16"/>
  <c r="G172" i="16"/>
  <c r="F174" i="16"/>
  <c r="G177" i="16"/>
  <c r="F179" i="16"/>
  <c r="F181" i="16"/>
  <c r="G182" i="16"/>
  <c r="G184" i="16"/>
  <c r="F186" i="16"/>
  <c r="G189" i="16"/>
  <c r="F191" i="16"/>
  <c r="F193" i="16"/>
  <c r="G194" i="16"/>
  <c r="G196" i="16"/>
  <c r="F198" i="16"/>
  <c r="G201" i="16"/>
  <c r="F203" i="16"/>
  <c r="F205" i="16"/>
  <c r="G206" i="16"/>
  <c r="G208" i="16"/>
  <c r="F210" i="16"/>
  <c r="G213" i="16"/>
  <c r="F215" i="16"/>
  <c r="G169" i="16"/>
  <c r="H169" i="16" s="1"/>
  <c r="F171" i="16"/>
  <c r="G174" i="16"/>
  <c r="F176" i="16"/>
  <c r="F178" i="16"/>
  <c r="G179" i="16"/>
  <c r="G181" i="16"/>
  <c r="H181" i="16" s="1"/>
  <c r="F183" i="16"/>
  <c r="G186" i="16"/>
  <c r="F188" i="16"/>
  <c r="F190" i="16"/>
  <c r="G191" i="16"/>
  <c r="G193" i="16"/>
  <c r="H193" i="16" s="1"/>
  <c r="F195" i="16"/>
  <c r="G198" i="16"/>
  <c r="F200" i="16"/>
  <c r="F202" i="16"/>
  <c r="G203" i="16"/>
  <c r="G205" i="16"/>
  <c r="H205" i="16" s="1"/>
  <c r="F207" i="16"/>
  <c r="G210" i="16"/>
  <c r="F212" i="16"/>
  <c r="F214" i="16"/>
  <c r="AF52" i="14"/>
  <c r="AF54" i="14"/>
  <c r="AF55" i="14"/>
  <c r="AF60" i="14"/>
  <c r="AG60" i="14" s="1"/>
  <c r="AH60" i="14" s="1"/>
  <c r="AF61" i="14"/>
  <c r="AF64" i="14"/>
  <c r="AH67" i="14"/>
  <c r="AH71" i="14"/>
  <c r="AH93" i="14"/>
  <c r="AH94" i="14"/>
  <c r="AH95" i="14"/>
  <c r="AG52" i="14"/>
  <c r="AH52" i="14" s="1"/>
  <c r="AG54" i="14"/>
  <c r="AH54" i="14" s="1"/>
  <c r="AG55" i="14"/>
  <c r="AH55" i="14" s="1"/>
  <c r="AG61" i="14"/>
  <c r="AH61" i="14" s="1"/>
  <c r="AG64" i="14"/>
  <c r="AH64" i="14" s="1"/>
  <c r="AG67" i="14"/>
  <c r="AG71" i="14"/>
  <c r="AG77" i="14"/>
  <c r="AG78" i="14"/>
  <c r="AG79" i="14"/>
  <c r="AG83" i="14"/>
  <c r="AG84" i="14"/>
  <c r="AG86" i="14"/>
  <c r="AG87" i="14"/>
  <c r="AG88" i="14"/>
  <c r="AG89" i="14"/>
  <c r="AG91" i="14"/>
  <c r="AG93" i="14"/>
  <c r="AG94" i="14"/>
  <c r="AG95" i="14"/>
  <c r="AI3" i="14"/>
  <c r="AI6" i="14"/>
  <c r="AI8" i="14"/>
  <c r="AI9" i="14"/>
  <c r="AI10" i="14"/>
  <c r="AI20" i="14"/>
  <c r="AI46" i="14"/>
  <c r="AI52" i="14"/>
  <c r="AI53" i="14"/>
  <c r="AI54" i="14"/>
  <c r="AI55" i="14"/>
  <c r="AI56" i="14"/>
  <c r="AI57" i="14"/>
  <c r="AI58" i="14"/>
  <c r="AI59" i="14"/>
  <c r="AI60" i="14"/>
  <c r="AI61" i="14"/>
  <c r="AI62" i="14"/>
  <c r="AI64" i="14"/>
  <c r="AI65" i="14"/>
  <c r="AI67" i="14"/>
  <c r="AI68" i="14"/>
  <c r="AI69" i="14"/>
  <c r="AI70" i="14"/>
  <c r="AI71" i="14"/>
  <c r="AI80" i="14"/>
  <c r="AI81" i="14"/>
  <c r="AI92" i="14"/>
  <c r="AI93" i="14"/>
  <c r="AI94" i="14"/>
  <c r="AI95" i="14"/>
  <c r="AI96" i="14"/>
  <c r="H211" i="16" l="1"/>
  <c r="H187" i="16"/>
  <c r="H149" i="16"/>
  <c r="H125" i="16"/>
  <c r="H202" i="16"/>
  <c r="H178" i="16"/>
  <c r="H80" i="16"/>
  <c r="H20" i="16"/>
  <c r="H53" i="16"/>
  <c r="H26" i="16"/>
  <c r="H196" i="16"/>
  <c r="H172" i="16"/>
  <c r="H152" i="16"/>
  <c r="H128" i="16"/>
  <c r="H107" i="16"/>
  <c r="H95" i="16"/>
  <c r="H98" i="16"/>
  <c r="H113" i="16"/>
  <c r="H89" i="16"/>
  <c r="H71" i="16"/>
  <c r="H29" i="16"/>
  <c r="H44" i="16"/>
  <c r="H68" i="16"/>
  <c r="H17" i="16"/>
  <c r="H50" i="16"/>
  <c r="H199" i="16"/>
  <c r="H175" i="16"/>
  <c r="H161" i="16"/>
  <c r="H214" i="16"/>
  <c r="H190" i="16"/>
  <c r="H119" i="16"/>
  <c r="H77" i="16"/>
  <c r="H8" i="16"/>
  <c r="H41" i="16"/>
  <c r="H65" i="16"/>
  <c r="H208" i="16"/>
  <c r="H184" i="16"/>
  <c r="H167" i="16"/>
  <c r="H164" i="16"/>
  <c r="H140" i="16"/>
  <c r="H116" i="16"/>
  <c r="H83" i="16"/>
  <c r="H101" i="16"/>
  <c r="H131" i="16"/>
  <c r="H86" i="16"/>
  <c r="H38" i="16"/>
  <c r="H62" i="16"/>
  <c r="W55" i="14"/>
  <c r="W59" i="14"/>
  <c r="W63" i="14"/>
  <c r="W67" i="14"/>
  <c r="W71" i="14"/>
  <c r="W52" i="14"/>
  <c r="V54" i="14"/>
  <c r="W54" i="14" s="1"/>
  <c r="V55" i="14"/>
  <c r="V56" i="14"/>
  <c r="W56" i="14" s="1"/>
  <c r="V57" i="14"/>
  <c r="W57" i="14" s="1"/>
  <c r="V58" i="14"/>
  <c r="W58" i="14" s="1"/>
  <c r="V59" i="14"/>
  <c r="V60" i="14"/>
  <c r="W60" i="14" s="1"/>
  <c r="V61" i="14"/>
  <c r="W61" i="14" s="1"/>
  <c r="V62" i="14"/>
  <c r="W62" i="14" s="1"/>
  <c r="V63" i="14"/>
  <c r="V64" i="14"/>
  <c r="W64" i="14" s="1"/>
  <c r="V65" i="14"/>
  <c r="W65" i="14" s="1"/>
  <c r="V66" i="14"/>
  <c r="W66" i="14" s="1"/>
  <c r="V67" i="14"/>
  <c r="V68" i="14"/>
  <c r="W68" i="14" s="1"/>
  <c r="V69" i="14"/>
  <c r="W69" i="14" s="1"/>
  <c r="V70" i="14"/>
  <c r="W70" i="14" s="1"/>
  <c r="V71" i="14"/>
  <c r="V72" i="14"/>
  <c r="V73" i="14"/>
  <c r="V74" i="14"/>
  <c r="V75" i="14"/>
  <c r="V76" i="14"/>
  <c r="V52" i="14"/>
  <c r="W5" i="14"/>
  <c r="W9" i="14"/>
  <c r="W13" i="14"/>
  <c r="W17" i="14"/>
  <c r="W2" i="14"/>
  <c r="V3" i="14"/>
  <c r="W3" i="14" s="1"/>
  <c r="V4" i="14"/>
  <c r="W4" i="14" s="1"/>
  <c r="V5" i="14"/>
  <c r="V6" i="14"/>
  <c r="W6" i="14" s="1"/>
  <c r="V7" i="14"/>
  <c r="W7" i="14" s="1"/>
  <c r="V8" i="14"/>
  <c r="W8" i="14" s="1"/>
  <c r="V9" i="14"/>
  <c r="V10" i="14"/>
  <c r="W10" i="14" s="1"/>
  <c r="V11" i="14"/>
  <c r="W11" i="14" s="1"/>
  <c r="V12" i="14"/>
  <c r="W12" i="14" s="1"/>
  <c r="V13" i="14"/>
  <c r="V14" i="14"/>
  <c r="W14" i="14" s="1"/>
  <c r="V15" i="14"/>
  <c r="W15" i="14" s="1"/>
  <c r="V16" i="14"/>
  <c r="W16" i="14" s="1"/>
  <c r="V17" i="14"/>
  <c r="V18" i="14"/>
  <c r="W18" i="14" s="1"/>
  <c r="V19" i="14"/>
  <c r="W19" i="14" s="1"/>
  <c r="V20" i="14"/>
  <c r="W20" i="14" s="1"/>
  <c r="V22" i="14"/>
  <c r="V23" i="14"/>
  <c r="V24" i="14"/>
  <c r="V25" i="14"/>
  <c r="V26" i="14"/>
  <c r="V2" i="14"/>
  <c r="Y26" i="14" l="1"/>
  <c r="AE52" i="14" l="1"/>
  <c r="AE53" i="14"/>
  <c r="AE54" i="14"/>
  <c r="AE55" i="14"/>
  <c r="AE56" i="14"/>
  <c r="AE57" i="14"/>
  <c r="AE58" i="14"/>
  <c r="AE59" i="14"/>
  <c r="AE60" i="14"/>
  <c r="AE61" i="14"/>
  <c r="AE62" i="14"/>
  <c r="AE63" i="14"/>
  <c r="AE64" i="14"/>
  <c r="AE65" i="14"/>
  <c r="AE66" i="14"/>
  <c r="AE67" i="14"/>
  <c r="AF67" i="14"/>
  <c r="AE68" i="14"/>
  <c r="AE69" i="14"/>
  <c r="AE70" i="14"/>
  <c r="AE71" i="14"/>
  <c r="AF71" i="14"/>
  <c r="AE72" i="14"/>
  <c r="AE73" i="14"/>
  <c r="AE74" i="14"/>
  <c r="AE75" i="14"/>
  <c r="AE76" i="14"/>
  <c r="AE77" i="14"/>
  <c r="AF77" i="14"/>
  <c r="AE78" i="14"/>
  <c r="AF78" i="14" s="1"/>
  <c r="AE79" i="14"/>
  <c r="AF79" i="14"/>
  <c r="AE80" i="14"/>
  <c r="AE81" i="14"/>
  <c r="AE82" i="14"/>
  <c r="AE83" i="14"/>
  <c r="AF83" i="14"/>
  <c r="AE84" i="14"/>
  <c r="AF84" i="14"/>
  <c r="AE85" i="14"/>
  <c r="AE86" i="14"/>
  <c r="AF86" i="14" s="1"/>
  <c r="AE87" i="14"/>
  <c r="AF87" i="14"/>
  <c r="AE88" i="14"/>
  <c r="AF88" i="14" s="1"/>
  <c r="AE89" i="14"/>
  <c r="AF89" i="14"/>
  <c r="AE90" i="14"/>
  <c r="AE91" i="14"/>
  <c r="AF91" i="14"/>
  <c r="AE92" i="14"/>
  <c r="AE93" i="14"/>
  <c r="AF93" i="14" s="1"/>
  <c r="AE94" i="14"/>
  <c r="AF94" i="14"/>
  <c r="AE95" i="14"/>
  <c r="AF95" i="14" s="1"/>
  <c r="AE96" i="14"/>
  <c r="AE97" i="14"/>
  <c r="AE98" i="14"/>
  <c r="AE99" i="14"/>
  <c r="AE100" i="14"/>
  <c r="AE101" i="14"/>
  <c r="Z96" i="14" l="1"/>
  <c r="Y78" i="14"/>
  <c r="Y79" i="14"/>
  <c r="Y80" i="14"/>
  <c r="Y81" i="14"/>
  <c r="Y82" i="14"/>
  <c r="Y83" i="14"/>
  <c r="Y84" i="14"/>
  <c r="Y85" i="14"/>
  <c r="Y86" i="14"/>
  <c r="Y87" i="14"/>
  <c r="Y88" i="14"/>
  <c r="Y89" i="14"/>
  <c r="Y90" i="14"/>
  <c r="Y91" i="14"/>
  <c r="Y92" i="14"/>
  <c r="Y93" i="14"/>
  <c r="Y94" i="14"/>
  <c r="Y95" i="14"/>
  <c r="Y96" i="14"/>
  <c r="Y46" i="14"/>
  <c r="Y42" i="14"/>
  <c r="Y38" i="14"/>
  <c r="Y36" i="14"/>
  <c r="Y33" i="14"/>
  <c r="Y77" i="14"/>
  <c r="Y6" i="14"/>
  <c r="Y8" i="14"/>
  <c r="Y9" i="14"/>
  <c r="Y10" i="14"/>
  <c r="Y20" i="14"/>
  <c r="Y3" i="14" l="1"/>
  <c r="P3" i="14" l="1"/>
  <c r="P4" i="14"/>
  <c r="P5" i="14"/>
  <c r="P6" i="14"/>
  <c r="P7" i="14"/>
  <c r="P8" i="14"/>
  <c r="P9" i="14"/>
  <c r="P10" i="14"/>
  <c r="P11" i="14"/>
  <c r="P12" i="14"/>
  <c r="P13" i="14"/>
  <c r="P14" i="14"/>
  <c r="P15" i="14"/>
  <c r="P16" i="14"/>
  <c r="P17" i="14"/>
  <c r="P18" i="14"/>
  <c r="P19" i="14"/>
  <c r="P20" i="14"/>
  <c r="P21" i="14"/>
  <c r="P27" i="14"/>
  <c r="P28" i="14"/>
  <c r="P29" i="14"/>
  <c r="P30" i="14"/>
  <c r="P31" i="14"/>
  <c r="P32" i="14"/>
  <c r="P33" i="14"/>
  <c r="P34" i="14"/>
  <c r="P35" i="14"/>
  <c r="P36" i="14"/>
  <c r="P37" i="14"/>
  <c r="P38" i="14"/>
  <c r="P39" i="14"/>
  <c r="P40" i="14"/>
  <c r="P41" i="14"/>
  <c r="P42" i="14"/>
  <c r="P43" i="14"/>
  <c r="P44" i="14"/>
  <c r="P45" i="14"/>
  <c r="P46" i="14"/>
  <c r="P52" i="14"/>
  <c r="P53" i="14"/>
  <c r="P54" i="14"/>
  <c r="P55" i="14"/>
  <c r="P56" i="14"/>
  <c r="P57" i="14"/>
  <c r="P58" i="14"/>
  <c r="P59" i="14"/>
  <c r="P60" i="14"/>
  <c r="P61" i="14"/>
  <c r="P62" i="14"/>
  <c r="P63" i="14"/>
  <c r="P64" i="14"/>
  <c r="P65" i="14"/>
  <c r="P66" i="14"/>
  <c r="P67" i="14"/>
  <c r="P68" i="14"/>
  <c r="P69" i="14"/>
  <c r="P70" i="14"/>
  <c r="P71" i="14"/>
  <c r="P77" i="14"/>
  <c r="P78" i="14"/>
  <c r="P79" i="14"/>
  <c r="P80" i="14"/>
  <c r="P81" i="14"/>
  <c r="P82" i="14"/>
  <c r="P83" i="14"/>
  <c r="P84" i="14"/>
  <c r="P85" i="14"/>
  <c r="P86" i="14"/>
  <c r="P87" i="14"/>
  <c r="P88" i="14"/>
  <c r="P89" i="14"/>
  <c r="P90" i="14"/>
  <c r="P91" i="14"/>
  <c r="P92" i="14"/>
  <c r="P93" i="14"/>
  <c r="P94" i="14"/>
  <c r="P95" i="14"/>
  <c r="P96" i="14"/>
  <c r="P2" i="14"/>
  <c r="Z80" i="14" l="1"/>
  <c r="Z81" i="14"/>
  <c r="Z92" i="14"/>
  <c r="Z93" i="14"/>
  <c r="Z94" i="14"/>
  <c r="Z95" i="14" l="1"/>
  <c r="Y53" i="14"/>
  <c r="Y54" i="14"/>
  <c r="Y55" i="14"/>
  <c r="Y56" i="14"/>
  <c r="Y57" i="14"/>
  <c r="Z57" i="14" s="1"/>
  <c r="Y58" i="14"/>
  <c r="Z58" i="14" s="1"/>
  <c r="Y59" i="14"/>
  <c r="Z59" i="14" s="1"/>
  <c r="Y60" i="14"/>
  <c r="Z60" i="14" s="1"/>
  <c r="Y61" i="14"/>
  <c r="Z61" i="14" s="1"/>
  <c r="Y62" i="14"/>
  <c r="Z62" i="14" s="1"/>
  <c r="Y63" i="14"/>
  <c r="Y64" i="14"/>
  <c r="Z64" i="14" s="1"/>
  <c r="Y65" i="14"/>
  <c r="Z65" i="14" s="1"/>
  <c r="Y66" i="14"/>
  <c r="Y67" i="14"/>
  <c r="Z67" i="14" s="1"/>
  <c r="Y68" i="14"/>
  <c r="Y69" i="14"/>
  <c r="Y70" i="14"/>
  <c r="Y71" i="14"/>
  <c r="Y72" i="14"/>
  <c r="Y73" i="14"/>
  <c r="Y74" i="14"/>
  <c r="Y75" i="14"/>
  <c r="Y76" i="14"/>
  <c r="Y52" i="14"/>
  <c r="Z3" i="14"/>
  <c r="AB78" i="14"/>
  <c r="AC78" i="14" s="1"/>
  <c r="AB79" i="14"/>
  <c r="AB80" i="14"/>
  <c r="AC80" i="14" s="1"/>
  <c r="AB81" i="14"/>
  <c r="AC81" i="14" s="1"/>
  <c r="AB82" i="14"/>
  <c r="AB83" i="14"/>
  <c r="AB84" i="14"/>
  <c r="AC84" i="14" s="1"/>
  <c r="AB85" i="14"/>
  <c r="AB86" i="14"/>
  <c r="AC86" i="14" s="1"/>
  <c r="AB87" i="14"/>
  <c r="AB88" i="14"/>
  <c r="AC88" i="14" s="1"/>
  <c r="AB89" i="14"/>
  <c r="AC89" i="14" s="1"/>
  <c r="AB90" i="14"/>
  <c r="AB91" i="14"/>
  <c r="AB92" i="14"/>
  <c r="AC92" i="14" s="1"/>
  <c r="AB93" i="14"/>
  <c r="AC93" i="14" s="1"/>
  <c r="AB94" i="14"/>
  <c r="AC94" i="14" s="1"/>
  <c r="AB95" i="14"/>
  <c r="AB96" i="14"/>
  <c r="AC96" i="14" s="1"/>
  <c r="AB97" i="14"/>
  <c r="AB98" i="14"/>
  <c r="AB99" i="14"/>
  <c r="AB100" i="14"/>
  <c r="AB101" i="14"/>
  <c r="AB77" i="14"/>
  <c r="AC77" i="14" s="1"/>
  <c r="AB53" i="14"/>
  <c r="AB54" i="14"/>
  <c r="AB55" i="14"/>
  <c r="AB56" i="14"/>
  <c r="AB57" i="14"/>
  <c r="AB58" i="14"/>
  <c r="AC58" i="14" s="1"/>
  <c r="AB59" i="14"/>
  <c r="AB60" i="14"/>
  <c r="AC60" i="14" s="1"/>
  <c r="AB61" i="14"/>
  <c r="AB62" i="14"/>
  <c r="AC62" i="14" s="1"/>
  <c r="AB63" i="14"/>
  <c r="AB64" i="14"/>
  <c r="AC64" i="14" s="1"/>
  <c r="AB65" i="14"/>
  <c r="AB66" i="14"/>
  <c r="AC66" i="14" s="1"/>
  <c r="AB67" i="14"/>
  <c r="AB68" i="14"/>
  <c r="AB69" i="14"/>
  <c r="AB70" i="14"/>
  <c r="AB71" i="14"/>
  <c r="AB72" i="14"/>
  <c r="AB74" i="14"/>
  <c r="AB75" i="14"/>
  <c r="AB76" i="14"/>
  <c r="AC85" i="14"/>
  <c r="AB52" i="14"/>
  <c r="AB28" i="14"/>
  <c r="AC28" i="14" s="1"/>
  <c r="AB29" i="14"/>
  <c r="AC29" i="14" s="1"/>
  <c r="AB30" i="14"/>
  <c r="AB31" i="14"/>
  <c r="AB32" i="14"/>
  <c r="AB33" i="14"/>
  <c r="AB34" i="14"/>
  <c r="AB35" i="14"/>
  <c r="AB36" i="14"/>
  <c r="AB38" i="14"/>
  <c r="AB39" i="14"/>
  <c r="AB40" i="14"/>
  <c r="AB41" i="14"/>
  <c r="AB42" i="14"/>
  <c r="AB43" i="14"/>
  <c r="AB44" i="14"/>
  <c r="AB45" i="14"/>
  <c r="AB46" i="14"/>
  <c r="AB47" i="14"/>
  <c r="AB48" i="14"/>
  <c r="AB49" i="14"/>
  <c r="AB50" i="14"/>
  <c r="AB51" i="14"/>
  <c r="AB27" i="14"/>
  <c r="AC27" i="14" s="1"/>
  <c r="AC30" i="14"/>
  <c r="AC57" i="14"/>
  <c r="AC59" i="14"/>
  <c r="AC61" i="14"/>
  <c r="AC63" i="14"/>
  <c r="AC65" i="14"/>
  <c r="AC67" i="14"/>
  <c r="AC79" i="14"/>
  <c r="AC82" i="14"/>
  <c r="AC83" i="14"/>
  <c r="AC87" i="14"/>
  <c r="AC90" i="14"/>
  <c r="AC91" i="14"/>
  <c r="AC95" i="14"/>
  <c r="AB3" i="14"/>
  <c r="AC3" i="14" s="1"/>
  <c r="AB4" i="14"/>
  <c r="AB5" i="14"/>
  <c r="AB6" i="14"/>
  <c r="AB7" i="14"/>
  <c r="AB8" i="14"/>
  <c r="AB9" i="14"/>
  <c r="AB10" i="14"/>
  <c r="AB11" i="14"/>
  <c r="AB12" i="14"/>
  <c r="AB13" i="14"/>
  <c r="AB14" i="14"/>
  <c r="AB15" i="14"/>
  <c r="AB16" i="14"/>
  <c r="AB17" i="14"/>
  <c r="AB18" i="14"/>
  <c r="AB20" i="14"/>
  <c r="AB21" i="14"/>
  <c r="AB22" i="14"/>
  <c r="AB23" i="14"/>
  <c r="AB24" i="14"/>
  <c r="AB25" i="14"/>
  <c r="AB26" i="14"/>
  <c r="AB2" i="14"/>
  <c r="AC2" i="14" s="1"/>
  <c r="L68" i="14" l="1"/>
  <c r="Z68" i="14" s="1"/>
  <c r="L69" i="14"/>
  <c r="AC69" i="14" s="1"/>
  <c r="L70" i="14"/>
  <c r="AC70" i="14" s="1"/>
  <c r="L71" i="14"/>
  <c r="AC71" i="14" s="1"/>
  <c r="L74" i="14"/>
  <c r="L75" i="14"/>
  <c r="L76" i="14"/>
  <c r="Z71" i="14" l="1"/>
  <c r="Z70" i="14"/>
  <c r="Z69" i="14"/>
  <c r="AC68" i="14"/>
  <c r="L34" i="14"/>
  <c r="AC34" i="14" s="1"/>
  <c r="L4" i="14"/>
  <c r="AC4" i="14" s="1"/>
  <c r="L5" i="14"/>
  <c r="AC5" i="14" s="1"/>
  <c r="L6" i="14"/>
  <c r="L7" i="14"/>
  <c r="AC7" i="14" s="1"/>
  <c r="L8" i="14"/>
  <c r="L9" i="14"/>
  <c r="L10" i="14"/>
  <c r="L11" i="14"/>
  <c r="AC11" i="14" s="1"/>
  <c r="L12" i="14"/>
  <c r="AC12" i="14" s="1"/>
  <c r="L13" i="14"/>
  <c r="AC13" i="14" s="1"/>
  <c r="L14" i="14"/>
  <c r="AC14" i="14" s="1"/>
  <c r="L15" i="14"/>
  <c r="AC15" i="14" s="1"/>
  <c r="L16" i="14"/>
  <c r="AC16" i="14" s="1"/>
  <c r="L17" i="14"/>
  <c r="AC17" i="14" s="1"/>
  <c r="L18" i="14"/>
  <c r="AC18" i="14" s="1"/>
  <c r="L19" i="14"/>
  <c r="L20" i="14"/>
  <c r="L21" i="14"/>
  <c r="AC21" i="14" s="1"/>
  <c r="L31" i="14"/>
  <c r="AC31" i="14" s="1"/>
  <c r="L32" i="14"/>
  <c r="AC32" i="14" s="1"/>
  <c r="L33" i="14"/>
  <c r="L35" i="14"/>
  <c r="AC35" i="14" s="1"/>
  <c r="L36" i="14"/>
  <c r="L37" i="14"/>
  <c r="L38" i="14"/>
  <c r="L39" i="14"/>
  <c r="AC39" i="14" s="1"/>
  <c r="L40" i="14"/>
  <c r="AC40" i="14" s="1"/>
  <c r="L41" i="14"/>
  <c r="AC41" i="14" s="1"/>
  <c r="L42" i="14"/>
  <c r="L43" i="14"/>
  <c r="AC43" i="14" s="1"/>
  <c r="L44" i="14"/>
  <c r="AC44" i="14" s="1"/>
  <c r="L45" i="14"/>
  <c r="AC45" i="14" s="1"/>
  <c r="L46" i="14"/>
  <c r="L52" i="14"/>
  <c r="L53" i="14"/>
  <c r="L54" i="14"/>
  <c r="L55" i="14"/>
  <c r="L56" i="14"/>
  <c r="AC53" i="14" l="1"/>
  <c r="Z53" i="14"/>
  <c r="AC36" i="14"/>
  <c r="AC6" i="14"/>
  <c r="Z6" i="14"/>
  <c r="Z52" i="14"/>
  <c r="AC52" i="14"/>
  <c r="Z9" i="14"/>
  <c r="AC9" i="14"/>
  <c r="AC10" i="14"/>
  <c r="Z10" i="14"/>
  <c r="Z56" i="14"/>
  <c r="AC56" i="14"/>
  <c r="AC55" i="14"/>
  <c r="Z55" i="14"/>
  <c r="AC46" i="14"/>
  <c r="Z46" i="14"/>
  <c r="AC42" i="14"/>
  <c r="AC38" i="14"/>
  <c r="AC33" i="14"/>
  <c r="AC20" i="14"/>
  <c r="Z20" i="14"/>
  <c r="Z8" i="14"/>
  <c r="AC8" i="14"/>
  <c r="AC54" i="14"/>
  <c r="Z54" i="14"/>
  <c r="J8" i="9"/>
  <c r="K8" i="9" s="1"/>
  <c r="L8" i="9" s="1"/>
  <c r="F8" i="9"/>
  <c r="G8" i="9" s="1"/>
  <c r="H8" i="9" s="1"/>
  <c r="J9" i="9"/>
  <c r="K9" i="9" s="1"/>
  <c r="L9" i="9" s="1"/>
  <c r="F9" i="9"/>
  <c r="G9" i="9" s="1"/>
  <c r="H9" i="9" s="1"/>
  <c r="J14" i="9"/>
  <c r="K14" i="9" s="1"/>
  <c r="L14" i="9" s="1"/>
  <c r="F14" i="9"/>
  <c r="G14" i="9" s="1"/>
  <c r="H14" i="9" s="1"/>
  <c r="J21" i="9"/>
  <c r="K21" i="9" s="1"/>
  <c r="L21" i="9" s="1"/>
  <c r="F21" i="9"/>
  <c r="G21" i="9" s="1"/>
  <c r="H21" i="9" s="1"/>
  <c r="J11" i="9"/>
  <c r="K11" i="9" s="1"/>
  <c r="L11" i="9" s="1"/>
  <c r="F11" i="9"/>
  <c r="G11" i="9" s="1"/>
  <c r="H11" i="9" s="1"/>
  <c r="J10" i="9"/>
  <c r="K10" i="9" s="1"/>
  <c r="L10" i="9" s="1"/>
  <c r="F10" i="9"/>
  <c r="G10" i="9" s="1"/>
  <c r="H10" i="9" s="1"/>
  <c r="J17" i="9"/>
  <c r="K17" i="9" s="1"/>
  <c r="L17" i="9" s="1"/>
  <c r="F17" i="9"/>
  <c r="G17" i="9" s="1"/>
  <c r="H17" i="9" s="1"/>
  <c r="J12" i="9"/>
  <c r="K12" i="9" s="1"/>
  <c r="L12" i="9" s="1"/>
  <c r="F12" i="9"/>
  <c r="G12" i="9" s="1"/>
  <c r="H12" i="9" s="1"/>
  <c r="J16" i="9"/>
  <c r="K16" i="9" s="1"/>
  <c r="L16" i="9" s="1"/>
  <c r="F16" i="9"/>
  <c r="G16" i="9" s="1"/>
  <c r="H16" i="9" s="1"/>
  <c r="J13" i="9"/>
  <c r="K13" i="9" s="1"/>
  <c r="L13" i="9" s="1"/>
  <c r="F13" i="9"/>
  <c r="G13" i="9" s="1"/>
  <c r="H13" i="9" s="1"/>
  <c r="J4" i="9"/>
  <c r="K4" i="9" s="1"/>
  <c r="L4" i="9" s="1"/>
  <c r="F4" i="9"/>
  <c r="G4" i="9" s="1"/>
  <c r="H4" i="9" s="1"/>
  <c r="J7" i="9"/>
  <c r="K7" i="9" s="1"/>
  <c r="L7" i="9" s="1"/>
  <c r="F7" i="9"/>
  <c r="G7" i="9" s="1"/>
  <c r="H7" i="9" s="1"/>
  <c r="J5" i="9"/>
  <c r="K5" i="9" s="1"/>
  <c r="L5" i="9" s="1"/>
  <c r="F5" i="9"/>
  <c r="G5" i="9" s="1"/>
  <c r="H5" i="9" s="1"/>
  <c r="J18" i="9"/>
  <c r="K18" i="9" s="1"/>
  <c r="L18" i="9" s="1"/>
  <c r="F18" i="9"/>
  <c r="G18" i="9" s="1"/>
  <c r="H18" i="9" s="1"/>
  <c r="J2" i="9"/>
  <c r="K2" i="9" s="1"/>
  <c r="L2" i="9" s="1"/>
  <c r="F2" i="9"/>
  <c r="G2" i="9" s="1"/>
  <c r="H2" i="9" s="1"/>
  <c r="J19" i="9"/>
  <c r="K19" i="9" s="1"/>
  <c r="L19" i="9" s="1"/>
  <c r="F19" i="9"/>
  <c r="G19" i="9" s="1"/>
  <c r="H19" i="9" s="1"/>
  <c r="J6" i="9"/>
  <c r="K6" i="9" s="1"/>
  <c r="L6" i="9" s="1"/>
  <c r="F6" i="9"/>
  <c r="G6" i="9" s="1"/>
  <c r="H6" i="9" s="1"/>
  <c r="J3" i="9"/>
  <c r="K3" i="9" s="1"/>
  <c r="L3" i="9" s="1"/>
  <c r="F3" i="9"/>
  <c r="G3" i="9" s="1"/>
  <c r="H3" i="9" s="1"/>
  <c r="J20" i="9"/>
  <c r="K20" i="9" s="1"/>
  <c r="L20" i="9" s="1"/>
  <c r="F20" i="9"/>
  <c r="G20" i="9" s="1"/>
  <c r="H20" i="9" s="1"/>
  <c r="J15" i="9"/>
  <c r="K15" i="9" s="1"/>
  <c r="L15" i="9" s="1"/>
  <c r="F15" i="9"/>
  <c r="G15" i="9" s="1"/>
  <c r="H15" i="9" s="1"/>
  <c r="J31" i="9"/>
  <c r="K31" i="9" s="1"/>
  <c r="L31" i="9" s="1"/>
  <c r="F31" i="9"/>
  <c r="G31" i="9" s="1"/>
  <c r="H31" i="9" s="1"/>
  <c r="J29" i="9"/>
  <c r="K29" i="9" s="1"/>
  <c r="L29" i="9" s="1"/>
  <c r="F29" i="9"/>
  <c r="G29" i="9" s="1"/>
  <c r="H29" i="9" s="1"/>
  <c r="J33" i="9"/>
  <c r="K33" i="9" s="1"/>
  <c r="L33" i="9" s="1"/>
  <c r="F33" i="9"/>
  <c r="G33" i="9" s="1"/>
  <c r="H33" i="9" s="1"/>
  <c r="J40" i="9"/>
  <c r="K40" i="9" s="1"/>
  <c r="L40" i="9" s="1"/>
  <c r="F40" i="9"/>
  <c r="G40" i="9" s="1"/>
  <c r="H40" i="9" s="1"/>
  <c r="J28" i="9"/>
  <c r="K28" i="9" s="1"/>
  <c r="L28" i="9" s="1"/>
  <c r="F28" i="9"/>
  <c r="G28" i="9" s="1"/>
  <c r="H28" i="9" s="1"/>
  <c r="J41" i="9"/>
  <c r="K41" i="9" s="1"/>
  <c r="L41" i="9" s="1"/>
  <c r="F41" i="9"/>
  <c r="G41" i="9" s="1"/>
  <c r="H41" i="9" s="1"/>
  <c r="J30" i="9"/>
  <c r="K30" i="9" s="1"/>
  <c r="L30" i="9" s="1"/>
  <c r="F30" i="9"/>
  <c r="G30" i="9" s="1"/>
  <c r="H30" i="9" s="1"/>
  <c r="J36" i="9"/>
  <c r="K36" i="9" s="1"/>
  <c r="L36" i="9" s="1"/>
  <c r="F36" i="9"/>
  <c r="G36" i="9" s="1"/>
  <c r="H36" i="9" s="1"/>
  <c r="J38" i="9"/>
  <c r="K38" i="9" s="1"/>
  <c r="L38" i="9" s="1"/>
  <c r="F38" i="9"/>
  <c r="G38" i="9" s="1"/>
  <c r="H38" i="9" s="1"/>
  <c r="J32" i="9"/>
  <c r="K32" i="9" s="1"/>
  <c r="L32" i="9" s="1"/>
  <c r="F32" i="9"/>
  <c r="G32" i="9" s="1"/>
  <c r="H32" i="9" s="1"/>
  <c r="J34" i="9"/>
  <c r="K34" i="9" s="1"/>
  <c r="L34" i="9" s="1"/>
  <c r="F34" i="9"/>
  <c r="G34" i="9" s="1"/>
  <c r="H34" i="9" s="1"/>
  <c r="J39" i="9"/>
  <c r="K39" i="9" s="1"/>
  <c r="L39" i="9" s="1"/>
  <c r="F39" i="9"/>
  <c r="G39" i="9" s="1"/>
  <c r="H39" i="9" s="1"/>
  <c r="J35" i="9"/>
  <c r="K35" i="9" s="1"/>
  <c r="L35" i="9" s="1"/>
  <c r="F35" i="9"/>
  <c r="G35" i="9" s="1"/>
  <c r="H35" i="9" s="1"/>
  <c r="J37" i="9"/>
  <c r="K37" i="9" s="1"/>
  <c r="L37" i="9" s="1"/>
  <c r="F37" i="9"/>
  <c r="G37" i="9" s="1"/>
  <c r="H37" i="9" s="1"/>
  <c r="J50" i="7"/>
  <c r="K50" i="7" s="1"/>
  <c r="L50" i="7" s="1"/>
  <c r="F50" i="7"/>
  <c r="G50" i="7" s="1"/>
  <c r="H50" i="7" s="1"/>
  <c r="K49" i="7"/>
  <c r="L49" i="7" s="1"/>
  <c r="J49" i="7"/>
  <c r="F49" i="7"/>
  <c r="G49" i="7" s="1"/>
  <c r="H49" i="7" s="1"/>
  <c r="K48" i="7"/>
  <c r="L48" i="7" s="1"/>
  <c r="J48" i="7"/>
  <c r="F48" i="7"/>
  <c r="G48" i="7" s="1"/>
  <c r="H48" i="7" s="1"/>
  <c r="J47" i="7"/>
  <c r="K47" i="7" s="1"/>
  <c r="L47" i="7" s="1"/>
  <c r="F47" i="7"/>
  <c r="G47" i="7" s="1"/>
  <c r="H47" i="7" s="1"/>
  <c r="J46" i="7"/>
  <c r="K46" i="7" s="1"/>
  <c r="L46" i="7" s="1"/>
  <c r="F46" i="7"/>
  <c r="G46" i="7" s="1"/>
  <c r="H46" i="7" s="1"/>
  <c r="K45" i="7"/>
  <c r="L45" i="7" s="1"/>
  <c r="J45" i="7"/>
  <c r="F45" i="7"/>
  <c r="G45" i="7" s="1"/>
  <c r="H45" i="7" s="1"/>
  <c r="K44" i="7"/>
  <c r="L44" i="7" s="1"/>
  <c r="J44" i="7"/>
  <c r="F44" i="7"/>
  <c r="G44" i="7" s="1"/>
  <c r="H44" i="7" s="1"/>
  <c r="J43" i="7"/>
  <c r="K43" i="7" s="1"/>
  <c r="L43" i="7" s="1"/>
  <c r="F43" i="7"/>
  <c r="G43" i="7" s="1"/>
  <c r="H43" i="7" s="1"/>
  <c r="J42" i="7"/>
  <c r="K42" i="7" s="1"/>
  <c r="L42" i="7" s="1"/>
  <c r="F42" i="7"/>
  <c r="G42" i="7" s="1"/>
  <c r="H42" i="7" s="1"/>
  <c r="K41" i="7"/>
  <c r="L41" i="7" s="1"/>
  <c r="J41" i="7"/>
  <c r="F41" i="7"/>
  <c r="G41" i="7" s="1"/>
  <c r="H41" i="7" s="1"/>
  <c r="K40" i="7"/>
  <c r="L40" i="7" s="1"/>
  <c r="J40" i="7"/>
  <c r="F40" i="7"/>
  <c r="G40" i="7" s="1"/>
  <c r="H40" i="7" s="1"/>
  <c r="J39" i="7"/>
  <c r="K39" i="7" s="1"/>
  <c r="L39" i="7" s="1"/>
  <c r="F39" i="7"/>
  <c r="G39" i="7" s="1"/>
  <c r="H39" i="7" s="1"/>
  <c r="J38" i="7"/>
  <c r="K38" i="7" s="1"/>
  <c r="L38" i="7" s="1"/>
  <c r="F38" i="7"/>
  <c r="G38" i="7" s="1"/>
  <c r="H38" i="7" s="1"/>
  <c r="K37" i="7"/>
  <c r="L37" i="7" s="1"/>
  <c r="J37" i="7"/>
  <c r="F37" i="7"/>
  <c r="G37" i="7" s="1"/>
  <c r="H37" i="7" s="1"/>
  <c r="K36" i="7"/>
  <c r="L36" i="7" s="1"/>
  <c r="J36" i="7"/>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K31" i="7"/>
  <c r="L31" i="7" s="1"/>
  <c r="J31" i="7"/>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N40" i="9" l="1"/>
  <c r="M40" i="9"/>
  <c r="N19" i="9"/>
  <c r="M19" i="9"/>
  <c r="N12" i="9"/>
  <c r="M12" i="9"/>
  <c r="N35" i="9"/>
  <c r="M35" i="9"/>
  <c r="N38" i="9"/>
  <c r="M38" i="9"/>
  <c r="N28" i="9"/>
  <c r="M28" i="9"/>
  <c r="N31" i="9"/>
  <c r="M31" i="9"/>
  <c r="N6" i="9"/>
  <c r="M6" i="9"/>
  <c r="N5" i="9"/>
  <c r="M5" i="9"/>
  <c r="N16" i="9"/>
  <c r="M16" i="9"/>
  <c r="N11" i="9"/>
  <c r="M11" i="9"/>
  <c r="N8" i="9"/>
  <c r="M8" i="9"/>
  <c r="N39" i="9"/>
  <c r="M39" i="9"/>
  <c r="N37" i="9"/>
  <c r="M37" i="9"/>
  <c r="N32" i="9"/>
  <c r="M32" i="9"/>
  <c r="N41" i="9"/>
  <c r="M41" i="9"/>
  <c r="N29" i="9"/>
  <c r="M29" i="9"/>
  <c r="N3" i="9"/>
  <c r="M3" i="9"/>
  <c r="N18" i="9"/>
  <c r="M18" i="9"/>
  <c r="N13" i="9"/>
  <c r="M13" i="9"/>
  <c r="N10" i="9"/>
  <c r="M10" i="9"/>
  <c r="N9" i="9"/>
  <c r="M9" i="9"/>
  <c r="N36" i="9"/>
  <c r="M36" i="9"/>
  <c r="N15" i="9"/>
  <c r="M15" i="9"/>
  <c r="N7" i="9"/>
  <c r="M7" i="9"/>
  <c r="N21" i="9"/>
  <c r="M21" i="9"/>
  <c r="N34" i="9"/>
  <c r="M34" i="9"/>
  <c r="N30" i="9"/>
  <c r="M30" i="9"/>
  <c r="N33" i="9"/>
  <c r="M33" i="9"/>
  <c r="N20" i="9"/>
  <c r="M20" i="9"/>
  <c r="N2" i="9"/>
  <c r="M2" i="9"/>
  <c r="N4" i="9"/>
  <c r="M4" i="9"/>
  <c r="N17" i="9"/>
  <c r="M17" i="9"/>
  <c r="N14" i="9"/>
  <c r="M14"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K4" i="12"/>
  <c r="L4" i="12" s="1"/>
  <c r="K6" i="12"/>
  <c r="L6" i="12" s="1"/>
  <c r="K8" i="12"/>
  <c r="L8" i="12" s="1"/>
  <c r="K10" i="12"/>
  <c r="L10" i="12" s="1"/>
  <c r="G3" i="12"/>
  <c r="H3" i="12" s="1"/>
  <c r="G4" i="12"/>
  <c r="H4" i="12" s="1"/>
  <c r="J4" i="12"/>
  <c r="J5" i="12"/>
  <c r="K5" i="12" s="1"/>
  <c r="L5" i="12" s="1"/>
  <c r="J6" i="12"/>
  <c r="J7" i="12"/>
  <c r="K7" i="12" s="1"/>
  <c r="L7" i="12" s="1"/>
  <c r="J8" i="12"/>
  <c r="J9" i="12"/>
  <c r="K9" i="12" s="1"/>
  <c r="L9" i="12" s="1"/>
  <c r="J10" i="12"/>
  <c r="J3" i="12"/>
  <c r="K3" i="12" s="1"/>
  <c r="L3" i="12" s="1"/>
  <c r="F4" i="12"/>
  <c r="F5" i="12"/>
  <c r="G5" i="12" s="1"/>
  <c r="H5" i="12" s="1"/>
  <c r="F6" i="12"/>
  <c r="G6" i="12" s="1"/>
  <c r="H6" i="12" s="1"/>
  <c r="F7" i="12"/>
  <c r="G7" i="12" s="1"/>
  <c r="H7" i="12" s="1"/>
  <c r="F8" i="12"/>
  <c r="G8" i="12" s="1"/>
  <c r="H8" i="12" s="1"/>
  <c r="F9" i="12"/>
  <c r="G9" i="12" s="1"/>
  <c r="H9" i="12" s="1"/>
  <c r="F10" i="12"/>
  <c r="G10" i="12" s="1"/>
  <c r="H10" i="12" s="1"/>
  <c r="F3" i="12"/>
  <c r="S2" i="12"/>
  <c r="S6" i="12"/>
  <c r="S5" i="12"/>
  <c r="S4" i="12"/>
  <c r="S3" i="12"/>
  <c r="J2" i="12"/>
  <c r="K2" i="12" s="1"/>
  <c r="L2" i="12" s="1"/>
  <c r="N2" i="12" s="1"/>
  <c r="F2" i="12"/>
  <c r="G2" i="12" s="1"/>
  <c r="H2" i="12" s="1"/>
  <c r="M7" i="12" l="1"/>
  <c r="N7" i="12"/>
  <c r="M4" i="12"/>
  <c r="N4" i="12"/>
  <c r="N10" i="12"/>
  <c r="M10" i="12"/>
  <c r="N6" i="12"/>
  <c r="M6" i="12"/>
  <c r="M9" i="12"/>
  <c r="N9" i="12"/>
  <c r="N5" i="12"/>
  <c r="M5" i="12"/>
  <c r="N8" i="12"/>
  <c r="M8" i="12"/>
  <c r="M2"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51" i="6" l="1"/>
  <c r="G51" i="6" s="1"/>
  <c r="F50" i="6"/>
  <c r="G50" i="6" s="1"/>
  <c r="F49" i="6"/>
  <c r="G49" i="6" s="1"/>
  <c r="F48" i="6"/>
  <c r="G48" i="6" s="1"/>
  <c r="F47" i="6"/>
  <c r="G47" i="6" s="1"/>
  <c r="F45" i="6"/>
  <c r="G45" i="6" s="1"/>
  <c r="F44" i="6"/>
  <c r="G44" i="6" s="1"/>
  <c r="F43" i="6"/>
  <c r="G43" i="6" s="1"/>
  <c r="F6" i="6"/>
  <c r="G6" i="6" s="1"/>
  <c r="F5" i="6"/>
  <c r="G5" i="6" s="1"/>
  <c r="F3" i="6"/>
  <c r="G3" i="6" s="1"/>
  <c r="F19" i="6"/>
  <c r="G19" i="6" s="1"/>
  <c r="F17" i="6"/>
  <c r="G17" i="6" s="1"/>
  <c r="F16" i="6"/>
  <c r="G16" i="6" s="1"/>
  <c r="F15" i="6"/>
  <c r="G15" i="6" s="1"/>
  <c r="F14" i="6"/>
  <c r="G14" i="6" s="1"/>
  <c r="F13" i="6"/>
  <c r="G13" i="6" s="1"/>
  <c r="F12" i="6"/>
  <c r="G12" i="6" s="1"/>
  <c r="F10" i="6"/>
  <c r="G10" i="6" s="1"/>
  <c r="F9" i="6"/>
  <c r="G9" i="6" s="1"/>
  <c r="F26" i="6"/>
  <c r="G26" i="6" s="1"/>
  <c r="F24" i="6"/>
  <c r="G24" i="6" s="1"/>
  <c r="F22" i="6"/>
  <c r="G22" i="6" s="1"/>
  <c r="F21" i="6"/>
  <c r="G21" i="6" s="1"/>
  <c r="F20" i="6"/>
  <c r="G20" i="6" s="1"/>
  <c r="F18" i="6"/>
  <c r="G18" i="6" s="1"/>
  <c r="F7" i="6"/>
  <c r="G7" i="6" s="1"/>
  <c r="F33" i="6"/>
  <c r="G33" i="6" s="1"/>
  <c r="F32" i="6"/>
  <c r="G32" i="6" s="1"/>
  <c r="F31" i="6"/>
  <c r="G31" i="6" s="1"/>
  <c r="F30" i="6"/>
  <c r="G30" i="6" s="1"/>
  <c r="F29" i="6"/>
  <c r="G29" i="6" s="1"/>
  <c r="F28" i="6"/>
  <c r="G28" i="6" s="1"/>
  <c r="F41" i="6"/>
  <c r="G41" i="6" s="1"/>
  <c r="F40" i="6"/>
  <c r="G40" i="6" s="1"/>
  <c r="F39" i="6"/>
  <c r="G39" i="6" s="1"/>
  <c r="F38" i="6"/>
  <c r="G38" i="6" s="1"/>
  <c r="F27" i="6"/>
  <c r="G27" i="6" s="1"/>
  <c r="F34" i="6"/>
  <c r="G34" i="6" s="1"/>
  <c r="F35" i="6"/>
  <c r="G35" i="6" s="1"/>
  <c r="F36" i="6"/>
  <c r="G36" i="6" s="1"/>
  <c r="F37" i="6"/>
  <c r="G37" i="6" s="1"/>
  <c r="F46" i="6"/>
  <c r="G46" i="6" s="1"/>
  <c r="F42" i="6"/>
  <c r="G42" i="6" s="1"/>
  <c r="F4" i="6"/>
  <c r="G4" i="6" s="1"/>
  <c r="F2" i="6"/>
  <c r="G2" i="6" s="1"/>
  <c r="F11" i="6"/>
  <c r="G11" i="6" s="1"/>
  <c r="F8" i="6"/>
  <c r="G8" i="6" s="1"/>
  <c r="F25" i="6"/>
  <c r="G25" i="6" s="1"/>
  <c r="F23" i="6"/>
  <c r="G23" i="6" s="1"/>
</calcChain>
</file>

<file path=xl/sharedStrings.xml><?xml version="1.0" encoding="utf-8"?>
<sst xmlns="http://schemas.openxmlformats.org/spreadsheetml/2006/main" count="5252" uniqueCount="652">
  <si>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</si>
  <si>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</si>
  <si>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</si>
  <si>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</si>
  <si>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</si>
  <si>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</si>
  <si>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</si>
  <si>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</si>
  <si>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</si>
  <si>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</si>
  <si>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</si>
  <si>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</si>
  <si>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</si>
  <si>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</si>
  <si>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</si>
  <si>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</si>
  <si>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</si>
  <si>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</si>
  <si>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</si>
  <si>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</si>
  <si>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</si>
  <si>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</si>
  <si>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</si>
  <si>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</si>
  <si>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</si>
  <si>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</si>
  <si>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</si>
  <si>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</si>
  <si>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</si>
  <si>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</si>
  <si>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</si>
  <si>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</si>
  <si>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</si>
  <si>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</si>
  <si>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</si>
  <si>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</si>
  <si>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</si>
  <si>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</si>
  <si>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</si>
  <si>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</si>
  <si>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</si>
  <si>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</si>
  <si>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</si>
  <si>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</si>
  <si>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</si>
  <si>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</si>
  <si>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</si>
  <si>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</si>
  <si>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</si>
  <si>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</si>
  <si>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</si>
  <si>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</si>
  <si>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</si>
  <si>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</si>
  <si>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</si>
  <si>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</si>
  <si>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</si>
  <si>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</si>
  <si>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</si>
  <si>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</si>
  <si>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</si>
  <si>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</si>
  <si>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</si>
  <si>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</si>
  <si>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</si>
  <si>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</si>
  <si>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</si>
  <si>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</si>
  <si>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</si>
  <si>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</si>
  <si>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</si>
  <si>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</si>
  <si>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</si>
  <si>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</si>
  <si>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</si>
  <si>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</si>
  <si>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</si>
  <si>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</si>
  <si>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</si>
  <si>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</si>
  <si>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</si>
  <si>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</si>
  <si>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</si>
  <si>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</si>
  <si>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</si>
  <si>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</si>
  <si>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</si>
  <si>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</si>
  <si>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</si>
  <si>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</si>
  <si>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</si>
  <si>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</si>
  <si>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</si>
  <si>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</si>
  <si>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</si>
  <si>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</si>
  <si>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</si>
  <si>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</si>
  <si>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</si>
  <si>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</si>
  <si>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</si>
  <si>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</si>
  <si>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</si>
  <si>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</si>
  <si>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</si>
  <si>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</si>
  <si>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</si>
  <si>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</si>
  <si>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</si>
  <si>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</si>
  <si>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</si>
  <si>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</si>
  <si>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</si>
  <si>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</si>
  <si>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</si>
  <si>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</si>
  <si>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</si>
  <si>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</si>
  <si>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</si>
  <si>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</si>
  <si>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</si>
  <si>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</si>
  <si>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</si>
  <si>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</si>
  <si>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</si>
  <si>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</si>
  <si>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</si>
  <si>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</si>
  <si>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</si>
  <si>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</si>
  <si>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</si>
  <si>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</si>
  <si>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</si>
  <si>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</si>
  <si>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</si>
  <si>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</si>
  <si>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</si>
  <si>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</si>
  <si>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</si>
  <si>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</si>
  <si>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</si>
  <si>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</si>
  <si>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</si>
  <si>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</si>
  <si>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</si>
  <si>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</si>
  <si>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</si>
  <si>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</si>
  <si>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</si>
  <si>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</si>
  <si>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</si>
  <si>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</si>
  <si>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</si>
  <si>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</si>
  <si>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</si>
  <si>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</si>
  <si>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</si>
  <si>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</si>
  <si>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</si>
  <si>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</si>
  <si>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</si>
  <si>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</si>
  <si>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</si>
  <si>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</si>
  <si>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</si>
  <si>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</si>
  <si>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</si>
  <si>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</si>
  <si>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</si>
  <si>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</si>
  <si>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</si>
  <si>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</si>
  <si>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</si>
  <si>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</si>
  <si>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</si>
  <si>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</si>
  <si>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</si>
  <si>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</si>
  <si>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</si>
  <si>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</si>
  <si>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</si>
  <si>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</si>
  <si>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</si>
  <si>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</si>
  <si>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</si>
  <si>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</si>
  <si>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</si>
  <si>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</si>
  <si>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</si>
  <si>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</si>
  <si>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</si>
  <si>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</si>
  <si>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</si>
  <si>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</si>
  <si>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</si>
  <si>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</si>
  <si>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</si>
  <si>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</si>
  <si>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</si>
  <si>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</si>
  <si>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</si>
  <si>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</si>
  <si>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</si>
  <si>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</si>
  <si>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</si>
  <si>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</si>
  <si>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</si>
  <si>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</si>
  <si>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</si>
  <si>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</si>
  <si>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</si>
  <si>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</si>
  <si>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</si>
  <si>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</si>
  <si>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</si>
  <si>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</si>
  <si>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</si>
  <si>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</si>
  <si>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</si>
  <si>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</si>
  <si>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</si>
  <si>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</si>
  <si>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</si>
  <si>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</si>
  <si>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</si>
  <si>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</si>
  <si>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</si>
  <si>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</si>
  <si>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</si>
  <si>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</si>
  <si>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</si>
  <si>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</si>
  <si>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</si>
  <si>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</si>
  <si>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</si>
  <si>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</si>
  <si>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</si>
  <si>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</si>
  <si>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</si>
  <si>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</si>
  <si>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</si>
  <si>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</si>
  <si>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</si>
  <si>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</si>
  <si>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</si>
  <si>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</si>
  <si>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</si>
  <si>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</si>
  <si>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</si>
  <si>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</si>
  <si>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</si>
  <si>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</si>
  <si>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</si>
  <si>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</si>
  <si>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</si>
  <si>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</si>
  <si>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</si>
  <si>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</si>
  <si>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</si>
  <si>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</si>
  <si>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</si>
  <si>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</si>
  <si>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</si>
  <si>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</si>
  <si>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</si>
  <si>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</si>
  <si>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</si>
  <si>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</si>
  <si>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</si>
  <si>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</si>
  <si>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</si>
  <si>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</si>
  <si>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</si>
  <si>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</si>
  <si>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</si>
  <si>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</si>
  <si>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</si>
  <si>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</si>
  <si>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</si>
  <si>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</si>
  <si>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</si>
  <si>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</si>
  <si>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</si>
  <si>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</si>
  <si>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</si>
  <si>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</si>
  <si>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</si>
  <si>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</si>
  <si>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</si>
  <si>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</si>
  <si>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</si>
  <si>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</si>
  <si>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</si>
  <si>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</si>
  <si>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</si>
  <si>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</si>
  <si>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</si>
  <si>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</si>
  <si>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</si>
  <si>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</si>
  <si>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</si>
  <si>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</si>
  <si>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</si>
  <si>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</si>
  <si>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</si>
  <si>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</si>
  <si>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</si>
  <si>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</si>
  <si>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</si>
  <si>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</si>
  <si>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</si>
  <si>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</si>
  <si>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</si>
  <si>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</si>
  <si>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</si>
  <si>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</si>
  <si>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</si>
  <si>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</si>
  <si>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</si>
  <si>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</si>
  <si>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</si>
  <si>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</si>
  <si>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</si>
  <si>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</si>
  <si>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</si>
  <si>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</si>
  <si>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</si>
  <si>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</si>
  <si>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</si>
  <si>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</si>
  <si>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</si>
  <si>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</si>
  <si>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</si>
  <si>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</si>
  <si>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</si>
  <si>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</si>
  <si>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</si>
  <si>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</si>
  <si>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</si>
  <si>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</si>
  <si>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</si>
  <si>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</si>
  <si>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</si>
  <si>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</si>
  <si>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</si>
  <si>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</si>
  <si>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</si>
  <si>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</si>
  <si>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</si>
  <si>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</si>
  <si>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</si>
  <si>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Tag (µg/L)</t>
  </si>
  <si>
    <t>TDN (µg/L)</t>
  </si>
  <si>
    <t>TDP (µg/L)</t>
  </si>
  <si>
    <t>Sampling date</t>
  </si>
  <si>
    <t>Tag analysis date</t>
  </si>
  <si>
    <t>TDN analysis date</t>
  </si>
  <si>
    <t>TDP analysis date</t>
  </si>
  <si>
    <t>DOC analysis date</t>
  </si>
  <si>
    <t>Sampling year</t>
  </si>
  <si>
    <t>Sampling month</t>
  </si>
  <si>
    <t>Temperature ©</t>
  </si>
  <si>
    <t>Time elapsed (min)</t>
  </si>
  <si>
    <t>Vol. pre-filtered water (L)</t>
  </si>
  <si>
    <t>Incub. Start time (24h)</t>
  </si>
  <si>
    <t>Incub. End time (24h)</t>
  </si>
  <si>
    <t>NA</t>
  </si>
  <si>
    <t>Conductivity</t>
  </si>
  <si>
    <t>Fork length (mm)</t>
  </si>
  <si>
    <t>Total length (mm)</t>
  </si>
  <si>
    <t>N excretion (µg)</t>
  </si>
  <si>
    <t>P excretion (µg)</t>
  </si>
  <si>
    <t>P excretion rate (µg/ind/h)</t>
  </si>
  <si>
    <t>N excretion rate (µg/ind/h)</t>
  </si>
  <si>
    <t>Dry mass (g)</t>
  </si>
  <si>
    <t>Mass (g)</t>
  </si>
  <si>
    <t>C excretion (mg)</t>
  </si>
  <si>
    <t>C excretion (mg C/ind/h)</t>
  </si>
  <si>
    <t>Tag excretion (µg)</t>
  </si>
  <si>
    <t>Tag excretion rate (µg/ind/h)</t>
  </si>
  <si>
    <t>Excreted C:N (molar)</t>
  </si>
  <si>
    <t>Excreted N:P (molar)</t>
  </si>
  <si>
    <t>C excretion (µg C/ind/h)</t>
  </si>
  <si>
    <t>Sample Date</t>
  </si>
  <si>
    <t>Sample</t>
  </si>
  <si>
    <t>Analysis</t>
  </si>
  <si>
    <t>ugN/L uncorrected</t>
  </si>
  <si>
    <t>Blank corrected ugN/L</t>
  </si>
  <si>
    <t>Avg Blank corrected ugN/L</t>
  </si>
  <si>
    <t>Date Analyzed</t>
  </si>
  <si>
    <t>Initials</t>
  </si>
  <si>
    <t>Notes</t>
  </si>
  <si>
    <t>Standards</t>
  </si>
  <si>
    <t>No Perch 1</t>
  </si>
  <si>
    <t>TDN</t>
  </si>
  <si>
    <t>NN</t>
  </si>
  <si>
    <t>No Perch 2</t>
  </si>
  <si>
    <t>No Perch 3</t>
  </si>
  <si>
    <t>Perch 1</t>
  </si>
  <si>
    <t>Perch 2</t>
  </si>
  <si>
    <t>Perch 3</t>
  </si>
  <si>
    <t>Perch 4</t>
  </si>
  <si>
    <t>Perch 5</t>
  </si>
  <si>
    <t>Perch 6</t>
  </si>
  <si>
    <t>slope</t>
  </si>
  <si>
    <t>intercept</t>
  </si>
  <si>
    <t>Perch 7</t>
  </si>
  <si>
    <t>rsq</t>
  </si>
  <si>
    <t>Perch 8</t>
  </si>
  <si>
    <t>Perch 9</t>
  </si>
  <si>
    <t>Perch 10</t>
  </si>
  <si>
    <t>Perch 11</t>
  </si>
  <si>
    <t>Perch 12</t>
  </si>
  <si>
    <t>Perch 13</t>
  </si>
  <si>
    <t>Perch 14</t>
  </si>
  <si>
    <t>Perch 15</t>
  </si>
  <si>
    <t>Perch 16</t>
  </si>
  <si>
    <t>Perch 17</t>
  </si>
  <si>
    <t>Perch 18</t>
  </si>
  <si>
    <t>Perch 19</t>
  </si>
  <si>
    <t>Perch 20</t>
  </si>
  <si>
    <t>Lindsay bioassay</t>
  </si>
  <si>
    <t>14L2221</t>
  </si>
  <si>
    <t>14L2222</t>
  </si>
  <si>
    <t>14L2223</t>
  </si>
  <si>
    <t>14L2224</t>
  </si>
  <si>
    <t>14L2225</t>
  </si>
  <si>
    <t>14L2226</t>
  </si>
  <si>
    <t>14L2227</t>
  </si>
  <si>
    <t>14L2228</t>
  </si>
  <si>
    <t>14L2229</t>
  </si>
  <si>
    <t>14L222C1</t>
  </si>
  <si>
    <t>14L222C2</t>
  </si>
  <si>
    <t>14L222C3</t>
  </si>
  <si>
    <t>14L222C4</t>
  </si>
  <si>
    <t>14L222C5</t>
  </si>
  <si>
    <t>14L2391</t>
  </si>
  <si>
    <t>14L2392</t>
  </si>
  <si>
    <t>14L2393</t>
  </si>
  <si>
    <t>14L2394</t>
  </si>
  <si>
    <t>14L2395</t>
  </si>
  <si>
    <t>14L2396</t>
  </si>
  <si>
    <t>14L2397</t>
  </si>
  <si>
    <t>14L2398</t>
  </si>
  <si>
    <t>14L2399</t>
  </si>
  <si>
    <t>14L23910</t>
  </si>
  <si>
    <t>14L22210</t>
  </si>
  <si>
    <t>14L22211</t>
  </si>
  <si>
    <t>14L22212</t>
  </si>
  <si>
    <t>14L22213</t>
  </si>
  <si>
    <t>14L22214</t>
  </si>
  <si>
    <t>14L22215</t>
  </si>
  <si>
    <t>14L22216</t>
  </si>
  <si>
    <t>14L22217</t>
  </si>
  <si>
    <t>14L22218</t>
  </si>
  <si>
    <t>14L22219</t>
  </si>
  <si>
    <t>14L22220</t>
  </si>
  <si>
    <t>14L23911</t>
  </si>
  <si>
    <t>14L23912</t>
  </si>
  <si>
    <t>14L23913</t>
  </si>
  <si>
    <t>14L23914</t>
  </si>
  <si>
    <t>14L23915</t>
  </si>
  <si>
    <t>14L23916</t>
  </si>
  <si>
    <t>14L23917</t>
  </si>
  <si>
    <t>14L23918</t>
  </si>
  <si>
    <t>14L23919</t>
  </si>
  <si>
    <t>14L23920</t>
  </si>
  <si>
    <t>14L239C1</t>
  </si>
  <si>
    <t>14L239C2</t>
  </si>
  <si>
    <t>14L239C3</t>
  </si>
  <si>
    <t>14L239C4</t>
  </si>
  <si>
    <t>14L239C5</t>
  </si>
  <si>
    <t>15L2221</t>
  </si>
  <si>
    <t>15L2222</t>
  </si>
  <si>
    <t>15L2223</t>
  </si>
  <si>
    <t>15L2224</t>
  </si>
  <si>
    <t>15L2225</t>
  </si>
  <si>
    <t>15L2226</t>
  </si>
  <si>
    <t>15L2227</t>
  </si>
  <si>
    <t>15L2228</t>
  </si>
  <si>
    <t>15L2229</t>
  </si>
  <si>
    <t>15L22210</t>
  </si>
  <si>
    <t>15L22211</t>
  </si>
  <si>
    <t>15L22212</t>
  </si>
  <si>
    <t>15L22213</t>
  </si>
  <si>
    <t>15L22214</t>
  </si>
  <si>
    <t>15L22215</t>
  </si>
  <si>
    <t>15L22216</t>
  </si>
  <si>
    <t>15L22217</t>
  </si>
  <si>
    <t>15L22218</t>
  </si>
  <si>
    <t>15L22219</t>
  </si>
  <si>
    <t>15L22220</t>
  </si>
  <si>
    <t>15L222C1</t>
  </si>
  <si>
    <t>15L222C2</t>
  </si>
  <si>
    <t>15L222C3</t>
  </si>
  <si>
    <t>15L222C4</t>
  </si>
  <si>
    <t>15L222C5</t>
  </si>
  <si>
    <t>15L2391</t>
  </si>
  <si>
    <t>15L2392</t>
  </si>
  <si>
    <t>15L2393</t>
  </si>
  <si>
    <t>15L2394</t>
  </si>
  <si>
    <t>15L2395</t>
  </si>
  <si>
    <t>15L2396</t>
  </si>
  <si>
    <t>15L2397</t>
  </si>
  <si>
    <t>15L2398</t>
  </si>
  <si>
    <t>15L2399</t>
  </si>
  <si>
    <t>15L23910</t>
  </si>
  <si>
    <t>15L23911</t>
  </si>
  <si>
    <t>15L23912</t>
  </si>
  <si>
    <t>15L23913</t>
  </si>
  <si>
    <t>15L23914</t>
  </si>
  <si>
    <t>15L23915</t>
  </si>
  <si>
    <t>15L23916</t>
  </si>
  <si>
    <t>15L23917</t>
  </si>
  <si>
    <t>15L23918</t>
  </si>
  <si>
    <t>15L23919</t>
  </si>
  <si>
    <t>15L23920</t>
  </si>
  <si>
    <t>15L239C1</t>
  </si>
  <si>
    <t>15L239C2</t>
  </si>
  <si>
    <t>15L239C3</t>
  </si>
  <si>
    <t>15L239C4</t>
  </si>
  <si>
    <t>15L239C5</t>
  </si>
  <si>
    <t>12L2221</t>
  </si>
  <si>
    <t>12L2222</t>
  </si>
  <si>
    <t>12L2223</t>
  </si>
  <si>
    <t>12L2224</t>
  </si>
  <si>
    <t>12L2225</t>
  </si>
  <si>
    <t>12L2226</t>
  </si>
  <si>
    <t>12L2227</t>
  </si>
  <si>
    <t>12L2228</t>
  </si>
  <si>
    <t>12L2229</t>
  </si>
  <si>
    <t>12L22210</t>
  </si>
  <si>
    <t>12L22215</t>
  </si>
  <si>
    <t>12L22219</t>
  </si>
  <si>
    <t>12L22211</t>
  </si>
  <si>
    <t>12L22212</t>
  </si>
  <si>
    <t>12L22213</t>
  </si>
  <si>
    <t>12L22214</t>
  </si>
  <si>
    <t>12L22216</t>
  </si>
  <si>
    <t>12L22217</t>
  </si>
  <si>
    <t>12L22218</t>
  </si>
  <si>
    <t>12L22220</t>
  </si>
  <si>
    <t>12L222C1</t>
  </si>
  <si>
    <t>12L222C2</t>
  </si>
  <si>
    <t>12L222C3</t>
  </si>
  <si>
    <t>12L222C4</t>
  </si>
  <si>
    <t>12L222C5</t>
  </si>
  <si>
    <t>12L2391</t>
  </si>
  <si>
    <t>12L2392</t>
  </si>
  <si>
    <t>12L2393</t>
  </si>
  <si>
    <t>12L2394</t>
  </si>
  <si>
    <t>12L2395</t>
  </si>
  <si>
    <t>12L2396</t>
  </si>
  <si>
    <t>12L2397</t>
  </si>
  <si>
    <t>12L2398</t>
  </si>
  <si>
    <t>12L2399</t>
  </si>
  <si>
    <t>12L23910</t>
  </si>
  <si>
    <t>12L23911</t>
  </si>
  <si>
    <t>12L23912</t>
  </si>
  <si>
    <t>12L23913</t>
  </si>
  <si>
    <t>12L23914</t>
  </si>
  <si>
    <t>12L23915</t>
  </si>
  <si>
    <t>12L23916</t>
  </si>
  <si>
    <t>12L23917</t>
  </si>
  <si>
    <t>12L23918</t>
  </si>
  <si>
    <t>12L23919</t>
  </si>
  <si>
    <t>12L23920</t>
  </si>
  <si>
    <t>12L239C1</t>
  </si>
  <si>
    <t>12L239C2</t>
  </si>
  <si>
    <t>12L239C3</t>
  </si>
  <si>
    <t>12L239C4</t>
  </si>
  <si>
    <t>12L239C5</t>
  </si>
  <si>
    <t>Lake/Meso</t>
  </si>
  <si>
    <t>ugP/L uncorrected</t>
  </si>
  <si>
    <t>ugP/L corrected</t>
  </si>
  <si>
    <t>Blank corrected ug P/L</t>
  </si>
  <si>
    <t>Avg Blank corrected ug P/L</t>
  </si>
  <si>
    <t>TDP/NH4 Epi</t>
  </si>
  <si>
    <t>TDP/NH4 Hypo</t>
  </si>
  <si>
    <t>TP Epi</t>
  </si>
  <si>
    <t>TP</t>
  </si>
  <si>
    <t>TP Hypo</t>
  </si>
  <si>
    <t>TP Meta</t>
  </si>
  <si>
    <t>TDP/NH4 Meta</t>
  </si>
  <si>
    <t>TDP/NH4</t>
  </si>
  <si>
    <t>TDP/NH5</t>
  </si>
  <si>
    <t>Blank</t>
  </si>
  <si>
    <t>TDP/NH4 Bioassay-A 0P 0Ag</t>
  </si>
  <si>
    <t>TDP/NH4 Bioassay-B 0P 0Ag</t>
  </si>
  <si>
    <t>TDP/NH4 Bioassay-C 0P 0Ag</t>
  </si>
  <si>
    <t>TDP/NH4 Time Zero Bioassay-A 0P 0Ag</t>
  </si>
  <si>
    <t>TDP/NH4 Time Zero Bioassay-B 0P 0Ag</t>
  </si>
  <si>
    <t>TDP/NH4 Time Zero Bioassay-C 0P 0Ag</t>
  </si>
  <si>
    <t>TDP/NH4 Bioassay-A 20P 0Ag</t>
  </si>
  <si>
    <t>TDP/NH4 Bioassay-B 20P 0Ag</t>
  </si>
  <si>
    <t>TDP/NH4 Bioassay-C 20P 0Ag</t>
  </si>
  <si>
    <t>TDP/NH4 Bioassay-A 20P 10Ag</t>
  </si>
  <si>
    <t>TDP/NH4 Bioassay-B 20P 10Ag</t>
  </si>
  <si>
    <t>TDP/NH4 Bioassay-C 20P 10Ag</t>
  </si>
  <si>
    <t>TDP/NH4 Bioassay-A 20P 80Ag</t>
  </si>
  <si>
    <t>TDP/NH4 Bioassay-B 20P 80Ag</t>
  </si>
  <si>
    <t>TDP/NH4 Bioassay-C 20P 80Ag</t>
  </si>
  <si>
    <t>TDP/NH4 Bioassay-A 0P 10Ag</t>
  </si>
  <si>
    <t>TDP/NH4 Bioassay-B 0P 10Ag</t>
  </si>
  <si>
    <t>TDP/NH4 Bioassay-C 0P 10Ag</t>
  </si>
  <si>
    <t>TDP/NH4 Bioassay-A 0P 80Ag</t>
  </si>
  <si>
    <t>TDP/NH4 Bioassay-B 0P 80Ag</t>
  </si>
  <si>
    <t>TDP/NH4 Bioassay-C 0P 80Ag</t>
  </si>
  <si>
    <t>TDP/NH4 Lindsay</t>
  </si>
  <si>
    <t>TDP/NH4 Bioassay-A Time zero</t>
  </si>
  <si>
    <t>TDP/NH4 Bioassay-B Time zero</t>
  </si>
  <si>
    <t>TDP/NH4 Bioassay-C Time zero</t>
  </si>
  <si>
    <t>TDP/NH4 Bioassay Lindsay</t>
  </si>
  <si>
    <t>Control</t>
  </si>
  <si>
    <t>Meso 1</t>
  </si>
  <si>
    <t>Meso 7</t>
  </si>
  <si>
    <t>Meso 2</t>
  </si>
  <si>
    <t>Meso 11</t>
  </si>
  <si>
    <t>Meso 4</t>
  </si>
  <si>
    <t>Meso 8</t>
  </si>
  <si>
    <t>Meso 6</t>
  </si>
  <si>
    <t>Meso 10</t>
  </si>
  <si>
    <t>Meso 3</t>
  </si>
  <si>
    <t>Meso 9</t>
  </si>
  <si>
    <t>Meso 5</t>
  </si>
  <si>
    <t>Meso 12</t>
  </si>
  <si>
    <t xml:space="preserve">Bioassay Time Zero 0P 0Ag Rep 1 </t>
  </si>
  <si>
    <t xml:space="preserve">Bioassay Time Zero 0P 0Ag Rep 2 </t>
  </si>
  <si>
    <t>Bioassay Time Zero 0P 0Ag Rep 3</t>
  </si>
  <si>
    <t>Bioassay Lindsay</t>
  </si>
  <si>
    <t>Bioassay 0P 0Ag - A</t>
  </si>
  <si>
    <t>Bioassay 0P 0Ag - B</t>
  </si>
  <si>
    <t>Bioassay 0P 0Ag - C</t>
  </si>
  <si>
    <t>Bioassay 0P 10Ag - A</t>
  </si>
  <si>
    <t>Bioassay 0P 10Ag - B</t>
  </si>
  <si>
    <t>Bioassay 0P 10Ag - C</t>
  </si>
  <si>
    <t>Bioassay 0P 80Ag - A</t>
  </si>
  <si>
    <t>Bioassay 0P 80Ag - B</t>
  </si>
  <si>
    <t>Bioassay 0P 80Ag - C</t>
  </si>
  <si>
    <t>Bioassay 20P 0Ag - A</t>
  </si>
  <si>
    <t>Bioassay 20P 0Ag - B</t>
  </si>
  <si>
    <t>Bioassay 20P 0Ag - C</t>
  </si>
  <si>
    <t>Bioassay 20P 10Ag - A</t>
  </si>
  <si>
    <t>Bioassay 20P 10Ag - B</t>
  </si>
  <si>
    <t>Bioassay 20P 10Ag - C</t>
  </si>
  <si>
    <t>Bioassay 20P 80Ag - A</t>
  </si>
  <si>
    <t>Bioassay 20P 80Ag - B</t>
  </si>
  <si>
    <t>Bioassay 20P 80Ag - C</t>
  </si>
  <si>
    <t>blank</t>
  </si>
  <si>
    <t>TDP Epi</t>
  </si>
  <si>
    <t>TDP Hypo</t>
  </si>
  <si>
    <t>died during excretion so will not consider its excretion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</si>
</sst>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
      <sz val="10"/>
      <name val="Arial"/>
    </font>
    <font>
      <b/>
      <sz val="10"/>
      <name val="Arial"/>
      <family val="2"/>
    </font>
    <font>
      <sz val="10"/>
      <name val="Arial"/>
      <family val="2"/>
    </font>
  </fonts>
  <fills count="10">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indexed="1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cellStyleXfs>
  <cellXfs count="43">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0" fontId="0" fillId="0" borderId="0" xfId="0"/>
    <xf numFmtId="15" fontId="0" fillId="0" borderId="0" xfId="0" applyNumberFormat="1"/>
    <xf numFmtId="11" fontId="0" fillId="0" borderId="0" xfId="0" applyNumberFormat="1"/>
    <xf numFmtId="0" fontId="0" fillId="0" borderId="0" xfId="0"/>
    <xf numFmtId="0" fontId="0" fillId="0" borderId="0" xfId="0"/>
    <xf numFmtId="15" fontId="0" fillId="0" borderId="0" xfId="0" applyNumberFormat="1"/>
    <xf numFmtId="15" fontId="0" fillId="2" borderId="0" xfId="0" applyNumberFormat="1" applyFill="1"/>
    <xf numFmtId="2" fontId="0" fillId="2" borderId="0" xfId="0" applyNumberFormat="1" applyFill="1"/>
    <xf numFmtId="2" fontId="0" fillId="0" borderId="0" xfId="0" applyNumberFormat="1" applyFill="1"/>
    <xf numFmtId="0" fontId="0" fillId="0" borderId="0" xfId="0" applyFill="1"/>
    <xf numFmtId="15" fontId="0" fillId="6" borderId="0" xfId="0" applyNumberFormat="1" applyFill="1"/>
    <xf numFmtId="0" fontId="0" fillId="6" borderId="0" xfId="0" applyFill="1"/>
    <xf numFmtId="2" fontId="0" fillId="6" borderId="0" xfId="0" applyNumberFormat="1" applyFill="1"/>
    <xf numFmtId="15" fontId="0" fillId="0" borderId="0" xfId="0" applyNumberFormat="1" applyFill="1"/>
    <xf numFmtId="49" fontId="0" fillId="4" borderId="0" xfId="0" applyNumberFormat="1" applyFill="1"/>
    <xf numFmtId="49" fontId="0" fillId="7" borderId="0" xfId="0" applyNumberFormat="1" applyFill="1"/>
    <xf numFmtId="0" fontId="0" fillId="8" borderId="0" xfId="0" applyFill="1"/>
    <xf numFmtId="14" fontId="0" fillId="0" borderId="0" xfId="0" applyNumberFormat="1" applyFill="1"/>
    <xf numFmtId="165" fontId="0" fillId="0" borderId="0" xfId="0" applyNumberFormat="1" applyFill="1"/>
    <xf numFmtId="1" fontId="0" fillId="0" borderId="0" xfId="0" applyNumberFormat="1"/>
    <xf numFmtId="1" fontId="0" fillId="0" borderId="0" xfId="0" applyNumberFormat="1" applyFill="1"/>
    <xf numFmtId="164" fontId="0" fillId="0" borderId="0" xfId="0" applyNumberFormat="1"/>
    <xf numFmtId="0" fontId="5" fillId="0" borderId="1" xfId="1" applyFont="1" applyBorder="1"/>
    <xf numFmtId="15" fontId="5" fillId="0" borderId="1" xfId="1" applyNumberFormat="1" applyFont="1" applyBorder="1"/>
    <xf numFmtId="0" fontId="4" fillId="0" borderId="0" xfId="1"/>
    <xf numFmtId="15" fontId="4" fillId="0" borderId="0" xfId="1" applyNumberFormat="1"/>
    <xf numFmtId="0" fontId="4" fillId="9" borderId="0" xfId="1" applyFill="1"/>
    <xf numFmtId="0" fontId="5" fillId="0" borderId="0" xfId="1" applyFont="1"/>
    <xf numFmtId="0" fontId="6" fillId="0" borderId="0" xfId="1" applyFont="1"/>
  </cellXfs>
  <cellStyles count="2">
    <cellStyle name="Normal" xfId="0" builtinId="0"/>
    <cellStyle name="Normal 2" xfId="1" xr:uid="{7938DF03-4AD6-45DA-9EAE-D1DFF274C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tabSelected="1" topLeftCell="A13"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O52"/>
  <sheetViews>
    <sheetView topLeftCell="A5" workbookViewId="0">
      <selection activeCell="M2" activeCellId="1" sqref="B2:B52 M2:M52"/>
    </sheetView>
  </sheetViews>
  <sheetFormatPr defaultRowHeight="14.5" x14ac:dyDescent="0.35"/>
  <cols>
    <col min="1" max="1" width="9.816406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318</v>
      </c>
    </row>
    <row r="2" spans="1:15" x14ac:dyDescent="0.35">
      <c r="A2" s="19">
        <v>42228</v>
      </c>
      <c r="B2" s="27" t="s">
        <v>297</v>
      </c>
      <c r="C2" s="8">
        <v>222</v>
      </c>
      <c r="D2" s="23" t="s">
        <v>221</v>
      </c>
      <c r="E2" s="18">
        <v>1.0800000000000001E-2</v>
      </c>
      <c r="F2" s="23">
        <f t="shared" ref="F2:F21" si="0">E2-0.00145</f>
        <v>9.3500000000000007E-3</v>
      </c>
      <c r="G2" s="22">
        <f t="shared" ref="G2:G21" si="1">(F2+0.00007)/0.0024</f>
        <v>3.9250000000000007</v>
      </c>
      <c r="H2" s="22">
        <f t="shared" ref="H2:H21" si="2">(G2*15)/10</f>
        <v>5.8875000000000011</v>
      </c>
      <c r="I2" s="23">
        <v>1.0500000000000001E-2</v>
      </c>
      <c r="J2" s="23">
        <f t="shared" ref="J2:J21" si="3">I2-0.00145</f>
        <v>9.0500000000000008E-3</v>
      </c>
      <c r="K2" s="22">
        <f t="shared" ref="K2:K21" si="4">(J2+0.00007)/0.0024</f>
        <v>3.8000000000000007</v>
      </c>
      <c r="L2" s="22">
        <f t="shared" ref="L2:L21" si="5">(K2*15)/10</f>
        <v>5.7000000000000011</v>
      </c>
      <c r="M2" s="22">
        <f t="shared" ref="M2:M21" si="6">AVERAGE(H2,L2)</f>
        <v>5.7937500000000011</v>
      </c>
      <c r="N2" s="22">
        <f t="shared" ref="N2:N21" si="7">STDEV(H2,L2)</f>
        <v>0.13258252147247765</v>
      </c>
    </row>
    <row r="3" spans="1:15" x14ac:dyDescent="0.35">
      <c r="A3" s="19">
        <v>42228</v>
      </c>
      <c r="B3" s="27" t="s">
        <v>307</v>
      </c>
      <c r="C3" s="8">
        <v>222</v>
      </c>
      <c r="D3" s="23" t="s">
        <v>221</v>
      </c>
      <c r="E3" s="18">
        <v>1.17E-2</v>
      </c>
      <c r="F3" s="23">
        <f t="shared" si="0"/>
        <v>1.025E-2</v>
      </c>
      <c r="G3" s="22">
        <f t="shared" si="1"/>
        <v>4.3000000000000007</v>
      </c>
      <c r="H3" s="22">
        <f t="shared" si="2"/>
        <v>6.4500000000000011</v>
      </c>
      <c r="I3" s="23">
        <v>1.4E-2</v>
      </c>
      <c r="J3" s="23">
        <f t="shared" si="3"/>
        <v>1.255E-2</v>
      </c>
      <c r="K3" s="22">
        <f t="shared" si="4"/>
        <v>5.2583333333333346</v>
      </c>
      <c r="L3" s="22">
        <f t="shared" si="5"/>
        <v>7.8875000000000011</v>
      </c>
      <c r="M3" s="22">
        <f t="shared" si="6"/>
        <v>7.1687500000000011</v>
      </c>
      <c r="N3" s="22">
        <f t="shared" si="7"/>
        <v>1.0164659979556621</v>
      </c>
      <c r="O3" t="s">
        <v>317</v>
      </c>
    </row>
    <row r="4" spans="1:15" x14ac:dyDescent="0.35">
      <c r="A4" s="19">
        <v>42228</v>
      </c>
      <c r="B4" s="27" t="s">
        <v>314</v>
      </c>
      <c r="C4" s="8">
        <v>222</v>
      </c>
      <c r="D4" s="23" t="s">
        <v>221</v>
      </c>
      <c r="E4" s="18">
        <v>1.38E-2</v>
      </c>
      <c r="F4" s="23">
        <f t="shared" si="0"/>
        <v>1.235E-2</v>
      </c>
      <c r="G4" s="22">
        <f t="shared" si="1"/>
        <v>5.1750000000000007</v>
      </c>
      <c r="H4" s="22">
        <f t="shared" si="2"/>
        <v>7.7625000000000011</v>
      </c>
      <c r="I4" s="23">
        <v>1.52E-2</v>
      </c>
      <c r="J4" s="23">
        <f t="shared" si="3"/>
        <v>1.375E-2</v>
      </c>
      <c r="K4" s="22">
        <f t="shared" si="4"/>
        <v>5.7583333333333337</v>
      </c>
      <c r="L4" s="22">
        <f t="shared" si="5"/>
        <v>8.6374999999999993</v>
      </c>
      <c r="M4" s="22">
        <f t="shared" si="6"/>
        <v>8.1999999999999993</v>
      </c>
      <c r="N4" s="22">
        <f t="shared" si="7"/>
        <v>0.61871843353822786</v>
      </c>
    </row>
    <row r="5" spans="1:15" x14ac:dyDescent="0.35">
      <c r="A5" s="19">
        <v>42228</v>
      </c>
      <c r="B5" s="27" t="s">
        <v>303</v>
      </c>
      <c r="C5" s="8">
        <v>222</v>
      </c>
      <c r="D5" s="23" t="s">
        <v>221</v>
      </c>
      <c r="E5" s="18">
        <v>8.0999999999999996E-3</v>
      </c>
      <c r="F5" s="23">
        <f t="shared" si="0"/>
        <v>6.6499999999999997E-3</v>
      </c>
      <c r="G5" s="22">
        <f t="shared" si="1"/>
        <v>2.8</v>
      </c>
      <c r="H5" s="22">
        <f t="shared" si="2"/>
        <v>4.2</v>
      </c>
      <c r="I5" s="23">
        <v>7.4999999999999997E-3</v>
      </c>
      <c r="J5" s="23">
        <f t="shared" si="3"/>
        <v>6.0499999999999998E-3</v>
      </c>
      <c r="K5" s="22">
        <f t="shared" si="4"/>
        <v>2.5500000000000003</v>
      </c>
      <c r="L5" s="22">
        <f t="shared" si="5"/>
        <v>3.8250000000000006</v>
      </c>
      <c r="M5" s="22">
        <f t="shared" si="6"/>
        <v>4.0125000000000002</v>
      </c>
      <c r="N5" s="22">
        <f t="shared" si="7"/>
        <v>0.26516504294495502</v>
      </c>
    </row>
    <row r="6" spans="1:15" x14ac:dyDescent="0.35">
      <c r="A6" s="19">
        <v>42228</v>
      </c>
      <c r="B6" s="27" t="s">
        <v>309</v>
      </c>
      <c r="C6" s="8">
        <v>222</v>
      </c>
      <c r="D6" s="23" t="s">
        <v>221</v>
      </c>
      <c r="E6" s="18">
        <v>2.0500000000000001E-2</v>
      </c>
      <c r="F6" s="23">
        <f t="shared" si="0"/>
        <v>1.9050000000000001E-2</v>
      </c>
      <c r="G6" s="22">
        <f t="shared" si="1"/>
        <v>7.9666666666666677</v>
      </c>
      <c r="H6" s="22">
        <f t="shared" si="2"/>
        <v>11.950000000000001</v>
      </c>
      <c r="I6" s="23">
        <v>2.0500000000000001E-2</v>
      </c>
      <c r="J6" s="23">
        <f t="shared" si="3"/>
        <v>1.9050000000000001E-2</v>
      </c>
      <c r="K6" s="22">
        <f t="shared" si="4"/>
        <v>7.9666666666666677</v>
      </c>
      <c r="L6" s="22">
        <f t="shared" si="5"/>
        <v>11.950000000000001</v>
      </c>
      <c r="M6" s="22">
        <f t="shared" si="6"/>
        <v>11.950000000000001</v>
      </c>
      <c r="N6" s="22">
        <f t="shared" si="7"/>
        <v>0</v>
      </c>
    </row>
    <row r="7" spans="1:15" x14ac:dyDescent="0.35">
      <c r="A7" s="19">
        <v>42228</v>
      </c>
      <c r="B7" s="27" t="s">
        <v>311</v>
      </c>
      <c r="C7" s="8">
        <v>222</v>
      </c>
      <c r="D7" s="23" t="s">
        <v>221</v>
      </c>
      <c r="E7" s="18">
        <v>2.3400000000000001E-2</v>
      </c>
      <c r="F7" s="23">
        <f t="shared" si="0"/>
        <v>2.1950000000000001E-2</v>
      </c>
      <c r="G7" s="22">
        <f t="shared" si="1"/>
        <v>9.1750000000000007</v>
      </c>
      <c r="H7" s="22">
        <f t="shared" si="2"/>
        <v>13.762499999999999</v>
      </c>
      <c r="I7" s="23">
        <v>2.1999999999999999E-2</v>
      </c>
      <c r="J7" s="23">
        <f t="shared" si="3"/>
        <v>2.0549999999999999E-2</v>
      </c>
      <c r="K7" s="22">
        <f t="shared" si="4"/>
        <v>8.5916666666666668</v>
      </c>
      <c r="L7" s="22">
        <f t="shared" si="5"/>
        <v>12.887499999999999</v>
      </c>
      <c r="M7" s="22">
        <f t="shared" si="6"/>
        <v>13.324999999999999</v>
      </c>
      <c r="N7" s="22">
        <f t="shared" si="7"/>
        <v>0.61871843353822908</v>
      </c>
    </row>
    <row r="8" spans="1:15" x14ac:dyDescent="0.35">
      <c r="A8" s="19">
        <v>42228</v>
      </c>
      <c r="B8" s="27" t="s">
        <v>290</v>
      </c>
      <c r="C8" s="8">
        <v>222</v>
      </c>
      <c r="D8" s="23" t="s">
        <v>221</v>
      </c>
      <c r="E8" s="18">
        <v>3.7900000000000003E-2</v>
      </c>
      <c r="F8" s="23">
        <f t="shared" si="0"/>
        <v>3.6450000000000003E-2</v>
      </c>
      <c r="G8" s="22">
        <f t="shared" si="1"/>
        <v>15.21666666666667</v>
      </c>
      <c r="H8" s="22">
        <f t="shared" si="2"/>
        <v>22.825000000000006</v>
      </c>
      <c r="I8" s="23">
        <v>4.0099999999999997E-2</v>
      </c>
      <c r="J8" s="23">
        <f t="shared" si="3"/>
        <v>3.8649999999999997E-2</v>
      </c>
      <c r="K8" s="22">
        <f t="shared" si="4"/>
        <v>16.133333333333333</v>
      </c>
      <c r="L8" s="22">
        <f t="shared" si="5"/>
        <v>24.2</v>
      </c>
      <c r="M8" s="22">
        <f t="shared" si="6"/>
        <v>23.512500000000003</v>
      </c>
      <c r="N8" s="22">
        <f t="shared" si="7"/>
        <v>0.97227182413149782</v>
      </c>
    </row>
    <row r="9" spans="1:15" x14ac:dyDescent="0.35">
      <c r="A9" s="19">
        <v>42228</v>
      </c>
      <c r="B9" s="27" t="s">
        <v>291</v>
      </c>
      <c r="C9" s="8">
        <v>222</v>
      </c>
      <c r="D9" s="23" t="s">
        <v>221</v>
      </c>
      <c r="E9" s="18">
        <v>2.5999999999999999E-2</v>
      </c>
      <c r="F9" s="23">
        <f t="shared" si="0"/>
        <v>2.4549999999999999E-2</v>
      </c>
      <c r="G9" s="22">
        <f t="shared" si="1"/>
        <v>10.258333333333335</v>
      </c>
      <c r="H9" s="22">
        <f t="shared" si="2"/>
        <v>15.387500000000003</v>
      </c>
      <c r="I9" s="23">
        <v>2.75E-2</v>
      </c>
      <c r="J9" s="23">
        <f t="shared" si="3"/>
        <v>2.605E-2</v>
      </c>
      <c r="K9" s="22">
        <f t="shared" si="4"/>
        <v>10.883333333333335</v>
      </c>
      <c r="L9" s="22">
        <f t="shared" si="5"/>
        <v>16.325000000000003</v>
      </c>
      <c r="M9" s="22">
        <f t="shared" si="6"/>
        <v>15.856250000000003</v>
      </c>
      <c r="N9" s="22">
        <f t="shared" si="7"/>
        <v>0.66291260736238833</v>
      </c>
    </row>
    <row r="10" spans="1:15" x14ac:dyDescent="0.35">
      <c r="A10" s="19">
        <v>42228</v>
      </c>
      <c r="B10" s="27" t="s">
        <v>292</v>
      </c>
      <c r="C10" s="8">
        <v>222</v>
      </c>
      <c r="D10" s="23" t="s">
        <v>221</v>
      </c>
      <c r="E10" s="18">
        <v>3.56E-2</v>
      </c>
      <c r="F10" s="23">
        <f t="shared" si="0"/>
        <v>3.415E-2</v>
      </c>
      <c r="G10" s="22">
        <f t="shared" si="1"/>
        <v>14.258333333333335</v>
      </c>
      <c r="H10" s="22">
        <f t="shared" si="2"/>
        <v>21.387500000000003</v>
      </c>
      <c r="I10" s="23">
        <v>3.8600000000000002E-2</v>
      </c>
      <c r="J10" s="23">
        <f t="shared" si="3"/>
        <v>3.7150000000000002E-2</v>
      </c>
      <c r="K10" s="22">
        <f t="shared" si="4"/>
        <v>15.508333333333336</v>
      </c>
      <c r="L10" s="22">
        <f t="shared" si="5"/>
        <v>23.262500000000006</v>
      </c>
      <c r="M10" s="22">
        <f t="shared" si="6"/>
        <v>22.325000000000003</v>
      </c>
      <c r="N10" s="22">
        <f t="shared" si="7"/>
        <v>1.3258252147247791</v>
      </c>
    </row>
    <row r="11" spans="1:15" x14ac:dyDescent="0.35">
      <c r="A11" s="19">
        <v>42228</v>
      </c>
      <c r="B11" s="27" t="s">
        <v>315</v>
      </c>
      <c r="C11" s="8">
        <v>222</v>
      </c>
      <c r="D11" s="23" t="s">
        <v>221</v>
      </c>
      <c r="E11" s="18">
        <v>2.9700000000000001E-2</v>
      </c>
      <c r="F11" s="23">
        <f t="shared" si="0"/>
        <v>2.8250000000000001E-2</v>
      </c>
      <c r="G11" s="22">
        <f t="shared" si="1"/>
        <v>11.800000000000002</v>
      </c>
      <c r="H11" s="22">
        <f t="shared" si="2"/>
        <v>17.700000000000003</v>
      </c>
      <c r="I11" s="23">
        <v>3.4799999999999998E-2</v>
      </c>
      <c r="J11" s="23">
        <f t="shared" si="3"/>
        <v>3.3349999999999998E-2</v>
      </c>
      <c r="K11" s="22">
        <f t="shared" si="4"/>
        <v>13.925000000000001</v>
      </c>
      <c r="L11" s="22">
        <f t="shared" si="5"/>
        <v>20.887499999999999</v>
      </c>
      <c r="M11" s="22">
        <f t="shared" si="6"/>
        <v>19.293750000000003</v>
      </c>
      <c r="N11" s="22">
        <f t="shared" si="7"/>
        <v>2.2539028650321176</v>
      </c>
    </row>
    <row r="12" spans="1:15" x14ac:dyDescent="0.35">
      <c r="A12" s="19">
        <v>42228</v>
      </c>
      <c r="B12" s="27" t="s">
        <v>293</v>
      </c>
      <c r="C12" s="8">
        <v>222</v>
      </c>
      <c r="D12" s="23" t="s">
        <v>221</v>
      </c>
      <c r="E12" s="18">
        <v>2.29E-2</v>
      </c>
      <c r="F12" s="23">
        <f t="shared" si="0"/>
        <v>2.145E-2</v>
      </c>
      <c r="G12" s="22">
        <f t="shared" si="1"/>
        <v>8.9666666666666686</v>
      </c>
      <c r="H12" s="22">
        <f t="shared" si="2"/>
        <v>13.450000000000003</v>
      </c>
      <c r="I12" s="23">
        <v>2.0799999999999999E-2</v>
      </c>
      <c r="J12" s="23">
        <f t="shared" si="3"/>
        <v>1.9349999999999999E-2</v>
      </c>
      <c r="K12" s="22">
        <f t="shared" si="4"/>
        <v>8.0916666666666668</v>
      </c>
      <c r="L12" s="22">
        <f t="shared" si="5"/>
        <v>12.137499999999999</v>
      </c>
      <c r="M12" s="22">
        <f t="shared" si="6"/>
        <v>12.793750000000001</v>
      </c>
      <c r="N12" s="22">
        <f t="shared" si="7"/>
        <v>0.92807765030734612</v>
      </c>
    </row>
    <row r="13" spans="1:15" x14ac:dyDescent="0.35">
      <c r="A13" s="19">
        <v>42228</v>
      </c>
      <c r="B13" s="27" t="s">
        <v>294</v>
      </c>
      <c r="C13" s="8">
        <v>222</v>
      </c>
      <c r="D13" s="23" t="s">
        <v>221</v>
      </c>
      <c r="E13" s="18">
        <v>2.4299999999999999E-2</v>
      </c>
      <c r="F13" s="23">
        <f t="shared" si="0"/>
        <v>2.2849999999999999E-2</v>
      </c>
      <c r="G13" s="22">
        <f t="shared" si="1"/>
        <v>9.5500000000000007</v>
      </c>
      <c r="H13" s="22">
        <f t="shared" si="2"/>
        <v>14.324999999999999</v>
      </c>
      <c r="I13" s="23">
        <v>2.6200000000000001E-2</v>
      </c>
      <c r="J13" s="23">
        <f t="shared" si="3"/>
        <v>2.4750000000000001E-2</v>
      </c>
      <c r="K13" s="22">
        <f t="shared" si="4"/>
        <v>10.341666666666669</v>
      </c>
      <c r="L13" s="22">
        <f t="shared" si="5"/>
        <v>15.512500000000003</v>
      </c>
      <c r="M13" s="22">
        <f t="shared" si="6"/>
        <v>14.918750000000001</v>
      </c>
      <c r="N13" s="22">
        <f t="shared" si="7"/>
        <v>0.83968930265902775</v>
      </c>
    </row>
    <row r="14" spans="1:15" x14ac:dyDescent="0.35">
      <c r="A14" s="19">
        <v>42228</v>
      </c>
      <c r="B14" s="27" t="s">
        <v>316</v>
      </c>
      <c r="C14" s="8">
        <v>222</v>
      </c>
      <c r="D14" s="23" t="s">
        <v>221</v>
      </c>
      <c r="E14" s="18">
        <v>2.7400000000000001E-2</v>
      </c>
      <c r="F14" s="23">
        <f t="shared" si="0"/>
        <v>2.5950000000000001E-2</v>
      </c>
      <c r="G14" s="22">
        <f t="shared" si="1"/>
        <v>10.841666666666669</v>
      </c>
      <c r="H14" s="22">
        <f t="shared" si="2"/>
        <v>16.262500000000003</v>
      </c>
      <c r="I14" s="23">
        <v>2.4199999999999999E-2</v>
      </c>
      <c r="J14" s="23">
        <f t="shared" si="3"/>
        <v>2.2749999999999999E-2</v>
      </c>
      <c r="K14" s="22">
        <f t="shared" si="4"/>
        <v>9.5083333333333346</v>
      </c>
      <c r="L14" s="22">
        <f t="shared" si="5"/>
        <v>14.262500000000003</v>
      </c>
      <c r="M14" s="22">
        <f t="shared" si="6"/>
        <v>15.262500000000003</v>
      </c>
      <c r="N14" s="22">
        <f t="shared" si="7"/>
        <v>1.4142135623730951</v>
      </c>
    </row>
    <row r="15" spans="1:15" x14ac:dyDescent="0.35">
      <c r="A15" s="27">
        <v>42228</v>
      </c>
      <c r="B15" s="27" t="s">
        <v>301</v>
      </c>
      <c r="C15" s="8">
        <v>222</v>
      </c>
      <c r="D15" s="23" t="s">
        <v>221</v>
      </c>
      <c r="E15" s="18">
        <v>2.7199999999999998E-2</v>
      </c>
      <c r="F15" s="23">
        <f t="shared" si="0"/>
        <v>2.5749999999999999E-2</v>
      </c>
      <c r="G15" s="22">
        <f t="shared" si="1"/>
        <v>10.758333333333335</v>
      </c>
      <c r="H15" s="22">
        <f t="shared" si="2"/>
        <v>16.137500000000003</v>
      </c>
      <c r="I15" s="23">
        <v>3.1699999999999999E-2</v>
      </c>
      <c r="J15" s="23">
        <f t="shared" si="3"/>
        <v>3.0249999999999999E-2</v>
      </c>
      <c r="K15" s="22">
        <f t="shared" si="4"/>
        <v>12.633333333333335</v>
      </c>
      <c r="L15" s="22">
        <f t="shared" si="5"/>
        <v>18.950000000000003</v>
      </c>
      <c r="M15" s="22">
        <f t="shared" si="6"/>
        <v>17.543750000000003</v>
      </c>
      <c r="N15" s="22">
        <f t="shared" si="7"/>
        <v>1.988737822087165</v>
      </c>
    </row>
    <row r="16" spans="1:15" x14ac:dyDescent="0.35">
      <c r="A16" s="19">
        <v>42228</v>
      </c>
      <c r="B16" s="27" t="s">
        <v>300</v>
      </c>
      <c r="C16" s="8">
        <v>222</v>
      </c>
      <c r="D16" s="23" t="s">
        <v>221</v>
      </c>
      <c r="E16" s="18">
        <v>2.5499999999999998E-2</v>
      </c>
      <c r="F16" s="23">
        <f t="shared" si="0"/>
        <v>2.4049999999999998E-2</v>
      </c>
      <c r="G16" s="22">
        <f t="shared" si="1"/>
        <v>10.050000000000001</v>
      </c>
      <c r="H16" s="22">
        <f t="shared" si="2"/>
        <v>15.074999999999999</v>
      </c>
      <c r="I16" s="23">
        <v>3.0200000000000001E-2</v>
      </c>
      <c r="J16" s="23">
        <f t="shared" si="3"/>
        <v>2.8750000000000001E-2</v>
      </c>
      <c r="K16" s="22">
        <f t="shared" si="4"/>
        <v>12.008333333333335</v>
      </c>
      <c r="L16" s="22">
        <f t="shared" si="5"/>
        <v>18.012500000000003</v>
      </c>
      <c r="M16" s="22">
        <f t="shared" si="6"/>
        <v>16.543750000000003</v>
      </c>
      <c r="N16" s="22">
        <f t="shared" si="7"/>
        <v>2.0771261697354859</v>
      </c>
    </row>
    <row r="17" spans="1:15" x14ac:dyDescent="0.35">
      <c r="A17" s="19">
        <v>42228</v>
      </c>
      <c r="B17" s="27" t="s">
        <v>308</v>
      </c>
      <c r="C17" s="8">
        <v>222</v>
      </c>
      <c r="D17" s="23" t="s">
        <v>221</v>
      </c>
      <c r="E17" s="18">
        <v>3.3599999999999998E-2</v>
      </c>
      <c r="F17" s="23">
        <f t="shared" si="0"/>
        <v>3.2149999999999998E-2</v>
      </c>
      <c r="G17" s="22">
        <f t="shared" si="1"/>
        <v>13.425000000000001</v>
      </c>
      <c r="H17" s="22">
        <f t="shared" si="2"/>
        <v>20.137499999999999</v>
      </c>
      <c r="I17" s="23">
        <v>3.5099999999999999E-2</v>
      </c>
      <c r="J17" s="23">
        <f t="shared" si="3"/>
        <v>3.3649999999999999E-2</v>
      </c>
      <c r="K17" s="22">
        <f t="shared" si="4"/>
        <v>14.05</v>
      </c>
      <c r="L17" s="22">
        <f t="shared" si="5"/>
        <v>21.074999999999999</v>
      </c>
      <c r="M17" s="22">
        <f t="shared" si="6"/>
        <v>20.606249999999999</v>
      </c>
      <c r="N17" s="22">
        <f t="shared" si="7"/>
        <v>0.66291260736238833</v>
      </c>
      <c r="O17" s="18"/>
    </row>
    <row r="18" spans="1:15" x14ac:dyDescent="0.35">
      <c r="A18" s="19">
        <v>42228</v>
      </c>
      <c r="B18" s="27" t="s">
        <v>296</v>
      </c>
      <c r="C18" s="8">
        <v>222</v>
      </c>
      <c r="D18" s="23" t="s">
        <v>221</v>
      </c>
      <c r="E18" s="18">
        <v>2.98E-2</v>
      </c>
      <c r="F18" s="23">
        <f t="shared" si="0"/>
        <v>2.835E-2</v>
      </c>
      <c r="G18" s="22">
        <f t="shared" si="1"/>
        <v>11.841666666666669</v>
      </c>
      <c r="H18" s="22">
        <f t="shared" si="2"/>
        <v>17.762500000000003</v>
      </c>
      <c r="I18" s="23">
        <v>3.09E-2</v>
      </c>
      <c r="J18" s="23">
        <f t="shared" si="3"/>
        <v>2.945E-2</v>
      </c>
      <c r="K18" s="22">
        <f t="shared" si="4"/>
        <v>12.3</v>
      </c>
      <c r="L18" s="22">
        <f t="shared" si="5"/>
        <v>18.45</v>
      </c>
      <c r="M18" s="22">
        <f t="shared" si="6"/>
        <v>18.106250000000003</v>
      </c>
      <c r="N18" s="22">
        <f t="shared" si="7"/>
        <v>0.48613591206574891</v>
      </c>
      <c r="O18" s="18"/>
    </row>
    <row r="19" spans="1:15" x14ac:dyDescent="0.35">
      <c r="A19" s="19">
        <v>42228</v>
      </c>
      <c r="B19" s="27" t="s">
        <v>304</v>
      </c>
      <c r="C19" s="8">
        <v>222</v>
      </c>
      <c r="D19" s="23" t="s">
        <v>221</v>
      </c>
      <c r="E19" s="18">
        <v>3.0099999999999998E-2</v>
      </c>
      <c r="F19" s="23">
        <f t="shared" si="0"/>
        <v>2.8649999999999998E-2</v>
      </c>
      <c r="G19" s="22">
        <f t="shared" si="1"/>
        <v>11.966666666666667</v>
      </c>
      <c r="H19" s="22">
        <f t="shared" si="2"/>
        <v>17.95</v>
      </c>
      <c r="I19" s="23">
        <v>3.2500000000000001E-2</v>
      </c>
      <c r="J19" s="23">
        <f t="shared" si="3"/>
        <v>3.1050000000000001E-2</v>
      </c>
      <c r="K19" s="22">
        <f t="shared" si="4"/>
        <v>12.966666666666669</v>
      </c>
      <c r="L19" s="22">
        <f t="shared" si="5"/>
        <v>19.450000000000003</v>
      </c>
      <c r="M19" s="22">
        <f t="shared" si="6"/>
        <v>18.700000000000003</v>
      </c>
      <c r="N19" s="22">
        <f t="shared" si="7"/>
        <v>1.0606601717798239</v>
      </c>
      <c r="O19" s="18"/>
    </row>
    <row r="20" spans="1:15" x14ac:dyDescent="0.35">
      <c r="A20" s="19">
        <v>42228</v>
      </c>
      <c r="B20" s="27" t="s">
        <v>306</v>
      </c>
      <c r="C20" s="8">
        <v>222</v>
      </c>
      <c r="D20" s="23" t="s">
        <v>221</v>
      </c>
      <c r="E20" s="18">
        <v>3.3000000000000002E-2</v>
      </c>
      <c r="F20" s="23">
        <f t="shared" si="0"/>
        <v>3.1550000000000002E-2</v>
      </c>
      <c r="G20" s="22">
        <f t="shared" si="1"/>
        <v>13.175000000000002</v>
      </c>
      <c r="H20" s="22">
        <f t="shared" si="2"/>
        <v>19.762500000000003</v>
      </c>
      <c r="I20" s="23">
        <v>3.2899999999999999E-2</v>
      </c>
      <c r="J20" s="23">
        <f t="shared" si="3"/>
        <v>3.1449999999999999E-2</v>
      </c>
      <c r="K20" s="22">
        <f t="shared" si="4"/>
        <v>13.133333333333335</v>
      </c>
      <c r="L20" s="22">
        <f t="shared" si="5"/>
        <v>19.700000000000003</v>
      </c>
      <c r="M20" s="22">
        <f t="shared" si="6"/>
        <v>19.731250000000003</v>
      </c>
      <c r="N20" s="22">
        <f t="shared" si="7"/>
        <v>4.4194173824159223E-2</v>
      </c>
      <c r="O20" s="18"/>
    </row>
    <row r="21" spans="1:15" x14ac:dyDescent="0.35">
      <c r="A21" s="19">
        <v>42228</v>
      </c>
      <c r="B21" s="27" t="s">
        <v>295</v>
      </c>
      <c r="C21" s="8">
        <v>222</v>
      </c>
      <c r="D21" s="23" t="s">
        <v>221</v>
      </c>
      <c r="E21" s="18">
        <v>3.3599999999999998E-2</v>
      </c>
      <c r="F21" s="23">
        <f t="shared" si="0"/>
        <v>3.2149999999999998E-2</v>
      </c>
      <c r="G21" s="22">
        <f t="shared" si="1"/>
        <v>13.425000000000001</v>
      </c>
      <c r="H21" s="22">
        <f t="shared" si="2"/>
        <v>20.137499999999999</v>
      </c>
      <c r="I21" s="23">
        <v>3.3599999999999998E-2</v>
      </c>
      <c r="J21" s="23">
        <f t="shared" si="3"/>
        <v>3.2149999999999998E-2</v>
      </c>
      <c r="K21" s="22">
        <f t="shared" si="4"/>
        <v>13.425000000000001</v>
      </c>
      <c r="L21" s="22">
        <f t="shared" si="5"/>
        <v>20.137499999999999</v>
      </c>
      <c r="M21" s="22">
        <f t="shared" si="6"/>
        <v>20.137499999999999</v>
      </c>
      <c r="N21" s="22">
        <f t="shared" si="7"/>
        <v>0</v>
      </c>
      <c r="O21" s="18"/>
    </row>
    <row r="22" spans="1:15" x14ac:dyDescent="0.35">
      <c r="A22" s="19">
        <v>42228</v>
      </c>
      <c r="B22" s="18" t="s">
        <v>231</v>
      </c>
      <c r="C22" s="8">
        <v>222</v>
      </c>
      <c r="D22" s="18" t="s">
        <v>221</v>
      </c>
      <c r="E22" s="18"/>
      <c r="F22" s="18"/>
      <c r="G22" s="18"/>
      <c r="H22" s="18"/>
      <c r="I22" s="18"/>
      <c r="J22" s="18"/>
      <c r="K22" s="18"/>
      <c r="L22" s="18"/>
      <c r="M22" s="12">
        <v>5.8828124999999991</v>
      </c>
      <c r="N22" s="12">
        <v>4.6403882515367165</v>
      </c>
      <c r="O22" s="18"/>
    </row>
    <row r="23" spans="1:15" x14ac:dyDescent="0.35">
      <c r="A23" s="19">
        <v>42228</v>
      </c>
      <c r="B23" s="18" t="s">
        <v>229</v>
      </c>
      <c r="C23" s="8">
        <v>222</v>
      </c>
      <c r="D23" s="18" t="s">
        <v>221</v>
      </c>
      <c r="E23" s="18"/>
      <c r="F23" s="18"/>
      <c r="G23" s="18"/>
      <c r="H23" s="18"/>
      <c r="I23" s="18"/>
      <c r="J23" s="18"/>
      <c r="K23" s="18"/>
      <c r="L23" s="18"/>
      <c r="M23" s="12">
        <v>18.0234375</v>
      </c>
      <c r="N23" s="12">
        <v>2.9831067331307475</v>
      </c>
      <c r="O23" s="18"/>
    </row>
    <row r="24" spans="1:15" x14ac:dyDescent="0.35">
      <c r="A24" s="19">
        <v>42228</v>
      </c>
      <c r="B24" s="18" t="s">
        <v>232</v>
      </c>
      <c r="C24" s="8">
        <v>222</v>
      </c>
      <c r="D24" s="18" t="s">
        <v>221</v>
      </c>
      <c r="E24" s="18"/>
      <c r="F24" s="18"/>
      <c r="G24" s="18"/>
      <c r="H24" s="18"/>
      <c r="I24" s="18"/>
      <c r="J24" s="18"/>
      <c r="K24" s="18"/>
      <c r="L24" s="18"/>
      <c r="M24" s="12">
        <v>15.65625</v>
      </c>
      <c r="N24" s="12">
        <v>0.96122328067546303</v>
      </c>
      <c r="O24" s="18"/>
    </row>
    <row r="25" spans="1:15" x14ac:dyDescent="0.35">
      <c r="A25" s="19">
        <v>42228</v>
      </c>
      <c r="B25" s="18" t="s">
        <v>228</v>
      </c>
      <c r="C25" s="8">
        <v>222</v>
      </c>
      <c r="D25" s="18" t="s">
        <v>221</v>
      </c>
      <c r="E25" s="18"/>
      <c r="F25" s="18"/>
      <c r="G25" s="18"/>
      <c r="H25" s="18"/>
      <c r="I25" s="18"/>
      <c r="J25" s="18"/>
      <c r="K25" s="18"/>
      <c r="L25" s="18"/>
      <c r="M25" s="12">
        <v>14.90625</v>
      </c>
      <c r="N25" s="12">
        <v>2.4859222776089562</v>
      </c>
      <c r="O25" s="18"/>
    </row>
    <row r="26" spans="1:15" x14ac:dyDescent="0.35">
      <c r="A26" s="19">
        <v>42228</v>
      </c>
      <c r="B26" s="18" t="s">
        <v>233</v>
      </c>
      <c r="C26" s="8">
        <v>222</v>
      </c>
      <c r="D26" s="18" t="s">
        <v>221</v>
      </c>
      <c r="E26" s="18"/>
      <c r="F26" s="18"/>
      <c r="G26" s="18"/>
      <c r="H26" s="18"/>
      <c r="I26" s="18"/>
      <c r="J26" s="18"/>
      <c r="K26" s="18"/>
      <c r="L26" s="18"/>
      <c r="M26" s="12">
        <v>14.953125000000004</v>
      </c>
      <c r="N26" s="12">
        <v>0.16572815184059708</v>
      </c>
      <c r="O26" s="18"/>
    </row>
    <row r="27" spans="1:15" x14ac:dyDescent="0.35">
      <c r="A27" s="19">
        <v>42228</v>
      </c>
      <c r="B27" s="18" t="s">
        <v>230</v>
      </c>
      <c r="C27" s="8">
        <v>222</v>
      </c>
      <c r="D27" s="18" t="s">
        <v>221</v>
      </c>
      <c r="E27" s="18"/>
      <c r="F27" s="18"/>
      <c r="G27" s="18"/>
      <c r="H27" s="18"/>
      <c r="I27" s="18"/>
      <c r="J27" s="18"/>
      <c r="K27" s="18"/>
      <c r="L27" s="18"/>
      <c r="M27" s="12">
        <v>17.0625</v>
      </c>
      <c r="N27" s="12">
        <v>0.69605823773050768</v>
      </c>
      <c r="O27" s="18"/>
    </row>
    <row r="28" spans="1:15" x14ac:dyDescent="0.35">
      <c r="A28" s="19">
        <v>42227</v>
      </c>
      <c r="B28" s="27" t="s">
        <v>297</v>
      </c>
      <c r="C28" s="9">
        <v>239</v>
      </c>
      <c r="D28" s="23" t="s">
        <v>221</v>
      </c>
      <c r="E28" s="18">
        <v>9.5999999999999992E-3</v>
      </c>
      <c r="F28" s="23">
        <f t="shared" ref="F28:F41" si="8">E28-0.00145</f>
        <v>8.1499999999999993E-3</v>
      </c>
      <c r="G28" s="22">
        <f t="shared" ref="G28:G41" si="9">(F28+0.00007)/0.0024</f>
        <v>3.4250000000000003</v>
      </c>
      <c r="H28" s="22">
        <f t="shared" ref="H28:H41" si="10">(G28*15)/10</f>
        <v>5.1375000000000011</v>
      </c>
      <c r="I28" s="23">
        <v>9.1000000000000004E-3</v>
      </c>
      <c r="J28" s="23">
        <f t="shared" ref="J28:J41" si="11">I28-0.00145</f>
        <v>7.6500000000000005E-3</v>
      </c>
      <c r="K28" s="22">
        <f t="shared" ref="K28:K41" si="12">(J28+0.00007)/0.0024</f>
        <v>3.2166666666666672</v>
      </c>
      <c r="L28" s="22">
        <f t="shared" ref="L28:L41" si="13">(K28*15)/10</f>
        <v>4.8250000000000011</v>
      </c>
      <c r="M28" s="22">
        <f t="shared" ref="M28:M41" si="14">AVERAGE(H28,L28)</f>
        <v>4.9812500000000011</v>
      </c>
      <c r="N28" s="22">
        <f t="shared" ref="N28:N41" si="15">STDEV(H28,L28)</f>
        <v>0.22097086912079611</v>
      </c>
    </row>
    <row r="29" spans="1:15" x14ac:dyDescent="0.35">
      <c r="A29" s="19">
        <v>42227</v>
      </c>
      <c r="B29" s="27" t="s">
        <v>309</v>
      </c>
      <c r="C29" s="9">
        <v>239</v>
      </c>
      <c r="D29" s="23" t="s">
        <v>221</v>
      </c>
      <c r="E29" s="18">
        <v>3.1399999999999997E-2</v>
      </c>
      <c r="F29" s="23">
        <f t="shared" si="8"/>
        <v>2.9949999999999997E-2</v>
      </c>
      <c r="G29" s="22">
        <f t="shared" si="9"/>
        <v>12.508333333333333</v>
      </c>
      <c r="H29" s="22">
        <f t="shared" si="10"/>
        <v>18.762499999999999</v>
      </c>
      <c r="I29" s="23">
        <v>2.8500000000000001E-2</v>
      </c>
      <c r="J29" s="23">
        <f t="shared" si="11"/>
        <v>2.7050000000000001E-2</v>
      </c>
      <c r="K29" s="22">
        <f t="shared" si="12"/>
        <v>11.300000000000002</v>
      </c>
      <c r="L29" s="22">
        <f t="shared" si="13"/>
        <v>16.950000000000003</v>
      </c>
      <c r="M29" s="22">
        <f t="shared" si="14"/>
        <v>17.856250000000003</v>
      </c>
      <c r="N29" s="22">
        <f t="shared" si="15"/>
        <v>1.2816310409006149</v>
      </c>
    </row>
    <row r="30" spans="1:15" x14ac:dyDescent="0.35">
      <c r="A30" s="19">
        <v>42227</v>
      </c>
      <c r="B30" s="27" t="s">
        <v>311</v>
      </c>
      <c r="C30" s="9">
        <v>239</v>
      </c>
      <c r="D30" s="23" t="s">
        <v>221</v>
      </c>
      <c r="E30" s="18">
        <v>2.0299999999999999E-2</v>
      </c>
      <c r="F30" s="23">
        <f t="shared" si="8"/>
        <v>1.8849999999999999E-2</v>
      </c>
      <c r="G30" s="22">
        <f t="shared" si="9"/>
        <v>7.8833333333333337</v>
      </c>
      <c r="H30" s="22">
        <f t="shared" si="10"/>
        <v>11.824999999999999</v>
      </c>
      <c r="I30" s="23">
        <v>0.02</v>
      </c>
      <c r="J30" s="23">
        <f t="shared" si="11"/>
        <v>1.8550000000000001E-2</v>
      </c>
      <c r="K30" s="22">
        <f t="shared" si="12"/>
        <v>7.7583333333333346</v>
      </c>
      <c r="L30" s="22">
        <f t="shared" si="13"/>
        <v>11.637500000000001</v>
      </c>
      <c r="M30" s="22">
        <f t="shared" si="14"/>
        <v>11.731249999999999</v>
      </c>
      <c r="N30" s="22">
        <f t="shared" si="15"/>
        <v>0.1325825214724764</v>
      </c>
    </row>
    <row r="31" spans="1:15" x14ac:dyDescent="0.35">
      <c r="A31" s="19">
        <v>42227</v>
      </c>
      <c r="B31" s="27" t="s">
        <v>290</v>
      </c>
      <c r="C31" s="9">
        <v>239</v>
      </c>
      <c r="D31" s="23" t="s">
        <v>221</v>
      </c>
      <c r="E31" s="18">
        <v>2.9000000000000001E-2</v>
      </c>
      <c r="F31" s="23">
        <f t="shared" si="8"/>
        <v>2.7550000000000002E-2</v>
      </c>
      <c r="G31" s="22">
        <f t="shared" si="9"/>
        <v>11.508333333333335</v>
      </c>
      <c r="H31" s="22">
        <f t="shared" si="10"/>
        <v>17.262500000000003</v>
      </c>
      <c r="I31" s="23">
        <v>2.4899999999999999E-2</v>
      </c>
      <c r="J31" s="23">
        <f t="shared" si="11"/>
        <v>2.3449999999999999E-2</v>
      </c>
      <c r="K31" s="22">
        <f t="shared" si="12"/>
        <v>9.8000000000000007</v>
      </c>
      <c r="L31" s="22">
        <f t="shared" si="13"/>
        <v>14.7</v>
      </c>
      <c r="M31" s="22">
        <f t="shared" si="14"/>
        <v>15.981250000000001</v>
      </c>
      <c r="N31" s="22">
        <f t="shared" si="15"/>
        <v>1.8119611267905305</v>
      </c>
    </row>
    <row r="32" spans="1:15" x14ac:dyDescent="0.35">
      <c r="A32" s="19">
        <v>42227</v>
      </c>
      <c r="B32" s="27" t="s">
        <v>291</v>
      </c>
      <c r="C32" s="9">
        <v>239</v>
      </c>
      <c r="D32" s="23" t="s">
        <v>221</v>
      </c>
      <c r="E32" s="18">
        <v>0.02</v>
      </c>
      <c r="F32" s="23">
        <f t="shared" si="8"/>
        <v>1.8550000000000001E-2</v>
      </c>
      <c r="G32" s="22">
        <f t="shared" si="9"/>
        <v>7.7583333333333346</v>
      </c>
      <c r="H32" s="22">
        <f t="shared" si="10"/>
        <v>11.637500000000001</v>
      </c>
      <c r="I32" s="23">
        <v>2.2599999999999999E-2</v>
      </c>
      <c r="J32" s="23">
        <f t="shared" si="11"/>
        <v>2.1149999999999999E-2</v>
      </c>
      <c r="K32" s="22">
        <f t="shared" si="12"/>
        <v>8.8416666666666668</v>
      </c>
      <c r="L32" s="22">
        <f t="shared" si="13"/>
        <v>13.262499999999999</v>
      </c>
      <c r="M32" s="22">
        <f t="shared" si="14"/>
        <v>12.45</v>
      </c>
      <c r="N32" s="22">
        <f t="shared" si="15"/>
        <v>1.1490485194281386</v>
      </c>
    </row>
    <row r="33" spans="1:15" x14ac:dyDescent="0.35">
      <c r="A33" s="19">
        <v>42227</v>
      </c>
      <c r="B33" s="27" t="s">
        <v>313</v>
      </c>
      <c r="C33" s="9">
        <v>239</v>
      </c>
      <c r="D33" s="23" t="s">
        <v>221</v>
      </c>
      <c r="E33" s="18">
        <v>2.8899999999999999E-2</v>
      </c>
      <c r="F33" s="23">
        <f t="shared" si="8"/>
        <v>2.7449999999999999E-2</v>
      </c>
      <c r="G33" s="22">
        <f t="shared" si="9"/>
        <v>11.466666666666667</v>
      </c>
      <c r="H33" s="22">
        <f t="shared" si="10"/>
        <v>17.2</v>
      </c>
      <c r="I33" s="23">
        <v>3.2599999999999997E-2</v>
      </c>
      <c r="J33" s="23">
        <f t="shared" si="11"/>
        <v>3.1149999999999997E-2</v>
      </c>
      <c r="K33" s="22">
        <f t="shared" si="12"/>
        <v>13.008333333333333</v>
      </c>
      <c r="L33" s="22">
        <f t="shared" si="13"/>
        <v>19.512499999999999</v>
      </c>
      <c r="M33" s="22">
        <f t="shared" si="14"/>
        <v>18.356249999999999</v>
      </c>
      <c r="N33" s="22">
        <f t="shared" si="15"/>
        <v>1.6351844314938913</v>
      </c>
    </row>
    <row r="34" spans="1:15" x14ac:dyDescent="0.35">
      <c r="A34" s="27">
        <v>42227</v>
      </c>
      <c r="B34" s="27" t="s">
        <v>308</v>
      </c>
      <c r="C34" s="9">
        <v>239</v>
      </c>
      <c r="D34" s="23" t="s">
        <v>221</v>
      </c>
      <c r="E34" s="18">
        <v>2.0199999999999999E-2</v>
      </c>
      <c r="F34" s="23">
        <f t="shared" si="8"/>
        <v>1.8749999999999999E-2</v>
      </c>
      <c r="G34" s="22">
        <f t="shared" si="9"/>
        <v>7.8416666666666677</v>
      </c>
      <c r="H34" s="22">
        <f t="shared" si="10"/>
        <v>11.762500000000001</v>
      </c>
      <c r="I34" s="23">
        <v>2.1100000000000001E-2</v>
      </c>
      <c r="J34" s="23">
        <f t="shared" si="11"/>
        <v>1.9650000000000001E-2</v>
      </c>
      <c r="K34" s="22">
        <f t="shared" si="12"/>
        <v>8.2166666666666686</v>
      </c>
      <c r="L34" s="22">
        <f t="shared" si="13"/>
        <v>12.325000000000003</v>
      </c>
      <c r="M34" s="22">
        <f t="shared" si="14"/>
        <v>12.043750000000003</v>
      </c>
      <c r="N34" s="22">
        <f t="shared" si="15"/>
        <v>0.39774756441743425</v>
      </c>
    </row>
    <row r="35" spans="1:15" x14ac:dyDescent="0.35">
      <c r="A35" s="27">
        <v>42227</v>
      </c>
      <c r="B35" s="27" t="s">
        <v>302</v>
      </c>
      <c r="C35" s="9">
        <v>239</v>
      </c>
      <c r="D35" s="23" t="s">
        <v>221</v>
      </c>
      <c r="E35" s="18">
        <v>1.8599999999999998E-2</v>
      </c>
      <c r="F35" s="23">
        <f t="shared" si="8"/>
        <v>1.7149999999999999E-2</v>
      </c>
      <c r="G35" s="22">
        <f t="shared" si="9"/>
        <v>7.1750000000000007</v>
      </c>
      <c r="H35" s="22">
        <f t="shared" si="10"/>
        <v>10.762500000000001</v>
      </c>
      <c r="I35" s="23">
        <v>1.9599999999999999E-2</v>
      </c>
      <c r="J35" s="23">
        <f t="shared" si="11"/>
        <v>1.8149999999999999E-2</v>
      </c>
      <c r="K35" s="22">
        <f t="shared" si="12"/>
        <v>7.5916666666666677</v>
      </c>
      <c r="L35" s="22">
        <f t="shared" si="13"/>
        <v>11.387500000000001</v>
      </c>
      <c r="M35" s="22">
        <f t="shared" si="14"/>
        <v>11.075000000000001</v>
      </c>
      <c r="N35" s="22">
        <f t="shared" si="15"/>
        <v>0.44194173824159222</v>
      </c>
    </row>
    <row r="36" spans="1:15" x14ac:dyDescent="0.35">
      <c r="A36" s="4">
        <v>42227</v>
      </c>
      <c r="B36" s="27" t="s">
        <v>296</v>
      </c>
      <c r="C36" s="9">
        <v>239</v>
      </c>
      <c r="D36" s="23" t="s">
        <v>221</v>
      </c>
      <c r="E36">
        <v>2.8000000000000001E-2</v>
      </c>
      <c r="F36" s="23">
        <f t="shared" si="8"/>
        <v>2.6550000000000001E-2</v>
      </c>
      <c r="G36" s="22">
        <f t="shared" si="9"/>
        <v>11.091666666666669</v>
      </c>
      <c r="H36" s="22">
        <f t="shared" si="10"/>
        <v>16.637500000000003</v>
      </c>
      <c r="I36" s="23">
        <v>2.63E-2</v>
      </c>
      <c r="J36" s="23">
        <f t="shared" si="11"/>
        <v>2.4850000000000001E-2</v>
      </c>
      <c r="K36" s="22">
        <f t="shared" si="12"/>
        <v>10.383333333333335</v>
      </c>
      <c r="L36" s="22">
        <f t="shared" si="13"/>
        <v>15.575000000000003</v>
      </c>
      <c r="M36" s="22">
        <f t="shared" si="14"/>
        <v>16.106250000000003</v>
      </c>
      <c r="N36" s="22">
        <f t="shared" si="15"/>
        <v>0.75130095501070671</v>
      </c>
    </row>
    <row r="37" spans="1:15" x14ac:dyDescent="0.35">
      <c r="A37" s="4">
        <v>42227</v>
      </c>
      <c r="B37" s="27" t="s">
        <v>304</v>
      </c>
      <c r="C37" s="9">
        <v>239</v>
      </c>
      <c r="D37" s="23" t="s">
        <v>221</v>
      </c>
      <c r="E37">
        <v>2.7199999999999998E-2</v>
      </c>
      <c r="F37" s="23">
        <f t="shared" si="8"/>
        <v>2.5749999999999999E-2</v>
      </c>
      <c r="G37" s="22">
        <f t="shared" si="9"/>
        <v>10.758333333333335</v>
      </c>
      <c r="H37" s="22">
        <f t="shared" si="10"/>
        <v>16.137500000000003</v>
      </c>
      <c r="I37" s="23">
        <v>3.09E-2</v>
      </c>
      <c r="J37" s="23">
        <f t="shared" si="11"/>
        <v>2.945E-2</v>
      </c>
      <c r="K37" s="22">
        <f t="shared" si="12"/>
        <v>12.3</v>
      </c>
      <c r="L37" s="22">
        <f t="shared" si="13"/>
        <v>18.45</v>
      </c>
      <c r="M37" s="22">
        <f t="shared" si="14"/>
        <v>17.293750000000003</v>
      </c>
      <c r="N37" s="22">
        <f t="shared" si="15"/>
        <v>1.6351844314938888</v>
      </c>
    </row>
    <row r="38" spans="1:15" x14ac:dyDescent="0.35">
      <c r="A38" s="4">
        <v>42227</v>
      </c>
      <c r="B38" s="27" t="s">
        <v>306</v>
      </c>
      <c r="C38" s="9">
        <v>239</v>
      </c>
      <c r="D38" s="23" t="s">
        <v>221</v>
      </c>
      <c r="E38">
        <v>2.4899999999999999E-2</v>
      </c>
      <c r="F38" s="23">
        <f t="shared" si="8"/>
        <v>2.3449999999999999E-2</v>
      </c>
      <c r="G38" s="22">
        <f t="shared" si="9"/>
        <v>9.8000000000000007</v>
      </c>
      <c r="H38" s="22">
        <f t="shared" si="10"/>
        <v>14.7</v>
      </c>
      <c r="I38" s="23">
        <v>2.6200000000000001E-2</v>
      </c>
      <c r="J38" s="23">
        <f t="shared" si="11"/>
        <v>2.4750000000000001E-2</v>
      </c>
      <c r="K38" s="22">
        <f t="shared" si="12"/>
        <v>10.341666666666669</v>
      </c>
      <c r="L38" s="22">
        <f t="shared" si="13"/>
        <v>15.512500000000003</v>
      </c>
      <c r="M38" s="22">
        <f t="shared" si="14"/>
        <v>15.106250000000001</v>
      </c>
      <c r="N38" s="22">
        <f t="shared" si="15"/>
        <v>0.57452425971407239</v>
      </c>
    </row>
    <row r="39" spans="1:15" x14ac:dyDescent="0.35">
      <c r="A39" s="27">
        <v>42227</v>
      </c>
      <c r="B39" s="27" t="s">
        <v>295</v>
      </c>
      <c r="C39" s="9">
        <v>239</v>
      </c>
      <c r="D39" s="23" t="s">
        <v>221</v>
      </c>
      <c r="E39">
        <v>1.8700000000000001E-2</v>
      </c>
      <c r="F39" s="23">
        <f t="shared" si="8"/>
        <v>1.7250000000000001E-2</v>
      </c>
      <c r="G39" s="22">
        <f t="shared" si="9"/>
        <v>7.2166666666666686</v>
      </c>
      <c r="H39" s="22">
        <f t="shared" si="10"/>
        <v>10.825000000000003</v>
      </c>
      <c r="I39" s="23">
        <v>1.84E-2</v>
      </c>
      <c r="J39" s="23">
        <f t="shared" si="11"/>
        <v>1.695E-2</v>
      </c>
      <c r="K39" s="22">
        <f t="shared" si="12"/>
        <v>7.0916666666666677</v>
      </c>
      <c r="L39" s="22">
        <f t="shared" si="13"/>
        <v>10.637500000000001</v>
      </c>
      <c r="M39" s="22">
        <f t="shared" si="14"/>
        <v>10.731250000000003</v>
      </c>
      <c r="N39" s="22">
        <f t="shared" si="15"/>
        <v>0.13258252147247893</v>
      </c>
    </row>
    <row r="40" spans="1:15" x14ac:dyDescent="0.35">
      <c r="A40" s="19">
        <v>42227</v>
      </c>
      <c r="B40" s="27" t="s">
        <v>310</v>
      </c>
      <c r="C40" s="9">
        <v>239</v>
      </c>
      <c r="D40" s="23" t="s">
        <v>221</v>
      </c>
      <c r="E40">
        <v>1.8700000000000001E-2</v>
      </c>
      <c r="F40" s="23">
        <f t="shared" si="8"/>
        <v>1.7250000000000001E-2</v>
      </c>
      <c r="G40" s="22">
        <f t="shared" si="9"/>
        <v>7.2166666666666686</v>
      </c>
      <c r="H40" s="22">
        <f t="shared" si="10"/>
        <v>10.825000000000003</v>
      </c>
      <c r="I40" s="23">
        <v>1.8800000000000001E-2</v>
      </c>
      <c r="J40" s="23">
        <f t="shared" si="11"/>
        <v>1.7350000000000001E-2</v>
      </c>
      <c r="K40" s="22">
        <f t="shared" si="12"/>
        <v>7.2583333333333346</v>
      </c>
      <c r="L40" s="22">
        <f t="shared" si="13"/>
        <v>10.887500000000001</v>
      </c>
      <c r="M40" s="22">
        <f t="shared" si="14"/>
        <v>10.856250000000003</v>
      </c>
      <c r="N40" s="22">
        <f t="shared" si="15"/>
        <v>4.4194173824157967E-2</v>
      </c>
    </row>
    <row r="41" spans="1:15" x14ac:dyDescent="0.35">
      <c r="A41" s="4">
        <v>42227</v>
      </c>
      <c r="B41" s="27" t="s">
        <v>312</v>
      </c>
      <c r="C41" s="9">
        <v>239</v>
      </c>
      <c r="D41" s="23" t="s">
        <v>221</v>
      </c>
      <c r="E41">
        <v>2.6800000000000001E-2</v>
      </c>
      <c r="F41" s="23">
        <f t="shared" si="8"/>
        <v>2.5350000000000001E-2</v>
      </c>
      <c r="G41" s="22">
        <f t="shared" si="9"/>
        <v>10.591666666666669</v>
      </c>
      <c r="H41" s="22">
        <f t="shared" si="10"/>
        <v>15.887500000000003</v>
      </c>
      <c r="I41" s="23">
        <v>3.1899999999999998E-2</v>
      </c>
      <c r="J41" s="23">
        <f t="shared" si="11"/>
        <v>3.0449999999999998E-2</v>
      </c>
      <c r="K41" s="22">
        <f t="shared" si="12"/>
        <v>12.716666666666667</v>
      </c>
      <c r="L41" s="22">
        <f t="shared" si="13"/>
        <v>19.074999999999999</v>
      </c>
      <c r="M41" s="22">
        <f t="shared" si="14"/>
        <v>17.481250000000003</v>
      </c>
      <c r="N41" s="22">
        <f t="shared" si="15"/>
        <v>2.2539028650321176</v>
      </c>
    </row>
    <row r="42" spans="1:15" x14ac:dyDescent="0.35">
      <c r="A42" s="4">
        <v>42227</v>
      </c>
      <c r="B42" s="18" t="s">
        <v>235</v>
      </c>
      <c r="C42" s="9">
        <v>239</v>
      </c>
      <c r="D42" s="18" t="s">
        <v>221</v>
      </c>
      <c r="F42" s="18"/>
      <c r="G42" s="18"/>
      <c r="H42" s="18"/>
      <c r="I42" s="18"/>
      <c r="J42" s="18"/>
      <c r="K42" s="18"/>
      <c r="L42" s="18"/>
      <c r="M42" s="12">
        <v>3.0454545454545459</v>
      </c>
      <c r="N42" s="12">
        <v>0.22498852128662858</v>
      </c>
      <c r="O42" t="s">
        <v>319</v>
      </c>
    </row>
    <row r="43" spans="1:15" x14ac:dyDescent="0.35">
      <c r="A43" s="4">
        <v>42227</v>
      </c>
      <c r="B43" s="18" t="s">
        <v>236</v>
      </c>
      <c r="C43" s="9">
        <v>239</v>
      </c>
      <c r="D43" s="18" t="s">
        <v>221</v>
      </c>
      <c r="F43" s="18"/>
      <c r="G43" s="18"/>
      <c r="H43" s="18"/>
      <c r="I43" s="18"/>
      <c r="J43" s="18"/>
      <c r="K43" s="18"/>
      <c r="L43" s="18"/>
      <c r="M43" s="12">
        <v>3.6818181818181825</v>
      </c>
      <c r="N43" s="12">
        <v>9.6423651979983038E-2</v>
      </c>
      <c r="O43" t="s">
        <v>319</v>
      </c>
    </row>
    <row r="44" spans="1:15" x14ac:dyDescent="0.35">
      <c r="A44" s="4">
        <v>42227</v>
      </c>
      <c r="B44" s="18" t="s">
        <v>234</v>
      </c>
      <c r="C44" s="9">
        <v>239</v>
      </c>
      <c r="D44" s="18" t="s">
        <v>221</v>
      </c>
      <c r="F44" s="18"/>
      <c r="G44" s="18"/>
      <c r="H44" s="18"/>
      <c r="I44" s="18"/>
      <c r="J44" s="18"/>
      <c r="K44" s="18"/>
      <c r="L44" s="18"/>
      <c r="M44" s="12">
        <v>4.1818181818181825</v>
      </c>
      <c r="N44" s="12">
        <v>2.6034386034595611</v>
      </c>
      <c r="O44" t="s">
        <v>319</v>
      </c>
    </row>
    <row r="45" spans="1:15" x14ac:dyDescent="0.35">
      <c r="A45" s="4">
        <v>42227</v>
      </c>
      <c r="B45" s="18" t="s">
        <v>231</v>
      </c>
      <c r="C45" s="9">
        <v>239</v>
      </c>
      <c r="D45" s="18" t="s">
        <v>221</v>
      </c>
      <c r="F45" s="18"/>
      <c r="G45" s="18"/>
      <c r="H45" s="18"/>
      <c r="I45" s="18"/>
      <c r="J45" s="18"/>
      <c r="K45" s="18"/>
      <c r="L45" s="18"/>
      <c r="M45" s="12">
        <v>1.6818181818181823</v>
      </c>
      <c r="N45" s="12">
        <v>3.2141217326661219E-2</v>
      </c>
      <c r="O45" t="s">
        <v>319</v>
      </c>
    </row>
    <row r="46" spans="1:15" x14ac:dyDescent="0.35">
      <c r="A46" s="4">
        <v>42227</v>
      </c>
      <c r="B46" s="18" t="s">
        <v>237</v>
      </c>
      <c r="C46" s="9">
        <v>239</v>
      </c>
      <c r="D46" s="18" t="s">
        <v>221</v>
      </c>
      <c r="F46" s="18"/>
      <c r="G46" s="18"/>
      <c r="H46" s="18"/>
      <c r="I46" s="18"/>
      <c r="J46" s="18"/>
      <c r="K46" s="18"/>
      <c r="L46" s="18"/>
      <c r="M46" s="12">
        <v>12.704545454545453</v>
      </c>
      <c r="N46" s="12">
        <v>0.44997704257325521</v>
      </c>
      <c r="O46" t="s">
        <v>319</v>
      </c>
    </row>
    <row r="47" spans="1:15" x14ac:dyDescent="0.35">
      <c r="A47" s="4">
        <v>42227</v>
      </c>
      <c r="B47" t="s">
        <v>227</v>
      </c>
      <c r="C47" s="9">
        <v>239</v>
      </c>
      <c r="D47" t="s">
        <v>221</v>
      </c>
      <c r="M47" s="12">
        <v>10.931818181818182</v>
      </c>
      <c r="N47" s="12">
        <v>0</v>
      </c>
      <c r="O47" t="s">
        <v>319</v>
      </c>
    </row>
    <row r="48" spans="1:15" x14ac:dyDescent="0.35">
      <c r="A48" s="4">
        <v>42227</v>
      </c>
      <c r="B48" t="s">
        <v>222</v>
      </c>
      <c r="C48" s="9">
        <v>239</v>
      </c>
      <c r="D48" t="s">
        <v>221</v>
      </c>
      <c r="M48" s="12">
        <v>5.9318181818181817</v>
      </c>
      <c r="N48" s="12">
        <v>6.4282434653321813E-2</v>
      </c>
      <c r="O48" t="s">
        <v>319</v>
      </c>
    </row>
    <row r="49" spans="1:15" x14ac:dyDescent="0.35">
      <c r="A49" s="4">
        <v>42227</v>
      </c>
      <c r="B49" t="s">
        <v>239</v>
      </c>
      <c r="C49" s="9">
        <v>239</v>
      </c>
      <c r="D49" t="s">
        <v>221</v>
      </c>
      <c r="M49" s="12">
        <v>13.409090909090907</v>
      </c>
      <c r="N49" s="12">
        <v>1.1249426064331407</v>
      </c>
      <c r="O49" t="s">
        <v>319</v>
      </c>
    </row>
    <row r="50" spans="1:15" x14ac:dyDescent="0.35">
      <c r="A50" s="4">
        <v>42227</v>
      </c>
      <c r="B50" t="s">
        <v>224</v>
      </c>
      <c r="C50" s="9">
        <v>239</v>
      </c>
      <c r="D50" t="s">
        <v>221</v>
      </c>
      <c r="M50" s="12">
        <v>4.1590909090909092</v>
      </c>
      <c r="N50" s="12">
        <v>0.12856486930664487</v>
      </c>
      <c r="O50" t="s">
        <v>319</v>
      </c>
    </row>
    <row r="51" spans="1:15" x14ac:dyDescent="0.35">
      <c r="A51" s="4">
        <v>42227</v>
      </c>
      <c r="B51" t="s">
        <v>229</v>
      </c>
      <c r="C51" s="9">
        <v>239</v>
      </c>
      <c r="D51" t="s">
        <v>221</v>
      </c>
      <c r="M51" s="12">
        <v>15.363636363636363</v>
      </c>
      <c r="N51" s="12">
        <v>3.2141217326662162E-2</v>
      </c>
      <c r="O51" t="s">
        <v>319</v>
      </c>
    </row>
    <row r="52" spans="1:15" x14ac:dyDescent="0.35">
      <c r="A52" s="4">
        <v>42227</v>
      </c>
      <c r="B52" t="s">
        <v>238</v>
      </c>
      <c r="C52" s="9">
        <v>239</v>
      </c>
      <c r="D52" t="s">
        <v>221</v>
      </c>
      <c r="M52" s="12">
        <v>11.56818181818182</v>
      </c>
      <c r="N52" s="12">
        <v>0.25712973861329103</v>
      </c>
      <c r="O52" t="s">
        <v>319</v>
      </c>
    </row>
  </sheetData>
  <autoFilter ref="A1:O52" xr:uid="{CA197F3A-1F60-4227-B362-04B3339144CB}">
    <sortState xmlns:xlrd2="http://schemas.microsoft.com/office/spreadsheetml/2017/richdata2" ref="A2:O52">
      <sortCondition ref="C1:C52"/>
    </sortState>
  </autoFilter>
  <sortState xmlns:xlrd2="http://schemas.microsoft.com/office/spreadsheetml/2017/richdata2" ref="A2:N72">
    <sortCondition ref="A2:A72"/>
    <sortCondition ref="C2:C72"/>
    <sortCondition ref="B2:B7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topLeftCell="A16" workbookViewId="0">
      <selection activeCell="B2" sqref="B2:B51"/>
    </sheetView>
  </sheetViews>
  <sheetFormatPr defaultRowHeight="14.5" x14ac:dyDescent="0.35"/>
  <cols>
    <col min="1" max="1" width="24.54296875" bestFit="1" customWidth="1"/>
    <col min="2" max="2" width="12" bestFit="1" customWidth="1"/>
    <col min="4" max="4" width="9.81640625" bestFit="1" customWidth="1"/>
  </cols>
  <sheetData>
    <row r="1" spans="1:5" s="18" customFormat="1" x14ac:dyDescent="0.35">
      <c r="A1" s="18" t="s">
        <v>348</v>
      </c>
      <c r="B1" s="18" t="s">
        <v>349</v>
      </c>
      <c r="C1" s="18" t="s">
        <v>11</v>
      </c>
      <c r="D1" s="18" t="s">
        <v>12</v>
      </c>
      <c r="E1" s="18" t="s">
        <v>350</v>
      </c>
    </row>
    <row r="2" spans="1:5" x14ac:dyDescent="0.35">
      <c r="A2" t="s">
        <v>161</v>
      </c>
      <c r="B2">
        <v>7.5715339320377684</v>
      </c>
      <c r="C2" s="28" t="s">
        <v>321</v>
      </c>
      <c r="D2" s="19">
        <v>42227</v>
      </c>
      <c r="E2" t="s">
        <v>322</v>
      </c>
    </row>
    <row r="3" spans="1:5" x14ac:dyDescent="0.35">
      <c r="A3" t="s">
        <v>162</v>
      </c>
      <c r="B3">
        <v>7.3867499215455155</v>
      </c>
      <c r="C3" s="28" t="s">
        <v>321</v>
      </c>
      <c r="D3" s="19">
        <v>42227</v>
      </c>
      <c r="E3" t="s">
        <v>323</v>
      </c>
    </row>
    <row r="4" spans="1:5" x14ac:dyDescent="0.35">
      <c r="A4" t="s">
        <v>163</v>
      </c>
      <c r="B4">
        <v>7.7567839803875032</v>
      </c>
      <c r="C4" s="28" t="s">
        <v>321</v>
      </c>
      <c r="D4" s="19">
        <v>42227</v>
      </c>
      <c r="E4" t="s">
        <v>324</v>
      </c>
    </row>
    <row r="5" spans="1:5" x14ac:dyDescent="0.35">
      <c r="A5" t="s">
        <v>164</v>
      </c>
      <c r="B5">
        <v>7.6843150935488023</v>
      </c>
      <c r="C5" s="28" t="s">
        <v>321</v>
      </c>
      <c r="D5" s="19">
        <v>42227</v>
      </c>
      <c r="E5" t="s">
        <v>325</v>
      </c>
    </row>
    <row r="6" spans="1:5" x14ac:dyDescent="0.35">
      <c r="A6" t="s">
        <v>165</v>
      </c>
      <c r="B6">
        <v>7.4293923855052668</v>
      </c>
      <c r="C6" s="28" t="s">
        <v>321</v>
      </c>
      <c r="D6" s="19">
        <v>42227</v>
      </c>
      <c r="E6" t="s">
        <v>326</v>
      </c>
    </row>
    <row r="7" spans="1:5" x14ac:dyDescent="0.35">
      <c r="A7" t="s">
        <v>166</v>
      </c>
      <c r="B7">
        <v>7.3471367036594089</v>
      </c>
      <c r="C7" s="28" t="s">
        <v>321</v>
      </c>
      <c r="D7" s="19">
        <v>42227</v>
      </c>
      <c r="E7" t="s">
        <v>327</v>
      </c>
    </row>
    <row r="8" spans="1:5" x14ac:dyDescent="0.35">
      <c r="A8" t="s">
        <v>167</v>
      </c>
      <c r="B8">
        <v>7.212684781775387</v>
      </c>
      <c r="C8" s="28" t="s">
        <v>321</v>
      </c>
      <c r="D8" s="19">
        <v>42227</v>
      </c>
      <c r="E8" t="s">
        <v>328</v>
      </c>
    </row>
    <row r="9" spans="1:5" x14ac:dyDescent="0.35">
      <c r="A9" t="s">
        <v>168</v>
      </c>
      <c r="B9">
        <v>7.3236017918564862</v>
      </c>
      <c r="C9" s="28" t="s">
        <v>321</v>
      </c>
      <c r="D9" s="19">
        <v>42227</v>
      </c>
      <c r="E9" t="s">
        <v>329</v>
      </c>
    </row>
    <row r="10" spans="1:5" x14ac:dyDescent="0.35">
      <c r="A10" t="s">
        <v>169</v>
      </c>
      <c r="B10">
        <v>7.510016934849931</v>
      </c>
      <c r="C10" s="28" t="s">
        <v>321</v>
      </c>
      <c r="D10" s="19">
        <v>42227</v>
      </c>
      <c r="E10" t="s">
        <v>330</v>
      </c>
    </row>
    <row r="11" spans="1:5" x14ac:dyDescent="0.35">
      <c r="A11" t="s">
        <v>170</v>
      </c>
      <c r="B11">
        <v>7.5687377048928663</v>
      </c>
      <c r="C11" s="28" t="s">
        <v>321</v>
      </c>
      <c r="D11" s="19">
        <v>42227</v>
      </c>
      <c r="E11" t="s">
        <v>331</v>
      </c>
    </row>
    <row r="12" spans="1:5" x14ac:dyDescent="0.35">
      <c r="A12" t="s">
        <v>171</v>
      </c>
      <c r="B12">
        <v>7.3319904732911922</v>
      </c>
      <c r="C12" s="28" t="s">
        <v>321</v>
      </c>
      <c r="D12" s="19">
        <v>42227</v>
      </c>
      <c r="E12" t="s">
        <v>332</v>
      </c>
    </row>
    <row r="13" spans="1:5" x14ac:dyDescent="0.35">
      <c r="A13" t="s">
        <v>172</v>
      </c>
      <c r="B13">
        <v>6.8953130008290486</v>
      </c>
      <c r="C13" s="28" t="s">
        <v>321</v>
      </c>
      <c r="D13" s="19">
        <v>42227</v>
      </c>
      <c r="E13" t="s">
        <v>333</v>
      </c>
    </row>
    <row r="14" spans="1:5" x14ac:dyDescent="0.35">
      <c r="A14" t="s">
        <v>173</v>
      </c>
      <c r="B14">
        <v>7.7197339707175558</v>
      </c>
      <c r="C14" s="28" t="s">
        <v>321</v>
      </c>
      <c r="D14" s="19">
        <v>42227</v>
      </c>
      <c r="E14" t="s">
        <v>334</v>
      </c>
    </row>
    <row r="15" spans="1:5" x14ac:dyDescent="0.35">
      <c r="A15" t="s">
        <v>174</v>
      </c>
      <c r="B15">
        <v>6.7911535396814617</v>
      </c>
      <c r="C15" s="28" t="s">
        <v>321</v>
      </c>
      <c r="D15" s="19">
        <v>42227</v>
      </c>
      <c r="E15" t="s">
        <v>335</v>
      </c>
    </row>
    <row r="16" spans="1:5" x14ac:dyDescent="0.35">
      <c r="A16" t="s">
        <v>175</v>
      </c>
      <c r="B16">
        <v>7.3133489589918472</v>
      </c>
      <c r="C16" s="28" t="s">
        <v>321</v>
      </c>
      <c r="D16" s="19">
        <v>42227</v>
      </c>
      <c r="E16" t="s">
        <v>336</v>
      </c>
    </row>
    <row r="17" spans="1:5" x14ac:dyDescent="0.35">
      <c r="A17" t="s">
        <v>176</v>
      </c>
      <c r="B17">
        <v>7.572232988823993</v>
      </c>
      <c r="C17" s="28" t="s">
        <v>321</v>
      </c>
      <c r="D17" s="19">
        <v>42227</v>
      </c>
      <c r="E17" t="s">
        <v>337</v>
      </c>
    </row>
    <row r="18" spans="1:5" x14ac:dyDescent="0.35">
      <c r="A18" t="s">
        <v>177</v>
      </c>
      <c r="B18">
        <v>7.3690404829611378</v>
      </c>
      <c r="C18" s="28" t="s">
        <v>321</v>
      </c>
      <c r="D18" s="19">
        <v>42227</v>
      </c>
      <c r="E18" t="s">
        <v>338</v>
      </c>
    </row>
    <row r="19" spans="1:5" x14ac:dyDescent="0.35">
      <c r="A19" t="s">
        <v>178</v>
      </c>
      <c r="B19">
        <v>7.3033291450559492</v>
      </c>
      <c r="C19" s="28" t="s">
        <v>321</v>
      </c>
      <c r="D19" s="19">
        <v>42227</v>
      </c>
      <c r="E19" t="s">
        <v>339</v>
      </c>
    </row>
    <row r="20" spans="1:5" x14ac:dyDescent="0.35">
      <c r="A20" t="s">
        <v>179</v>
      </c>
      <c r="B20">
        <v>7.238549882865728</v>
      </c>
      <c r="C20" s="28" t="s">
        <v>321</v>
      </c>
      <c r="D20" s="19">
        <v>42227</v>
      </c>
      <c r="E20" t="s">
        <v>340</v>
      </c>
    </row>
    <row r="21" spans="1:5" x14ac:dyDescent="0.35">
      <c r="A21" t="s">
        <v>180</v>
      </c>
      <c r="B21">
        <v>7.5004631587715167</v>
      </c>
      <c r="C21" s="28" t="s">
        <v>321</v>
      </c>
      <c r="D21" s="19">
        <v>42227</v>
      </c>
      <c r="E21" t="s">
        <v>341</v>
      </c>
    </row>
    <row r="22" spans="1:5" x14ac:dyDescent="0.35">
      <c r="A22" t="s">
        <v>181</v>
      </c>
      <c r="B22">
        <v>7.5156093891397351</v>
      </c>
      <c r="C22" s="28" t="s">
        <v>321</v>
      </c>
      <c r="D22" s="19">
        <v>42227</v>
      </c>
      <c r="E22" t="s">
        <v>343</v>
      </c>
    </row>
    <row r="23" spans="1:5" x14ac:dyDescent="0.35">
      <c r="A23" t="s">
        <v>182</v>
      </c>
      <c r="B23">
        <v>7.7991934254185118</v>
      </c>
      <c r="C23" s="28" t="s">
        <v>321</v>
      </c>
      <c r="D23" s="19">
        <v>42227</v>
      </c>
      <c r="E23" s="18" t="s">
        <v>344</v>
      </c>
    </row>
    <row r="24" spans="1:5" x14ac:dyDescent="0.35">
      <c r="A24" t="s">
        <v>183</v>
      </c>
      <c r="B24">
        <v>7.4526942783794468</v>
      </c>
      <c r="C24" s="28" t="s">
        <v>321</v>
      </c>
      <c r="D24" s="19">
        <v>42227</v>
      </c>
      <c r="E24" s="18" t="s">
        <v>345</v>
      </c>
    </row>
    <row r="25" spans="1:5" x14ac:dyDescent="0.35">
      <c r="A25" t="s">
        <v>184</v>
      </c>
      <c r="B25">
        <v>7.6610132006746205</v>
      </c>
      <c r="C25" s="28" t="s">
        <v>321</v>
      </c>
      <c r="D25" s="19">
        <v>42227</v>
      </c>
      <c r="E25" s="18" t="s">
        <v>346</v>
      </c>
    </row>
    <row r="26" spans="1:5" x14ac:dyDescent="0.35">
      <c r="A26" t="s">
        <v>185</v>
      </c>
      <c r="B26">
        <v>7.0675139891692424</v>
      </c>
      <c r="C26" s="28" t="s">
        <v>321</v>
      </c>
      <c r="D26" s="19">
        <v>42227</v>
      </c>
      <c r="E26" s="18" t="s">
        <v>347</v>
      </c>
    </row>
    <row r="27" spans="1:5" x14ac:dyDescent="0.35">
      <c r="A27" t="s">
        <v>186</v>
      </c>
      <c r="B27">
        <v>11.350867937301111</v>
      </c>
      <c r="C27" s="29" t="s">
        <v>342</v>
      </c>
      <c r="D27" s="19">
        <v>42227</v>
      </c>
      <c r="E27" t="s">
        <v>322</v>
      </c>
    </row>
    <row r="28" spans="1:5" x14ac:dyDescent="0.35">
      <c r="A28" t="s">
        <v>187</v>
      </c>
      <c r="B28">
        <v>11.517243452422759</v>
      </c>
      <c r="C28" s="29" t="s">
        <v>342</v>
      </c>
      <c r="D28" s="19">
        <v>42227</v>
      </c>
      <c r="E28" t="s">
        <v>323</v>
      </c>
    </row>
    <row r="29" spans="1:5" x14ac:dyDescent="0.35">
      <c r="A29" t="s">
        <v>188</v>
      </c>
      <c r="B29">
        <v>11.360654732308266</v>
      </c>
      <c r="C29" s="29" t="s">
        <v>342</v>
      </c>
      <c r="D29" s="19">
        <v>42227</v>
      </c>
      <c r="E29" t="s">
        <v>324</v>
      </c>
    </row>
    <row r="30" spans="1:5" x14ac:dyDescent="0.35">
      <c r="A30" t="s">
        <v>189</v>
      </c>
      <c r="B30">
        <v>10.878771587670212</v>
      </c>
      <c r="C30" s="29" t="s">
        <v>342</v>
      </c>
      <c r="D30" s="19">
        <v>42227</v>
      </c>
      <c r="E30" t="s">
        <v>325</v>
      </c>
    </row>
    <row r="31" spans="1:5" x14ac:dyDescent="0.35">
      <c r="A31" t="s">
        <v>190</v>
      </c>
      <c r="B31">
        <v>10.892519704465979</v>
      </c>
      <c r="C31" s="29" t="s">
        <v>342</v>
      </c>
      <c r="D31" s="19">
        <v>42227</v>
      </c>
      <c r="E31" t="s">
        <v>326</v>
      </c>
    </row>
    <row r="32" spans="1:5" x14ac:dyDescent="0.35">
      <c r="A32" t="s">
        <v>191</v>
      </c>
      <c r="B32">
        <v>10.915355559482675</v>
      </c>
      <c r="C32" s="29" t="s">
        <v>342</v>
      </c>
      <c r="D32" s="19">
        <v>42227</v>
      </c>
      <c r="E32" t="s">
        <v>327</v>
      </c>
    </row>
    <row r="33" spans="1:5" x14ac:dyDescent="0.35">
      <c r="A33" t="s">
        <v>192</v>
      </c>
      <c r="B33">
        <v>11.090585793896514</v>
      </c>
      <c r="C33" s="29" t="s">
        <v>342</v>
      </c>
      <c r="D33" s="19">
        <v>42227</v>
      </c>
      <c r="E33" t="s">
        <v>328</v>
      </c>
    </row>
    <row r="34" spans="1:5" x14ac:dyDescent="0.35">
      <c r="A34" t="s">
        <v>193</v>
      </c>
      <c r="B34">
        <v>11.184958460036945</v>
      </c>
      <c r="C34" s="29" t="s">
        <v>342</v>
      </c>
      <c r="D34" s="19">
        <v>42227</v>
      </c>
      <c r="E34" t="s">
        <v>329</v>
      </c>
    </row>
    <row r="35" spans="1:5" x14ac:dyDescent="0.35">
      <c r="A35" t="s">
        <v>194</v>
      </c>
      <c r="B35">
        <v>10.97663953774177</v>
      </c>
      <c r="C35" s="29" t="s">
        <v>342</v>
      </c>
      <c r="D35" s="19">
        <v>42227</v>
      </c>
      <c r="E35" t="s">
        <v>330</v>
      </c>
    </row>
    <row r="36" spans="1:5" x14ac:dyDescent="0.35">
      <c r="A36" t="s">
        <v>195</v>
      </c>
      <c r="B36">
        <v>11.021146153131456</v>
      </c>
      <c r="C36" s="29" t="s">
        <v>342</v>
      </c>
      <c r="D36" s="19">
        <v>42227</v>
      </c>
      <c r="E36" t="s">
        <v>331</v>
      </c>
    </row>
    <row r="37" spans="1:5" x14ac:dyDescent="0.35">
      <c r="A37" t="s">
        <v>196</v>
      </c>
      <c r="B37">
        <v>11.381626435895029</v>
      </c>
      <c r="C37" s="29" t="s">
        <v>342</v>
      </c>
      <c r="D37" s="19">
        <v>42227</v>
      </c>
      <c r="E37" t="s">
        <v>332</v>
      </c>
    </row>
    <row r="38" spans="1:5" x14ac:dyDescent="0.35">
      <c r="A38" t="s">
        <v>197</v>
      </c>
      <c r="B38">
        <v>11.060992389946303</v>
      </c>
      <c r="C38" s="29" t="s">
        <v>342</v>
      </c>
      <c r="D38" s="19">
        <v>42227</v>
      </c>
      <c r="E38" t="s">
        <v>333</v>
      </c>
    </row>
    <row r="39" spans="1:5" x14ac:dyDescent="0.35">
      <c r="A39" t="s">
        <v>198</v>
      </c>
      <c r="B39">
        <v>11.140684863576002</v>
      </c>
      <c r="C39" s="29" t="s">
        <v>342</v>
      </c>
      <c r="D39" s="19">
        <v>42227</v>
      </c>
      <c r="E39" t="s">
        <v>334</v>
      </c>
    </row>
    <row r="40" spans="1:5" x14ac:dyDescent="0.35">
      <c r="A40" t="s">
        <v>199</v>
      </c>
      <c r="B40">
        <v>10.66952058966007</v>
      </c>
      <c r="C40" s="29" t="s">
        <v>342</v>
      </c>
      <c r="D40" s="19">
        <v>42227</v>
      </c>
      <c r="E40" t="s">
        <v>335</v>
      </c>
    </row>
    <row r="41" spans="1:5" x14ac:dyDescent="0.35">
      <c r="A41" t="s">
        <v>200</v>
      </c>
      <c r="B41">
        <v>11.251601873657101</v>
      </c>
      <c r="C41" s="29" t="s">
        <v>342</v>
      </c>
      <c r="D41" s="19">
        <v>42227</v>
      </c>
      <c r="E41" t="s">
        <v>336</v>
      </c>
    </row>
    <row r="42" spans="1:5" x14ac:dyDescent="0.35">
      <c r="A42" t="s">
        <v>201</v>
      </c>
      <c r="B42">
        <v>11.003203695618337</v>
      </c>
      <c r="C42" s="29" t="s">
        <v>342</v>
      </c>
      <c r="D42" s="19">
        <v>42227</v>
      </c>
      <c r="E42" t="s">
        <v>337</v>
      </c>
    </row>
    <row r="43" spans="1:5" x14ac:dyDescent="0.35">
      <c r="A43" t="s">
        <v>202</v>
      </c>
      <c r="B43">
        <v>11.277933012604926</v>
      </c>
      <c r="C43" s="29" t="s">
        <v>342</v>
      </c>
      <c r="D43" s="19">
        <v>42227</v>
      </c>
      <c r="E43" t="s">
        <v>338</v>
      </c>
    </row>
    <row r="44" spans="1:5" x14ac:dyDescent="0.35">
      <c r="A44" t="s">
        <v>203</v>
      </c>
      <c r="B44">
        <v>11.214784882915897</v>
      </c>
      <c r="C44" s="29" t="s">
        <v>342</v>
      </c>
      <c r="D44" s="19">
        <v>42227</v>
      </c>
      <c r="E44" t="s">
        <v>339</v>
      </c>
    </row>
    <row r="45" spans="1:5" x14ac:dyDescent="0.35">
      <c r="A45" t="s">
        <v>204</v>
      </c>
      <c r="B45">
        <v>11.295176413331818</v>
      </c>
      <c r="C45" s="29" t="s">
        <v>342</v>
      </c>
      <c r="D45" s="19">
        <v>42227</v>
      </c>
      <c r="E45" t="s">
        <v>340</v>
      </c>
    </row>
    <row r="46" spans="1:5" x14ac:dyDescent="0.35">
      <c r="A46" t="s">
        <v>205</v>
      </c>
      <c r="B46">
        <v>10.94681311486282</v>
      </c>
      <c r="C46" s="29" t="s">
        <v>342</v>
      </c>
      <c r="D46" s="19">
        <v>42227</v>
      </c>
      <c r="E46" t="s">
        <v>341</v>
      </c>
    </row>
    <row r="47" spans="1:5" x14ac:dyDescent="0.35">
      <c r="A47" t="s">
        <v>206</v>
      </c>
      <c r="B47">
        <v>11.666375566817514</v>
      </c>
      <c r="C47" s="29" t="s">
        <v>342</v>
      </c>
      <c r="D47" s="19">
        <v>42227</v>
      </c>
      <c r="E47" s="18" t="s">
        <v>343</v>
      </c>
    </row>
    <row r="48" spans="1:5" x14ac:dyDescent="0.35">
      <c r="A48" t="s">
        <v>207</v>
      </c>
      <c r="B48">
        <v>11.186123554680654</v>
      </c>
      <c r="C48" s="29" t="s">
        <v>342</v>
      </c>
      <c r="D48" s="19">
        <v>42227</v>
      </c>
      <c r="E48" s="18" t="s">
        <v>344</v>
      </c>
    </row>
    <row r="49" spans="1:5" x14ac:dyDescent="0.35">
      <c r="A49" t="s">
        <v>208</v>
      </c>
      <c r="B49">
        <v>11.207561296124901</v>
      </c>
      <c r="C49" s="29" t="s">
        <v>342</v>
      </c>
      <c r="D49" s="19">
        <v>42227</v>
      </c>
      <c r="E49" s="18" t="s">
        <v>345</v>
      </c>
    </row>
    <row r="50" spans="1:5" x14ac:dyDescent="0.35">
      <c r="A50" t="s">
        <v>209</v>
      </c>
      <c r="B50">
        <v>10.505242244897099</v>
      </c>
      <c r="C50" s="29" t="s">
        <v>342</v>
      </c>
      <c r="D50" s="19">
        <v>42227</v>
      </c>
      <c r="E50" s="18" t="s">
        <v>346</v>
      </c>
    </row>
    <row r="51" spans="1:5" x14ac:dyDescent="0.35">
      <c r="A51" t="s">
        <v>210</v>
      </c>
      <c r="B51">
        <v>10.52877715670002</v>
      </c>
      <c r="C51" s="29" t="s">
        <v>342</v>
      </c>
      <c r="D51" s="19">
        <v>42227</v>
      </c>
      <c r="E51" s="18" t="s">
        <v>347</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D1" sqref="D1"/>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0">
        <v>41938</v>
      </c>
      <c r="B2" s="20" t="s">
        <v>287</v>
      </c>
      <c r="C2" s="3">
        <v>239</v>
      </c>
      <c r="D2" s="3" t="s">
        <v>221</v>
      </c>
      <c r="E2" s="3">
        <v>1.3699999999999999E-3</v>
      </c>
      <c r="F2" s="3">
        <f>E2-0.0031</f>
        <v>-1.73E-3</v>
      </c>
      <c r="G2" s="21">
        <f>(F2-0.0009)/0.0032</f>
        <v>-0.82187499999999991</v>
      </c>
      <c r="H2" s="21">
        <f>(G2*15)/10</f>
        <v>-1.2328124999999999</v>
      </c>
      <c r="I2" s="3">
        <v>1.24E-2</v>
      </c>
      <c r="J2" s="3">
        <f>I2-0.0031</f>
        <v>9.2999999999999992E-3</v>
      </c>
      <c r="K2" s="21">
        <f t="shared" ref="K2" si="0">(J2-0.0009)/0.0032</f>
        <v>2.6249999999999996</v>
      </c>
      <c r="L2" s="21">
        <f>(K2*15)/10</f>
        <v>3.9374999999999991</v>
      </c>
      <c r="M2" s="21">
        <f>AVERAGE(L2)</f>
        <v>3.9374999999999991</v>
      </c>
      <c r="N2" s="21" t="e">
        <f>STDEV(L2)</f>
        <v>#DIV/0!</v>
      </c>
      <c r="O2" t="s">
        <v>298</v>
      </c>
      <c r="P2" s="18">
        <v>0</v>
      </c>
      <c r="Q2" s="18">
        <v>5.9999999999999995E-4</v>
      </c>
      <c r="R2" s="18">
        <v>5.1000000000000004E-3</v>
      </c>
      <c r="S2" s="18">
        <f>AVERAGE(Q2:R2)</f>
        <v>2.8500000000000001E-3</v>
      </c>
    </row>
    <row r="3" spans="1:19" x14ac:dyDescent="0.35">
      <c r="A3" s="24">
        <v>41866</v>
      </c>
      <c r="B3" s="24" t="s">
        <v>290</v>
      </c>
      <c r="C3" s="25">
        <v>239</v>
      </c>
      <c r="D3" s="25" t="s">
        <v>221</v>
      </c>
      <c r="E3" s="25">
        <v>4.7600000000000003E-2</v>
      </c>
      <c r="F3" s="25">
        <f>E3-0.00285</f>
        <v>4.4750000000000005E-2</v>
      </c>
      <c r="G3" s="26">
        <f>(F3-0.0011)/0.0024</f>
        <v>18.187500000000004</v>
      </c>
      <c r="H3" s="26">
        <f>(G3*15)/10</f>
        <v>27.281250000000007</v>
      </c>
      <c r="I3" s="25">
        <v>4.1700000000000001E-2</v>
      </c>
      <c r="J3" s="25">
        <f>I3-0.00285</f>
        <v>3.8850000000000003E-2</v>
      </c>
      <c r="K3" s="26">
        <f>(J3-0.0008)/0.0024</f>
        <v>15.854166666666668</v>
      </c>
      <c r="L3" s="26">
        <f>(K3*15)/10</f>
        <v>23.781250000000004</v>
      </c>
      <c r="M3" s="26">
        <f>AVERAGE(H3,L3)</f>
        <v>25.531250000000007</v>
      </c>
      <c r="N3" s="26">
        <f>STDEV(H3,L3)</f>
        <v>2.474873734152919</v>
      </c>
      <c r="P3" s="18">
        <v>5</v>
      </c>
      <c r="Q3" s="18">
        <v>8.8000000000000005E-3</v>
      </c>
      <c r="R3" s="18">
        <v>1.4999999999999999E-2</v>
      </c>
      <c r="S3" s="18">
        <f>AVERAGE(Q3:R3)</f>
        <v>1.1900000000000001E-2</v>
      </c>
    </row>
    <row r="4" spans="1:19" x14ac:dyDescent="0.35">
      <c r="A4" s="27">
        <v>41866</v>
      </c>
      <c r="B4" s="27" t="s">
        <v>299</v>
      </c>
      <c r="C4" s="23">
        <v>239</v>
      </c>
      <c r="D4" s="23" t="s">
        <v>221</v>
      </c>
      <c r="E4" s="18">
        <v>1.32E-3</v>
      </c>
      <c r="F4" s="23">
        <f t="shared" ref="F4:F10" si="1">E4-0.00285</f>
        <v>-1.5300000000000001E-3</v>
      </c>
      <c r="G4" s="22">
        <f>(F4-0.0008)/0.0024</f>
        <v>-0.97083333333333344</v>
      </c>
      <c r="H4" s="22">
        <f>(G4*15)/10</f>
        <v>-1.4562500000000003</v>
      </c>
      <c r="I4" s="23">
        <v>1.52E-2</v>
      </c>
      <c r="J4" s="23">
        <f t="shared" ref="J4:J10" si="2">I4-0.00285</f>
        <v>1.235E-2</v>
      </c>
      <c r="K4" s="22">
        <f t="shared" ref="K4:K10" si="3">(J4-0.0008)/0.0024</f>
        <v>4.8125</v>
      </c>
      <c r="L4" s="22">
        <f t="shared" ref="L4:L10" si="4">(K4*15)/10</f>
        <v>7.21875</v>
      </c>
      <c r="M4" s="22">
        <f t="shared" ref="M4:M10" si="5">AVERAGE(H4,L4)</f>
        <v>2.8812499999999996</v>
      </c>
      <c r="N4" s="22">
        <f t="shared" ref="N4:N10" si="6">STDEV(H4,L4)</f>
        <v>6.1341513267933001</v>
      </c>
      <c r="P4" s="18">
        <v>10</v>
      </c>
      <c r="Q4" s="18">
        <v>2.1100000000000001E-2</v>
      </c>
      <c r="R4" s="18">
        <v>2.4899999999999999E-2</v>
      </c>
      <c r="S4" s="18">
        <f t="shared" ref="S4:S6" si="7">AVERAGE(Q4:R4)</f>
        <v>2.3E-2</v>
      </c>
    </row>
    <row r="5" spans="1:19" x14ac:dyDescent="0.35">
      <c r="A5" s="27">
        <v>41866</v>
      </c>
      <c r="B5" s="27" t="s">
        <v>300</v>
      </c>
      <c r="C5" s="23">
        <v>239</v>
      </c>
      <c r="D5" s="23" t="s">
        <v>221</v>
      </c>
      <c r="E5">
        <v>3.0300000000000001E-2</v>
      </c>
      <c r="F5" s="23">
        <f t="shared" si="1"/>
        <v>2.7450000000000002E-2</v>
      </c>
      <c r="G5" s="22">
        <f t="shared" ref="G5:G10" si="8">(F5-0.0008)/0.0024</f>
        <v>11.10416666666667</v>
      </c>
      <c r="H5" s="22">
        <f t="shared" ref="H5:H10" si="9">(G5*15)/10</f>
        <v>16.656250000000007</v>
      </c>
      <c r="I5" s="23">
        <v>2.9499999999999998E-2</v>
      </c>
      <c r="J5" s="23">
        <f t="shared" si="2"/>
        <v>2.665E-2</v>
      </c>
      <c r="K5" s="22">
        <f t="shared" si="3"/>
        <v>10.770833333333336</v>
      </c>
      <c r="L5" s="22">
        <f t="shared" si="4"/>
        <v>16.156250000000004</v>
      </c>
      <c r="M5" s="22">
        <f t="shared" si="5"/>
        <v>16.406250000000007</v>
      </c>
      <c r="N5" s="22">
        <f t="shared" si="6"/>
        <v>0.35355339059327628</v>
      </c>
      <c r="P5" s="18">
        <v>30</v>
      </c>
      <c r="Q5" s="18">
        <v>6.6900000000000001E-2</v>
      </c>
      <c r="R5" s="18">
        <v>7.8299999999999995E-2</v>
      </c>
      <c r="S5" s="18">
        <f>AVERAGE(Q5:R5)</f>
        <v>7.2599999999999998E-2</v>
      </c>
    </row>
    <row r="6" spans="1:19" x14ac:dyDescent="0.35">
      <c r="A6" s="27">
        <v>41866</v>
      </c>
      <c r="B6" s="27" t="s">
        <v>292</v>
      </c>
      <c r="C6" s="23">
        <v>239</v>
      </c>
      <c r="D6" s="23" t="s">
        <v>221</v>
      </c>
      <c r="E6">
        <v>3.0700000000000002E-2</v>
      </c>
      <c r="F6" s="23">
        <f t="shared" si="1"/>
        <v>2.785E-2</v>
      </c>
      <c r="G6" s="22">
        <f t="shared" si="8"/>
        <v>11.270833333333334</v>
      </c>
      <c r="H6" s="22">
        <f t="shared" si="9"/>
        <v>16.90625</v>
      </c>
      <c r="I6" s="23">
        <v>3.5000000000000003E-2</v>
      </c>
      <c r="J6" s="23">
        <f t="shared" si="2"/>
        <v>3.2150000000000005E-2</v>
      </c>
      <c r="K6" s="22">
        <f t="shared" si="3"/>
        <v>13.062500000000002</v>
      </c>
      <c r="L6" s="22">
        <f t="shared" si="4"/>
        <v>19.593750000000004</v>
      </c>
      <c r="M6" s="22">
        <f t="shared" si="5"/>
        <v>18.25</v>
      </c>
      <c r="N6" s="22">
        <f t="shared" si="6"/>
        <v>1.9003494744388489</v>
      </c>
      <c r="P6" s="18">
        <v>60</v>
      </c>
      <c r="Q6" s="18">
        <v>0.1368</v>
      </c>
      <c r="R6" s="18">
        <v>0.15160000000000001</v>
      </c>
      <c r="S6" s="18">
        <f t="shared" si="7"/>
        <v>0.14419999999999999</v>
      </c>
    </row>
    <row r="7" spans="1:19" x14ac:dyDescent="0.35">
      <c r="A7" s="27">
        <v>41866</v>
      </c>
      <c r="B7" s="27" t="s">
        <v>301</v>
      </c>
      <c r="C7" s="23">
        <v>239</v>
      </c>
      <c r="D7" s="23" t="s">
        <v>221</v>
      </c>
      <c r="E7">
        <v>2.7199999999999998E-2</v>
      </c>
      <c r="F7" s="23">
        <f t="shared" si="1"/>
        <v>2.4349999999999997E-2</v>
      </c>
      <c r="G7" s="22">
        <f t="shared" si="8"/>
        <v>9.8125</v>
      </c>
      <c r="H7" s="22">
        <f t="shared" si="9"/>
        <v>14.71875</v>
      </c>
      <c r="I7" s="23">
        <v>3.2500000000000001E-2</v>
      </c>
      <c r="J7" s="23">
        <f t="shared" si="2"/>
        <v>2.9650000000000003E-2</v>
      </c>
      <c r="K7" s="22">
        <f t="shared" si="3"/>
        <v>12.020833333333336</v>
      </c>
      <c r="L7" s="22">
        <f t="shared" si="4"/>
        <v>18.031250000000004</v>
      </c>
      <c r="M7" s="22">
        <f t="shared" si="5"/>
        <v>16.375</v>
      </c>
      <c r="N7" s="22">
        <f t="shared" si="6"/>
        <v>2.3422912126804629</v>
      </c>
    </row>
    <row r="8" spans="1:19" x14ac:dyDescent="0.35">
      <c r="A8" s="27">
        <v>41866</v>
      </c>
      <c r="B8" s="27" t="s">
        <v>302</v>
      </c>
      <c r="C8" s="23">
        <v>239</v>
      </c>
      <c r="D8" s="23" t="s">
        <v>221</v>
      </c>
      <c r="E8">
        <v>3.6400000000000002E-2</v>
      </c>
      <c r="F8" s="23">
        <f t="shared" si="1"/>
        <v>3.3550000000000003E-2</v>
      </c>
      <c r="G8" s="22">
        <f t="shared" si="8"/>
        <v>13.645833333333336</v>
      </c>
      <c r="H8" s="22">
        <f t="shared" si="9"/>
        <v>20.468750000000004</v>
      </c>
      <c r="I8" s="23">
        <v>3.4099999999999998E-2</v>
      </c>
      <c r="J8" s="23">
        <f t="shared" si="2"/>
        <v>3.125E-2</v>
      </c>
      <c r="K8" s="22">
        <f t="shared" si="3"/>
        <v>12.687500000000002</v>
      </c>
      <c r="L8" s="22">
        <f t="shared" si="4"/>
        <v>19.031250000000004</v>
      </c>
      <c r="M8" s="22">
        <f t="shared" si="5"/>
        <v>19.750000000000004</v>
      </c>
      <c r="N8" s="22">
        <f t="shared" si="6"/>
        <v>1.0164659979556621</v>
      </c>
    </row>
    <row r="9" spans="1:19" x14ac:dyDescent="0.35">
      <c r="A9" s="27">
        <v>41866</v>
      </c>
      <c r="B9" s="27" t="s">
        <v>303</v>
      </c>
      <c r="C9" s="23">
        <v>239</v>
      </c>
      <c r="D9" s="23" t="s">
        <v>221</v>
      </c>
      <c r="E9" s="18">
        <v>1.2800000000000001E-2</v>
      </c>
      <c r="F9" s="23">
        <f t="shared" si="1"/>
        <v>9.9500000000000005E-3</v>
      </c>
      <c r="G9" s="22">
        <f t="shared" si="8"/>
        <v>3.8125000000000004</v>
      </c>
      <c r="H9" s="22">
        <f t="shared" si="9"/>
        <v>5.7187500000000009</v>
      </c>
      <c r="I9" s="23">
        <v>1.5299999999999999E-2</v>
      </c>
      <c r="J9" s="23">
        <f t="shared" si="2"/>
        <v>1.2449999999999999E-2</v>
      </c>
      <c r="K9" s="22">
        <f t="shared" si="3"/>
        <v>4.854166666666667</v>
      </c>
      <c r="L9" s="22">
        <f t="shared" si="4"/>
        <v>7.28125</v>
      </c>
      <c r="M9" s="22">
        <f t="shared" si="5"/>
        <v>6.5</v>
      </c>
      <c r="N9" s="22">
        <f t="shared" si="6"/>
        <v>1.1048543456039805</v>
      </c>
    </row>
    <row r="10" spans="1:19" x14ac:dyDescent="0.35">
      <c r="A10" s="27">
        <v>41866</v>
      </c>
      <c r="B10" s="27" t="s">
        <v>304</v>
      </c>
      <c r="C10" s="23">
        <v>239</v>
      </c>
      <c r="D10" s="23" t="s">
        <v>221</v>
      </c>
      <c r="E10">
        <v>2.5000000000000001E-2</v>
      </c>
      <c r="F10" s="23">
        <f t="shared" si="1"/>
        <v>2.2150000000000003E-2</v>
      </c>
      <c r="G10" s="22">
        <f t="shared" si="8"/>
        <v>8.8958333333333357</v>
      </c>
      <c r="H10" s="22">
        <f t="shared" si="9"/>
        <v>13.343750000000004</v>
      </c>
      <c r="I10" s="23">
        <v>2.4899999999999999E-2</v>
      </c>
      <c r="J10" s="23">
        <f t="shared" si="2"/>
        <v>2.205E-2</v>
      </c>
      <c r="K10" s="22">
        <f t="shared" si="3"/>
        <v>8.8541666666666679</v>
      </c>
      <c r="L10" s="22">
        <f t="shared" si="4"/>
        <v>13.281250000000004</v>
      </c>
      <c r="M10" s="22">
        <f t="shared" si="5"/>
        <v>13.312500000000004</v>
      </c>
      <c r="N10" s="22">
        <f t="shared" si="6"/>
        <v>4.4194173824159223E-2</v>
      </c>
    </row>
    <row r="11" spans="1:19" x14ac:dyDescent="0.35">
      <c r="E11" s="18"/>
      <c r="F11" s="23"/>
      <c r="G11" s="22"/>
      <c r="H11" s="22"/>
      <c r="I11" s="23"/>
      <c r="J11" s="23"/>
      <c r="K11" s="22"/>
      <c r="L11" s="22"/>
      <c r="M11" s="22"/>
      <c r="N11" s="22"/>
    </row>
    <row r="12" spans="1:19" x14ac:dyDescent="0.35">
      <c r="F12" s="18"/>
      <c r="G12" s="12"/>
      <c r="H12" s="22"/>
      <c r="I12" s="18"/>
      <c r="J12" s="23"/>
      <c r="K12" s="22"/>
      <c r="L12" s="22"/>
      <c r="M12" s="12"/>
      <c r="N12" s="12"/>
    </row>
    <row r="13" spans="1:19" x14ac:dyDescent="0.35">
      <c r="F13" s="18"/>
      <c r="G13" s="12"/>
      <c r="H13" s="22"/>
      <c r="I13" s="18"/>
      <c r="J13" s="23"/>
      <c r="K13" s="22"/>
      <c r="L13" s="22"/>
      <c r="M13" s="12"/>
      <c r="N13" s="12"/>
    </row>
    <row r="14" spans="1:19" x14ac:dyDescent="0.35">
      <c r="F14" s="18"/>
      <c r="G14" s="12"/>
      <c r="H14" s="22"/>
      <c r="I14" s="18"/>
      <c r="J14" s="23"/>
      <c r="K14" s="22"/>
      <c r="L14" s="22"/>
      <c r="M14" s="12"/>
      <c r="N14" s="12"/>
    </row>
    <row r="15" spans="1:19" x14ac:dyDescent="0.35">
      <c r="F15" s="18"/>
      <c r="G15" s="12"/>
      <c r="H15" s="22"/>
      <c r="I15" s="18"/>
      <c r="J15" s="23"/>
      <c r="K15" s="22"/>
      <c r="L15" s="22"/>
      <c r="M15" s="12"/>
      <c r="N15" s="12"/>
    </row>
    <row r="16" spans="1:19" x14ac:dyDescent="0.35">
      <c r="F16" s="18"/>
      <c r="G16" s="12"/>
      <c r="H16" s="22"/>
      <c r="I16" s="18"/>
      <c r="J16" s="23"/>
      <c r="K16" s="22"/>
      <c r="L16" s="22"/>
      <c r="M16" s="12"/>
      <c r="N16" s="12"/>
    </row>
    <row r="17" spans="6:14" x14ac:dyDescent="0.35">
      <c r="F17" s="18"/>
      <c r="G17" s="12"/>
      <c r="H17" s="22"/>
      <c r="I17" s="18"/>
      <c r="J17" s="23"/>
      <c r="K17" s="22"/>
      <c r="L17" s="22"/>
      <c r="M17" s="12"/>
      <c r="N17" s="12"/>
    </row>
    <row r="18" spans="6:14" x14ac:dyDescent="0.35">
      <c r="F18" s="18"/>
      <c r="G18" s="12"/>
      <c r="H18" s="22"/>
      <c r="I18" s="18"/>
      <c r="J18" s="23"/>
      <c r="K18" s="22"/>
      <c r="L18" s="22"/>
      <c r="M18" s="12"/>
      <c r="N18" s="12"/>
    </row>
    <row r="19" spans="6:14" x14ac:dyDescent="0.35">
      <c r="F19" s="18"/>
      <c r="G19" s="12"/>
      <c r="H19" s="22"/>
      <c r="I19" s="18"/>
      <c r="J19" s="23"/>
      <c r="K19" s="22"/>
      <c r="L19" s="22"/>
      <c r="M19" s="12"/>
      <c r="N19" s="12"/>
    </row>
    <row r="20" spans="6:14" x14ac:dyDescent="0.35">
      <c r="F20" s="18"/>
      <c r="G20" s="12"/>
      <c r="H20" s="22"/>
      <c r="I20" s="18"/>
      <c r="J20" s="23"/>
      <c r="K20" s="22"/>
      <c r="L20" s="22"/>
      <c r="M20" s="12"/>
      <c r="N20" s="12"/>
    </row>
    <row r="21" spans="6:14" x14ac:dyDescent="0.35">
      <c r="F21" s="18"/>
      <c r="G21" s="12"/>
      <c r="H21" s="22"/>
      <c r="I21" s="18"/>
      <c r="J21" s="23"/>
      <c r="K21" s="22"/>
      <c r="L21" s="22"/>
      <c r="M21" s="12"/>
      <c r="N21" s="12"/>
    </row>
    <row r="22" spans="6:14" x14ac:dyDescent="0.35">
      <c r="F22" s="18"/>
      <c r="G22" s="12"/>
      <c r="H22" s="22"/>
      <c r="I22" s="18"/>
      <c r="J22" s="23"/>
      <c r="K22" s="22"/>
      <c r="L22" s="22"/>
      <c r="M22" s="12"/>
      <c r="N22" s="12"/>
    </row>
    <row r="23" spans="6:14" x14ac:dyDescent="0.35">
      <c r="F23" s="18"/>
      <c r="G23" s="12"/>
      <c r="H23" s="22"/>
      <c r="I23" s="18"/>
      <c r="J23" s="23"/>
      <c r="K23" s="22"/>
      <c r="L23" s="22"/>
      <c r="M23" s="12"/>
      <c r="N23" s="12"/>
    </row>
    <row r="24" spans="6:14" x14ac:dyDescent="0.35">
      <c r="F24" s="18"/>
      <c r="G24" s="12"/>
      <c r="H24" s="22"/>
      <c r="I24" s="18"/>
      <c r="J24" s="23"/>
      <c r="K24" s="22"/>
      <c r="L24" s="22"/>
      <c r="M24" s="12"/>
      <c r="N24" s="12"/>
    </row>
    <row r="25" spans="6:14" x14ac:dyDescent="0.35">
      <c r="F25" s="18"/>
      <c r="G25" s="12"/>
      <c r="H25" s="22"/>
      <c r="I25" s="18"/>
      <c r="J25" s="23"/>
      <c r="K25" s="22"/>
      <c r="L25" s="22"/>
      <c r="M25" s="12"/>
      <c r="N25" s="12"/>
    </row>
    <row r="26" spans="6:14" x14ac:dyDescent="0.35">
      <c r="F26" s="18"/>
      <c r="G26" s="12"/>
      <c r="H26" s="22"/>
      <c r="I26" s="18"/>
      <c r="J26" s="23"/>
      <c r="K26" s="22"/>
      <c r="L26" s="22"/>
      <c r="M26" s="12"/>
      <c r="N26" s="12"/>
    </row>
    <row r="27" spans="6:14" x14ac:dyDescent="0.35">
      <c r="F27" s="18"/>
      <c r="G27" s="12"/>
      <c r="H27" s="22"/>
      <c r="I27" s="18"/>
      <c r="J27" s="23"/>
      <c r="K27" s="22"/>
      <c r="L27" s="22"/>
      <c r="M27" s="12"/>
      <c r="N27" s="12"/>
    </row>
    <row r="28" spans="6:14" x14ac:dyDescent="0.35">
      <c r="F28" s="18"/>
      <c r="G28" s="12"/>
      <c r="H28" s="22"/>
      <c r="I28" s="18"/>
      <c r="J28" s="23"/>
      <c r="K28" s="22"/>
      <c r="L28" s="22"/>
      <c r="M28" s="12"/>
      <c r="N28" s="12"/>
    </row>
  </sheetData>
  <phoneticPr fontId="3"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3"/>
  <sheetViews>
    <sheetView topLeftCell="A10" workbookViewId="0">
      <selection activeCell="B17" sqref="B17:B31"/>
    </sheetView>
  </sheetViews>
  <sheetFormatPr defaultColWidth="9.1796875" defaultRowHeight="14.5" x14ac:dyDescent="0.35"/>
  <cols>
    <col min="1" max="1" width="9.81640625" style="18" bestFit="1" customWidth="1"/>
    <col min="2" max="5" width="9.1796875" style="18"/>
    <col min="6" max="8" width="9.1796875" style="18" customWidth="1"/>
    <col min="9" max="14" width="9.1796875" style="18"/>
    <col min="15" max="15" width="18.54296875" style="18" bestFit="1" customWidth="1"/>
    <col min="16" max="16384" width="9.1796875" style="18"/>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7">
        <v>41864</v>
      </c>
      <c r="B2" s="27" t="s">
        <v>293</v>
      </c>
      <c r="C2" s="8">
        <v>222</v>
      </c>
      <c r="D2" s="23" t="s">
        <v>221</v>
      </c>
      <c r="E2" s="18">
        <v>2.0299999999999999E-2</v>
      </c>
      <c r="F2" s="23">
        <f t="shared" ref="F2:F33" si="0">E2-0.00145</f>
        <v>1.8849999999999999E-2</v>
      </c>
      <c r="G2" s="22">
        <f t="shared" ref="G2:G33" si="1">(F2+0.00007)/0.0024</f>
        <v>7.8833333333333337</v>
      </c>
      <c r="H2" s="22">
        <f t="shared" ref="H2:H33" si="2">(G2*15)/10</f>
        <v>11.824999999999999</v>
      </c>
      <c r="I2" s="23">
        <v>2.23E-2</v>
      </c>
      <c r="J2" s="23">
        <f t="shared" ref="J2:J33" si="3">I2-0.00145</f>
        <v>2.085E-2</v>
      </c>
      <c r="K2" s="22">
        <f t="shared" ref="K2:K33" si="4">(J2+0.00007)/0.0024</f>
        <v>8.7166666666666686</v>
      </c>
      <c r="L2" s="22">
        <f t="shared" ref="L2:L33" si="5">(K2*15)/10</f>
        <v>13.075000000000003</v>
      </c>
      <c r="M2" s="22">
        <f t="shared" ref="M2:M33" si="6">AVERAGE(H2,L2)</f>
        <v>12.450000000000001</v>
      </c>
      <c r="N2" s="22">
        <f t="shared" ref="N2:N33" si="7">STDEV(H2,L2)</f>
        <v>0.88388347648318688</v>
      </c>
      <c r="O2" s="18" t="s">
        <v>305</v>
      </c>
      <c r="P2" s="18">
        <v>0</v>
      </c>
      <c r="Q2" s="18">
        <v>-5.0000000000000001E-4</v>
      </c>
      <c r="R2" s="18">
        <v>3.3999999999999998E-3</v>
      </c>
      <c r="S2" s="18">
        <f>AVERAGE(Q2:R2)</f>
        <v>1.4499999999999999E-3</v>
      </c>
    </row>
    <row r="3" spans="1:19" x14ac:dyDescent="0.35">
      <c r="A3" s="19">
        <v>41864</v>
      </c>
      <c r="B3" s="27" t="s">
        <v>313</v>
      </c>
      <c r="C3" s="8">
        <v>222</v>
      </c>
      <c r="D3" s="23" t="s">
        <v>221</v>
      </c>
      <c r="E3" s="18">
        <v>3.0200000000000001E-2</v>
      </c>
      <c r="F3" s="23">
        <f t="shared" si="0"/>
        <v>2.8750000000000001E-2</v>
      </c>
      <c r="G3" s="22">
        <f t="shared" si="1"/>
        <v>12.008333333333335</v>
      </c>
      <c r="H3" s="22">
        <f t="shared" si="2"/>
        <v>18.012500000000003</v>
      </c>
      <c r="I3" s="23">
        <v>2.8899999999999999E-2</v>
      </c>
      <c r="J3" s="23">
        <f t="shared" si="3"/>
        <v>2.7449999999999999E-2</v>
      </c>
      <c r="K3" s="22">
        <f t="shared" si="4"/>
        <v>11.466666666666667</v>
      </c>
      <c r="L3" s="22">
        <f t="shared" si="5"/>
        <v>17.2</v>
      </c>
      <c r="M3" s="22">
        <f t="shared" si="6"/>
        <v>17.606250000000003</v>
      </c>
      <c r="N3" s="22">
        <f t="shared" si="7"/>
        <v>0.57452425971407239</v>
      </c>
      <c r="P3" s="18">
        <v>5</v>
      </c>
      <c r="Q3" s="18">
        <v>9.7000000000000003E-3</v>
      </c>
      <c r="R3" s="18">
        <v>1.4999999999999999E-2</v>
      </c>
      <c r="S3" s="18">
        <f>AVERAGE(Q3:R3)</f>
        <v>1.235E-2</v>
      </c>
    </row>
    <row r="4" spans="1:19" x14ac:dyDescent="0.35">
      <c r="A4" s="19">
        <v>41864</v>
      </c>
      <c r="B4" s="27" t="s">
        <v>304</v>
      </c>
      <c r="C4" s="8">
        <v>222</v>
      </c>
      <c r="D4" s="23" t="s">
        <v>221</v>
      </c>
      <c r="E4" s="18">
        <v>1.54E-2</v>
      </c>
      <c r="F4" s="23">
        <f t="shared" si="0"/>
        <v>1.3950000000000001E-2</v>
      </c>
      <c r="G4" s="22">
        <f t="shared" si="1"/>
        <v>5.8416666666666677</v>
      </c>
      <c r="H4" s="22">
        <f t="shared" si="2"/>
        <v>8.7625000000000011</v>
      </c>
      <c r="I4" s="23">
        <v>1.6299999999999999E-2</v>
      </c>
      <c r="J4" s="23">
        <f t="shared" si="3"/>
        <v>1.4849999999999999E-2</v>
      </c>
      <c r="K4" s="22">
        <f t="shared" si="4"/>
        <v>6.2166666666666668</v>
      </c>
      <c r="L4" s="22">
        <f t="shared" si="5"/>
        <v>9.3249999999999993</v>
      </c>
      <c r="M4" s="22">
        <f t="shared" si="6"/>
        <v>9.0437499999999993</v>
      </c>
      <c r="N4" s="22">
        <f t="shared" si="7"/>
        <v>0.39774756441743175</v>
      </c>
      <c r="P4" s="18">
        <v>10</v>
      </c>
      <c r="Q4" s="18">
        <v>2.0500000000000001E-2</v>
      </c>
      <c r="R4" s="18">
        <v>2.4199999999999999E-2</v>
      </c>
      <c r="S4" s="18">
        <f t="shared" ref="S4:S6" si="8">AVERAGE(Q4:R4)</f>
        <v>2.2350000000000002E-2</v>
      </c>
    </row>
    <row r="5" spans="1:19" x14ac:dyDescent="0.35">
      <c r="A5" s="19">
        <v>41864</v>
      </c>
      <c r="B5" s="27" t="s">
        <v>310</v>
      </c>
      <c r="C5" s="8">
        <v>222</v>
      </c>
      <c r="D5" s="23" t="s">
        <v>221</v>
      </c>
      <c r="E5" s="18">
        <v>3.0300000000000001E-2</v>
      </c>
      <c r="F5" s="23">
        <f t="shared" si="0"/>
        <v>2.8850000000000001E-2</v>
      </c>
      <c r="G5" s="22">
        <f t="shared" si="1"/>
        <v>12.05</v>
      </c>
      <c r="H5" s="22">
        <f t="shared" si="2"/>
        <v>18.074999999999999</v>
      </c>
      <c r="I5" s="23">
        <v>3.39E-2</v>
      </c>
      <c r="J5" s="23">
        <f t="shared" si="3"/>
        <v>3.245E-2</v>
      </c>
      <c r="K5" s="22">
        <f t="shared" si="4"/>
        <v>13.55</v>
      </c>
      <c r="L5" s="22">
        <f t="shared" si="5"/>
        <v>20.324999999999999</v>
      </c>
      <c r="M5" s="22">
        <f t="shared" si="6"/>
        <v>19.2</v>
      </c>
      <c r="N5" s="22">
        <f t="shared" si="7"/>
        <v>1.5909902576697319</v>
      </c>
      <c r="P5" s="18">
        <v>30</v>
      </c>
      <c r="Q5" s="18">
        <v>6.4399999999999999E-2</v>
      </c>
      <c r="R5" s="18">
        <v>7.17E-2</v>
      </c>
      <c r="S5" s="18">
        <f>AVERAGE(Q5:R5)</f>
        <v>6.8049999999999999E-2</v>
      </c>
    </row>
    <row r="6" spans="1:19" x14ac:dyDescent="0.35">
      <c r="A6" s="19">
        <v>41864</v>
      </c>
      <c r="B6" s="27" t="s">
        <v>302</v>
      </c>
      <c r="C6" s="8">
        <v>222</v>
      </c>
      <c r="D6" s="23" t="s">
        <v>221</v>
      </c>
      <c r="E6" s="18">
        <v>2.8000000000000001E-2</v>
      </c>
      <c r="F6" s="23">
        <f t="shared" si="0"/>
        <v>2.6550000000000001E-2</v>
      </c>
      <c r="G6" s="22">
        <f t="shared" si="1"/>
        <v>11.091666666666669</v>
      </c>
      <c r="H6" s="22">
        <f t="shared" si="2"/>
        <v>16.637500000000003</v>
      </c>
      <c r="I6" s="23">
        <v>2.7699999999999999E-2</v>
      </c>
      <c r="J6" s="23">
        <f t="shared" si="3"/>
        <v>2.6249999999999999E-2</v>
      </c>
      <c r="K6" s="22">
        <f t="shared" si="4"/>
        <v>10.966666666666667</v>
      </c>
      <c r="L6" s="22">
        <f t="shared" si="5"/>
        <v>16.45</v>
      </c>
      <c r="M6" s="22">
        <f t="shared" si="6"/>
        <v>16.543750000000003</v>
      </c>
      <c r="N6" s="22">
        <f t="shared" si="7"/>
        <v>0.13258252147248017</v>
      </c>
      <c r="P6" s="18">
        <v>60</v>
      </c>
      <c r="Q6" s="18">
        <v>0.13930000000000001</v>
      </c>
      <c r="R6" s="18">
        <v>0.1454</v>
      </c>
      <c r="S6" s="18">
        <f t="shared" si="8"/>
        <v>0.14235</v>
      </c>
    </row>
    <row r="7" spans="1:19" x14ac:dyDescent="0.35">
      <c r="A7" s="19">
        <v>41864</v>
      </c>
      <c r="B7" s="27" t="s">
        <v>311</v>
      </c>
      <c r="C7" s="8">
        <v>222</v>
      </c>
      <c r="D7" s="23" t="s">
        <v>221</v>
      </c>
      <c r="E7" s="18">
        <v>2.8400000000000002E-2</v>
      </c>
      <c r="F7" s="23">
        <f t="shared" si="0"/>
        <v>2.6950000000000002E-2</v>
      </c>
      <c r="G7" s="22">
        <f t="shared" si="1"/>
        <v>11.258333333333335</v>
      </c>
      <c r="H7" s="22">
        <f t="shared" si="2"/>
        <v>16.887500000000003</v>
      </c>
      <c r="I7" s="23">
        <v>2.8899999999999999E-2</v>
      </c>
      <c r="J7" s="23">
        <f t="shared" si="3"/>
        <v>2.7449999999999999E-2</v>
      </c>
      <c r="K7" s="22">
        <f t="shared" si="4"/>
        <v>11.466666666666667</v>
      </c>
      <c r="L7" s="22">
        <f t="shared" si="5"/>
        <v>17.2</v>
      </c>
      <c r="M7" s="22">
        <f t="shared" si="6"/>
        <v>17.043750000000003</v>
      </c>
      <c r="N7" s="22">
        <f t="shared" si="7"/>
        <v>0.22097086912079358</v>
      </c>
    </row>
    <row r="8" spans="1:19" x14ac:dyDescent="0.35">
      <c r="A8" s="19">
        <v>41864</v>
      </c>
      <c r="B8" s="27" t="s">
        <v>291</v>
      </c>
      <c r="C8" s="8">
        <v>222</v>
      </c>
      <c r="D8" s="23" t="s">
        <v>221</v>
      </c>
      <c r="E8" s="18">
        <v>3.1600000000000003E-2</v>
      </c>
      <c r="F8" s="23">
        <f t="shared" si="0"/>
        <v>3.0150000000000003E-2</v>
      </c>
      <c r="G8" s="22">
        <f t="shared" si="1"/>
        <v>12.591666666666669</v>
      </c>
      <c r="H8" s="22">
        <f t="shared" si="2"/>
        <v>18.887500000000003</v>
      </c>
      <c r="I8" s="23">
        <v>2.76E-2</v>
      </c>
      <c r="J8" s="23">
        <f t="shared" si="3"/>
        <v>2.615E-2</v>
      </c>
      <c r="K8" s="22">
        <f t="shared" si="4"/>
        <v>10.925000000000001</v>
      </c>
      <c r="L8" s="22">
        <f t="shared" si="5"/>
        <v>16.387499999999999</v>
      </c>
      <c r="M8" s="22">
        <f t="shared" si="6"/>
        <v>17.637500000000003</v>
      </c>
      <c r="N8" s="22">
        <f t="shared" si="7"/>
        <v>1.7677669529663713</v>
      </c>
    </row>
    <row r="9" spans="1:19" x14ac:dyDescent="0.35">
      <c r="A9" s="19">
        <v>41864</v>
      </c>
      <c r="B9" s="27" t="s">
        <v>300</v>
      </c>
      <c r="C9" s="8">
        <v>222</v>
      </c>
      <c r="D9" s="23" t="s">
        <v>221</v>
      </c>
      <c r="E9" s="18">
        <v>2.1100000000000001E-2</v>
      </c>
      <c r="F9" s="23">
        <f t="shared" si="0"/>
        <v>1.9650000000000001E-2</v>
      </c>
      <c r="G9" s="22">
        <f t="shared" si="1"/>
        <v>8.2166666666666686</v>
      </c>
      <c r="H9" s="22">
        <f t="shared" si="2"/>
        <v>12.325000000000003</v>
      </c>
      <c r="I9" s="23">
        <v>2.1299999999999999E-2</v>
      </c>
      <c r="J9" s="23">
        <f t="shared" si="3"/>
        <v>1.985E-2</v>
      </c>
      <c r="K9" s="22">
        <f t="shared" si="4"/>
        <v>8.3000000000000007</v>
      </c>
      <c r="L9" s="22">
        <f t="shared" si="5"/>
        <v>12.450000000000001</v>
      </c>
      <c r="M9" s="22">
        <f t="shared" si="6"/>
        <v>12.387500000000003</v>
      </c>
      <c r="N9" s="22">
        <f t="shared" si="7"/>
        <v>8.8388347648317184E-2</v>
      </c>
    </row>
    <row r="10" spans="1:19" x14ac:dyDescent="0.35">
      <c r="A10" s="19">
        <v>41864</v>
      </c>
      <c r="B10" s="27" t="s">
        <v>295</v>
      </c>
      <c r="C10" s="8">
        <v>222</v>
      </c>
      <c r="D10" s="23" t="s">
        <v>221</v>
      </c>
      <c r="E10" s="18">
        <v>3.3399999999999999E-2</v>
      </c>
      <c r="F10" s="23">
        <f t="shared" si="0"/>
        <v>3.1949999999999999E-2</v>
      </c>
      <c r="G10" s="22">
        <f t="shared" si="1"/>
        <v>13.341666666666669</v>
      </c>
      <c r="H10" s="22">
        <f t="shared" si="2"/>
        <v>20.012500000000003</v>
      </c>
      <c r="I10" s="23">
        <v>3.2399999999999998E-2</v>
      </c>
      <c r="J10" s="23">
        <f t="shared" si="3"/>
        <v>3.0949999999999998E-2</v>
      </c>
      <c r="K10" s="22">
        <f t="shared" si="4"/>
        <v>12.925000000000001</v>
      </c>
      <c r="L10" s="22">
        <f t="shared" si="5"/>
        <v>19.387499999999999</v>
      </c>
      <c r="M10" s="22">
        <f t="shared" si="6"/>
        <v>19.700000000000003</v>
      </c>
      <c r="N10" s="22">
        <f t="shared" si="7"/>
        <v>0.44194173824159472</v>
      </c>
    </row>
    <row r="11" spans="1:19" x14ac:dyDescent="0.35">
      <c r="A11" s="19">
        <v>41864</v>
      </c>
      <c r="B11" s="27" t="s">
        <v>316</v>
      </c>
      <c r="C11" s="8">
        <v>222</v>
      </c>
      <c r="D11" s="23" t="s">
        <v>221</v>
      </c>
      <c r="E11" s="18">
        <v>2.4199999999999999E-2</v>
      </c>
      <c r="F11" s="23">
        <f t="shared" si="0"/>
        <v>2.2749999999999999E-2</v>
      </c>
      <c r="G11" s="22">
        <f t="shared" si="1"/>
        <v>9.5083333333333346</v>
      </c>
      <c r="H11" s="22">
        <f t="shared" si="2"/>
        <v>14.262500000000003</v>
      </c>
      <c r="I11" s="23">
        <v>2.1299999999999999E-2</v>
      </c>
      <c r="J11" s="23">
        <f t="shared" si="3"/>
        <v>1.985E-2</v>
      </c>
      <c r="K11" s="22">
        <f t="shared" si="4"/>
        <v>8.3000000000000007</v>
      </c>
      <c r="L11" s="22">
        <f t="shared" si="5"/>
        <v>12.450000000000001</v>
      </c>
      <c r="M11" s="22">
        <f t="shared" si="6"/>
        <v>13.356250000000003</v>
      </c>
      <c r="N11" s="22">
        <f t="shared" si="7"/>
        <v>1.2816310409006186</v>
      </c>
    </row>
    <row r="12" spans="1:19" x14ac:dyDescent="0.35">
      <c r="A12" s="19">
        <v>41864</v>
      </c>
      <c r="B12" s="27" t="s">
        <v>294</v>
      </c>
      <c r="C12" s="8">
        <v>222</v>
      </c>
      <c r="D12" s="23" t="s">
        <v>221</v>
      </c>
      <c r="E12" s="18">
        <v>1.5699999999999999E-2</v>
      </c>
      <c r="F12" s="23">
        <f t="shared" si="0"/>
        <v>1.4249999999999999E-2</v>
      </c>
      <c r="G12" s="22">
        <f t="shared" si="1"/>
        <v>5.9666666666666668</v>
      </c>
      <c r="H12" s="22">
        <f t="shared" si="2"/>
        <v>8.9499999999999993</v>
      </c>
      <c r="I12" s="23">
        <v>1.6799999999999999E-2</v>
      </c>
      <c r="J12" s="23">
        <f t="shared" si="3"/>
        <v>1.5349999999999999E-2</v>
      </c>
      <c r="K12" s="22">
        <f t="shared" si="4"/>
        <v>6.4250000000000007</v>
      </c>
      <c r="L12" s="22">
        <f t="shared" si="5"/>
        <v>9.6375000000000011</v>
      </c>
      <c r="M12" s="22">
        <f t="shared" si="6"/>
        <v>9.2937499999999993</v>
      </c>
      <c r="N12" s="22">
        <f t="shared" si="7"/>
        <v>0.48613591206575268</v>
      </c>
    </row>
    <row r="13" spans="1:19" x14ac:dyDescent="0.35">
      <c r="A13" s="19">
        <v>41864</v>
      </c>
      <c r="B13" s="27" t="s">
        <v>315</v>
      </c>
      <c r="C13" s="8">
        <v>222</v>
      </c>
      <c r="D13" s="23" t="s">
        <v>221</v>
      </c>
      <c r="E13" s="18">
        <v>2.2800000000000001E-2</v>
      </c>
      <c r="F13" s="23">
        <f t="shared" si="0"/>
        <v>2.1350000000000001E-2</v>
      </c>
      <c r="G13" s="22">
        <f t="shared" si="1"/>
        <v>8.9250000000000007</v>
      </c>
      <c r="H13" s="22">
        <f t="shared" si="2"/>
        <v>13.387499999999999</v>
      </c>
      <c r="I13" s="23">
        <v>2.4500000000000001E-2</v>
      </c>
      <c r="J13" s="23">
        <f t="shared" si="3"/>
        <v>2.3050000000000001E-2</v>
      </c>
      <c r="K13" s="22">
        <f t="shared" si="4"/>
        <v>9.6333333333333346</v>
      </c>
      <c r="L13" s="22">
        <f t="shared" si="5"/>
        <v>14.450000000000003</v>
      </c>
      <c r="M13" s="22">
        <f t="shared" si="6"/>
        <v>13.918750000000001</v>
      </c>
      <c r="N13" s="22">
        <f t="shared" si="7"/>
        <v>0.75130095501070926</v>
      </c>
    </row>
    <row r="14" spans="1:19" x14ac:dyDescent="0.35">
      <c r="A14" s="19">
        <v>41864</v>
      </c>
      <c r="B14" s="27" t="s">
        <v>312</v>
      </c>
      <c r="C14" s="8">
        <v>222</v>
      </c>
      <c r="D14" s="23" t="s">
        <v>221</v>
      </c>
      <c r="E14" s="18">
        <v>1.5299999999999999E-2</v>
      </c>
      <c r="F14" s="23">
        <f t="shared" si="0"/>
        <v>1.3849999999999999E-2</v>
      </c>
      <c r="G14" s="22">
        <f t="shared" si="1"/>
        <v>5.8000000000000007</v>
      </c>
      <c r="H14" s="22">
        <f t="shared" si="2"/>
        <v>8.7000000000000011</v>
      </c>
      <c r="I14" s="23">
        <v>1.5800000000000002E-2</v>
      </c>
      <c r="J14" s="23">
        <f t="shared" si="3"/>
        <v>1.4350000000000002E-2</v>
      </c>
      <c r="K14" s="22">
        <f t="shared" si="4"/>
        <v>6.0083333333333346</v>
      </c>
      <c r="L14" s="22">
        <f t="shared" si="5"/>
        <v>9.0125000000000011</v>
      </c>
      <c r="M14" s="22">
        <f t="shared" si="6"/>
        <v>8.8562500000000011</v>
      </c>
      <c r="N14" s="22">
        <f t="shared" si="7"/>
        <v>0.22097086912079611</v>
      </c>
    </row>
    <row r="15" spans="1:19" x14ac:dyDescent="0.35">
      <c r="A15" s="19">
        <v>41864</v>
      </c>
      <c r="B15" s="27" t="s">
        <v>290</v>
      </c>
      <c r="C15" s="8">
        <v>222</v>
      </c>
      <c r="D15" s="23" t="s">
        <v>221</v>
      </c>
      <c r="E15" s="18">
        <v>3.0200000000000001E-2</v>
      </c>
      <c r="F15" s="23">
        <f t="shared" si="0"/>
        <v>2.8750000000000001E-2</v>
      </c>
      <c r="G15" s="22">
        <f t="shared" si="1"/>
        <v>12.008333333333335</v>
      </c>
      <c r="H15" s="22">
        <f t="shared" si="2"/>
        <v>18.012500000000003</v>
      </c>
      <c r="I15" s="23">
        <v>2.8799999999999999E-2</v>
      </c>
      <c r="J15" s="23">
        <f t="shared" si="3"/>
        <v>2.7349999999999999E-2</v>
      </c>
      <c r="K15" s="22">
        <f t="shared" si="4"/>
        <v>11.425000000000001</v>
      </c>
      <c r="L15" s="22">
        <f t="shared" si="5"/>
        <v>17.137499999999999</v>
      </c>
      <c r="M15" s="22">
        <f t="shared" si="6"/>
        <v>17.575000000000003</v>
      </c>
      <c r="N15" s="22">
        <f t="shared" si="7"/>
        <v>0.61871843353823164</v>
      </c>
    </row>
    <row r="16" spans="1:19" x14ac:dyDescent="0.35">
      <c r="A16" s="19">
        <v>41864</v>
      </c>
      <c r="B16" s="27" t="s">
        <v>309</v>
      </c>
      <c r="C16" s="8">
        <v>222</v>
      </c>
      <c r="D16" s="23" t="s">
        <v>221</v>
      </c>
      <c r="E16" s="18">
        <v>2.0400000000000001E-2</v>
      </c>
      <c r="F16" s="23">
        <f t="shared" si="0"/>
        <v>1.8950000000000002E-2</v>
      </c>
      <c r="G16" s="22">
        <f t="shared" si="1"/>
        <v>7.9250000000000016</v>
      </c>
      <c r="H16" s="22">
        <f t="shared" si="2"/>
        <v>11.887500000000003</v>
      </c>
      <c r="I16" s="23">
        <v>2.1000000000000001E-2</v>
      </c>
      <c r="J16" s="23">
        <f t="shared" si="3"/>
        <v>1.9550000000000001E-2</v>
      </c>
      <c r="K16" s="22">
        <f t="shared" si="4"/>
        <v>8.1750000000000007</v>
      </c>
      <c r="L16" s="22">
        <f t="shared" si="5"/>
        <v>12.262500000000001</v>
      </c>
      <c r="M16" s="22">
        <f t="shared" si="6"/>
        <v>12.075000000000003</v>
      </c>
      <c r="N16" s="22">
        <f t="shared" si="7"/>
        <v>0.26516504294495408</v>
      </c>
    </row>
    <row r="17" spans="1:14" x14ac:dyDescent="0.35">
      <c r="A17" s="19">
        <v>41864</v>
      </c>
      <c r="B17" s="27" t="s">
        <v>308</v>
      </c>
      <c r="C17" s="8">
        <v>222</v>
      </c>
      <c r="D17" s="23" t="s">
        <v>221</v>
      </c>
      <c r="E17" s="18">
        <v>2.4799999999999999E-2</v>
      </c>
      <c r="F17" s="23">
        <f t="shared" si="0"/>
        <v>2.3349999999999999E-2</v>
      </c>
      <c r="G17" s="22">
        <f t="shared" si="1"/>
        <v>9.7583333333333346</v>
      </c>
      <c r="H17" s="22">
        <f t="shared" si="2"/>
        <v>14.637500000000003</v>
      </c>
      <c r="I17" s="23">
        <v>2.4899999999999999E-2</v>
      </c>
      <c r="J17" s="23">
        <f t="shared" si="3"/>
        <v>2.3449999999999999E-2</v>
      </c>
      <c r="K17" s="22">
        <f t="shared" si="4"/>
        <v>9.8000000000000007</v>
      </c>
      <c r="L17" s="22">
        <f t="shared" si="5"/>
        <v>14.7</v>
      </c>
      <c r="M17" s="22">
        <f t="shared" si="6"/>
        <v>14.668750000000001</v>
      </c>
      <c r="N17" s="22">
        <f t="shared" si="7"/>
        <v>4.4194173824156711E-2</v>
      </c>
    </row>
    <row r="18" spans="1:14" x14ac:dyDescent="0.35">
      <c r="A18" s="19">
        <v>42227</v>
      </c>
      <c r="B18" s="27" t="s">
        <v>304</v>
      </c>
      <c r="C18" s="9">
        <v>239</v>
      </c>
      <c r="D18" s="23" t="s">
        <v>221</v>
      </c>
      <c r="E18" s="18">
        <v>2.7199999999999998E-2</v>
      </c>
      <c r="F18" s="23">
        <f t="shared" si="0"/>
        <v>2.5749999999999999E-2</v>
      </c>
      <c r="G18" s="22">
        <f t="shared" si="1"/>
        <v>10.758333333333335</v>
      </c>
      <c r="H18" s="22">
        <f t="shared" si="2"/>
        <v>16.137500000000003</v>
      </c>
      <c r="I18" s="23">
        <v>3.09E-2</v>
      </c>
      <c r="J18" s="23">
        <f t="shared" si="3"/>
        <v>2.945E-2</v>
      </c>
      <c r="K18" s="22">
        <f t="shared" si="4"/>
        <v>12.3</v>
      </c>
      <c r="L18" s="22">
        <f t="shared" si="5"/>
        <v>18.45</v>
      </c>
      <c r="M18" s="22">
        <f t="shared" si="6"/>
        <v>17.293750000000003</v>
      </c>
      <c r="N18" s="22">
        <f t="shared" si="7"/>
        <v>1.6351844314938888</v>
      </c>
    </row>
    <row r="19" spans="1:14" x14ac:dyDescent="0.35">
      <c r="A19" s="27">
        <v>42227</v>
      </c>
      <c r="B19" s="27" t="s">
        <v>302</v>
      </c>
      <c r="C19" s="9">
        <v>239</v>
      </c>
      <c r="D19" s="23" t="s">
        <v>221</v>
      </c>
      <c r="E19" s="18">
        <v>1.8599999999999998E-2</v>
      </c>
      <c r="F19" s="23">
        <f t="shared" si="0"/>
        <v>1.7149999999999999E-2</v>
      </c>
      <c r="G19" s="22">
        <f t="shared" si="1"/>
        <v>7.1750000000000007</v>
      </c>
      <c r="H19" s="22">
        <f t="shared" si="2"/>
        <v>10.762500000000001</v>
      </c>
      <c r="I19" s="23">
        <v>1.9599999999999999E-2</v>
      </c>
      <c r="J19" s="23">
        <f t="shared" si="3"/>
        <v>1.8149999999999999E-2</v>
      </c>
      <c r="K19" s="22">
        <f t="shared" si="4"/>
        <v>7.5916666666666677</v>
      </c>
      <c r="L19" s="22">
        <f t="shared" si="5"/>
        <v>11.387500000000001</v>
      </c>
      <c r="M19" s="22">
        <f t="shared" si="6"/>
        <v>11.075000000000001</v>
      </c>
      <c r="N19" s="22">
        <f t="shared" si="7"/>
        <v>0.44194173824159222</v>
      </c>
    </row>
    <row r="20" spans="1:14" x14ac:dyDescent="0.35">
      <c r="A20" s="27">
        <v>42227</v>
      </c>
      <c r="B20" s="27" t="s">
        <v>295</v>
      </c>
      <c r="C20" s="9">
        <v>239</v>
      </c>
      <c r="D20" s="23" t="s">
        <v>221</v>
      </c>
      <c r="E20" s="18">
        <v>1.8700000000000001E-2</v>
      </c>
      <c r="F20" s="23">
        <f t="shared" si="0"/>
        <v>1.7250000000000001E-2</v>
      </c>
      <c r="G20" s="22">
        <f t="shared" si="1"/>
        <v>7.2166666666666686</v>
      </c>
      <c r="H20" s="22">
        <f t="shared" si="2"/>
        <v>10.825000000000003</v>
      </c>
      <c r="I20" s="23">
        <v>1.84E-2</v>
      </c>
      <c r="J20" s="23">
        <f t="shared" si="3"/>
        <v>1.695E-2</v>
      </c>
      <c r="K20" s="22">
        <f t="shared" si="4"/>
        <v>7.0916666666666677</v>
      </c>
      <c r="L20" s="22">
        <f t="shared" si="5"/>
        <v>10.637500000000001</v>
      </c>
      <c r="M20" s="22">
        <f t="shared" si="6"/>
        <v>10.731250000000003</v>
      </c>
      <c r="N20" s="22">
        <f t="shared" si="7"/>
        <v>0.13258252147247893</v>
      </c>
    </row>
    <row r="21" spans="1:14" x14ac:dyDescent="0.35">
      <c r="A21" s="27">
        <v>42227</v>
      </c>
      <c r="B21" s="27" t="s">
        <v>308</v>
      </c>
      <c r="C21" s="9">
        <v>239</v>
      </c>
      <c r="D21" s="23" t="s">
        <v>221</v>
      </c>
      <c r="E21" s="18">
        <v>2.0199999999999999E-2</v>
      </c>
      <c r="F21" s="23">
        <f t="shared" si="0"/>
        <v>1.8749999999999999E-2</v>
      </c>
      <c r="G21" s="22">
        <f t="shared" si="1"/>
        <v>7.8416666666666677</v>
      </c>
      <c r="H21" s="22">
        <f t="shared" si="2"/>
        <v>11.762500000000001</v>
      </c>
      <c r="I21" s="23">
        <v>2.1100000000000001E-2</v>
      </c>
      <c r="J21" s="23">
        <f t="shared" si="3"/>
        <v>1.9650000000000001E-2</v>
      </c>
      <c r="K21" s="22">
        <f t="shared" si="4"/>
        <v>8.2166666666666686</v>
      </c>
      <c r="L21" s="22">
        <f t="shared" si="5"/>
        <v>12.325000000000003</v>
      </c>
      <c r="M21" s="22">
        <f t="shared" si="6"/>
        <v>12.043750000000003</v>
      </c>
      <c r="N21" s="22">
        <f t="shared" si="7"/>
        <v>0.39774756441743425</v>
      </c>
    </row>
    <row r="22" spans="1:14" x14ac:dyDescent="0.35">
      <c r="A22" s="19">
        <v>42227</v>
      </c>
      <c r="B22" s="27" t="s">
        <v>291</v>
      </c>
      <c r="C22" s="9">
        <v>239</v>
      </c>
      <c r="D22" s="23" t="s">
        <v>221</v>
      </c>
      <c r="E22" s="18">
        <v>0.02</v>
      </c>
      <c r="F22" s="23">
        <f t="shared" si="0"/>
        <v>1.8550000000000001E-2</v>
      </c>
      <c r="G22" s="22">
        <f t="shared" si="1"/>
        <v>7.7583333333333346</v>
      </c>
      <c r="H22" s="22">
        <f t="shared" si="2"/>
        <v>11.637500000000001</v>
      </c>
      <c r="I22" s="23">
        <v>2.2599999999999999E-2</v>
      </c>
      <c r="J22" s="23">
        <f t="shared" si="3"/>
        <v>2.1149999999999999E-2</v>
      </c>
      <c r="K22" s="22">
        <f t="shared" si="4"/>
        <v>8.8416666666666668</v>
      </c>
      <c r="L22" s="22">
        <f t="shared" si="5"/>
        <v>13.262499999999999</v>
      </c>
      <c r="M22" s="22">
        <f t="shared" si="6"/>
        <v>12.45</v>
      </c>
      <c r="N22" s="22">
        <f t="shared" si="7"/>
        <v>1.1490485194281386</v>
      </c>
    </row>
    <row r="23" spans="1:14" x14ac:dyDescent="0.35">
      <c r="A23" s="19">
        <v>42227</v>
      </c>
      <c r="B23" s="27" t="s">
        <v>306</v>
      </c>
      <c r="C23" s="9">
        <v>239</v>
      </c>
      <c r="D23" s="23" t="s">
        <v>221</v>
      </c>
      <c r="E23" s="18">
        <v>2.4899999999999999E-2</v>
      </c>
      <c r="F23" s="23">
        <f t="shared" si="0"/>
        <v>2.3449999999999999E-2</v>
      </c>
      <c r="G23" s="22">
        <f t="shared" si="1"/>
        <v>9.8000000000000007</v>
      </c>
      <c r="H23" s="22">
        <f t="shared" si="2"/>
        <v>14.7</v>
      </c>
      <c r="I23" s="23">
        <v>2.6200000000000001E-2</v>
      </c>
      <c r="J23" s="23">
        <f t="shared" si="3"/>
        <v>2.4750000000000001E-2</v>
      </c>
      <c r="K23" s="22">
        <f t="shared" si="4"/>
        <v>10.341666666666669</v>
      </c>
      <c r="L23" s="22">
        <f t="shared" si="5"/>
        <v>15.512500000000003</v>
      </c>
      <c r="M23" s="22">
        <f t="shared" si="6"/>
        <v>15.106250000000001</v>
      </c>
      <c r="N23" s="22">
        <f t="shared" si="7"/>
        <v>0.57452425971407239</v>
      </c>
    </row>
    <row r="24" spans="1:14" x14ac:dyDescent="0.35">
      <c r="A24" s="19">
        <v>42227</v>
      </c>
      <c r="B24" s="27" t="s">
        <v>296</v>
      </c>
      <c r="C24" s="9">
        <v>239</v>
      </c>
      <c r="D24" s="23" t="s">
        <v>221</v>
      </c>
      <c r="E24" s="18">
        <v>2.8000000000000001E-2</v>
      </c>
      <c r="F24" s="23">
        <f t="shared" si="0"/>
        <v>2.6550000000000001E-2</v>
      </c>
      <c r="G24" s="22">
        <f t="shared" si="1"/>
        <v>11.091666666666669</v>
      </c>
      <c r="H24" s="22">
        <f t="shared" si="2"/>
        <v>16.637500000000003</v>
      </c>
      <c r="I24" s="23">
        <v>2.63E-2</v>
      </c>
      <c r="J24" s="23">
        <f t="shared" si="3"/>
        <v>2.4850000000000001E-2</v>
      </c>
      <c r="K24" s="22">
        <f t="shared" si="4"/>
        <v>10.383333333333335</v>
      </c>
      <c r="L24" s="22">
        <f t="shared" si="5"/>
        <v>15.575000000000003</v>
      </c>
      <c r="M24" s="22">
        <f t="shared" si="6"/>
        <v>16.106250000000003</v>
      </c>
      <c r="N24" s="22">
        <f t="shared" si="7"/>
        <v>0.75130095501070671</v>
      </c>
    </row>
    <row r="25" spans="1:14" x14ac:dyDescent="0.35">
      <c r="A25" s="19">
        <v>42227</v>
      </c>
      <c r="B25" s="27" t="s">
        <v>311</v>
      </c>
      <c r="C25" s="9">
        <v>239</v>
      </c>
      <c r="D25" s="23" t="s">
        <v>221</v>
      </c>
      <c r="E25" s="18">
        <v>2.0299999999999999E-2</v>
      </c>
      <c r="F25" s="23">
        <f t="shared" si="0"/>
        <v>1.8849999999999999E-2</v>
      </c>
      <c r="G25" s="22">
        <f t="shared" si="1"/>
        <v>7.8833333333333337</v>
      </c>
      <c r="H25" s="22">
        <f t="shared" si="2"/>
        <v>11.824999999999999</v>
      </c>
      <c r="I25" s="23">
        <v>0.02</v>
      </c>
      <c r="J25" s="23">
        <f t="shared" si="3"/>
        <v>1.8550000000000001E-2</v>
      </c>
      <c r="K25" s="22">
        <f t="shared" si="4"/>
        <v>7.7583333333333346</v>
      </c>
      <c r="L25" s="22">
        <f t="shared" si="5"/>
        <v>11.637500000000001</v>
      </c>
      <c r="M25" s="22">
        <f t="shared" si="6"/>
        <v>11.731249999999999</v>
      </c>
      <c r="N25" s="22">
        <f t="shared" si="7"/>
        <v>0.1325825214724764</v>
      </c>
    </row>
    <row r="26" spans="1:14" x14ac:dyDescent="0.35">
      <c r="A26" s="19">
        <v>42227</v>
      </c>
      <c r="B26" s="27" t="s">
        <v>312</v>
      </c>
      <c r="C26" s="9">
        <v>239</v>
      </c>
      <c r="D26" s="23" t="s">
        <v>221</v>
      </c>
      <c r="E26" s="18">
        <v>2.6800000000000001E-2</v>
      </c>
      <c r="F26" s="23">
        <f t="shared" si="0"/>
        <v>2.5350000000000001E-2</v>
      </c>
      <c r="G26" s="22">
        <f t="shared" si="1"/>
        <v>10.591666666666669</v>
      </c>
      <c r="H26" s="22">
        <f t="shared" si="2"/>
        <v>15.887500000000003</v>
      </c>
      <c r="I26" s="23">
        <v>3.1899999999999998E-2</v>
      </c>
      <c r="J26" s="23">
        <f t="shared" si="3"/>
        <v>3.0449999999999998E-2</v>
      </c>
      <c r="K26" s="22">
        <f t="shared" si="4"/>
        <v>12.716666666666667</v>
      </c>
      <c r="L26" s="22">
        <f t="shared" si="5"/>
        <v>19.074999999999999</v>
      </c>
      <c r="M26" s="22">
        <f t="shared" si="6"/>
        <v>17.481250000000003</v>
      </c>
      <c r="N26" s="22">
        <f t="shared" si="7"/>
        <v>2.2539028650321176</v>
      </c>
    </row>
    <row r="27" spans="1:14" x14ac:dyDescent="0.35">
      <c r="A27" s="19">
        <v>42227</v>
      </c>
      <c r="B27" s="27" t="s">
        <v>297</v>
      </c>
      <c r="C27" s="9">
        <v>239</v>
      </c>
      <c r="D27" s="23" t="s">
        <v>221</v>
      </c>
      <c r="E27" s="18">
        <v>9.5999999999999992E-3</v>
      </c>
      <c r="F27" s="23">
        <f t="shared" si="0"/>
        <v>8.1499999999999993E-3</v>
      </c>
      <c r="G27" s="22">
        <f t="shared" si="1"/>
        <v>3.4250000000000003</v>
      </c>
      <c r="H27" s="22">
        <f t="shared" si="2"/>
        <v>5.1375000000000011</v>
      </c>
      <c r="I27" s="23">
        <v>9.1000000000000004E-3</v>
      </c>
      <c r="J27" s="23">
        <f t="shared" si="3"/>
        <v>7.6500000000000005E-3</v>
      </c>
      <c r="K27" s="22">
        <f t="shared" si="4"/>
        <v>3.2166666666666672</v>
      </c>
      <c r="L27" s="22">
        <f t="shared" si="5"/>
        <v>4.8250000000000011</v>
      </c>
      <c r="M27" s="22">
        <f t="shared" si="6"/>
        <v>4.9812500000000011</v>
      </c>
      <c r="N27" s="22">
        <f t="shared" si="7"/>
        <v>0.22097086912079611</v>
      </c>
    </row>
    <row r="28" spans="1:14" x14ac:dyDescent="0.35">
      <c r="A28" s="19">
        <v>42227</v>
      </c>
      <c r="B28" s="27" t="s">
        <v>310</v>
      </c>
      <c r="C28" s="9">
        <v>239</v>
      </c>
      <c r="D28" s="23" t="s">
        <v>221</v>
      </c>
      <c r="E28" s="18">
        <v>1.8700000000000001E-2</v>
      </c>
      <c r="F28" s="23">
        <f t="shared" si="0"/>
        <v>1.7250000000000001E-2</v>
      </c>
      <c r="G28" s="22">
        <f t="shared" si="1"/>
        <v>7.2166666666666686</v>
      </c>
      <c r="H28" s="22">
        <f t="shared" si="2"/>
        <v>10.825000000000003</v>
      </c>
      <c r="I28" s="23">
        <v>1.8800000000000001E-2</v>
      </c>
      <c r="J28" s="23">
        <f t="shared" si="3"/>
        <v>1.7350000000000001E-2</v>
      </c>
      <c r="K28" s="22">
        <f t="shared" si="4"/>
        <v>7.2583333333333346</v>
      </c>
      <c r="L28" s="22">
        <f t="shared" si="5"/>
        <v>10.887500000000001</v>
      </c>
      <c r="M28" s="22">
        <f t="shared" si="6"/>
        <v>10.856250000000003</v>
      </c>
      <c r="N28" s="22">
        <f t="shared" si="7"/>
        <v>4.4194173824157967E-2</v>
      </c>
    </row>
    <row r="29" spans="1:14" x14ac:dyDescent="0.35">
      <c r="A29" s="19">
        <v>42227</v>
      </c>
      <c r="B29" s="27" t="s">
        <v>313</v>
      </c>
      <c r="C29" s="9">
        <v>239</v>
      </c>
      <c r="D29" s="23" t="s">
        <v>221</v>
      </c>
      <c r="E29" s="18">
        <v>2.8899999999999999E-2</v>
      </c>
      <c r="F29" s="23">
        <f t="shared" si="0"/>
        <v>2.7449999999999999E-2</v>
      </c>
      <c r="G29" s="22">
        <f t="shared" si="1"/>
        <v>11.466666666666667</v>
      </c>
      <c r="H29" s="22">
        <f t="shared" si="2"/>
        <v>17.2</v>
      </c>
      <c r="I29" s="23">
        <v>3.2599999999999997E-2</v>
      </c>
      <c r="J29" s="23">
        <f t="shared" si="3"/>
        <v>3.1149999999999997E-2</v>
      </c>
      <c r="K29" s="22">
        <f t="shared" si="4"/>
        <v>13.008333333333333</v>
      </c>
      <c r="L29" s="22">
        <f t="shared" si="5"/>
        <v>19.512499999999999</v>
      </c>
      <c r="M29" s="22">
        <f t="shared" si="6"/>
        <v>18.356249999999999</v>
      </c>
      <c r="N29" s="22">
        <f t="shared" si="7"/>
        <v>1.6351844314938913</v>
      </c>
    </row>
    <row r="30" spans="1:14" x14ac:dyDescent="0.35">
      <c r="A30" s="19">
        <v>42227</v>
      </c>
      <c r="B30" s="27" t="s">
        <v>309</v>
      </c>
      <c r="C30" s="9">
        <v>239</v>
      </c>
      <c r="D30" s="23" t="s">
        <v>221</v>
      </c>
      <c r="E30" s="18">
        <v>3.1399999999999997E-2</v>
      </c>
      <c r="F30" s="23">
        <f t="shared" si="0"/>
        <v>2.9949999999999997E-2</v>
      </c>
      <c r="G30" s="22">
        <f t="shared" si="1"/>
        <v>12.508333333333333</v>
      </c>
      <c r="H30" s="22">
        <f t="shared" si="2"/>
        <v>18.762499999999999</v>
      </c>
      <c r="I30" s="23">
        <v>2.8500000000000001E-2</v>
      </c>
      <c r="J30" s="23">
        <f t="shared" si="3"/>
        <v>2.7050000000000001E-2</v>
      </c>
      <c r="K30" s="22">
        <f t="shared" si="4"/>
        <v>11.300000000000002</v>
      </c>
      <c r="L30" s="22">
        <f t="shared" si="5"/>
        <v>16.950000000000003</v>
      </c>
      <c r="M30" s="22">
        <f t="shared" si="6"/>
        <v>17.856250000000003</v>
      </c>
      <c r="N30" s="22">
        <f t="shared" si="7"/>
        <v>1.2816310409006149</v>
      </c>
    </row>
    <row r="31" spans="1:14" x14ac:dyDescent="0.35">
      <c r="A31" s="19">
        <v>42227</v>
      </c>
      <c r="B31" s="27" t="s">
        <v>290</v>
      </c>
      <c r="C31" s="9">
        <v>239</v>
      </c>
      <c r="D31" s="23" t="s">
        <v>221</v>
      </c>
      <c r="E31" s="18">
        <v>2.9000000000000001E-2</v>
      </c>
      <c r="F31" s="23">
        <f t="shared" si="0"/>
        <v>2.7550000000000002E-2</v>
      </c>
      <c r="G31" s="22">
        <f t="shared" si="1"/>
        <v>11.508333333333335</v>
      </c>
      <c r="H31" s="22">
        <f t="shared" si="2"/>
        <v>17.262500000000003</v>
      </c>
      <c r="I31" s="23">
        <v>2.4899999999999999E-2</v>
      </c>
      <c r="J31" s="23">
        <f t="shared" si="3"/>
        <v>2.3449999999999999E-2</v>
      </c>
      <c r="K31" s="22">
        <f t="shared" si="4"/>
        <v>9.8000000000000007</v>
      </c>
      <c r="L31" s="22">
        <f t="shared" si="5"/>
        <v>14.7</v>
      </c>
      <c r="M31" s="22">
        <f t="shared" si="6"/>
        <v>15.981250000000001</v>
      </c>
      <c r="N31" s="22">
        <f t="shared" si="7"/>
        <v>1.8119611267905305</v>
      </c>
    </row>
    <row r="32" spans="1:14" x14ac:dyDescent="0.35">
      <c r="A32" s="27">
        <v>42228</v>
      </c>
      <c r="B32" s="27" t="s">
        <v>301</v>
      </c>
      <c r="C32" s="8">
        <v>222</v>
      </c>
      <c r="D32" s="23" t="s">
        <v>221</v>
      </c>
      <c r="E32" s="18">
        <v>2.7199999999999998E-2</v>
      </c>
      <c r="F32" s="23">
        <f t="shared" si="0"/>
        <v>2.5749999999999999E-2</v>
      </c>
      <c r="G32" s="22">
        <f t="shared" si="1"/>
        <v>10.758333333333335</v>
      </c>
      <c r="H32" s="22">
        <f t="shared" si="2"/>
        <v>16.137500000000003</v>
      </c>
      <c r="I32" s="23">
        <v>3.1699999999999999E-2</v>
      </c>
      <c r="J32" s="23">
        <f t="shared" si="3"/>
        <v>3.0249999999999999E-2</v>
      </c>
      <c r="K32" s="22">
        <f t="shared" si="4"/>
        <v>12.633333333333335</v>
      </c>
      <c r="L32" s="22">
        <f t="shared" si="5"/>
        <v>18.950000000000003</v>
      </c>
      <c r="M32" s="22">
        <f t="shared" si="6"/>
        <v>17.543750000000003</v>
      </c>
      <c r="N32" s="22">
        <f t="shared" si="7"/>
        <v>1.988737822087165</v>
      </c>
    </row>
    <row r="33" spans="1:14" x14ac:dyDescent="0.35">
      <c r="A33" s="19">
        <v>42228</v>
      </c>
      <c r="B33" s="27" t="s">
        <v>306</v>
      </c>
      <c r="C33" s="8">
        <v>222</v>
      </c>
      <c r="D33" s="23" t="s">
        <v>221</v>
      </c>
      <c r="E33" s="18">
        <v>3.3000000000000002E-2</v>
      </c>
      <c r="F33" s="23">
        <f t="shared" si="0"/>
        <v>3.1550000000000002E-2</v>
      </c>
      <c r="G33" s="22">
        <f t="shared" si="1"/>
        <v>13.175000000000002</v>
      </c>
      <c r="H33" s="22">
        <f t="shared" si="2"/>
        <v>19.762500000000003</v>
      </c>
      <c r="I33" s="23">
        <v>3.2899999999999999E-2</v>
      </c>
      <c r="J33" s="23">
        <f t="shared" si="3"/>
        <v>3.1449999999999999E-2</v>
      </c>
      <c r="K33" s="22">
        <f t="shared" si="4"/>
        <v>13.133333333333335</v>
      </c>
      <c r="L33" s="22">
        <f t="shared" si="5"/>
        <v>19.700000000000003</v>
      </c>
      <c r="M33" s="22">
        <f t="shared" si="6"/>
        <v>19.731250000000003</v>
      </c>
      <c r="N33" s="22">
        <f t="shared" si="7"/>
        <v>4.4194173824159223E-2</v>
      </c>
    </row>
    <row r="34" spans="1:14" x14ac:dyDescent="0.35">
      <c r="A34" s="19">
        <v>42228</v>
      </c>
      <c r="B34" s="27" t="s">
        <v>307</v>
      </c>
      <c r="C34" s="8">
        <v>222</v>
      </c>
      <c r="D34" s="23" t="s">
        <v>221</v>
      </c>
      <c r="E34" s="18">
        <v>1.17E-2</v>
      </c>
      <c r="F34" s="23">
        <f t="shared" ref="F34:F51" si="9">E34-0.00145</f>
        <v>1.025E-2</v>
      </c>
      <c r="G34" s="22">
        <f t="shared" ref="G34:G51" si="10">(F34+0.00007)/0.0024</f>
        <v>4.3000000000000007</v>
      </c>
      <c r="H34" s="22">
        <f t="shared" ref="H34:H51" si="11">(G34*15)/10</f>
        <v>6.4500000000000011</v>
      </c>
      <c r="I34" s="23">
        <v>1.4E-2</v>
      </c>
      <c r="J34" s="23">
        <f t="shared" ref="J34:J51" si="12">I34-0.00145</f>
        <v>1.255E-2</v>
      </c>
      <c r="K34" s="22">
        <f t="shared" ref="K34:K51" si="13">(J34+0.00007)/0.0024</f>
        <v>5.2583333333333346</v>
      </c>
      <c r="L34" s="22">
        <f t="shared" ref="L34:L51" si="14">(K34*15)/10</f>
        <v>7.8875000000000011</v>
      </c>
      <c r="M34" s="22">
        <f t="shared" ref="M34:M51" si="15">AVERAGE(H34,L34)</f>
        <v>7.1687500000000011</v>
      </c>
      <c r="N34" s="22">
        <f t="shared" ref="N34:N51" si="16">STDEV(H34,L34)</f>
        <v>1.0164659979556621</v>
      </c>
    </row>
    <row r="35" spans="1:14" x14ac:dyDescent="0.35">
      <c r="A35" s="19">
        <v>42228</v>
      </c>
      <c r="B35" s="27" t="s">
        <v>309</v>
      </c>
      <c r="C35" s="8">
        <v>222</v>
      </c>
      <c r="D35" s="23" t="s">
        <v>221</v>
      </c>
      <c r="E35" s="18">
        <v>2.0500000000000001E-2</v>
      </c>
      <c r="F35" s="23">
        <f t="shared" si="9"/>
        <v>1.9050000000000001E-2</v>
      </c>
      <c r="G35" s="22">
        <f t="shared" si="10"/>
        <v>7.9666666666666677</v>
      </c>
      <c r="H35" s="22">
        <f t="shared" si="11"/>
        <v>11.950000000000001</v>
      </c>
      <c r="I35" s="23">
        <v>2.0500000000000001E-2</v>
      </c>
      <c r="J35" s="23">
        <f t="shared" si="12"/>
        <v>1.9050000000000001E-2</v>
      </c>
      <c r="K35" s="22">
        <f t="shared" si="13"/>
        <v>7.9666666666666677</v>
      </c>
      <c r="L35" s="22">
        <f t="shared" si="14"/>
        <v>11.950000000000001</v>
      </c>
      <c r="M35" s="22">
        <f t="shared" si="15"/>
        <v>11.950000000000001</v>
      </c>
      <c r="N35" s="22">
        <f t="shared" si="16"/>
        <v>0</v>
      </c>
    </row>
    <row r="36" spans="1:14" x14ac:dyDescent="0.35">
      <c r="A36" s="19">
        <v>42228</v>
      </c>
      <c r="B36" s="27" t="s">
        <v>304</v>
      </c>
      <c r="C36" s="8">
        <v>222</v>
      </c>
      <c r="D36" s="23" t="s">
        <v>221</v>
      </c>
      <c r="E36" s="18">
        <v>3.0099999999999998E-2</v>
      </c>
      <c r="F36" s="23">
        <f t="shared" si="9"/>
        <v>2.8649999999999998E-2</v>
      </c>
      <c r="G36" s="22">
        <f t="shared" si="10"/>
        <v>11.966666666666667</v>
      </c>
      <c r="H36" s="22">
        <f t="shared" si="11"/>
        <v>17.95</v>
      </c>
      <c r="I36" s="23">
        <v>3.2500000000000001E-2</v>
      </c>
      <c r="J36" s="23">
        <f t="shared" si="12"/>
        <v>3.1050000000000001E-2</v>
      </c>
      <c r="K36" s="22">
        <f t="shared" si="13"/>
        <v>12.966666666666669</v>
      </c>
      <c r="L36" s="22">
        <f t="shared" si="14"/>
        <v>19.450000000000003</v>
      </c>
      <c r="M36" s="22">
        <f t="shared" si="15"/>
        <v>18.700000000000003</v>
      </c>
      <c r="N36" s="22">
        <f t="shared" si="16"/>
        <v>1.0606601717798239</v>
      </c>
    </row>
    <row r="37" spans="1:14" x14ac:dyDescent="0.35">
      <c r="A37" s="19">
        <v>42228</v>
      </c>
      <c r="B37" s="27" t="s">
        <v>297</v>
      </c>
      <c r="C37" s="8">
        <v>222</v>
      </c>
      <c r="D37" s="23" t="s">
        <v>221</v>
      </c>
      <c r="E37" s="18">
        <v>1.0800000000000001E-2</v>
      </c>
      <c r="F37" s="23">
        <f t="shared" si="9"/>
        <v>9.3500000000000007E-3</v>
      </c>
      <c r="G37" s="22">
        <f t="shared" si="10"/>
        <v>3.9250000000000007</v>
      </c>
      <c r="H37" s="22">
        <f t="shared" si="11"/>
        <v>5.8875000000000011</v>
      </c>
      <c r="I37" s="23">
        <v>1.0500000000000001E-2</v>
      </c>
      <c r="J37" s="23">
        <f t="shared" si="12"/>
        <v>9.0500000000000008E-3</v>
      </c>
      <c r="K37" s="22">
        <f t="shared" si="13"/>
        <v>3.8000000000000007</v>
      </c>
      <c r="L37" s="22">
        <f t="shared" si="14"/>
        <v>5.7000000000000011</v>
      </c>
      <c r="M37" s="22">
        <f t="shared" si="15"/>
        <v>5.7937500000000011</v>
      </c>
      <c r="N37" s="22">
        <f t="shared" si="16"/>
        <v>0.13258252147247765</v>
      </c>
    </row>
    <row r="38" spans="1:14" x14ac:dyDescent="0.35">
      <c r="A38" s="19">
        <v>42228</v>
      </c>
      <c r="B38" s="27" t="s">
        <v>296</v>
      </c>
      <c r="C38" s="8">
        <v>222</v>
      </c>
      <c r="D38" s="23" t="s">
        <v>221</v>
      </c>
      <c r="E38" s="18">
        <v>2.98E-2</v>
      </c>
      <c r="F38" s="23">
        <f t="shared" si="9"/>
        <v>2.835E-2</v>
      </c>
      <c r="G38" s="22">
        <f t="shared" si="10"/>
        <v>11.841666666666669</v>
      </c>
      <c r="H38" s="22">
        <f t="shared" si="11"/>
        <v>17.762500000000003</v>
      </c>
      <c r="I38" s="23">
        <v>3.09E-2</v>
      </c>
      <c r="J38" s="23">
        <f t="shared" si="12"/>
        <v>2.945E-2</v>
      </c>
      <c r="K38" s="22">
        <f t="shared" si="13"/>
        <v>12.3</v>
      </c>
      <c r="L38" s="22">
        <f t="shared" si="14"/>
        <v>18.45</v>
      </c>
      <c r="M38" s="22">
        <f t="shared" si="15"/>
        <v>18.106250000000003</v>
      </c>
      <c r="N38" s="22">
        <f t="shared" si="16"/>
        <v>0.48613591206574891</v>
      </c>
    </row>
    <row r="39" spans="1:14" x14ac:dyDescent="0.35">
      <c r="A39" s="19">
        <v>42228</v>
      </c>
      <c r="B39" s="27" t="s">
        <v>303</v>
      </c>
      <c r="C39" s="8">
        <v>222</v>
      </c>
      <c r="D39" s="23" t="s">
        <v>221</v>
      </c>
      <c r="E39" s="18">
        <v>8.0999999999999996E-3</v>
      </c>
      <c r="F39" s="23">
        <f t="shared" si="9"/>
        <v>6.6499999999999997E-3</v>
      </c>
      <c r="G39" s="22">
        <f t="shared" si="10"/>
        <v>2.8</v>
      </c>
      <c r="H39" s="22">
        <f t="shared" si="11"/>
        <v>4.2</v>
      </c>
      <c r="I39" s="23">
        <v>7.4999999999999997E-3</v>
      </c>
      <c r="J39" s="23">
        <f t="shared" si="12"/>
        <v>6.0499999999999998E-3</v>
      </c>
      <c r="K39" s="22">
        <f t="shared" si="13"/>
        <v>2.5500000000000003</v>
      </c>
      <c r="L39" s="22">
        <f t="shared" si="14"/>
        <v>3.8250000000000006</v>
      </c>
      <c r="M39" s="22">
        <f t="shared" si="15"/>
        <v>4.0125000000000002</v>
      </c>
      <c r="N39" s="22">
        <f t="shared" si="16"/>
        <v>0.26516504294495502</v>
      </c>
    </row>
    <row r="40" spans="1:14" x14ac:dyDescent="0.35">
      <c r="A40" s="19">
        <v>42228</v>
      </c>
      <c r="B40" s="27" t="s">
        <v>311</v>
      </c>
      <c r="C40" s="8">
        <v>222</v>
      </c>
      <c r="D40" s="23" t="s">
        <v>221</v>
      </c>
      <c r="E40" s="18">
        <v>2.3400000000000001E-2</v>
      </c>
      <c r="F40" s="23">
        <f t="shared" si="9"/>
        <v>2.1950000000000001E-2</v>
      </c>
      <c r="G40" s="22">
        <f t="shared" si="10"/>
        <v>9.1750000000000007</v>
      </c>
      <c r="H40" s="22">
        <f t="shared" si="11"/>
        <v>13.762499999999999</v>
      </c>
      <c r="I40" s="23">
        <v>2.1999999999999999E-2</v>
      </c>
      <c r="J40" s="23">
        <f t="shared" si="12"/>
        <v>2.0549999999999999E-2</v>
      </c>
      <c r="K40" s="22">
        <f t="shared" si="13"/>
        <v>8.5916666666666668</v>
      </c>
      <c r="L40" s="22">
        <f t="shared" si="14"/>
        <v>12.887499999999999</v>
      </c>
      <c r="M40" s="22">
        <f t="shared" si="15"/>
        <v>13.324999999999999</v>
      </c>
      <c r="N40" s="22">
        <f t="shared" si="16"/>
        <v>0.61871843353822908</v>
      </c>
    </row>
    <row r="41" spans="1:14" x14ac:dyDescent="0.35">
      <c r="A41" s="19">
        <v>42228</v>
      </c>
      <c r="B41" s="27" t="s">
        <v>314</v>
      </c>
      <c r="C41" s="8">
        <v>222</v>
      </c>
      <c r="D41" s="23" t="s">
        <v>221</v>
      </c>
      <c r="E41" s="18">
        <v>1.38E-2</v>
      </c>
      <c r="F41" s="23">
        <f t="shared" si="9"/>
        <v>1.235E-2</v>
      </c>
      <c r="G41" s="22">
        <f t="shared" si="10"/>
        <v>5.1750000000000007</v>
      </c>
      <c r="H41" s="22">
        <f t="shared" si="11"/>
        <v>7.7625000000000011</v>
      </c>
      <c r="I41" s="23">
        <v>1.52E-2</v>
      </c>
      <c r="J41" s="23">
        <f t="shared" si="12"/>
        <v>1.375E-2</v>
      </c>
      <c r="K41" s="22">
        <f t="shared" si="13"/>
        <v>5.7583333333333337</v>
      </c>
      <c r="L41" s="22">
        <f t="shared" si="14"/>
        <v>8.6374999999999993</v>
      </c>
      <c r="M41" s="22">
        <f t="shared" si="15"/>
        <v>8.1999999999999993</v>
      </c>
      <c r="N41" s="22">
        <f t="shared" si="16"/>
        <v>0.61871843353822786</v>
      </c>
    </row>
    <row r="42" spans="1:14" x14ac:dyDescent="0.35">
      <c r="A42" s="19">
        <v>42228</v>
      </c>
      <c r="B42" s="27" t="s">
        <v>294</v>
      </c>
      <c r="C42" s="8">
        <v>222</v>
      </c>
      <c r="D42" s="23" t="s">
        <v>221</v>
      </c>
      <c r="E42" s="18">
        <v>2.4299999999999999E-2</v>
      </c>
      <c r="F42" s="23">
        <f t="shared" si="9"/>
        <v>2.2849999999999999E-2</v>
      </c>
      <c r="G42" s="22">
        <f t="shared" si="10"/>
        <v>9.5500000000000007</v>
      </c>
      <c r="H42" s="22">
        <f t="shared" si="11"/>
        <v>14.324999999999999</v>
      </c>
      <c r="I42" s="23">
        <v>2.6200000000000001E-2</v>
      </c>
      <c r="J42" s="23">
        <f t="shared" si="12"/>
        <v>2.4750000000000001E-2</v>
      </c>
      <c r="K42" s="22">
        <f t="shared" si="13"/>
        <v>10.341666666666669</v>
      </c>
      <c r="L42" s="22">
        <f t="shared" si="14"/>
        <v>15.512500000000003</v>
      </c>
      <c r="M42" s="22">
        <f t="shared" si="15"/>
        <v>14.918750000000001</v>
      </c>
      <c r="N42" s="22">
        <f t="shared" si="16"/>
        <v>0.83968930265902775</v>
      </c>
    </row>
    <row r="43" spans="1:14" x14ac:dyDescent="0.35">
      <c r="A43" s="19">
        <v>42228</v>
      </c>
      <c r="B43" s="27" t="s">
        <v>300</v>
      </c>
      <c r="C43" s="8">
        <v>222</v>
      </c>
      <c r="D43" s="23" t="s">
        <v>221</v>
      </c>
      <c r="E43" s="18">
        <v>2.5499999999999998E-2</v>
      </c>
      <c r="F43" s="23">
        <f t="shared" si="9"/>
        <v>2.4049999999999998E-2</v>
      </c>
      <c r="G43" s="22">
        <f t="shared" si="10"/>
        <v>10.050000000000001</v>
      </c>
      <c r="H43" s="22">
        <f t="shared" si="11"/>
        <v>15.074999999999999</v>
      </c>
      <c r="I43" s="23">
        <v>3.0200000000000001E-2</v>
      </c>
      <c r="J43" s="23">
        <f t="shared" si="12"/>
        <v>2.8750000000000001E-2</v>
      </c>
      <c r="K43" s="22">
        <f t="shared" si="13"/>
        <v>12.008333333333335</v>
      </c>
      <c r="L43" s="22">
        <f t="shared" si="14"/>
        <v>18.012500000000003</v>
      </c>
      <c r="M43" s="22">
        <f t="shared" si="15"/>
        <v>16.543750000000003</v>
      </c>
      <c r="N43" s="22">
        <f t="shared" si="16"/>
        <v>2.0771261697354859</v>
      </c>
    </row>
    <row r="44" spans="1:14" x14ac:dyDescent="0.35">
      <c r="A44" s="19">
        <v>42228</v>
      </c>
      <c r="B44" s="27" t="s">
        <v>293</v>
      </c>
      <c r="C44" s="8">
        <v>222</v>
      </c>
      <c r="D44" s="23" t="s">
        <v>221</v>
      </c>
      <c r="E44" s="18">
        <v>2.29E-2</v>
      </c>
      <c r="F44" s="23">
        <f t="shared" si="9"/>
        <v>2.145E-2</v>
      </c>
      <c r="G44" s="22">
        <f t="shared" si="10"/>
        <v>8.9666666666666686</v>
      </c>
      <c r="H44" s="22">
        <f t="shared" si="11"/>
        <v>13.450000000000003</v>
      </c>
      <c r="I44" s="23">
        <v>2.0799999999999999E-2</v>
      </c>
      <c r="J44" s="23">
        <f t="shared" si="12"/>
        <v>1.9349999999999999E-2</v>
      </c>
      <c r="K44" s="22">
        <f t="shared" si="13"/>
        <v>8.0916666666666668</v>
      </c>
      <c r="L44" s="22">
        <f t="shared" si="14"/>
        <v>12.137499999999999</v>
      </c>
      <c r="M44" s="22">
        <f t="shared" si="15"/>
        <v>12.793750000000001</v>
      </c>
      <c r="N44" s="22">
        <f t="shared" si="16"/>
        <v>0.92807765030734612</v>
      </c>
    </row>
    <row r="45" spans="1:14" x14ac:dyDescent="0.35">
      <c r="A45" s="19">
        <v>42228</v>
      </c>
      <c r="B45" s="27" t="s">
        <v>308</v>
      </c>
      <c r="C45" s="8">
        <v>222</v>
      </c>
      <c r="D45" s="23" t="s">
        <v>221</v>
      </c>
      <c r="E45" s="18">
        <v>3.3599999999999998E-2</v>
      </c>
      <c r="F45" s="23">
        <f t="shared" si="9"/>
        <v>3.2149999999999998E-2</v>
      </c>
      <c r="G45" s="22">
        <f t="shared" si="10"/>
        <v>13.425000000000001</v>
      </c>
      <c r="H45" s="22">
        <f t="shared" si="11"/>
        <v>20.137499999999999</v>
      </c>
      <c r="I45" s="23">
        <v>3.5099999999999999E-2</v>
      </c>
      <c r="J45" s="23">
        <f t="shared" si="12"/>
        <v>3.3649999999999999E-2</v>
      </c>
      <c r="K45" s="22">
        <f t="shared" si="13"/>
        <v>14.05</v>
      </c>
      <c r="L45" s="22">
        <f t="shared" si="14"/>
        <v>21.074999999999999</v>
      </c>
      <c r="M45" s="22">
        <f t="shared" si="15"/>
        <v>20.606249999999999</v>
      </c>
      <c r="N45" s="22">
        <f t="shared" si="16"/>
        <v>0.66291260736238833</v>
      </c>
    </row>
    <row r="46" spans="1:14" x14ac:dyDescent="0.35">
      <c r="A46" s="19">
        <v>42228</v>
      </c>
      <c r="B46" s="27" t="s">
        <v>292</v>
      </c>
      <c r="C46" s="8">
        <v>222</v>
      </c>
      <c r="D46" s="23" t="s">
        <v>221</v>
      </c>
      <c r="E46" s="18">
        <v>3.56E-2</v>
      </c>
      <c r="F46" s="23">
        <f t="shared" si="9"/>
        <v>3.415E-2</v>
      </c>
      <c r="G46" s="22">
        <f t="shared" si="10"/>
        <v>14.258333333333335</v>
      </c>
      <c r="H46" s="22">
        <f t="shared" si="11"/>
        <v>21.387500000000003</v>
      </c>
      <c r="I46" s="23">
        <v>3.8600000000000002E-2</v>
      </c>
      <c r="J46" s="23">
        <f t="shared" si="12"/>
        <v>3.7150000000000002E-2</v>
      </c>
      <c r="K46" s="22">
        <f t="shared" si="13"/>
        <v>15.508333333333336</v>
      </c>
      <c r="L46" s="22">
        <f t="shared" si="14"/>
        <v>23.262500000000006</v>
      </c>
      <c r="M46" s="22">
        <f t="shared" si="15"/>
        <v>22.325000000000003</v>
      </c>
      <c r="N46" s="22">
        <f t="shared" si="16"/>
        <v>1.3258252147247791</v>
      </c>
    </row>
    <row r="47" spans="1:14" x14ac:dyDescent="0.35">
      <c r="A47" s="19">
        <v>42228</v>
      </c>
      <c r="B47" s="27" t="s">
        <v>315</v>
      </c>
      <c r="C47" s="8">
        <v>222</v>
      </c>
      <c r="D47" s="23" t="s">
        <v>221</v>
      </c>
      <c r="E47" s="18">
        <v>2.9700000000000001E-2</v>
      </c>
      <c r="F47" s="23">
        <f t="shared" si="9"/>
        <v>2.8250000000000001E-2</v>
      </c>
      <c r="G47" s="22">
        <f t="shared" si="10"/>
        <v>11.800000000000002</v>
      </c>
      <c r="H47" s="22">
        <f t="shared" si="11"/>
        <v>17.700000000000003</v>
      </c>
      <c r="I47" s="23">
        <v>3.4799999999999998E-2</v>
      </c>
      <c r="J47" s="23">
        <f t="shared" si="12"/>
        <v>3.3349999999999998E-2</v>
      </c>
      <c r="K47" s="22">
        <f t="shared" si="13"/>
        <v>13.925000000000001</v>
      </c>
      <c r="L47" s="22">
        <f t="shared" si="14"/>
        <v>20.887499999999999</v>
      </c>
      <c r="M47" s="22">
        <f t="shared" si="15"/>
        <v>19.293750000000003</v>
      </c>
      <c r="N47" s="22">
        <f t="shared" si="16"/>
        <v>2.2539028650321176</v>
      </c>
    </row>
    <row r="48" spans="1:14" x14ac:dyDescent="0.35">
      <c r="A48" s="19">
        <v>42228</v>
      </c>
      <c r="B48" s="27" t="s">
        <v>295</v>
      </c>
      <c r="C48" s="8">
        <v>222</v>
      </c>
      <c r="D48" s="23" t="s">
        <v>221</v>
      </c>
      <c r="E48" s="18">
        <v>3.3599999999999998E-2</v>
      </c>
      <c r="F48" s="23">
        <f t="shared" si="9"/>
        <v>3.2149999999999998E-2</v>
      </c>
      <c r="G48" s="22">
        <f t="shared" si="10"/>
        <v>13.425000000000001</v>
      </c>
      <c r="H48" s="22">
        <f t="shared" si="11"/>
        <v>20.137499999999999</v>
      </c>
      <c r="I48" s="23">
        <v>3.3599999999999998E-2</v>
      </c>
      <c r="J48" s="23">
        <f t="shared" si="12"/>
        <v>3.2149999999999998E-2</v>
      </c>
      <c r="K48" s="22">
        <f t="shared" si="13"/>
        <v>13.425000000000001</v>
      </c>
      <c r="L48" s="22">
        <f t="shared" si="14"/>
        <v>20.137499999999999</v>
      </c>
      <c r="M48" s="22">
        <f t="shared" si="15"/>
        <v>20.137499999999999</v>
      </c>
      <c r="N48" s="22">
        <f t="shared" si="16"/>
        <v>0</v>
      </c>
    </row>
    <row r="49" spans="1:14" x14ac:dyDescent="0.35">
      <c r="A49" s="19">
        <v>42228</v>
      </c>
      <c r="B49" s="27" t="s">
        <v>316</v>
      </c>
      <c r="C49" s="8">
        <v>222</v>
      </c>
      <c r="D49" s="23" t="s">
        <v>221</v>
      </c>
      <c r="E49" s="18">
        <v>2.7400000000000001E-2</v>
      </c>
      <c r="F49" s="23">
        <f t="shared" si="9"/>
        <v>2.5950000000000001E-2</v>
      </c>
      <c r="G49" s="22">
        <f t="shared" si="10"/>
        <v>10.841666666666669</v>
      </c>
      <c r="H49" s="22">
        <f t="shared" si="11"/>
        <v>16.262500000000003</v>
      </c>
      <c r="I49" s="23">
        <v>2.4199999999999999E-2</v>
      </c>
      <c r="J49" s="23">
        <f t="shared" si="12"/>
        <v>2.2749999999999999E-2</v>
      </c>
      <c r="K49" s="22">
        <f t="shared" si="13"/>
        <v>9.5083333333333346</v>
      </c>
      <c r="L49" s="22">
        <f t="shared" si="14"/>
        <v>14.262500000000003</v>
      </c>
      <c r="M49" s="22">
        <f t="shared" si="15"/>
        <v>15.262500000000003</v>
      </c>
      <c r="N49" s="22">
        <f t="shared" si="16"/>
        <v>1.4142135623730951</v>
      </c>
    </row>
    <row r="50" spans="1:14" x14ac:dyDescent="0.35">
      <c r="A50" s="19">
        <v>42228</v>
      </c>
      <c r="B50" s="27" t="s">
        <v>291</v>
      </c>
      <c r="C50" s="8">
        <v>222</v>
      </c>
      <c r="D50" s="23" t="s">
        <v>221</v>
      </c>
      <c r="E50" s="18">
        <v>2.5999999999999999E-2</v>
      </c>
      <c r="F50" s="23">
        <f t="shared" si="9"/>
        <v>2.4549999999999999E-2</v>
      </c>
      <c r="G50" s="22">
        <f t="shared" si="10"/>
        <v>10.258333333333335</v>
      </c>
      <c r="H50" s="22">
        <f t="shared" si="11"/>
        <v>15.387500000000003</v>
      </c>
      <c r="I50" s="23">
        <v>2.75E-2</v>
      </c>
      <c r="J50" s="23">
        <f t="shared" si="12"/>
        <v>2.605E-2</v>
      </c>
      <c r="K50" s="22">
        <f t="shared" si="13"/>
        <v>10.883333333333335</v>
      </c>
      <c r="L50" s="22">
        <f t="shared" si="14"/>
        <v>16.325000000000003</v>
      </c>
      <c r="M50" s="22">
        <f t="shared" si="15"/>
        <v>15.856250000000003</v>
      </c>
      <c r="N50" s="22">
        <f t="shared" si="16"/>
        <v>0.66291260736238833</v>
      </c>
    </row>
    <row r="51" spans="1:14" x14ac:dyDescent="0.35">
      <c r="A51" s="19">
        <v>42228</v>
      </c>
      <c r="B51" s="27" t="s">
        <v>290</v>
      </c>
      <c r="C51" s="8">
        <v>222</v>
      </c>
      <c r="D51" s="23" t="s">
        <v>221</v>
      </c>
      <c r="E51" s="18">
        <v>3.7900000000000003E-2</v>
      </c>
      <c r="F51" s="23">
        <f t="shared" si="9"/>
        <v>3.6450000000000003E-2</v>
      </c>
      <c r="G51" s="22">
        <f t="shared" si="10"/>
        <v>15.21666666666667</v>
      </c>
      <c r="H51" s="22">
        <f t="shared" si="11"/>
        <v>22.825000000000006</v>
      </c>
      <c r="I51" s="23">
        <v>4.0099999999999997E-2</v>
      </c>
      <c r="J51" s="23">
        <f t="shared" si="12"/>
        <v>3.8649999999999997E-2</v>
      </c>
      <c r="K51" s="22">
        <f t="shared" si="13"/>
        <v>16.133333333333333</v>
      </c>
      <c r="L51" s="22">
        <f t="shared" si="14"/>
        <v>24.2</v>
      </c>
      <c r="M51" s="22">
        <f t="shared" si="15"/>
        <v>23.512500000000003</v>
      </c>
      <c r="N51" s="22">
        <f t="shared" si="16"/>
        <v>0.97227182413149782</v>
      </c>
    </row>
    <row r="52" spans="1:14" x14ac:dyDescent="0.35">
      <c r="F52" s="23"/>
    </row>
    <row r="53" spans="1:14" x14ac:dyDescent="0.35">
      <c r="F53" s="23"/>
    </row>
  </sheetData>
  <sortState xmlns:xlrd2="http://schemas.microsoft.com/office/spreadsheetml/2017/richdata2" ref="A2:N56">
    <sortCondition ref="A2:A56"/>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AD8F5-A8BD-45AA-BE9B-3586B79614F6}">
  <dimension ref="A1:AJ151"/>
  <sheetViews>
    <sheetView zoomScale="115" zoomScaleNormal="115" workbookViewId="0">
      <pane xSplit="3" ySplit="1" topLeftCell="K23" activePane="bottomRight" state="frozen"/>
      <selection pane="topRight" activeCell="D1" sqref="D1"/>
      <selection pane="bottomLeft" activeCell="A2" sqref="A2"/>
      <selection pane="bottomRight" activeCell="Z46" sqref="Z46"/>
    </sheetView>
  </sheetViews>
  <sheetFormatPr defaultRowHeight="14.5" x14ac:dyDescent="0.35"/>
  <cols>
    <col min="2" max="2" width="8.7265625" style="18"/>
    <col min="4" max="4" width="10.7265625" style="34" bestFit="1" customWidth="1"/>
    <col min="5" max="6" width="10.7265625" style="34" customWidth="1"/>
    <col min="7" max="9" width="10.7265625" style="32" customWidth="1"/>
    <col min="10" max="10" width="10.7265625" style="33" bestFit="1" customWidth="1"/>
    <col min="11" max="12" width="8.7265625" style="33"/>
    <col min="16" max="16" width="8.7265625" style="18"/>
    <col min="17" max="20" width="10.7265625" style="23" bestFit="1" customWidth="1"/>
    <col min="22" max="23" width="8.7265625" style="18"/>
    <col min="25" max="26" width="8.7265625" style="18"/>
    <col min="28" max="29" width="8.7265625" style="18"/>
    <col min="32" max="32" width="9" customWidth="1"/>
    <col min="33" max="33" width="9" style="18" customWidth="1"/>
  </cols>
  <sheetData>
    <row r="1" spans="1:36" x14ac:dyDescent="0.35">
      <c r="A1" t="s">
        <v>0</v>
      </c>
      <c r="B1" s="18" t="s">
        <v>212</v>
      </c>
      <c r="C1" t="s">
        <v>11</v>
      </c>
      <c r="D1" s="34" t="s">
        <v>359</v>
      </c>
      <c r="E1" s="34" t="s">
        <v>360</v>
      </c>
      <c r="F1" s="34" t="s">
        <v>354</v>
      </c>
      <c r="G1" s="32" t="s">
        <v>361</v>
      </c>
      <c r="H1" s="32" t="s">
        <v>367</v>
      </c>
      <c r="I1" s="32" t="s">
        <v>363</v>
      </c>
      <c r="J1" s="33" t="s">
        <v>364</v>
      </c>
      <c r="K1" s="33" t="s">
        <v>365</v>
      </c>
      <c r="L1" s="33" t="s">
        <v>362</v>
      </c>
      <c r="M1" t="s">
        <v>369</v>
      </c>
      <c r="N1" t="s">
        <v>368</v>
      </c>
      <c r="O1" s="33" t="s">
        <v>375</v>
      </c>
      <c r="P1" t="s">
        <v>374</v>
      </c>
      <c r="Q1" s="23" t="s">
        <v>355</v>
      </c>
      <c r="R1" s="23" t="s">
        <v>356</v>
      </c>
      <c r="S1" s="23" t="s">
        <v>357</v>
      </c>
      <c r="T1" s="23" t="s">
        <v>358</v>
      </c>
      <c r="U1" t="s">
        <v>351</v>
      </c>
      <c r="V1" s="18" t="s">
        <v>378</v>
      </c>
      <c r="W1" s="18" t="s">
        <v>379</v>
      </c>
      <c r="X1" t="s">
        <v>352</v>
      </c>
      <c r="Y1" s="18" t="s">
        <v>370</v>
      </c>
      <c r="Z1" s="18" t="s">
        <v>373</v>
      </c>
      <c r="AA1" t="s">
        <v>353</v>
      </c>
      <c r="AB1" s="18" t="s">
        <v>371</v>
      </c>
      <c r="AC1" s="18" t="s">
        <v>372</v>
      </c>
      <c r="AD1" t="s">
        <v>349</v>
      </c>
      <c r="AE1" t="s">
        <v>376</v>
      </c>
      <c r="AF1" t="s">
        <v>377</v>
      </c>
      <c r="AG1" s="18" t="s">
        <v>382</v>
      </c>
      <c r="AH1" t="s">
        <v>380</v>
      </c>
      <c r="AI1" s="18" t="s">
        <v>381</v>
      </c>
      <c r="AJ1" t="s">
        <v>391</v>
      </c>
    </row>
    <row r="2" spans="1:36" x14ac:dyDescent="0.35">
      <c r="A2" t="s">
        <v>422</v>
      </c>
      <c r="B2" s="18" t="s">
        <v>117</v>
      </c>
      <c r="C2" s="30">
        <v>222</v>
      </c>
      <c r="D2" s="34">
        <v>2014</v>
      </c>
      <c r="E2" s="34">
        <v>8</v>
      </c>
      <c r="F2" s="34">
        <v>13</v>
      </c>
      <c r="G2" s="32">
        <v>17</v>
      </c>
      <c r="H2" s="32" t="s">
        <v>366</v>
      </c>
      <c r="I2" s="22">
        <v>0.75</v>
      </c>
      <c r="J2" s="34">
        <v>959</v>
      </c>
      <c r="K2" s="33">
        <v>1028</v>
      </c>
      <c r="L2" s="33">
        <v>29</v>
      </c>
      <c r="M2">
        <v>80</v>
      </c>
      <c r="N2">
        <v>75</v>
      </c>
      <c r="O2">
        <v>4.9080000000000004</v>
      </c>
      <c r="P2" s="18">
        <f>O2*0.25</f>
        <v>1.2270000000000001</v>
      </c>
      <c r="Q2" s="31">
        <v>41864</v>
      </c>
      <c r="R2" s="31">
        <v>42454</v>
      </c>
      <c r="S2" s="31">
        <v>41864</v>
      </c>
      <c r="T2" s="23" t="s">
        <v>366</v>
      </c>
      <c r="U2" s="18">
        <v>10.181761032195769</v>
      </c>
      <c r="V2" s="18">
        <f>U2-AVERAGE($U$22:$U$26)</f>
        <v>1.2250255862846817</v>
      </c>
      <c r="W2" s="18">
        <f>V2/L2*60</f>
        <v>2.5345356957614102</v>
      </c>
      <c r="X2" t="s">
        <v>366</v>
      </c>
      <c r="Y2" s="18" t="s">
        <v>366</v>
      </c>
      <c r="Z2" s="18" t="s">
        <v>366</v>
      </c>
      <c r="AA2" s="22">
        <v>12.075000000000003</v>
      </c>
      <c r="AB2" s="22">
        <f>(AA2-AVERAGE($AA$22:$AA$26))*I2</f>
        <v>6.0890625000000016</v>
      </c>
      <c r="AC2" s="22">
        <f>AB2/L2*60</f>
        <v>12.598060344827589</v>
      </c>
      <c r="AD2" s="18" t="s">
        <v>366</v>
      </c>
      <c r="AE2" s="18" t="s">
        <v>366</v>
      </c>
      <c r="AF2" s="18" t="s">
        <v>366</v>
      </c>
      <c r="AG2" s="18" t="s">
        <v>366</v>
      </c>
      <c r="AH2" s="18" t="s">
        <v>366</v>
      </c>
      <c r="AI2" s="18" t="s">
        <v>366</v>
      </c>
    </row>
    <row r="3" spans="1:36" x14ac:dyDescent="0.35">
      <c r="A3" s="18" t="s">
        <v>423</v>
      </c>
      <c r="B3" s="18" t="s">
        <v>118</v>
      </c>
      <c r="C3" s="30">
        <v>222</v>
      </c>
      <c r="D3" s="34">
        <v>2014</v>
      </c>
      <c r="E3" s="34">
        <v>8</v>
      </c>
      <c r="F3" s="34">
        <v>13</v>
      </c>
      <c r="G3" s="32">
        <v>17</v>
      </c>
      <c r="H3" s="32" t="s">
        <v>366</v>
      </c>
      <c r="I3" s="22">
        <v>0.75</v>
      </c>
      <c r="J3" s="34">
        <v>959</v>
      </c>
      <c r="K3" s="33">
        <v>1029</v>
      </c>
      <c r="L3" s="33">
        <v>30</v>
      </c>
      <c r="M3">
        <v>72</v>
      </c>
      <c r="N3">
        <v>70</v>
      </c>
      <c r="O3">
        <v>3.1440000000000001</v>
      </c>
      <c r="P3" s="18">
        <f t="shared" ref="P3:P66" si="0">O3*0.25</f>
        <v>0.78600000000000003</v>
      </c>
      <c r="Q3" s="31">
        <v>41864</v>
      </c>
      <c r="R3" s="31">
        <v>42454</v>
      </c>
      <c r="S3" s="31">
        <v>41864</v>
      </c>
      <c r="T3" s="23" t="s">
        <v>366</v>
      </c>
      <c r="U3" s="18">
        <v>12.457090332926253</v>
      </c>
      <c r="V3" s="18">
        <f t="shared" ref="V3:V26" si="1">U3-AVERAGE($U$22:$U$26)</f>
        <v>3.5003548870151651</v>
      </c>
      <c r="W3" s="18">
        <f t="shared" ref="W3:W20" si="2">V3/L3*60</f>
        <v>7.0007097740303301</v>
      </c>
      <c r="X3" s="18">
        <v>1124.0275856338212</v>
      </c>
      <c r="Y3" s="18">
        <f>(X3-$X$26)*I3</f>
        <v>603.99159026149016</v>
      </c>
      <c r="Z3" s="18">
        <f t="shared" ref="Z3:Z20" si="3">Y3/L3*60</f>
        <v>1207.9831805229803</v>
      </c>
      <c r="AA3" s="22">
        <v>17.606250000000003</v>
      </c>
      <c r="AB3" s="22">
        <f t="shared" ref="AB3:AB26" si="4">(AA3-AVERAGE($AA$22:$AA$26))*I3</f>
        <v>10.237500000000001</v>
      </c>
      <c r="AC3" s="22">
        <f t="shared" ref="AC3:AC66" si="5">AB3/L3*60</f>
        <v>20.475000000000001</v>
      </c>
      <c r="AD3" s="18" t="s">
        <v>366</v>
      </c>
      <c r="AE3" s="18" t="s">
        <v>366</v>
      </c>
      <c r="AF3" s="18" t="s">
        <v>366</v>
      </c>
      <c r="AG3" s="18" t="s">
        <v>366</v>
      </c>
      <c r="AH3" s="18" t="s">
        <v>366</v>
      </c>
      <c r="AI3" s="18">
        <f t="shared" ref="AI3:AI65" si="6">(Z3/AC3)*(31/14)</f>
        <v>130.6383345411212</v>
      </c>
    </row>
    <row r="4" spans="1:36" x14ac:dyDescent="0.35">
      <c r="A4" s="18" t="s">
        <v>424</v>
      </c>
      <c r="B4" s="18" t="s">
        <v>119</v>
      </c>
      <c r="C4" s="30">
        <v>222</v>
      </c>
      <c r="D4" s="34">
        <v>2014</v>
      </c>
      <c r="E4" s="34">
        <v>8</v>
      </c>
      <c r="F4" s="34">
        <v>13</v>
      </c>
      <c r="G4" s="32">
        <v>17</v>
      </c>
      <c r="H4" s="32" t="s">
        <v>366</v>
      </c>
      <c r="I4" s="22">
        <v>0.75</v>
      </c>
      <c r="J4" s="33">
        <v>1000</v>
      </c>
      <c r="K4" s="33">
        <v>1030</v>
      </c>
      <c r="L4" s="33">
        <f t="shared" ref="L4:L68" si="7">K4-J4</f>
        <v>30</v>
      </c>
      <c r="M4">
        <v>80</v>
      </c>
      <c r="N4">
        <v>76</v>
      </c>
      <c r="O4">
        <v>4.7300000000000004</v>
      </c>
      <c r="P4" s="18">
        <f t="shared" si="0"/>
        <v>1.1825000000000001</v>
      </c>
      <c r="Q4" s="31">
        <v>41864</v>
      </c>
      <c r="R4" s="31">
        <v>42454</v>
      </c>
      <c r="S4" s="31">
        <v>41864</v>
      </c>
      <c r="T4" s="23" t="s">
        <v>366</v>
      </c>
      <c r="U4" s="18">
        <v>17.43472791373388</v>
      </c>
      <c r="V4" s="18">
        <f t="shared" si="1"/>
        <v>8.4779924678227925</v>
      </c>
      <c r="W4" s="18">
        <f t="shared" si="2"/>
        <v>16.955984935645585</v>
      </c>
      <c r="X4" t="s">
        <v>366</v>
      </c>
      <c r="Y4" s="18" t="s">
        <v>366</v>
      </c>
      <c r="Z4" s="18" t="s">
        <v>366</v>
      </c>
      <c r="AA4" s="22">
        <v>16.543750000000003</v>
      </c>
      <c r="AB4" s="22">
        <f t="shared" si="4"/>
        <v>9.4406250000000007</v>
      </c>
      <c r="AC4" s="22">
        <f t="shared" si="5"/>
        <v>18.881250000000001</v>
      </c>
      <c r="AD4" s="18" t="s">
        <v>366</v>
      </c>
      <c r="AE4" s="18" t="s">
        <v>366</v>
      </c>
      <c r="AF4" s="18" t="s">
        <v>366</v>
      </c>
      <c r="AG4" s="18" t="s">
        <v>366</v>
      </c>
      <c r="AH4" s="18" t="s">
        <v>366</v>
      </c>
      <c r="AI4" s="18" t="s">
        <v>366</v>
      </c>
    </row>
    <row r="5" spans="1:36" x14ac:dyDescent="0.35">
      <c r="A5" s="18" t="s">
        <v>425</v>
      </c>
      <c r="B5" s="18" t="s">
        <v>120</v>
      </c>
      <c r="C5" s="30">
        <v>222</v>
      </c>
      <c r="D5" s="34">
        <v>2014</v>
      </c>
      <c r="E5" s="34">
        <v>8</v>
      </c>
      <c r="F5" s="34">
        <v>13</v>
      </c>
      <c r="G5" s="32">
        <v>17</v>
      </c>
      <c r="H5" s="32" t="s">
        <v>366</v>
      </c>
      <c r="I5" s="22">
        <v>0.75</v>
      </c>
      <c r="J5" s="33">
        <v>1000</v>
      </c>
      <c r="K5" s="33">
        <v>1030</v>
      </c>
      <c r="L5" s="33">
        <f t="shared" si="7"/>
        <v>30</v>
      </c>
      <c r="M5">
        <v>63</v>
      </c>
      <c r="N5">
        <v>61</v>
      </c>
      <c r="O5">
        <v>2.4089999999999998</v>
      </c>
      <c r="P5" s="18">
        <f t="shared" si="0"/>
        <v>0.60224999999999995</v>
      </c>
      <c r="Q5" s="31">
        <v>41864</v>
      </c>
      <c r="R5" s="31">
        <v>42454</v>
      </c>
      <c r="S5" s="31">
        <v>41864</v>
      </c>
      <c r="T5" s="23" t="s">
        <v>366</v>
      </c>
      <c r="U5" s="18">
        <v>15.932684345858219</v>
      </c>
      <c r="V5" s="18">
        <f t="shared" si="1"/>
        <v>6.9759488999471309</v>
      </c>
      <c r="W5" s="18">
        <f t="shared" si="2"/>
        <v>13.951897799894262</v>
      </c>
      <c r="X5" t="s">
        <v>366</v>
      </c>
      <c r="Y5" s="18" t="s">
        <v>366</v>
      </c>
      <c r="Z5" s="18" t="s">
        <v>366</v>
      </c>
      <c r="AA5" s="12">
        <v>13.7578125</v>
      </c>
      <c r="AB5" s="22">
        <f t="shared" si="4"/>
        <v>7.3511718749999995</v>
      </c>
      <c r="AC5" s="22">
        <f t="shared" si="5"/>
        <v>14.702343749999999</v>
      </c>
      <c r="AD5" s="18" t="s">
        <v>366</v>
      </c>
      <c r="AE5" s="18" t="s">
        <v>366</v>
      </c>
      <c r="AF5" s="18" t="s">
        <v>366</v>
      </c>
      <c r="AG5" s="18" t="s">
        <v>366</v>
      </c>
      <c r="AH5" s="18" t="s">
        <v>366</v>
      </c>
      <c r="AI5" s="18" t="s">
        <v>366</v>
      </c>
    </row>
    <row r="6" spans="1:36" x14ac:dyDescent="0.35">
      <c r="A6" s="18" t="s">
        <v>426</v>
      </c>
      <c r="B6" s="18" t="s">
        <v>121</v>
      </c>
      <c r="C6" s="30">
        <v>222</v>
      </c>
      <c r="D6" s="34">
        <v>2014</v>
      </c>
      <c r="E6" s="34">
        <v>8</v>
      </c>
      <c r="F6" s="34">
        <v>13</v>
      </c>
      <c r="G6" s="32">
        <v>17</v>
      </c>
      <c r="H6" s="32" t="s">
        <v>366</v>
      </c>
      <c r="I6" s="22">
        <v>0.75</v>
      </c>
      <c r="J6" s="33">
        <v>1000</v>
      </c>
      <c r="K6" s="33">
        <v>1030</v>
      </c>
      <c r="L6" s="33">
        <f t="shared" si="7"/>
        <v>30</v>
      </c>
      <c r="M6">
        <v>77</v>
      </c>
      <c r="N6">
        <v>72</v>
      </c>
      <c r="O6">
        <v>3.7730000000000001</v>
      </c>
      <c r="P6" s="18">
        <f t="shared" si="0"/>
        <v>0.94325000000000003</v>
      </c>
      <c r="Q6" s="31">
        <v>41864</v>
      </c>
      <c r="R6" s="31">
        <v>42454</v>
      </c>
      <c r="S6" s="31">
        <v>41864</v>
      </c>
      <c r="T6" s="23" t="s">
        <v>366</v>
      </c>
      <c r="U6" s="18">
        <v>15.073491442460607</v>
      </c>
      <c r="V6" s="18">
        <f t="shared" si="1"/>
        <v>6.1167559965495197</v>
      </c>
      <c r="W6" s="18">
        <f t="shared" si="2"/>
        <v>12.233511993099039</v>
      </c>
      <c r="X6" s="5">
        <v>550.68017461760962</v>
      </c>
      <c r="Y6" s="18">
        <f t="shared" ref="Y6:Y26" si="8">(X6-$X$26)*I6</f>
        <v>173.98103199933149</v>
      </c>
      <c r="Z6" s="18">
        <f t="shared" si="3"/>
        <v>347.96206399866298</v>
      </c>
      <c r="AA6" s="22">
        <v>9.0437499999999993</v>
      </c>
      <c r="AB6" s="22">
        <f t="shared" si="4"/>
        <v>3.8156249999999998</v>
      </c>
      <c r="AC6" s="22">
        <f t="shared" si="5"/>
        <v>7.6312499999999988</v>
      </c>
      <c r="AD6" s="18" t="s">
        <v>366</v>
      </c>
      <c r="AE6" s="18" t="s">
        <v>366</v>
      </c>
      <c r="AF6" s="18" t="s">
        <v>366</v>
      </c>
      <c r="AG6" s="18" t="s">
        <v>366</v>
      </c>
      <c r="AH6" s="18" t="s">
        <v>366</v>
      </c>
      <c r="AI6" s="18">
        <f t="shared" si="6"/>
        <v>100.96477345462553</v>
      </c>
    </row>
    <row r="7" spans="1:36" x14ac:dyDescent="0.35">
      <c r="A7" s="18" t="s">
        <v>427</v>
      </c>
      <c r="B7" s="18" t="s">
        <v>122</v>
      </c>
      <c r="C7" s="30">
        <v>222</v>
      </c>
      <c r="D7" s="34">
        <v>2014</v>
      </c>
      <c r="E7" s="34">
        <v>8</v>
      </c>
      <c r="F7" s="34">
        <v>13</v>
      </c>
      <c r="G7" s="32">
        <v>17</v>
      </c>
      <c r="H7" s="32" t="s">
        <v>366</v>
      </c>
      <c r="I7" s="22">
        <v>0.75</v>
      </c>
      <c r="J7" s="33">
        <v>1001</v>
      </c>
      <c r="K7" s="33">
        <v>1031</v>
      </c>
      <c r="L7" s="33">
        <f t="shared" si="7"/>
        <v>30</v>
      </c>
      <c r="M7">
        <v>78</v>
      </c>
      <c r="N7">
        <v>75</v>
      </c>
      <c r="O7">
        <v>4.2889999999999997</v>
      </c>
      <c r="P7" s="18">
        <f t="shared" si="0"/>
        <v>1.0722499999999999</v>
      </c>
      <c r="Q7" s="31">
        <v>41864</v>
      </c>
      <c r="R7" s="31">
        <v>42454</v>
      </c>
      <c r="S7" s="31">
        <v>41864</v>
      </c>
      <c r="T7" s="23" t="s">
        <v>366</v>
      </c>
      <c r="U7" s="18">
        <v>14.103147737477499</v>
      </c>
      <c r="V7" s="18">
        <f t="shared" si="1"/>
        <v>5.1464122915664117</v>
      </c>
      <c r="W7" s="18">
        <f t="shared" si="2"/>
        <v>10.292824583132823</v>
      </c>
      <c r="X7" t="s">
        <v>366</v>
      </c>
      <c r="Y7" s="18" t="s">
        <v>366</v>
      </c>
      <c r="Z7" s="18" t="s">
        <v>366</v>
      </c>
      <c r="AA7" s="12">
        <v>12.84375</v>
      </c>
      <c r="AB7" s="22">
        <f t="shared" si="4"/>
        <v>6.6656249999999995</v>
      </c>
      <c r="AC7" s="22">
        <f t="shared" si="5"/>
        <v>13.331249999999999</v>
      </c>
      <c r="AD7" s="18" t="s">
        <v>366</v>
      </c>
      <c r="AE7" s="18" t="s">
        <v>366</v>
      </c>
      <c r="AF7" s="18" t="s">
        <v>366</v>
      </c>
      <c r="AG7" s="18" t="s">
        <v>366</v>
      </c>
      <c r="AH7" s="18" t="s">
        <v>366</v>
      </c>
      <c r="AI7" s="18" t="s">
        <v>366</v>
      </c>
    </row>
    <row r="8" spans="1:36" x14ac:dyDescent="0.35">
      <c r="A8" s="18" t="s">
        <v>428</v>
      </c>
      <c r="B8" s="18" t="s">
        <v>123</v>
      </c>
      <c r="C8" s="30">
        <v>222</v>
      </c>
      <c r="D8" s="34">
        <v>2014</v>
      </c>
      <c r="E8" s="34">
        <v>8</v>
      </c>
      <c r="F8" s="34">
        <v>13</v>
      </c>
      <c r="G8" s="32">
        <v>17</v>
      </c>
      <c r="H8" s="32" t="s">
        <v>366</v>
      </c>
      <c r="I8" s="22">
        <v>0.75</v>
      </c>
      <c r="J8" s="33">
        <v>1001</v>
      </c>
      <c r="K8" s="33">
        <v>1032</v>
      </c>
      <c r="L8" s="33">
        <f t="shared" si="7"/>
        <v>31</v>
      </c>
      <c r="M8">
        <v>75</v>
      </c>
      <c r="N8">
        <v>72</v>
      </c>
      <c r="O8">
        <v>3.4910000000000001</v>
      </c>
      <c r="P8" s="18">
        <f t="shared" si="0"/>
        <v>0.87275000000000003</v>
      </c>
      <c r="Q8" s="31">
        <v>41864</v>
      </c>
      <c r="R8" s="31">
        <v>42454</v>
      </c>
      <c r="S8" s="31">
        <v>41864</v>
      </c>
      <c r="T8" s="23" t="s">
        <v>366</v>
      </c>
      <c r="U8" s="18">
        <v>15.261908251359282</v>
      </c>
      <c r="V8" s="18">
        <f t="shared" si="1"/>
        <v>6.3051728054481941</v>
      </c>
      <c r="W8" s="18">
        <f t="shared" si="2"/>
        <v>12.203560268609408</v>
      </c>
      <c r="X8" s="5">
        <v>545.32576403345195</v>
      </c>
      <c r="Y8" s="18">
        <f t="shared" si="8"/>
        <v>169.96522406121323</v>
      </c>
      <c r="Z8" s="18">
        <f t="shared" si="3"/>
        <v>328.96494979589659</v>
      </c>
      <c r="AA8" s="22">
        <v>19.700000000000003</v>
      </c>
      <c r="AB8" s="22">
        <f t="shared" si="4"/>
        <v>11.807812500000001</v>
      </c>
      <c r="AC8" s="22">
        <f t="shared" si="5"/>
        <v>22.853830645161292</v>
      </c>
      <c r="AD8" s="18" t="s">
        <v>366</v>
      </c>
      <c r="AE8" s="18" t="s">
        <v>366</v>
      </c>
      <c r="AF8" s="18" t="s">
        <v>366</v>
      </c>
      <c r="AG8" s="18" t="s">
        <v>366</v>
      </c>
      <c r="AH8" s="18" t="s">
        <v>366</v>
      </c>
      <c r="AI8" s="18">
        <f t="shared" si="6"/>
        <v>31.873098219006696</v>
      </c>
    </row>
    <row r="9" spans="1:36" x14ac:dyDescent="0.35">
      <c r="A9" s="18" t="s">
        <v>429</v>
      </c>
      <c r="B9" s="18" t="s">
        <v>124</v>
      </c>
      <c r="C9" s="30">
        <v>222</v>
      </c>
      <c r="D9" s="34">
        <v>2014</v>
      </c>
      <c r="E9" s="34">
        <v>8</v>
      </c>
      <c r="F9" s="34">
        <v>13</v>
      </c>
      <c r="G9" s="32">
        <v>17</v>
      </c>
      <c r="H9" s="32" t="s">
        <v>366</v>
      </c>
      <c r="I9" s="22">
        <v>0.75</v>
      </c>
      <c r="J9" s="33">
        <v>1002</v>
      </c>
      <c r="K9" s="33">
        <v>1032</v>
      </c>
      <c r="L9" s="33">
        <f t="shared" si="7"/>
        <v>30</v>
      </c>
      <c r="M9">
        <v>62</v>
      </c>
      <c r="N9">
        <v>60</v>
      </c>
      <c r="O9">
        <v>2.254</v>
      </c>
      <c r="P9" s="18">
        <f t="shared" si="0"/>
        <v>0.5635</v>
      </c>
      <c r="Q9" s="31">
        <v>41864</v>
      </c>
      <c r="R9" s="31">
        <v>42454</v>
      </c>
      <c r="S9" s="31">
        <v>41864</v>
      </c>
      <c r="T9" s="23" t="s">
        <v>366</v>
      </c>
      <c r="U9" s="18">
        <v>15.68209943016902</v>
      </c>
      <c r="V9" s="18">
        <f t="shared" si="1"/>
        <v>6.7253639842579318</v>
      </c>
      <c r="W9" s="18">
        <f t="shared" si="2"/>
        <v>13.450727968515864</v>
      </c>
      <c r="X9" s="18">
        <v>532.73013293036695</v>
      </c>
      <c r="Y9" s="18">
        <f t="shared" si="8"/>
        <v>160.51850073389949</v>
      </c>
      <c r="Z9" s="18">
        <f t="shared" si="3"/>
        <v>321.03700146779897</v>
      </c>
      <c r="AA9" s="22">
        <v>19.2</v>
      </c>
      <c r="AB9" s="22">
        <f t="shared" si="4"/>
        <v>11.432812499999999</v>
      </c>
      <c r="AC9" s="22">
        <f t="shared" si="5"/>
        <v>22.865624999999998</v>
      </c>
      <c r="AD9" s="18" t="s">
        <v>366</v>
      </c>
      <c r="AE9" s="18" t="s">
        <v>366</v>
      </c>
      <c r="AF9" s="18" t="s">
        <v>366</v>
      </c>
      <c r="AG9" s="18" t="s">
        <v>366</v>
      </c>
      <c r="AH9" s="18" t="s">
        <v>366</v>
      </c>
      <c r="AI9" s="18">
        <f t="shared" si="6"/>
        <v>31.088922612317369</v>
      </c>
    </row>
    <row r="10" spans="1:36" x14ac:dyDescent="0.35">
      <c r="A10" s="18" t="s">
        <v>430</v>
      </c>
      <c r="B10" s="18" t="s">
        <v>125</v>
      </c>
      <c r="C10" s="30">
        <v>222</v>
      </c>
      <c r="D10" s="34">
        <v>2014</v>
      </c>
      <c r="E10" s="34">
        <v>8</v>
      </c>
      <c r="F10" s="34">
        <v>13</v>
      </c>
      <c r="G10" s="32">
        <v>17</v>
      </c>
      <c r="H10" s="32" t="s">
        <v>366</v>
      </c>
      <c r="I10" s="22">
        <v>0.75</v>
      </c>
      <c r="J10" s="33">
        <v>1003</v>
      </c>
      <c r="K10" s="33">
        <v>1033</v>
      </c>
      <c r="L10" s="33">
        <f t="shared" si="7"/>
        <v>30</v>
      </c>
      <c r="M10">
        <v>75</v>
      </c>
      <c r="N10">
        <v>72</v>
      </c>
      <c r="O10">
        <v>3.6909999999999998</v>
      </c>
      <c r="P10" s="18">
        <f t="shared" si="0"/>
        <v>0.92274999999999996</v>
      </c>
      <c r="Q10" s="31">
        <v>41864</v>
      </c>
      <c r="R10" s="31">
        <v>42454</v>
      </c>
      <c r="S10" s="31">
        <v>41864</v>
      </c>
      <c r="T10" s="23" t="s">
        <v>366</v>
      </c>
      <c r="U10" s="18">
        <v>14.368455768216704</v>
      </c>
      <c r="V10" s="18">
        <f t="shared" si="1"/>
        <v>5.4117203223056158</v>
      </c>
      <c r="W10" s="18">
        <f t="shared" si="2"/>
        <v>10.823440644611232</v>
      </c>
      <c r="X10" s="18">
        <v>486.23203936044519</v>
      </c>
      <c r="Y10" s="18">
        <f t="shared" si="8"/>
        <v>125.64493055645816</v>
      </c>
      <c r="Z10" s="18">
        <f t="shared" si="3"/>
        <v>251.28986111291636</v>
      </c>
      <c r="AA10" s="22">
        <v>8.8562500000000011</v>
      </c>
      <c r="AB10" s="22">
        <f t="shared" si="4"/>
        <v>3.6750000000000007</v>
      </c>
      <c r="AC10" s="22">
        <f t="shared" si="5"/>
        <v>7.3500000000000014</v>
      </c>
      <c r="AD10" s="18" t="s">
        <v>366</v>
      </c>
      <c r="AE10" s="18" t="s">
        <v>366</v>
      </c>
      <c r="AF10" s="18" t="s">
        <v>366</v>
      </c>
      <c r="AG10" s="18" t="s">
        <v>366</v>
      </c>
      <c r="AH10" s="18" t="s">
        <v>366</v>
      </c>
      <c r="AI10" s="18">
        <f t="shared" si="6"/>
        <v>75.704428517982564</v>
      </c>
    </row>
    <row r="11" spans="1:36" x14ac:dyDescent="0.35">
      <c r="A11" s="18" t="s">
        <v>446</v>
      </c>
      <c r="B11" s="18" t="s">
        <v>126</v>
      </c>
      <c r="C11" s="30">
        <v>222</v>
      </c>
      <c r="D11" s="34">
        <v>2014</v>
      </c>
      <c r="E11" s="34">
        <v>8</v>
      </c>
      <c r="F11" s="34">
        <v>13</v>
      </c>
      <c r="G11" s="32">
        <v>17</v>
      </c>
      <c r="H11" s="32" t="s">
        <v>366</v>
      </c>
      <c r="I11" s="22">
        <v>0.75</v>
      </c>
      <c r="J11" s="33">
        <v>1003</v>
      </c>
      <c r="K11" s="33">
        <v>1034</v>
      </c>
      <c r="L11" s="33">
        <f t="shared" si="7"/>
        <v>31</v>
      </c>
      <c r="M11">
        <v>66</v>
      </c>
      <c r="N11">
        <v>64</v>
      </c>
      <c r="O11">
        <v>2.226</v>
      </c>
      <c r="P11" s="18">
        <f t="shared" si="0"/>
        <v>0.55649999999999999</v>
      </c>
      <c r="Q11" s="31">
        <v>41864</v>
      </c>
      <c r="R11" s="31">
        <v>42454</v>
      </c>
      <c r="S11" s="31">
        <v>41864</v>
      </c>
      <c r="T11" s="23" t="s">
        <v>366</v>
      </c>
      <c r="U11" s="18">
        <v>12.458505679263832</v>
      </c>
      <c r="V11" s="18">
        <f t="shared" si="1"/>
        <v>3.5017702333527438</v>
      </c>
      <c r="W11" s="18">
        <f t="shared" si="2"/>
        <v>6.7776198064891817</v>
      </c>
      <c r="X11" t="s">
        <v>366</v>
      </c>
      <c r="Y11" s="18" t="s">
        <v>366</v>
      </c>
      <c r="Z11" s="18" t="s">
        <v>366</v>
      </c>
      <c r="AA11" s="22">
        <v>17.043750000000003</v>
      </c>
      <c r="AB11" s="22">
        <f t="shared" si="4"/>
        <v>9.8156250000000007</v>
      </c>
      <c r="AC11" s="22">
        <f t="shared" si="5"/>
        <v>18.997983870967744</v>
      </c>
      <c r="AD11" s="18" t="s">
        <v>366</v>
      </c>
      <c r="AE11" s="18" t="s">
        <v>366</v>
      </c>
      <c r="AF11" s="18" t="s">
        <v>366</v>
      </c>
      <c r="AG11" s="18" t="s">
        <v>366</v>
      </c>
      <c r="AH11" s="18" t="s">
        <v>366</v>
      </c>
      <c r="AI11" s="18" t="s">
        <v>366</v>
      </c>
    </row>
    <row r="12" spans="1:36" x14ac:dyDescent="0.35">
      <c r="A12" s="18" t="s">
        <v>447</v>
      </c>
      <c r="B12" s="18" t="s">
        <v>127</v>
      </c>
      <c r="C12" s="30">
        <v>222</v>
      </c>
      <c r="D12" s="34">
        <v>2014</v>
      </c>
      <c r="E12" s="34">
        <v>8</v>
      </c>
      <c r="F12" s="34">
        <v>13</v>
      </c>
      <c r="G12" s="32">
        <v>17</v>
      </c>
      <c r="H12" s="32" t="s">
        <v>366</v>
      </c>
      <c r="I12" s="22">
        <v>0.75</v>
      </c>
      <c r="J12" s="33">
        <v>1004</v>
      </c>
      <c r="K12" s="33">
        <v>1034</v>
      </c>
      <c r="L12" s="33">
        <f t="shared" si="7"/>
        <v>30</v>
      </c>
      <c r="M12">
        <v>72</v>
      </c>
      <c r="N12">
        <v>69</v>
      </c>
      <c r="O12">
        <v>3.794</v>
      </c>
      <c r="P12" s="18">
        <f t="shared" si="0"/>
        <v>0.94850000000000001</v>
      </c>
      <c r="Q12" s="31">
        <v>41864</v>
      </c>
      <c r="R12" s="31">
        <v>42454</v>
      </c>
      <c r="S12" s="31">
        <v>41864</v>
      </c>
      <c r="T12" s="23" t="s">
        <v>366</v>
      </c>
      <c r="U12" s="18">
        <v>12.861090004605979</v>
      </c>
      <c r="V12" s="18">
        <f t="shared" si="1"/>
        <v>3.9043545586948909</v>
      </c>
      <c r="W12" s="18">
        <f t="shared" si="2"/>
        <v>7.8087091173897818</v>
      </c>
      <c r="X12" t="s">
        <v>366</v>
      </c>
      <c r="Y12" s="18" t="s">
        <v>366</v>
      </c>
      <c r="Z12" s="18" t="s">
        <v>366</v>
      </c>
      <c r="AA12" s="22">
        <v>17.575000000000003</v>
      </c>
      <c r="AB12" s="22">
        <f t="shared" si="4"/>
        <v>10.214062500000001</v>
      </c>
      <c r="AC12" s="22">
        <f t="shared" si="5"/>
        <v>20.428125000000001</v>
      </c>
      <c r="AD12" s="18" t="s">
        <v>366</v>
      </c>
      <c r="AE12" s="18" t="s">
        <v>366</v>
      </c>
      <c r="AF12" s="18" t="s">
        <v>366</v>
      </c>
      <c r="AG12" s="18" t="s">
        <v>366</v>
      </c>
      <c r="AH12" s="18" t="s">
        <v>366</v>
      </c>
      <c r="AI12" s="18" t="s">
        <v>366</v>
      </c>
    </row>
    <row r="13" spans="1:36" x14ac:dyDescent="0.35">
      <c r="A13" s="18" t="s">
        <v>448</v>
      </c>
      <c r="B13" s="18" t="s">
        <v>128</v>
      </c>
      <c r="C13" s="30">
        <v>222</v>
      </c>
      <c r="D13" s="34">
        <v>2014</v>
      </c>
      <c r="E13" s="34">
        <v>8</v>
      </c>
      <c r="F13" s="34">
        <v>13</v>
      </c>
      <c r="G13" s="32">
        <v>17</v>
      </c>
      <c r="H13" s="32" t="s">
        <v>366</v>
      </c>
      <c r="I13" s="22">
        <v>0.75</v>
      </c>
      <c r="J13" s="33">
        <v>1004</v>
      </c>
      <c r="K13" s="33">
        <v>1035</v>
      </c>
      <c r="L13" s="33">
        <f t="shared" si="7"/>
        <v>31</v>
      </c>
      <c r="M13">
        <v>71</v>
      </c>
      <c r="N13">
        <v>69</v>
      </c>
      <c r="O13">
        <v>2.927</v>
      </c>
      <c r="P13" s="18">
        <f t="shared" si="0"/>
        <v>0.73175000000000001</v>
      </c>
      <c r="Q13" s="31">
        <v>41864</v>
      </c>
      <c r="R13" s="31">
        <v>42454</v>
      </c>
      <c r="S13" s="31">
        <v>41864</v>
      </c>
      <c r="T13" s="23" t="s">
        <v>366</v>
      </c>
      <c r="U13" s="18">
        <v>13.322015690547872</v>
      </c>
      <c r="V13" s="18">
        <f t="shared" si="1"/>
        <v>4.365280244636784</v>
      </c>
      <c r="W13" s="18">
        <f t="shared" si="2"/>
        <v>8.4489295057486142</v>
      </c>
      <c r="X13" t="s">
        <v>366</v>
      </c>
      <c r="Y13" s="18" t="s">
        <v>366</v>
      </c>
      <c r="Z13" s="18" t="s">
        <v>366</v>
      </c>
      <c r="AA13" s="22">
        <v>17.637500000000003</v>
      </c>
      <c r="AB13" s="22">
        <f t="shared" si="4"/>
        <v>10.260937500000001</v>
      </c>
      <c r="AC13" s="22">
        <f t="shared" si="5"/>
        <v>19.859879032258064</v>
      </c>
      <c r="AD13" s="18" t="s">
        <v>366</v>
      </c>
      <c r="AE13" s="18" t="s">
        <v>366</v>
      </c>
      <c r="AF13" s="18" t="s">
        <v>366</v>
      </c>
      <c r="AG13" s="18" t="s">
        <v>366</v>
      </c>
      <c r="AH13" s="18" t="s">
        <v>366</v>
      </c>
      <c r="AI13" s="18" t="s">
        <v>366</v>
      </c>
    </row>
    <row r="14" spans="1:36" x14ac:dyDescent="0.35">
      <c r="A14" s="18" t="s">
        <v>449</v>
      </c>
      <c r="B14" s="18" t="s">
        <v>129</v>
      </c>
      <c r="C14" s="30">
        <v>222</v>
      </c>
      <c r="D14" s="34">
        <v>2014</v>
      </c>
      <c r="E14" s="34">
        <v>8</v>
      </c>
      <c r="F14" s="34">
        <v>13</v>
      </c>
      <c r="G14" s="32">
        <v>17</v>
      </c>
      <c r="H14" s="32" t="s">
        <v>366</v>
      </c>
      <c r="I14" s="22">
        <v>0.75</v>
      </c>
      <c r="J14" s="33">
        <v>1004</v>
      </c>
      <c r="K14" s="33">
        <v>1036</v>
      </c>
      <c r="L14" s="33">
        <f t="shared" si="7"/>
        <v>32</v>
      </c>
      <c r="M14">
        <v>80</v>
      </c>
      <c r="N14">
        <v>77</v>
      </c>
      <c r="O14">
        <v>4.931</v>
      </c>
      <c r="P14" s="18">
        <f t="shared" si="0"/>
        <v>1.23275</v>
      </c>
      <c r="Q14" s="31">
        <v>41864</v>
      </c>
      <c r="R14" s="31">
        <v>42454</v>
      </c>
      <c r="S14" s="31">
        <v>41864</v>
      </c>
      <c r="T14" s="23" t="s">
        <v>366</v>
      </c>
      <c r="U14" s="18">
        <v>13.509968647948954</v>
      </c>
      <c r="V14" s="18">
        <f t="shared" si="1"/>
        <v>4.5532332020378661</v>
      </c>
      <c r="W14" s="18">
        <f t="shared" si="2"/>
        <v>8.5373122538209998</v>
      </c>
      <c r="X14" t="s">
        <v>366</v>
      </c>
      <c r="Y14" s="18" t="s">
        <v>366</v>
      </c>
      <c r="Z14" s="18" t="s">
        <v>366</v>
      </c>
      <c r="AA14" s="12">
        <v>8.203125</v>
      </c>
      <c r="AB14" s="22">
        <f t="shared" si="4"/>
        <v>3.1851562500000004</v>
      </c>
      <c r="AC14" s="22">
        <f t="shared" si="5"/>
        <v>5.9721679687500009</v>
      </c>
      <c r="AD14" s="18" t="s">
        <v>366</v>
      </c>
      <c r="AE14" s="18" t="s">
        <v>366</v>
      </c>
      <c r="AF14" s="18" t="s">
        <v>366</v>
      </c>
      <c r="AG14" s="18" t="s">
        <v>366</v>
      </c>
      <c r="AH14" s="18" t="s">
        <v>366</v>
      </c>
      <c r="AI14" s="18" t="s">
        <v>366</v>
      </c>
    </row>
    <row r="15" spans="1:36" x14ac:dyDescent="0.35">
      <c r="A15" s="18" t="s">
        <v>450</v>
      </c>
      <c r="B15" s="18" t="s">
        <v>130</v>
      </c>
      <c r="C15" s="30">
        <v>222</v>
      </c>
      <c r="D15" s="34">
        <v>2014</v>
      </c>
      <c r="E15" s="34">
        <v>8</v>
      </c>
      <c r="F15" s="34">
        <v>13</v>
      </c>
      <c r="G15" s="32">
        <v>17</v>
      </c>
      <c r="H15" s="32" t="s">
        <v>366</v>
      </c>
      <c r="I15" s="22">
        <v>0.75</v>
      </c>
      <c r="J15" s="33">
        <v>1005</v>
      </c>
      <c r="K15" s="33">
        <v>1037</v>
      </c>
      <c r="L15" s="33">
        <f t="shared" si="7"/>
        <v>32</v>
      </c>
      <c r="M15">
        <v>67</v>
      </c>
      <c r="N15">
        <v>65</v>
      </c>
      <c r="O15">
        <v>2.6179999999999999</v>
      </c>
      <c r="P15" s="18">
        <f t="shared" si="0"/>
        <v>0.65449999999999997</v>
      </c>
      <c r="Q15" s="31">
        <v>41864</v>
      </c>
      <c r="R15" s="31">
        <v>42454</v>
      </c>
      <c r="S15" s="31">
        <v>41864</v>
      </c>
      <c r="T15" s="23" t="s">
        <v>366</v>
      </c>
      <c r="U15" s="18">
        <v>14.598128200973148</v>
      </c>
      <c r="V15" s="18">
        <f t="shared" si="1"/>
        <v>5.6413927550620606</v>
      </c>
      <c r="W15" s="18">
        <f t="shared" si="2"/>
        <v>10.577611415741364</v>
      </c>
      <c r="X15" t="s">
        <v>366</v>
      </c>
      <c r="Y15" s="18" t="s">
        <v>366</v>
      </c>
      <c r="Z15" s="18" t="s">
        <v>366</v>
      </c>
      <c r="AA15" s="22">
        <v>13.918750000000001</v>
      </c>
      <c r="AB15" s="22">
        <f t="shared" si="4"/>
        <v>7.4718750000000016</v>
      </c>
      <c r="AC15" s="22">
        <f t="shared" si="5"/>
        <v>14.009765625000004</v>
      </c>
      <c r="AD15" s="18" t="s">
        <v>366</v>
      </c>
      <c r="AE15" s="18" t="s">
        <v>366</v>
      </c>
      <c r="AF15" s="18" t="s">
        <v>366</v>
      </c>
      <c r="AG15" s="18" t="s">
        <v>366</v>
      </c>
      <c r="AH15" s="18" t="s">
        <v>366</v>
      </c>
      <c r="AI15" s="18" t="s">
        <v>366</v>
      </c>
    </row>
    <row r="16" spans="1:36" x14ac:dyDescent="0.35">
      <c r="A16" s="18" t="s">
        <v>451</v>
      </c>
      <c r="B16" s="18" t="s">
        <v>131</v>
      </c>
      <c r="C16" s="30">
        <v>222</v>
      </c>
      <c r="D16" s="34">
        <v>2014</v>
      </c>
      <c r="E16" s="34">
        <v>8</v>
      </c>
      <c r="F16" s="34">
        <v>13</v>
      </c>
      <c r="G16" s="32">
        <v>17</v>
      </c>
      <c r="H16" s="32" t="s">
        <v>366</v>
      </c>
      <c r="I16" s="22">
        <v>0.75</v>
      </c>
      <c r="J16" s="33">
        <v>1005</v>
      </c>
      <c r="K16" s="33">
        <v>1037</v>
      </c>
      <c r="L16" s="33">
        <f t="shared" si="7"/>
        <v>32</v>
      </c>
      <c r="M16">
        <v>70</v>
      </c>
      <c r="N16">
        <v>66</v>
      </c>
      <c r="O16">
        <v>2.9239999999999999</v>
      </c>
      <c r="P16" s="18">
        <f t="shared" si="0"/>
        <v>0.73099999999999998</v>
      </c>
      <c r="Q16" s="31">
        <v>41864</v>
      </c>
      <c r="R16" s="31">
        <v>42454</v>
      </c>
      <c r="S16" s="31">
        <v>41864</v>
      </c>
      <c r="T16" s="23" t="s">
        <v>366</v>
      </c>
      <c r="U16" s="18">
        <v>14.46673701994524</v>
      </c>
      <c r="V16" s="18">
        <f t="shared" si="1"/>
        <v>5.5100015740341526</v>
      </c>
      <c r="W16" s="18">
        <f t="shared" si="2"/>
        <v>10.331252951314037</v>
      </c>
      <c r="X16" t="s">
        <v>366</v>
      </c>
      <c r="Y16" s="18" t="s">
        <v>366</v>
      </c>
      <c r="Z16" s="18" t="s">
        <v>366</v>
      </c>
      <c r="AA16" s="22">
        <v>12.450000000000001</v>
      </c>
      <c r="AB16" s="22">
        <f t="shared" si="4"/>
        <v>6.3703125000000016</v>
      </c>
      <c r="AC16" s="22">
        <f t="shared" si="5"/>
        <v>11.944335937500004</v>
      </c>
      <c r="AD16" s="18" t="s">
        <v>366</v>
      </c>
      <c r="AE16" s="18" t="s">
        <v>366</v>
      </c>
      <c r="AF16" s="18" t="s">
        <v>366</v>
      </c>
      <c r="AG16" s="18" t="s">
        <v>366</v>
      </c>
      <c r="AH16" s="18" t="s">
        <v>366</v>
      </c>
      <c r="AI16" s="18" t="s">
        <v>366</v>
      </c>
    </row>
    <row r="17" spans="1:35" x14ac:dyDescent="0.35">
      <c r="A17" s="18" t="s">
        <v>452</v>
      </c>
      <c r="B17" s="18" t="s">
        <v>132</v>
      </c>
      <c r="C17" s="30">
        <v>222</v>
      </c>
      <c r="D17" s="34">
        <v>2014</v>
      </c>
      <c r="E17" s="34">
        <v>8</v>
      </c>
      <c r="F17" s="34">
        <v>13</v>
      </c>
      <c r="G17" s="32">
        <v>17</v>
      </c>
      <c r="H17" s="32" t="s">
        <v>366</v>
      </c>
      <c r="I17" s="22">
        <v>0.75</v>
      </c>
      <c r="J17" s="33">
        <v>1007</v>
      </c>
      <c r="K17" s="33">
        <v>1038</v>
      </c>
      <c r="L17" s="33">
        <f t="shared" si="7"/>
        <v>31</v>
      </c>
      <c r="M17">
        <v>71</v>
      </c>
      <c r="N17">
        <v>68</v>
      </c>
      <c r="O17">
        <v>3.3519999999999999</v>
      </c>
      <c r="P17" s="18">
        <f t="shared" si="0"/>
        <v>0.83799999999999997</v>
      </c>
      <c r="Q17" s="31">
        <v>41864</v>
      </c>
      <c r="R17" s="31">
        <v>42454</v>
      </c>
      <c r="S17" s="31">
        <v>41864</v>
      </c>
      <c r="T17" s="23" t="s">
        <v>366</v>
      </c>
      <c r="U17" s="18">
        <v>13.397668075248413</v>
      </c>
      <c r="V17" s="18">
        <f t="shared" si="1"/>
        <v>4.4409326293373255</v>
      </c>
      <c r="W17" s="18">
        <f t="shared" si="2"/>
        <v>8.5953534761367578</v>
      </c>
      <c r="X17" t="s">
        <v>366</v>
      </c>
      <c r="Y17" s="18" t="s">
        <v>366</v>
      </c>
      <c r="Z17" s="18" t="s">
        <v>366</v>
      </c>
      <c r="AA17" s="22">
        <v>9.2937499999999993</v>
      </c>
      <c r="AB17" s="22">
        <f t="shared" si="4"/>
        <v>4.0031249999999998</v>
      </c>
      <c r="AC17" s="22">
        <f t="shared" si="5"/>
        <v>7.7479838709677411</v>
      </c>
      <c r="AD17" s="18" t="s">
        <v>366</v>
      </c>
      <c r="AE17" s="18" t="s">
        <v>366</v>
      </c>
      <c r="AF17" s="18" t="s">
        <v>366</v>
      </c>
      <c r="AG17" s="18" t="s">
        <v>366</v>
      </c>
      <c r="AH17" s="18" t="s">
        <v>366</v>
      </c>
      <c r="AI17" s="18" t="s">
        <v>366</v>
      </c>
    </row>
    <row r="18" spans="1:35" x14ac:dyDescent="0.35">
      <c r="A18" s="18" t="s">
        <v>453</v>
      </c>
      <c r="B18" s="18" t="s">
        <v>133</v>
      </c>
      <c r="C18" s="30">
        <v>222</v>
      </c>
      <c r="D18" s="34">
        <v>2014</v>
      </c>
      <c r="E18" s="34">
        <v>8</v>
      </c>
      <c r="F18" s="34">
        <v>13</v>
      </c>
      <c r="G18" s="32">
        <v>17</v>
      </c>
      <c r="H18" s="32" t="s">
        <v>366</v>
      </c>
      <c r="I18" s="22">
        <v>0.75</v>
      </c>
      <c r="J18" s="33">
        <v>1008</v>
      </c>
      <c r="K18" s="33">
        <v>1038</v>
      </c>
      <c r="L18" s="33">
        <f t="shared" si="7"/>
        <v>30</v>
      </c>
      <c r="M18">
        <v>83</v>
      </c>
      <c r="N18">
        <v>78</v>
      </c>
      <c r="O18">
        <v>5.2</v>
      </c>
      <c r="P18" s="18">
        <f t="shared" si="0"/>
        <v>1.3</v>
      </c>
      <c r="Q18" s="31">
        <v>41864</v>
      </c>
      <c r="R18" s="31">
        <v>42454</v>
      </c>
      <c r="S18" s="31">
        <v>41864</v>
      </c>
      <c r="T18" s="23" t="s">
        <v>366</v>
      </c>
      <c r="U18" s="18">
        <v>13.274546086019452</v>
      </c>
      <c r="V18" s="18">
        <f t="shared" si="1"/>
        <v>4.3178106401083642</v>
      </c>
      <c r="W18" s="18">
        <f t="shared" si="2"/>
        <v>8.6356212802167285</v>
      </c>
      <c r="X18" t="s">
        <v>366</v>
      </c>
      <c r="Y18" s="18" t="s">
        <v>366</v>
      </c>
      <c r="Z18" s="18" t="s">
        <v>366</v>
      </c>
      <c r="AA18" s="22">
        <v>13.356250000000003</v>
      </c>
      <c r="AB18" s="22">
        <f t="shared" si="4"/>
        <v>7.0500000000000016</v>
      </c>
      <c r="AC18" s="22">
        <f t="shared" si="5"/>
        <v>14.100000000000003</v>
      </c>
      <c r="AD18" s="18" t="s">
        <v>366</v>
      </c>
      <c r="AE18" s="18" t="s">
        <v>366</v>
      </c>
      <c r="AF18" s="18" t="s">
        <v>366</v>
      </c>
      <c r="AG18" s="18" t="s">
        <v>366</v>
      </c>
      <c r="AH18" s="18" t="s">
        <v>366</v>
      </c>
      <c r="AI18" s="18" t="s">
        <v>366</v>
      </c>
    </row>
    <row r="19" spans="1:35" x14ac:dyDescent="0.35">
      <c r="A19" s="18" t="s">
        <v>454</v>
      </c>
      <c r="B19" s="18" t="s">
        <v>134</v>
      </c>
      <c r="C19" s="30">
        <v>222</v>
      </c>
      <c r="D19" s="34">
        <v>2014</v>
      </c>
      <c r="E19" s="34">
        <v>8</v>
      </c>
      <c r="F19" s="34">
        <v>13</v>
      </c>
      <c r="G19" s="32">
        <v>17</v>
      </c>
      <c r="H19" s="32" t="s">
        <v>366</v>
      </c>
      <c r="I19" s="22">
        <v>0.75</v>
      </c>
      <c r="J19" s="33">
        <v>1008</v>
      </c>
      <c r="K19" s="33">
        <v>1039</v>
      </c>
      <c r="L19" s="33">
        <f t="shared" si="7"/>
        <v>31</v>
      </c>
      <c r="M19">
        <v>78</v>
      </c>
      <c r="N19">
        <v>72</v>
      </c>
      <c r="O19">
        <v>3.6280000000000001</v>
      </c>
      <c r="P19" s="18">
        <f t="shared" si="0"/>
        <v>0.90700000000000003</v>
      </c>
      <c r="Q19" s="31">
        <v>41864</v>
      </c>
      <c r="R19" s="31">
        <v>42454</v>
      </c>
      <c r="S19" s="31">
        <v>41864</v>
      </c>
      <c r="T19" s="23" t="s">
        <v>366</v>
      </c>
      <c r="U19" s="18">
        <v>16.586625202018123</v>
      </c>
      <c r="V19" s="18">
        <f t="shared" si="1"/>
        <v>7.6298897561070351</v>
      </c>
      <c r="W19" s="18">
        <f t="shared" si="2"/>
        <v>14.767528560207165</v>
      </c>
      <c r="X19" t="s">
        <v>366</v>
      </c>
      <c r="Y19" s="18" t="s">
        <v>366</v>
      </c>
      <c r="Z19" s="18" t="s">
        <v>366</v>
      </c>
      <c r="AA19" t="s">
        <v>366</v>
      </c>
      <c r="AB19" s="22" t="s">
        <v>366</v>
      </c>
      <c r="AC19" s="22" t="s">
        <v>366</v>
      </c>
      <c r="AD19" s="18" t="s">
        <v>366</v>
      </c>
      <c r="AE19" s="18" t="s">
        <v>366</v>
      </c>
      <c r="AF19" s="18" t="s">
        <v>366</v>
      </c>
      <c r="AG19" s="18" t="s">
        <v>366</v>
      </c>
      <c r="AH19" s="18" t="s">
        <v>366</v>
      </c>
      <c r="AI19" s="18" t="s">
        <v>366</v>
      </c>
    </row>
    <row r="20" spans="1:35" x14ac:dyDescent="0.35">
      <c r="A20" s="18" t="s">
        <v>455</v>
      </c>
      <c r="B20" s="18" t="s">
        <v>135</v>
      </c>
      <c r="C20" s="30">
        <v>222</v>
      </c>
      <c r="D20" s="34">
        <v>2014</v>
      </c>
      <c r="E20" s="34">
        <v>8</v>
      </c>
      <c r="F20" s="34">
        <v>13</v>
      </c>
      <c r="G20" s="32">
        <v>17</v>
      </c>
      <c r="H20" s="32" t="s">
        <v>366</v>
      </c>
      <c r="I20" s="22">
        <v>0.75</v>
      </c>
      <c r="J20" s="33">
        <v>1009</v>
      </c>
      <c r="K20" s="33">
        <v>1039</v>
      </c>
      <c r="L20" s="33">
        <f t="shared" si="7"/>
        <v>30</v>
      </c>
      <c r="M20">
        <v>78</v>
      </c>
      <c r="N20">
        <v>76</v>
      </c>
      <c r="O20">
        <v>4.1609999999999996</v>
      </c>
      <c r="P20" s="18">
        <f t="shared" si="0"/>
        <v>1.0402499999999999</v>
      </c>
      <c r="Q20" s="31">
        <v>41864</v>
      </c>
      <c r="R20" s="31">
        <v>42454</v>
      </c>
      <c r="S20" s="31">
        <v>41864</v>
      </c>
      <c r="T20" s="23" t="s">
        <v>366</v>
      </c>
      <c r="U20" s="18">
        <v>16.031444547235079</v>
      </c>
      <c r="V20" s="18">
        <f t="shared" si="1"/>
        <v>7.0747091013239913</v>
      </c>
      <c r="W20" s="18">
        <f t="shared" si="2"/>
        <v>14.149418202647983</v>
      </c>
      <c r="X20" s="18">
        <v>418.66514239643197</v>
      </c>
      <c r="Y20" s="18">
        <f t="shared" si="8"/>
        <v>74.969757833448256</v>
      </c>
      <c r="Z20" s="18">
        <f t="shared" si="3"/>
        <v>149.93951566689651</v>
      </c>
      <c r="AA20" s="22">
        <v>12.387500000000003</v>
      </c>
      <c r="AB20" s="22">
        <f t="shared" si="4"/>
        <v>6.3234375000000016</v>
      </c>
      <c r="AC20" s="22">
        <f t="shared" si="5"/>
        <v>12.646875000000003</v>
      </c>
      <c r="AD20" s="18" t="s">
        <v>366</v>
      </c>
      <c r="AE20" s="18" t="s">
        <v>366</v>
      </c>
      <c r="AF20" s="18" t="s">
        <v>366</v>
      </c>
      <c r="AG20" s="18" t="s">
        <v>366</v>
      </c>
      <c r="AH20" s="18" t="s">
        <v>366</v>
      </c>
      <c r="AI20" s="18">
        <f t="shared" si="6"/>
        <v>26.252250263256965</v>
      </c>
    </row>
    <row r="21" spans="1:35" x14ac:dyDescent="0.35">
      <c r="A21" s="18" t="s">
        <v>456</v>
      </c>
      <c r="B21" s="18" t="s">
        <v>136</v>
      </c>
      <c r="C21" s="30">
        <v>222</v>
      </c>
      <c r="D21" s="34">
        <v>2014</v>
      </c>
      <c r="E21" s="34">
        <v>8</v>
      </c>
      <c r="F21" s="34">
        <v>13</v>
      </c>
      <c r="G21" s="32">
        <v>17</v>
      </c>
      <c r="H21" s="32" t="s">
        <v>366</v>
      </c>
      <c r="I21" s="22">
        <v>0.75</v>
      </c>
      <c r="J21" s="33">
        <v>1009</v>
      </c>
      <c r="K21" s="33">
        <v>1040</v>
      </c>
      <c r="L21" s="33">
        <f t="shared" si="7"/>
        <v>31</v>
      </c>
      <c r="M21">
        <v>94</v>
      </c>
      <c r="N21">
        <v>90</v>
      </c>
      <c r="O21">
        <v>8.5079999999999991</v>
      </c>
      <c r="P21" s="18">
        <f t="shared" si="0"/>
        <v>2.1269999999999998</v>
      </c>
      <c r="Q21" s="31">
        <v>41864</v>
      </c>
      <c r="R21" s="31">
        <v>42454</v>
      </c>
      <c r="S21" s="31">
        <v>41864</v>
      </c>
      <c r="T21" s="23" t="s">
        <v>366</v>
      </c>
      <c r="U21" t="s">
        <v>366</v>
      </c>
      <c r="V21" s="18" t="s">
        <v>366</v>
      </c>
      <c r="W21" s="18" t="s">
        <v>366</v>
      </c>
      <c r="X21" t="s">
        <v>366</v>
      </c>
      <c r="Y21" s="18" t="s">
        <v>366</v>
      </c>
      <c r="Z21" s="18" t="s">
        <v>366</v>
      </c>
      <c r="AA21" s="22">
        <v>14.668750000000001</v>
      </c>
      <c r="AB21" s="22">
        <f t="shared" si="4"/>
        <v>8.0343750000000007</v>
      </c>
      <c r="AC21" s="22">
        <f t="shared" si="5"/>
        <v>15.550403225806454</v>
      </c>
      <c r="AD21" s="18" t="s">
        <v>366</v>
      </c>
      <c r="AE21" s="18" t="s">
        <v>366</v>
      </c>
      <c r="AF21" s="18" t="s">
        <v>366</v>
      </c>
      <c r="AG21" s="18" t="s">
        <v>366</v>
      </c>
      <c r="AH21" s="18" t="s">
        <v>366</v>
      </c>
      <c r="AI21" s="18" t="s">
        <v>366</v>
      </c>
    </row>
    <row r="22" spans="1:35" x14ac:dyDescent="0.35">
      <c r="A22" t="s">
        <v>431</v>
      </c>
      <c r="B22" s="18" t="s">
        <v>143</v>
      </c>
      <c r="C22" s="30">
        <v>222</v>
      </c>
      <c r="D22" s="34">
        <v>2014</v>
      </c>
      <c r="E22" s="34">
        <v>8</v>
      </c>
      <c r="F22" s="34">
        <v>13</v>
      </c>
      <c r="G22" s="32">
        <v>17</v>
      </c>
      <c r="H22" s="32" t="s">
        <v>366</v>
      </c>
      <c r="I22" s="22">
        <v>0.75</v>
      </c>
      <c r="J22" s="33">
        <v>958</v>
      </c>
      <c r="K22" s="33">
        <v>1038</v>
      </c>
      <c r="L22" s="33">
        <v>40</v>
      </c>
      <c r="M22" t="s">
        <v>366</v>
      </c>
      <c r="N22" s="18" t="s">
        <v>366</v>
      </c>
      <c r="O22" s="18" t="s">
        <v>366</v>
      </c>
      <c r="P22" s="18" t="s">
        <v>366</v>
      </c>
      <c r="Q22" s="31">
        <v>41864</v>
      </c>
      <c r="R22" s="31">
        <v>42454</v>
      </c>
      <c r="S22" s="31">
        <v>41864</v>
      </c>
      <c r="T22" s="23" t="s">
        <v>366</v>
      </c>
      <c r="U22">
        <v>7.4964275762868731</v>
      </c>
      <c r="V22" s="18">
        <f t="shared" si="1"/>
        <v>-1.4603078696242147</v>
      </c>
      <c r="W22" s="18" t="s">
        <v>366</v>
      </c>
      <c r="X22" t="s">
        <v>366</v>
      </c>
      <c r="Y22" s="18" t="s">
        <v>366</v>
      </c>
      <c r="Z22" s="18" t="s">
        <v>366</v>
      </c>
      <c r="AA22" s="12">
        <v>4.0078125</v>
      </c>
      <c r="AB22" s="22">
        <f t="shared" si="4"/>
        <v>3.8671875000000133E-2</v>
      </c>
      <c r="AC22" s="22" t="s">
        <v>366</v>
      </c>
      <c r="AD22" s="18" t="s">
        <v>366</v>
      </c>
      <c r="AE22" s="18" t="s">
        <v>366</v>
      </c>
      <c r="AF22" s="18" t="s">
        <v>366</v>
      </c>
      <c r="AG22" s="18" t="s">
        <v>366</v>
      </c>
      <c r="AH22" s="18" t="s">
        <v>366</v>
      </c>
      <c r="AI22" s="18" t="s">
        <v>366</v>
      </c>
    </row>
    <row r="23" spans="1:35" x14ac:dyDescent="0.35">
      <c r="A23" s="18" t="s">
        <v>432</v>
      </c>
      <c r="B23" s="18" t="s">
        <v>138</v>
      </c>
      <c r="C23" s="30">
        <v>222</v>
      </c>
      <c r="D23" s="34">
        <v>2014</v>
      </c>
      <c r="E23" s="34">
        <v>8</v>
      </c>
      <c r="F23" s="34">
        <v>13</v>
      </c>
      <c r="G23" s="32">
        <v>17</v>
      </c>
      <c r="H23" s="32" t="s">
        <v>366</v>
      </c>
      <c r="I23" s="22">
        <v>0.75</v>
      </c>
      <c r="J23" s="33">
        <v>958</v>
      </c>
      <c r="K23" s="33">
        <v>1038</v>
      </c>
      <c r="L23" s="33">
        <v>40</v>
      </c>
      <c r="M23" s="18" t="s">
        <v>366</v>
      </c>
      <c r="N23" s="18" t="s">
        <v>366</v>
      </c>
      <c r="O23" s="18" t="s">
        <v>366</v>
      </c>
      <c r="P23" s="18" t="s">
        <v>366</v>
      </c>
      <c r="Q23" s="31">
        <v>41864</v>
      </c>
      <c r="R23" s="31">
        <v>42454</v>
      </c>
      <c r="S23" s="31">
        <v>41864</v>
      </c>
      <c r="T23" s="23" t="s">
        <v>366</v>
      </c>
      <c r="U23">
        <v>8.7094080075163554</v>
      </c>
      <c r="V23" s="18">
        <f t="shared" si="1"/>
        <v>-0.24732743839473237</v>
      </c>
      <c r="W23" s="18" t="s">
        <v>366</v>
      </c>
      <c r="X23" t="s">
        <v>366</v>
      </c>
      <c r="Y23" s="18" t="s">
        <v>366</v>
      </c>
      <c r="Z23" s="18" t="s">
        <v>366</v>
      </c>
      <c r="AA23" s="12">
        <v>3.9609374999999996</v>
      </c>
      <c r="AB23" s="22">
        <f t="shared" si="4"/>
        <v>3.5156249999998002E-3</v>
      </c>
      <c r="AC23" s="22" t="s">
        <v>366</v>
      </c>
      <c r="AD23" s="18" t="s">
        <v>366</v>
      </c>
      <c r="AE23" s="18" t="s">
        <v>366</v>
      </c>
      <c r="AF23" s="18" t="s">
        <v>366</v>
      </c>
      <c r="AG23" s="18" t="s">
        <v>366</v>
      </c>
      <c r="AH23" s="18" t="s">
        <v>366</v>
      </c>
      <c r="AI23" s="18" t="s">
        <v>366</v>
      </c>
    </row>
    <row r="24" spans="1:35" x14ac:dyDescent="0.35">
      <c r="A24" s="18" t="s">
        <v>433</v>
      </c>
      <c r="B24" s="18" t="s">
        <v>139</v>
      </c>
      <c r="C24" s="30">
        <v>222</v>
      </c>
      <c r="D24" s="34">
        <v>2014</v>
      </c>
      <c r="E24" s="34">
        <v>8</v>
      </c>
      <c r="F24" s="34">
        <v>13</v>
      </c>
      <c r="G24" s="32">
        <v>17</v>
      </c>
      <c r="H24" s="32" t="s">
        <v>366</v>
      </c>
      <c r="I24" s="22">
        <v>0.75</v>
      </c>
      <c r="J24" s="33">
        <v>958</v>
      </c>
      <c r="K24" s="33">
        <v>1038</v>
      </c>
      <c r="L24" s="33">
        <v>40</v>
      </c>
      <c r="M24" s="18" t="s">
        <v>366</v>
      </c>
      <c r="N24" s="18" t="s">
        <v>366</v>
      </c>
      <c r="O24" s="18" t="s">
        <v>366</v>
      </c>
      <c r="P24" s="18" t="s">
        <v>366</v>
      </c>
      <c r="Q24" s="31">
        <v>41864</v>
      </c>
      <c r="R24" s="31">
        <v>42454</v>
      </c>
      <c r="S24" s="31">
        <v>41864</v>
      </c>
      <c r="T24" s="23" t="s">
        <v>366</v>
      </c>
      <c r="U24">
        <v>9.9609517152626132</v>
      </c>
      <c r="V24" s="18">
        <f t="shared" si="1"/>
        <v>1.0042162693515255</v>
      </c>
      <c r="W24" s="18" t="s">
        <v>366</v>
      </c>
      <c r="X24" t="s">
        <v>366</v>
      </c>
      <c r="Y24" s="18" t="s">
        <v>366</v>
      </c>
      <c r="Z24" s="18" t="s">
        <v>366</v>
      </c>
      <c r="AA24" s="12">
        <v>3.7968749999999991</v>
      </c>
      <c r="AB24" s="22">
        <f t="shared" si="4"/>
        <v>-0.11953125000000053</v>
      </c>
      <c r="AC24" s="22" t="s">
        <v>366</v>
      </c>
      <c r="AD24" s="18" t="s">
        <v>366</v>
      </c>
      <c r="AE24" s="18" t="s">
        <v>366</v>
      </c>
      <c r="AF24" s="18" t="s">
        <v>366</v>
      </c>
      <c r="AG24" s="18" t="s">
        <v>366</v>
      </c>
      <c r="AH24" s="18" t="s">
        <v>366</v>
      </c>
      <c r="AI24" s="18" t="s">
        <v>366</v>
      </c>
    </row>
    <row r="25" spans="1:35" x14ac:dyDescent="0.35">
      <c r="A25" s="18" t="s">
        <v>434</v>
      </c>
      <c r="B25" s="18" t="s">
        <v>140</v>
      </c>
      <c r="C25" s="30">
        <v>222</v>
      </c>
      <c r="D25" s="34">
        <v>2014</v>
      </c>
      <c r="E25" s="34">
        <v>8</v>
      </c>
      <c r="F25" s="34">
        <v>13</v>
      </c>
      <c r="G25" s="32">
        <v>17</v>
      </c>
      <c r="H25" s="32" t="s">
        <v>366</v>
      </c>
      <c r="I25" s="22">
        <v>0.75</v>
      </c>
      <c r="J25" s="33">
        <v>958</v>
      </c>
      <c r="K25" s="33">
        <v>1038</v>
      </c>
      <c r="L25" s="33">
        <v>40</v>
      </c>
      <c r="M25" s="18" t="s">
        <v>366</v>
      </c>
      <c r="N25" s="18" t="s">
        <v>366</v>
      </c>
      <c r="O25" s="18" t="s">
        <v>366</v>
      </c>
      <c r="P25" s="18" t="s">
        <v>366</v>
      </c>
      <c r="Q25" s="31">
        <v>41864</v>
      </c>
      <c r="R25" s="31">
        <v>42454</v>
      </c>
      <c r="S25" s="31">
        <v>41864</v>
      </c>
      <c r="T25" s="23" t="s">
        <v>366</v>
      </c>
      <c r="U25">
        <v>8.0968111666931382</v>
      </c>
      <c r="V25" s="18">
        <f t="shared" si="1"/>
        <v>-0.85992427921794956</v>
      </c>
      <c r="W25" s="18" t="s">
        <v>366</v>
      </c>
      <c r="X25" t="s">
        <v>366</v>
      </c>
      <c r="Y25" s="18" t="s">
        <v>366</v>
      </c>
      <c r="Z25" s="18" t="s">
        <v>366</v>
      </c>
      <c r="AA25" s="12">
        <v>3.9140624999999996</v>
      </c>
      <c r="AB25" s="22">
        <f t="shared" si="4"/>
        <v>-3.16406250000002E-2</v>
      </c>
      <c r="AC25" s="22" t="s">
        <v>366</v>
      </c>
      <c r="AD25" s="18" t="s">
        <v>366</v>
      </c>
      <c r="AE25" s="18" t="s">
        <v>366</v>
      </c>
      <c r="AF25" s="18" t="s">
        <v>366</v>
      </c>
      <c r="AG25" s="18" t="s">
        <v>366</v>
      </c>
      <c r="AH25" s="18" t="s">
        <v>366</v>
      </c>
      <c r="AI25" s="18" t="s">
        <v>366</v>
      </c>
    </row>
    <row r="26" spans="1:35" x14ac:dyDescent="0.35">
      <c r="A26" s="18" t="s">
        <v>435</v>
      </c>
      <c r="B26" s="18" t="s">
        <v>141</v>
      </c>
      <c r="C26" s="30">
        <v>222</v>
      </c>
      <c r="D26" s="34">
        <v>2014</v>
      </c>
      <c r="E26" s="34">
        <v>8</v>
      </c>
      <c r="F26" s="34">
        <v>13</v>
      </c>
      <c r="G26" s="32">
        <v>17</v>
      </c>
      <c r="H26" s="32" t="s">
        <v>366</v>
      </c>
      <c r="I26" s="22">
        <v>0.75</v>
      </c>
      <c r="J26" s="33">
        <v>958</v>
      </c>
      <c r="K26" s="33">
        <v>1038</v>
      </c>
      <c r="L26" s="33">
        <v>40</v>
      </c>
      <c r="M26" s="18" t="s">
        <v>366</v>
      </c>
      <c r="N26" s="18" t="s">
        <v>366</v>
      </c>
      <c r="O26" s="18" t="s">
        <v>366</v>
      </c>
      <c r="P26" s="18" t="s">
        <v>366</v>
      </c>
      <c r="Q26" s="31">
        <v>41864</v>
      </c>
      <c r="R26" s="31">
        <v>42454</v>
      </c>
      <c r="S26" s="31">
        <v>41864</v>
      </c>
      <c r="T26" s="23" t="s">
        <v>366</v>
      </c>
      <c r="U26">
        <v>10.520078763796453</v>
      </c>
      <c r="V26" s="18">
        <f t="shared" si="1"/>
        <v>1.5633433178853657</v>
      </c>
      <c r="W26" s="18" t="s">
        <v>366</v>
      </c>
      <c r="X26" s="5">
        <v>318.70546528516763</v>
      </c>
      <c r="Y26" s="18">
        <f t="shared" si="8"/>
        <v>0</v>
      </c>
      <c r="Z26" s="18" t="s">
        <v>366</v>
      </c>
      <c r="AA26" s="12">
        <v>4.1015625</v>
      </c>
      <c r="AB26" s="22">
        <f t="shared" si="4"/>
        <v>0.10898437500000013</v>
      </c>
      <c r="AC26" s="22" t="s">
        <v>366</v>
      </c>
      <c r="AD26" s="18" t="s">
        <v>366</v>
      </c>
      <c r="AE26" s="18" t="s">
        <v>366</v>
      </c>
      <c r="AF26" s="18" t="s">
        <v>366</v>
      </c>
      <c r="AG26" s="18" t="s">
        <v>366</v>
      </c>
      <c r="AH26" s="18" t="s">
        <v>366</v>
      </c>
      <c r="AI26" s="18" t="s">
        <v>366</v>
      </c>
    </row>
    <row r="27" spans="1:35" x14ac:dyDescent="0.35">
      <c r="A27" t="s">
        <v>436</v>
      </c>
      <c r="B27" s="18" t="s">
        <v>117</v>
      </c>
      <c r="C27" s="9">
        <v>239</v>
      </c>
      <c r="D27" s="34">
        <v>2014</v>
      </c>
      <c r="E27" s="34">
        <v>8</v>
      </c>
      <c r="F27" s="34">
        <v>15</v>
      </c>
      <c r="G27" s="32">
        <v>18</v>
      </c>
      <c r="H27" s="32" t="s">
        <v>366</v>
      </c>
      <c r="I27" s="22">
        <v>0.75</v>
      </c>
      <c r="J27" s="33">
        <v>857</v>
      </c>
      <c r="K27" s="33">
        <v>927</v>
      </c>
      <c r="L27" s="33">
        <v>30</v>
      </c>
      <c r="M27">
        <v>47</v>
      </c>
      <c r="N27">
        <v>44</v>
      </c>
      <c r="O27">
        <v>0.878</v>
      </c>
      <c r="P27" s="18">
        <f t="shared" si="0"/>
        <v>0.2195</v>
      </c>
      <c r="Q27" s="31" t="s">
        <v>366</v>
      </c>
      <c r="R27" s="31">
        <v>42454</v>
      </c>
      <c r="S27" s="31">
        <v>41866</v>
      </c>
      <c r="T27" s="23" t="s">
        <v>366</v>
      </c>
      <c r="U27" t="s">
        <v>366</v>
      </c>
      <c r="V27" s="18" t="s">
        <v>366</v>
      </c>
      <c r="W27" s="18" t="s">
        <v>366</v>
      </c>
      <c r="X27" s="31" t="s">
        <v>366</v>
      </c>
      <c r="Y27" s="18" t="s">
        <v>366</v>
      </c>
      <c r="Z27" s="18" t="s">
        <v>366</v>
      </c>
      <c r="AA27" s="12">
        <v>11.320312499999998</v>
      </c>
      <c r="AB27" s="22">
        <f>(AA27-AVERAGE($AA$47:$AA$48, $AA$50:$AA$51))*I27</f>
        <v>5.0613281249999984</v>
      </c>
      <c r="AC27" s="22">
        <f t="shared" si="5"/>
        <v>10.122656249999997</v>
      </c>
      <c r="AD27" s="18" t="s">
        <v>366</v>
      </c>
      <c r="AE27" s="18" t="s">
        <v>366</v>
      </c>
      <c r="AF27" s="18" t="s">
        <v>366</v>
      </c>
      <c r="AG27" s="18" t="s">
        <v>366</v>
      </c>
      <c r="AH27" s="18" t="s">
        <v>366</v>
      </c>
      <c r="AI27" s="18" t="s">
        <v>366</v>
      </c>
    </row>
    <row r="28" spans="1:35" x14ac:dyDescent="0.35">
      <c r="A28" s="18" t="s">
        <v>437</v>
      </c>
      <c r="B28" s="18" t="s">
        <v>118</v>
      </c>
      <c r="C28" s="9">
        <v>239</v>
      </c>
      <c r="D28" s="34">
        <v>2014</v>
      </c>
      <c r="E28" s="34">
        <v>8</v>
      </c>
      <c r="F28" s="34">
        <v>15</v>
      </c>
      <c r="G28" s="32">
        <v>18</v>
      </c>
      <c r="H28" s="32" t="s">
        <v>366</v>
      </c>
      <c r="I28" s="22">
        <v>0.75</v>
      </c>
      <c r="J28" s="33">
        <v>858</v>
      </c>
      <c r="K28" s="33">
        <v>928</v>
      </c>
      <c r="L28" s="33">
        <v>30</v>
      </c>
      <c r="M28">
        <v>51</v>
      </c>
      <c r="N28">
        <v>48</v>
      </c>
      <c r="O28">
        <v>1.29</v>
      </c>
      <c r="P28" s="18">
        <f t="shared" si="0"/>
        <v>0.32250000000000001</v>
      </c>
      <c r="Q28" s="31" t="s">
        <v>366</v>
      </c>
      <c r="R28" s="31">
        <v>42454</v>
      </c>
      <c r="S28" s="31">
        <v>41866</v>
      </c>
      <c r="T28" s="23" t="s">
        <v>366</v>
      </c>
      <c r="U28" t="s">
        <v>366</v>
      </c>
      <c r="V28" s="18" t="s">
        <v>366</v>
      </c>
      <c r="W28" s="18" t="s">
        <v>366</v>
      </c>
      <c r="X28" s="31" t="s">
        <v>366</v>
      </c>
      <c r="Y28" s="18" t="s">
        <v>366</v>
      </c>
      <c r="Z28" s="18" t="s">
        <v>366</v>
      </c>
      <c r="AA28" s="12">
        <v>11.671875</v>
      </c>
      <c r="AB28" s="22">
        <f t="shared" ref="AB28:AB51" si="9">(AA28-AVERAGE($AA$47:$AA$48, $AA$50:$AA$51))*I28</f>
        <v>5.3249999999999993</v>
      </c>
      <c r="AC28" s="22">
        <f t="shared" si="5"/>
        <v>10.649999999999999</v>
      </c>
      <c r="AD28" s="18" t="s">
        <v>366</v>
      </c>
      <c r="AE28" s="18" t="s">
        <v>366</v>
      </c>
      <c r="AF28" s="18" t="s">
        <v>366</v>
      </c>
      <c r="AG28" s="18" t="s">
        <v>366</v>
      </c>
      <c r="AH28" s="18" t="s">
        <v>366</v>
      </c>
      <c r="AI28" s="18" t="s">
        <v>366</v>
      </c>
    </row>
    <row r="29" spans="1:35" x14ac:dyDescent="0.35">
      <c r="A29" s="18" t="s">
        <v>438</v>
      </c>
      <c r="B29" s="18" t="s">
        <v>119</v>
      </c>
      <c r="C29" s="9">
        <v>239</v>
      </c>
      <c r="D29" s="34">
        <v>2014</v>
      </c>
      <c r="E29" s="34">
        <v>8</v>
      </c>
      <c r="F29" s="34">
        <v>15</v>
      </c>
      <c r="G29" s="32">
        <v>18</v>
      </c>
      <c r="H29" s="32" t="s">
        <v>366</v>
      </c>
      <c r="I29" s="22">
        <v>0.75</v>
      </c>
      <c r="J29" s="33">
        <v>858</v>
      </c>
      <c r="K29" s="33">
        <v>928</v>
      </c>
      <c r="L29" s="33">
        <v>30</v>
      </c>
      <c r="M29">
        <v>59</v>
      </c>
      <c r="N29">
        <v>54</v>
      </c>
      <c r="O29">
        <v>1.623</v>
      </c>
      <c r="P29" s="18">
        <f t="shared" si="0"/>
        <v>0.40575</v>
      </c>
      <c r="Q29" s="31" t="s">
        <v>366</v>
      </c>
      <c r="R29" s="31">
        <v>42454</v>
      </c>
      <c r="S29" s="31">
        <v>41866</v>
      </c>
      <c r="T29" s="23" t="s">
        <v>366</v>
      </c>
      <c r="U29" t="s">
        <v>366</v>
      </c>
      <c r="V29" s="18" t="s">
        <v>366</v>
      </c>
      <c r="W29" s="18" t="s">
        <v>366</v>
      </c>
      <c r="X29" s="31" t="s">
        <v>366</v>
      </c>
      <c r="Y29" s="18" t="s">
        <v>366</v>
      </c>
      <c r="Z29" s="18" t="s">
        <v>366</v>
      </c>
      <c r="AA29" s="22">
        <v>19.750000000000004</v>
      </c>
      <c r="AB29" s="22">
        <f t="shared" si="9"/>
        <v>11.383593750000003</v>
      </c>
      <c r="AC29" s="22">
        <f t="shared" si="5"/>
        <v>22.767187500000006</v>
      </c>
      <c r="AD29" s="18" t="s">
        <v>366</v>
      </c>
      <c r="AE29" s="18" t="s">
        <v>366</v>
      </c>
      <c r="AF29" s="18" t="s">
        <v>366</v>
      </c>
      <c r="AG29" s="18" t="s">
        <v>366</v>
      </c>
      <c r="AH29" s="18" t="s">
        <v>366</v>
      </c>
      <c r="AI29" s="18" t="s">
        <v>366</v>
      </c>
    </row>
    <row r="30" spans="1:35" x14ac:dyDescent="0.35">
      <c r="A30" s="18" t="s">
        <v>439</v>
      </c>
      <c r="B30" s="18" t="s">
        <v>120</v>
      </c>
      <c r="C30" s="9">
        <v>239</v>
      </c>
      <c r="D30" s="34">
        <v>2014</v>
      </c>
      <c r="E30" s="34">
        <v>8</v>
      </c>
      <c r="F30" s="34">
        <v>15</v>
      </c>
      <c r="G30" s="32">
        <v>18</v>
      </c>
      <c r="H30" s="32" t="s">
        <v>366</v>
      </c>
      <c r="I30" s="22">
        <v>0.75</v>
      </c>
      <c r="J30" s="33">
        <v>859</v>
      </c>
      <c r="K30" s="33">
        <v>929</v>
      </c>
      <c r="L30" s="33">
        <v>30</v>
      </c>
      <c r="M30">
        <v>47</v>
      </c>
      <c r="N30">
        <v>43</v>
      </c>
      <c r="O30">
        <v>0.71499999999999997</v>
      </c>
      <c r="P30" s="18">
        <f t="shared" si="0"/>
        <v>0.17874999999999999</v>
      </c>
      <c r="Q30" s="31" t="s">
        <v>366</v>
      </c>
      <c r="R30" s="31">
        <v>42454</v>
      </c>
      <c r="S30" s="31">
        <v>41866</v>
      </c>
      <c r="T30" s="23" t="s">
        <v>366</v>
      </c>
      <c r="U30" t="s">
        <v>366</v>
      </c>
      <c r="V30" s="18" t="s">
        <v>366</v>
      </c>
      <c r="W30" s="18" t="s">
        <v>366</v>
      </c>
      <c r="X30" s="31" t="s">
        <v>366</v>
      </c>
      <c r="Y30" s="18" t="s">
        <v>366</v>
      </c>
      <c r="Z30" s="18" t="s">
        <v>366</v>
      </c>
      <c r="AA30" s="12">
        <v>14.273437499999998</v>
      </c>
      <c r="AB30" s="22">
        <f t="shared" si="9"/>
        <v>7.2761718749999984</v>
      </c>
      <c r="AC30" s="22">
        <f t="shared" si="5"/>
        <v>14.552343749999997</v>
      </c>
      <c r="AD30" s="18" t="s">
        <v>366</v>
      </c>
      <c r="AE30" s="18" t="s">
        <v>366</v>
      </c>
      <c r="AF30" s="18" t="s">
        <v>366</v>
      </c>
      <c r="AG30" s="18" t="s">
        <v>366</v>
      </c>
      <c r="AH30" s="18" t="s">
        <v>366</v>
      </c>
      <c r="AI30" s="18" t="s">
        <v>366</v>
      </c>
    </row>
    <row r="31" spans="1:35" x14ac:dyDescent="0.35">
      <c r="A31" s="18" t="s">
        <v>440</v>
      </c>
      <c r="B31" s="18" t="s">
        <v>121</v>
      </c>
      <c r="C31" s="9">
        <v>239</v>
      </c>
      <c r="D31" s="34">
        <v>2014</v>
      </c>
      <c r="E31" s="34">
        <v>8</v>
      </c>
      <c r="F31" s="34">
        <v>15</v>
      </c>
      <c r="G31" s="32">
        <v>18</v>
      </c>
      <c r="H31" s="32" t="s">
        <v>366</v>
      </c>
      <c r="I31" s="22">
        <v>0.75</v>
      </c>
      <c r="J31" s="33">
        <v>900</v>
      </c>
      <c r="K31" s="33">
        <v>929</v>
      </c>
      <c r="L31" s="33">
        <f t="shared" si="7"/>
        <v>29</v>
      </c>
      <c r="M31">
        <v>55</v>
      </c>
      <c r="N31">
        <v>51</v>
      </c>
      <c r="O31">
        <v>1.4350000000000001</v>
      </c>
      <c r="P31" s="18">
        <f t="shared" si="0"/>
        <v>0.35875000000000001</v>
      </c>
      <c r="Q31" s="31" t="s">
        <v>366</v>
      </c>
      <c r="R31" s="31">
        <v>42454</v>
      </c>
      <c r="S31" s="31">
        <v>41866</v>
      </c>
      <c r="T31" s="23" t="s">
        <v>366</v>
      </c>
      <c r="U31" t="s">
        <v>366</v>
      </c>
      <c r="V31" s="18" t="s">
        <v>366</v>
      </c>
      <c r="W31" s="18" t="s">
        <v>366</v>
      </c>
      <c r="X31" s="31" t="s">
        <v>366</v>
      </c>
      <c r="Y31" s="18" t="s">
        <v>366</v>
      </c>
      <c r="Z31" s="18" t="s">
        <v>366</v>
      </c>
      <c r="AA31" s="22">
        <v>13.312500000000004</v>
      </c>
      <c r="AB31" s="22">
        <f t="shared" si="9"/>
        <v>6.5554687500000028</v>
      </c>
      <c r="AC31" s="22">
        <f t="shared" si="5"/>
        <v>13.563038793103456</v>
      </c>
      <c r="AD31" s="18" t="s">
        <v>366</v>
      </c>
      <c r="AE31" s="18" t="s">
        <v>366</v>
      </c>
      <c r="AF31" s="18" t="s">
        <v>366</v>
      </c>
      <c r="AG31" s="18" t="s">
        <v>366</v>
      </c>
      <c r="AH31" s="18" t="s">
        <v>366</v>
      </c>
      <c r="AI31" s="18" t="s">
        <v>366</v>
      </c>
    </row>
    <row r="32" spans="1:35" x14ac:dyDescent="0.35">
      <c r="A32" s="18" t="s">
        <v>441</v>
      </c>
      <c r="B32" s="18" t="s">
        <v>122</v>
      </c>
      <c r="C32" s="9">
        <v>239</v>
      </c>
      <c r="D32" s="34">
        <v>2014</v>
      </c>
      <c r="E32" s="34">
        <v>8</v>
      </c>
      <c r="F32" s="34">
        <v>15</v>
      </c>
      <c r="G32" s="32">
        <v>18</v>
      </c>
      <c r="H32" s="32" t="s">
        <v>366</v>
      </c>
      <c r="I32" s="22">
        <v>0.75</v>
      </c>
      <c r="J32" s="33">
        <v>900</v>
      </c>
      <c r="K32" s="33">
        <v>931</v>
      </c>
      <c r="L32" s="33">
        <f t="shared" si="7"/>
        <v>31</v>
      </c>
      <c r="M32">
        <v>48</v>
      </c>
      <c r="N32">
        <v>45</v>
      </c>
      <c r="O32">
        <v>0.89100000000000001</v>
      </c>
      <c r="P32" s="18">
        <f t="shared" si="0"/>
        <v>0.22275</v>
      </c>
      <c r="Q32" s="31" t="s">
        <v>366</v>
      </c>
      <c r="R32" s="31">
        <v>42454</v>
      </c>
      <c r="S32" s="31">
        <v>41866</v>
      </c>
      <c r="T32" s="23" t="s">
        <v>366</v>
      </c>
      <c r="U32" t="s">
        <v>366</v>
      </c>
      <c r="V32" s="18" t="s">
        <v>366</v>
      </c>
      <c r="W32" s="18" t="s">
        <v>366</v>
      </c>
      <c r="X32" s="31" t="s">
        <v>366</v>
      </c>
      <c r="Y32" s="18" t="s">
        <v>366</v>
      </c>
      <c r="Z32" s="18" t="s">
        <v>366</v>
      </c>
      <c r="AA32" s="12">
        <v>9.140625</v>
      </c>
      <c r="AB32" s="22">
        <f t="shared" si="9"/>
        <v>3.4265624999999997</v>
      </c>
      <c r="AC32" s="22">
        <f t="shared" si="5"/>
        <v>6.6320564516129021</v>
      </c>
      <c r="AD32" s="18" t="s">
        <v>366</v>
      </c>
      <c r="AE32" s="18" t="s">
        <v>366</v>
      </c>
      <c r="AF32" s="18" t="s">
        <v>366</v>
      </c>
      <c r="AG32" s="18" t="s">
        <v>366</v>
      </c>
      <c r="AH32" s="18" t="s">
        <v>366</v>
      </c>
      <c r="AI32" s="18" t="s">
        <v>366</v>
      </c>
    </row>
    <row r="33" spans="1:35" x14ac:dyDescent="0.35">
      <c r="A33" s="18" t="s">
        <v>442</v>
      </c>
      <c r="B33" s="18" t="s">
        <v>123</v>
      </c>
      <c r="C33" s="9">
        <v>239</v>
      </c>
      <c r="D33" s="34">
        <v>2014</v>
      </c>
      <c r="E33" s="34">
        <v>8</v>
      </c>
      <c r="F33" s="34">
        <v>15</v>
      </c>
      <c r="G33" s="32">
        <v>18</v>
      </c>
      <c r="H33" s="32" t="s">
        <v>366</v>
      </c>
      <c r="I33" s="22">
        <v>0.75</v>
      </c>
      <c r="J33" s="33">
        <v>901</v>
      </c>
      <c r="K33" s="33">
        <v>931</v>
      </c>
      <c r="L33" s="33">
        <f>K33-J34</f>
        <v>30</v>
      </c>
      <c r="M33">
        <v>52</v>
      </c>
      <c r="N33">
        <v>49</v>
      </c>
      <c r="O33">
        <v>1.137</v>
      </c>
      <c r="P33" s="18">
        <f t="shared" si="0"/>
        <v>0.28425</v>
      </c>
      <c r="Q33" s="31" t="s">
        <v>366</v>
      </c>
      <c r="R33" s="31">
        <v>42454</v>
      </c>
      <c r="S33" s="31">
        <v>41866</v>
      </c>
      <c r="T33" s="23" t="s">
        <v>366</v>
      </c>
      <c r="U33" t="s">
        <v>366</v>
      </c>
      <c r="V33" s="18" t="s">
        <v>366</v>
      </c>
      <c r="W33" s="18" t="s">
        <v>366</v>
      </c>
      <c r="X33" s="5">
        <v>396.4830496574366</v>
      </c>
      <c r="Y33" s="18">
        <f>(X33-420.68)*I33</f>
        <v>-18.147712756922559</v>
      </c>
      <c r="Z33" s="18" t="s">
        <v>366</v>
      </c>
      <c r="AA33">
        <v>21.66796875</v>
      </c>
      <c r="AB33" s="22">
        <f t="shared" si="9"/>
        <v>12.822070312500001</v>
      </c>
      <c r="AC33" s="22">
        <f t="shared" si="5"/>
        <v>25.644140625000002</v>
      </c>
      <c r="AD33" s="18" t="s">
        <v>366</v>
      </c>
      <c r="AE33" s="18" t="s">
        <v>366</v>
      </c>
      <c r="AF33" s="18" t="s">
        <v>366</v>
      </c>
      <c r="AG33" s="18" t="s">
        <v>366</v>
      </c>
      <c r="AH33" s="18" t="s">
        <v>366</v>
      </c>
      <c r="AI33" s="18" t="s">
        <v>366</v>
      </c>
    </row>
    <row r="34" spans="1:35" x14ac:dyDescent="0.35">
      <c r="A34" s="18" t="s">
        <v>443</v>
      </c>
      <c r="B34" s="18" t="s">
        <v>124</v>
      </c>
      <c r="C34" s="9">
        <v>239</v>
      </c>
      <c r="D34" s="34">
        <v>2014</v>
      </c>
      <c r="E34" s="34">
        <v>8</v>
      </c>
      <c r="F34" s="34">
        <v>15</v>
      </c>
      <c r="G34" s="32">
        <v>18</v>
      </c>
      <c r="H34" s="32" t="s">
        <v>366</v>
      </c>
      <c r="I34" s="22">
        <v>0.75</v>
      </c>
      <c r="J34" s="33">
        <v>901</v>
      </c>
      <c r="K34" s="33">
        <v>932</v>
      </c>
      <c r="L34" s="33">
        <f>K34-J34</f>
        <v>31</v>
      </c>
      <c r="M34">
        <v>40</v>
      </c>
      <c r="N34">
        <v>38</v>
      </c>
      <c r="O34">
        <v>0.75800000000000001</v>
      </c>
      <c r="P34" s="18">
        <f t="shared" si="0"/>
        <v>0.1895</v>
      </c>
      <c r="Q34" s="31" t="s">
        <v>366</v>
      </c>
      <c r="R34" s="31">
        <v>42454</v>
      </c>
      <c r="S34" s="31">
        <v>41866</v>
      </c>
      <c r="T34" s="23" t="s">
        <v>366</v>
      </c>
      <c r="U34" t="s">
        <v>366</v>
      </c>
      <c r="V34" s="18" t="s">
        <v>366</v>
      </c>
      <c r="W34" s="18" t="s">
        <v>366</v>
      </c>
      <c r="X34" s="31" t="s">
        <v>366</v>
      </c>
      <c r="Y34" s="31" t="s">
        <v>366</v>
      </c>
      <c r="Z34" s="18" t="s">
        <v>366</v>
      </c>
      <c r="AA34" s="12">
        <v>7.9453125</v>
      </c>
      <c r="AB34" s="22">
        <f t="shared" si="9"/>
        <v>2.5300781249999997</v>
      </c>
      <c r="AC34" s="22">
        <f t="shared" si="5"/>
        <v>4.8969254032258061</v>
      </c>
      <c r="AD34" s="18" t="s">
        <v>366</v>
      </c>
      <c r="AE34" s="18" t="s">
        <v>366</v>
      </c>
      <c r="AF34" s="18" t="s">
        <v>366</v>
      </c>
      <c r="AG34" s="18" t="s">
        <v>366</v>
      </c>
      <c r="AH34" s="18" t="s">
        <v>366</v>
      </c>
      <c r="AI34" s="18" t="s">
        <v>366</v>
      </c>
    </row>
    <row r="35" spans="1:35" x14ac:dyDescent="0.35">
      <c r="A35" s="18" t="s">
        <v>444</v>
      </c>
      <c r="B35" s="18" t="s">
        <v>125</v>
      </c>
      <c r="C35" s="9">
        <v>239</v>
      </c>
      <c r="D35" s="34">
        <v>2014</v>
      </c>
      <c r="E35" s="34">
        <v>8</v>
      </c>
      <c r="F35" s="34">
        <v>15</v>
      </c>
      <c r="G35" s="32">
        <v>18</v>
      </c>
      <c r="H35" s="32" t="s">
        <v>366</v>
      </c>
      <c r="I35" s="22">
        <v>0.75</v>
      </c>
      <c r="J35" s="33">
        <v>901</v>
      </c>
      <c r="K35" s="33">
        <v>933</v>
      </c>
      <c r="L35" s="33">
        <f t="shared" si="7"/>
        <v>32</v>
      </c>
      <c r="M35">
        <v>50</v>
      </c>
      <c r="N35">
        <v>47</v>
      </c>
      <c r="O35">
        <v>0.94899999999999995</v>
      </c>
      <c r="P35" s="18">
        <f t="shared" si="0"/>
        <v>0.23724999999999999</v>
      </c>
      <c r="Q35" s="31" t="s">
        <v>366</v>
      </c>
      <c r="R35" s="31">
        <v>42454</v>
      </c>
      <c r="S35" s="31">
        <v>41866</v>
      </c>
      <c r="T35" s="23" t="s">
        <v>366</v>
      </c>
      <c r="U35" t="s">
        <v>366</v>
      </c>
      <c r="V35" s="18" t="s">
        <v>366</v>
      </c>
      <c r="W35" s="18" t="s">
        <v>366</v>
      </c>
      <c r="X35" s="31" t="s">
        <v>366</v>
      </c>
      <c r="Y35" s="31" t="s">
        <v>366</v>
      </c>
      <c r="Z35" s="18" t="s">
        <v>366</v>
      </c>
      <c r="AA35" s="12">
        <v>18.838235294117645</v>
      </c>
      <c r="AB35" s="22">
        <f t="shared" si="9"/>
        <v>10.699770220588233</v>
      </c>
      <c r="AC35" s="22">
        <f t="shared" si="5"/>
        <v>20.062069163602938</v>
      </c>
      <c r="AD35" s="18" t="s">
        <v>366</v>
      </c>
      <c r="AE35" s="18" t="s">
        <v>366</v>
      </c>
      <c r="AF35" s="18" t="s">
        <v>366</v>
      </c>
      <c r="AG35" s="18" t="s">
        <v>366</v>
      </c>
      <c r="AH35" s="18" t="s">
        <v>366</v>
      </c>
      <c r="AI35" s="18" t="s">
        <v>366</v>
      </c>
    </row>
    <row r="36" spans="1:35" x14ac:dyDescent="0.35">
      <c r="A36" s="18" t="s">
        <v>445</v>
      </c>
      <c r="B36" s="18" t="s">
        <v>126</v>
      </c>
      <c r="C36" s="9">
        <v>239</v>
      </c>
      <c r="D36" s="34">
        <v>2014</v>
      </c>
      <c r="E36" s="34">
        <v>8</v>
      </c>
      <c r="F36" s="34">
        <v>15</v>
      </c>
      <c r="G36" s="32">
        <v>18</v>
      </c>
      <c r="H36" s="32" t="s">
        <v>366</v>
      </c>
      <c r="I36" s="22">
        <v>0.75</v>
      </c>
      <c r="J36" s="33">
        <v>901</v>
      </c>
      <c r="K36" s="33">
        <v>934</v>
      </c>
      <c r="L36" s="33">
        <f t="shared" si="7"/>
        <v>33</v>
      </c>
      <c r="M36">
        <v>45</v>
      </c>
      <c r="N36">
        <v>43</v>
      </c>
      <c r="O36">
        <v>0.88100000000000001</v>
      </c>
      <c r="P36" s="18">
        <f t="shared" si="0"/>
        <v>0.22025</v>
      </c>
      <c r="Q36" s="31" t="s">
        <v>366</v>
      </c>
      <c r="R36" s="31">
        <v>42454</v>
      </c>
      <c r="S36" s="31">
        <v>41866</v>
      </c>
      <c r="T36" s="23" t="s">
        <v>366</v>
      </c>
      <c r="U36" t="s">
        <v>366</v>
      </c>
      <c r="V36" s="18" t="s">
        <v>366</v>
      </c>
      <c r="W36" s="18" t="s">
        <v>366</v>
      </c>
      <c r="X36" s="5">
        <v>392.34755977494342</v>
      </c>
      <c r="Y36" s="18">
        <f>(X36-420.68)*I36</f>
        <v>-21.24933016879244</v>
      </c>
      <c r="Z36" s="18" t="s">
        <v>366</v>
      </c>
      <c r="AA36" s="12">
        <v>13.101562499999998</v>
      </c>
      <c r="AB36" s="22">
        <f t="shared" si="9"/>
        <v>6.3972656249999984</v>
      </c>
      <c r="AC36" s="22">
        <f t="shared" si="5"/>
        <v>11.631392045454543</v>
      </c>
      <c r="AD36" s="18" t="s">
        <v>366</v>
      </c>
      <c r="AE36" s="18" t="s">
        <v>366</v>
      </c>
      <c r="AF36" s="18" t="s">
        <v>366</v>
      </c>
      <c r="AG36" s="18" t="s">
        <v>366</v>
      </c>
      <c r="AH36" s="18" t="s">
        <v>366</v>
      </c>
      <c r="AI36" s="18" t="s">
        <v>366</v>
      </c>
    </row>
    <row r="37" spans="1:35" x14ac:dyDescent="0.35">
      <c r="A37" s="18" t="s">
        <v>457</v>
      </c>
      <c r="B37" s="18" t="s">
        <v>127</v>
      </c>
      <c r="C37" s="9">
        <v>239</v>
      </c>
      <c r="D37" s="34">
        <v>2014</v>
      </c>
      <c r="E37" s="34">
        <v>8</v>
      </c>
      <c r="F37" s="34">
        <v>15</v>
      </c>
      <c r="G37" s="32">
        <v>18</v>
      </c>
      <c r="H37" s="32" t="s">
        <v>366</v>
      </c>
      <c r="I37" s="22">
        <v>0.75</v>
      </c>
      <c r="J37" s="33">
        <v>901</v>
      </c>
      <c r="K37" s="33">
        <v>934</v>
      </c>
      <c r="L37" s="33">
        <f t="shared" si="7"/>
        <v>33</v>
      </c>
      <c r="M37">
        <v>42</v>
      </c>
      <c r="N37">
        <v>40</v>
      </c>
      <c r="O37">
        <v>0.747</v>
      </c>
      <c r="P37" s="18">
        <f t="shared" si="0"/>
        <v>0.18675</v>
      </c>
      <c r="Q37" s="31" t="s">
        <v>366</v>
      </c>
      <c r="R37" s="31">
        <v>42454</v>
      </c>
      <c r="S37" s="31">
        <v>41866</v>
      </c>
      <c r="T37" s="23" t="s">
        <v>366</v>
      </c>
      <c r="U37" t="s">
        <v>366</v>
      </c>
      <c r="V37" s="18" t="s">
        <v>366</v>
      </c>
      <c r="W37" s="18" t="s">
        <v>366</v>
      </c>
      <c r="X37" s="31" t="s">
        <v>366</v>
      </c>
      <c r="Y37" s="31" t="s">
        <v>366</v>
      </c>
      <c r="Z37" s="18" t="s">
        <v>366</v>
      </c>
      <c r="AA37" t="s">
        <v>366</v>
      </c>
      <c r="AB37" s="18" t="s">
        <v>366</v>
      </c>
      <c r="AC37" s="18" t="s">
        <v>366</v>
      </c>
      <c r="AD37" s="18" t="s">
        <v>366</v>
      </c>
      <c r="AE37" s="18" t="s">
        <v>366</v>
      </c>
      <c r="AF37" s="18" t="s">
        <v>366</v>
      </c>
      <c r="AG37" s="18" t="s">
        <v>366</v>
      </c>
      <c r="AH37" s="18" t="s">
        <v>366</v>
      </c>
      <c r="AI37" s="18" t="s">
        <v>366</v>
      </c>
    </row>
    <row r="38" spans="1:35" x14ac:dyDescent="0.35">
      <c r="A38" s="18" t="s">
        <v>458</v>
      </c>
      <c r="B38" s="18" t="s">
        <v>128</v>
      </c>
      <c r="C38" s="9">
        <v>239</v>
      </c>
      <c r="D38" s="34">
        <v>2014</v>
      </c>
      <c r="E38" s="34">
        <v>8</v>
      </c>
      <c r="F38" s="34">
        <v>15</v>
      </c>
      <c r="G38" s="32">
        <v>18</v>
      </c>
      <c r="H38" s="32" t="s">
        <v>366</v>
      </c>
      <c r="I38" s="22">
        <v>0.75</v>
      </c>
      <c r="J38" s="33">
        <v>901</v>
      </c>
      <c r="K38" s="33">
        <v>935</v>
      </c>
      <c r="L38" s="33">
        <f t="shared" si="7"/>
        <v>34</v>
      </c>
      <c r="M38">
        <v>45</v>
      </c>
      <c r="N38">
        <v>43</v>
      </c>
      <c r="O38">
        <v>0.85299999999999998</v>
      </c>
      <c r="P38" s="18">
        <f t="shared" si="0"/>
        <v>0.21325</v>
      </c>
      <c r="Q38" s="31" t="s">
        <v>366</v>
      </c>
      <c r="R38" s="31">
        <v>42454</v>
      </c>
      <c r="S38" s="31">
        <v>41866</v>
      </c>
      <c r="T38" s="23" t="s">
        <v>366</v>
      </c>
      <c r="U38" t="s">
        <v>366</v>
      </c>
      <c r="V38" s="18" t="s">
        <v>366</v>
      </c>
      <c r="W38" s="18" t="s">
        <v>366</v>
      </c>
      <c r="X38" s="18">
        <v>305.23276814420984</v>
      </c>
      <c r="Y38" s="18">
        <f>(X38-420.68)*I38</f>
        <v>-86.585423891842623</v>
      </c>
      <c r="Z38" s="18" t="s">
        <v>366</v>
      </c>
      <c r="AA38" s="12">
        <v>19.0546875</v>
      </c>
      <c r="AB38" s="22">
        <f t="shared" si="9"/>
        <v>10.862109374999999</v>
      </c>
      <c r="AC38" s="22">
        <f t="shared" si="5"/>
        <v>19.168428308823529</v>
      </c>
      <c r="AD38" s="18" t="s">
        <v>366</v>
      </c>
      <c r="AE38" s="18" t="s">
        <v>366</v>
      </c>
      <c r="AF38" s="18" t="s">
        <v>366</v>
      </c>
      <c r="AG38" s="18" t="s">
        <v>366</v>
      </c>
      <c r="AH38" s="18" t="s">
        <v>366</v>
      </c>
      <c r="AI38" s="18" t="s">
        <v>366</v>
      </c>
    </row>
    <row r="39" spans="1:35" x14ac:dyDescent="0.35">
      <c r="A39" s="18" t="s">
        <v>459</v>
      </c>
      <c r="B39" s="18" t="s">
        <v>129</v>
      </c>
      <c r="C39" s="9">
        <v>239</v>
      </c>
      <c r="D39" s="34">
        <v>2014</v>
      </c>
      <c r="E39" s="34">
        <v>8</v>
      </c>
      <c r="F39" s="34">
        <v>15</v>
      </c>
      <c r="G39" s="32">
        <v>18</v>
      </c>
      <c r="H39" s="32" t="s">
        <v>366</v>
      </c>
      <c r="I39" s="22">
        <v>0.75</v>
      </c>
      <c r="J39" s="33">
        <v>902</v>
      </c>
      <c r="K39" s="33">
        <v>936</v>
      </c>
      <c r="L39" s="33">
        <f t="shared" si="7"/>
        <v>34</v>
      </c>
      <c r="M39">
        <v>50</v>
      </c>
      <c r="N39">
        <v>47</v>
      </c>
      <c r="O39">
        <v>1.19</v>
      </c>
      <c r="P39" s="18">
        <f t="shared" si="0"/>
        <v>0.29749999999999999</v>
      </c>
      <c r="Q39" s="31" t="s">
        <v>366</v>
      </c>
      <c r="R39" s="31">
        <v>42454</v>
      </c>
      <c r="S39" s="31">
        <v>41866</v>
      </c>
      <c r="T39" s="23" t="s">
        <v>366</v>
      </c>
      <c r="U39" t="s">
        <v>366</v>
      </c>
      <c r="V39" s="18" t="s">
        <v>366</v>
      </c>
      <c r="W39" s="18" t="s">
        <v>366</v>
      </c>
      <c r="X39" s="31" t="s">
        <v>366</v>
      </c>
      <c r="Y39" s="31" t="s">
        <v>366</v>
      </c>
      <c r="Z39" s="18" t="s">
        <v>366</v>
      </c>
      <c r="AA39" s="22">
        <v>18.25</v>
      </c>
      <c r="AB39" s="22">
        <f t="shared" si="9"/>
        <v>10.258593749999999</v>
      </c>
      <c r="AC39" s="22">
        <f t="shared" si="5"/>
        <v>18.103400735294116</v>
      </c>
      <c r="AD39" s="18" t="s">
        <v>366</v>
      </c>
      <c r="AE39" s="18" t="s">
        <v>366</v>
      </c>
      <c r="AF39" s="18" t="s">
        <v>366</v>
      </c>
      <c r="AG39" s="18" t="s">
        <v>366</v>
      </c>
      <c r="AH39" s="18" t="s">
        <v>366</v>
      </c>
      <c r="AI39" s="18" t="s">
        <v>366</v>
      </c>
    </row>
    <row r="40" spans="1:35" x14ac:dyDescent="0.35">
      <c r="A40" s="18" t="s">
        <v>460</v>
      </c>
      <c r="B40" s="18" t="s">
        <v>130</v>
      </c>
      <c r="C40" s="9">
        <v>239</v>
      </c>
      <c r="D40" s="34">
        <v>2014</v>
      </c>
      <c r="E40" s="34">
        <v>8</v>
      </c>
      <c r="F40" s="34">
        <v>15</v>
      </c>
      <c r="G40" s="32">
        <v>18</v>
      </c>
      <c r="H40" s="32" t="s">
        <v>366</v>
      </c>
      <c r="I40" s="22">
        <v>0.75</v>
      </c>
      <c r="J40" s="33">
        <v>903</v>
      </c>
      <c r="K40" s="33">
        <v>936</v>
      </c>
      <c r="L40" s="33">
        <f t="shared" si="7"/>
        <v>33</v>
      </c>
      <c r="M40">
        <v>50</v>
      </c>
      <c r="N40">
        <v>47</v>
      </c>
      <c r="O40">
        <v>1.099</v>
      </c>
      <c r="P40" s="18">
        <f t="shared" si="0"/>
        <v>0.27474999999999999</v>
      </c>
      <c r="Q40" s="31" t="s">
        <v>366</v>
      </c>
      <c r="R40" s="31">
        <v>42454</v>
      </c>
      <c r="S40" s="31">
        <v>41866</v>
      </c>
      <c r="T40" s="23" t="s">
        <v>366</v>
      </c>
      <c r="U40" t="s">
        <v>366</v>
      </c>
      <c r="V40" s="18" t="s">
        <v>366</v>
      </c>
      <c r="W40" s="18" t="s">
        <v>366</v>
      </c>
      <c r="X40" s="31" t="s">
        <v>366</v>
      </c>
      <c r="Y40" s="31" t="s">
        <v>366</v>
      </c>
      <c r="Z40" s="18" t="s">
        <v>366</v>
      </c>
      <c r="AA40" s="12">
        <v>20.3671875</v>
      </c>
      <c r="AB40" s="22">
        <f t="shared" si="9"/>
        <v>11.846484374999999</v>
      </c>
      <c r="AC40" s="22">
        <f t="shared" si="5"/>
        <v>21.539062499999996</v>
      </c>
      <c r="AD40" s="18" t="s">
        <v>366</v>
      </c>
      <c r="AE40" s="18" t="s">
        <v>366</v>
      </c>
      <c r="AF40" s="18" t="s">
        <v>366</v>
      </c>
      <c r="AG40" s="18" t="s">
        <v>366</v>
      </c>
      <c r="AH40" s="18" t="s">
        <v>366</v>
      </c>
      <c r="AI40" s="18" t="s">
        <v>366</v>
      </c>
    </row>
    <row r="41" spans="1:35" x14ac:dyDescent="0.35">
      <c r="A41" s="18" t="s">
        <v>461</v>
      </c>
      <c r="B41" s="18" t="s">
        <v>131</v>
      </c>
      <c r="C41" s="9">
        <v>239</v>
      </c>
      <c r="D41" s="34">
        <v>2014</v>
      </c>
      <c r="E41" s="34">
        <v>8</v>
      </c>
      <c r="F41" s="34">
        <v>15</v>
      </c>
      <c r="G41" s="32">
        <v>18</v>
      </c>
      <c r="H41" s="32" t="s">
        <v>366</v>
      </c>
      <c r="I41" s="22">
        <v>0.75</v>
      </c>
      <c r="J41" s="33">
        <v>903</v>
      </c>
      <c r="K41" s="33">
        <v>937</v>
      </c>
      <c r="L41" s="33">
        <f t="shared" si="7"/>
        <v>34</v>
      </c>
      <c r="M41">
        <v>45</v>
      </c>
      <c r="N41">
        <v>43</v>
      </c>
      <c r="O41">
        <v>0.74299999999999999</v>
      </c>
      <c r="P41" s="18">
        <f t="shared" si="0"/>
        <v>0.18575</v>
      </c>
      <c r="Q41" s="31" t="s">
        <v>366</v>
      </c>
      <c r="R41" s="31">
        <v>42454</v>
      </c>
      <c r="S41" s="31">
        <v>41866</v>
      </c>
      <c r="T41" s="23" t="s">
        <v>366</v>
      </c>
      <c r="U41" t="s">
        <v>366</v>
      </c>
      <c r="V41" s="18" t="s">
        <v>366</v>
      </c>
      <c r="W41" s="18" t="s">
        <v>366</v>
      </c>
      <c r="X41" s="31" t="s">
        <v>366</v>
      </c>
      <c r="Y41" s="31" t="s">
        <v>366</v>
      </c>
      <c r="Z41" s="18" t="s">
        <v>366</v>
      </c>
      <c r="AA41" s="12">
        <v>12</v>
      </c>
      <c r="AB41" s="22">
        <f t="shared" si="9"/>
        <v>5.5710937499999993</v>
      </c>
      <c r="AC41" s="22">
        <f t="shared" si="5"/>
        <v>9.831341911764703</v>
      </c>
      <c r="AD41" s="18" t="s">
        <v>366</v>
      </c>
      <c r="AE41" s="18" t="s">
        <v>366</v>
      </c>
      <c r="AF41" s="18" t="s">
        <v>366</v>
      </c>
      <c r="AG41" s="18" t="s">
        <v>366</v>
      </c>
      <c r="AH41" s="18" t="s">
        <v>366</v>
      </c>
      <c r="AI41" s="18" t="s">
        <v>366</v>
      </c>
    </row>
    <row r="42" spans="1:35" x14ac:dyDescent="0.35">
      <c r="A42" s="18" t="s">
        <v>462</v>
      </c>
      <c r="B42" s="18" t="s">
        <v>132</v>
      </c>
      <c r="C42" s="9">
        <v>239</v>
      </c>
      <c r="D42" s="34">
        <v>2014</v>
      </c>
      <c r="E42" s="34">
        <v>8</v>
      </c>
      <c r="F42" s="34">
        <v>15</v>
      </c>
      <c r="G42" s="32">
        <v>18</v>
      </c>
      <c r="H42" s="32" t="s">
        <v>366</v>
      </c>
      <c r="I42" s="22">
        <v>0.75</v>
      </c>
      <c r="J42" s="33">
        <v>903</v>
      </c>
      <c r="K42" s="33">
        <v>937</v>
      </c>
      <c r="L42" s="33">
        <f t="shared" si="7"/>
        <v>34</v>
      </c>
      <c r="M42">
        <v>48</v>
      </c>
      <c r="N42">
        <v>45</v>
      </c>
      <c r="O42">
        <v>0.92800000000000005</v>
      </c>
      <c r="P42" s="18">
        <f t="shared" si="0"/>
        <v>0.23200000000000001</v>
      </c>
      <c r="Q42" s="31" t="s">
        <v>366</v>
      </c>
      <c r="R42" s="31">
        <v>42454</v>
      </c>
      <c r="S42" s="31">
        <v>41866</v>
      </c>
      <c r="T42" s="23" t="s">
        <v>366</v>
      </c>
      <c r="U42" t="s">
        <v>366</v>
      </c>
      <c r="V42" s="18" t="s">
        <v>366</v>
      </c>
      <c r="W42" s="18" t="s">
        <v>366</v>
      </c>
      <c r="X42" s="5">
        <v>357.27954305848198</v>
      </c>
      <c r="Y42" s="18">
        <f>(X42-420.68)*I42</f>
        <v>-47.550342706138522</v>
      </c>
      <c r="Z42" s="18" t="s">
        <v>366</v>
      </c>
      <c r="AA42" s="12">
        <v>12.890624999999998</v>
      </c>
      <c r="AB42" s="22">
        <f t="shared" si="9"/>
        <v>6.2390624999999984</v>
      </c>
      <c r="AC42" s="22">
        <f t="shared" si="5"/>
        <v>11.010110294117643</v>
      </c>
      <c r="AD42" s="18" t="s">
        <v>366</v>
      </c>
      <c r="AE42" s="18" t="s">
        <v>366</v>
      </c>
      <c r="AF42" s="18" t="s">
        <v>366</v>
      </c>
      <c r="AG42" s="18" t="s">
        <v>366</v>
      </c>
      <c r="AH42" s="18" t="s">
        <v>366</v>
      </c>
      <c r="AI42" s="18" t="s">
        <v>366</v>
      </c>
    </row>
    <row r="43" spans="1:35" x14ac:dyDescent="0.35">
      <c r="A43" s="18" t="s">
        <v>463</v>
      </c>
      <c r="B43" s="18" t="s">
        <v>133</v>
      </c>
      <c r="C43" s="9">
        <v>239</v>
      </c>
      <c r="D43" s="34">
        <v>2014</v>
      </c>
      <c r="E43" s="34">
        <v>8</v>
      </c>
      <c r="F43" s="34">
        <v>15</v>
      </c>
      <c r="G43" s="32">
        <v>18</v>
      </c>
      <c r="H43" s="32" t="s">
        <v>366</v>
      </c>
      <c r="I43" s="22">
        <v>0.75</v>
      </c>
      <c r="J43" s="33">
        <v>904</v>
      </c>
      <c r="K43" s="33">
        <v>938</v>
      </c>
      <c r="L43" s="33">
        <f t="shared" si="7"/>
        <v>34</v>
      </c>
      <c r="M43">
        <v>49</v>
      </c>
      <c r="N43">
        <v>47</v>
      </c>
      <c r="O43">
        <v>1.0089999999999999</v>
      </c>
      <c r="P43" s="18">
        <f t="shared" si="0"/>
        <v>0.25224999999999997</v>
      </c>
      <c r="Q43" s="31" t="s">
        <v>366</v>
      </c>
      <c r="R43" s="31">
        <v>42454</v>
      </c>
      <c r="S43" s="31">
        <v>41866</v>
      </c>
      <c r="T43" s="23" t="s">
        <v>366</v>
      </c>
      <c r="U43" t="s">
        <v>366</v>
      </c>
      <c r="V43" s="18" t="s">
        <v>366</v>
      </c>
      <c r="W43" s="18" t="s">
        <v>366</v>
      </c>
      <c r="X43" s="31" t="s">
        <v>366</v>
      </c>
      <c r="Y43" s="31" t="s">
        <v>366</v>
      </c>
      <c r="Z43" s="31" t="s">
        <v>366</v>
      </c>
      <c r="AA43" s="12">
        <v>18.28125</v>
      </c>
      <c r="AB43" s="22">
        <f t="shared" si="9"/>
        <v>10.282031249999999</v>
      </c>
      <c r="AC43" s="22">
        <f t="shared" si="5"/>
        <v>18.144761029411761</v>
      </c>
      <c r="AD43" s="18" t="s">
        <v>366</v>
      </c>
      <c r="AE43" s="18" t="s">
        <v>366</v>
      </c>
      <c r="AF43" s="18" t="s">
        <v>366</v>
      </c>
      <c r="AG43" s="18" t="s">
        <v>366</v>
      </c>
      <c r="AH43" s="18" t="s">
        <v>366</v>
      </c>
      <c r="AI43" s="18" t="s">
        <v>366</v>
      </c>
    </row>
    <row r="44" spans="1:35" x14ac:dyDescent="0.35">
      <c r="A44" s="18" t="s">
        <v>464</v>
      </c>
      <c r="B44" s="18" t="s">
        <v>134</v>
      </c>
      <c r="C44" s="9">
        <v>239</v>
      </c>
      <c r="D44" s="34">
        <v>2014</v>
      </c>
      <c r="E44" s="34">
        <v>8</v>
      </c>
      <c r="F44" s="34">
        <v>15</v>
      </c>
      <c r="G44" s="32">
        <v>18</v>
      </c>
      <c r="H44" s="32" t="s">
        <v>366</v>
      </c>
      <c r="I44" s="22">
        <v>0.75</v>
      </c>
      <c r="J44" s="33">
        <v>904</v>
      </c>
      <c r="K44" s="33">
        <v>938</v>
      </c>
      <c r="L44" s="33">
        <f t="shared" si="7"/>
        <v>34</v>
      </c>
      <c r="M44">
        <v>47</v>
      </c>
      <c r="N44">
        <v>45</v>
      </c>
      <c r="O44">
        <v>0.88200000000000001</v>
      </c>
      <c r="P44" s="18">
        <f t="shared" si="0"/>
        <v>0.2205</v>
      </c>
      <c r="Q44" s="31" t="s">
        <v>366</v>
      </c>
      <c r="R44" s="31">
        <v>42454</v>
      </c>
      <c r="S44" s="31">
        <v>41866</v>
      </c>
      <c r="T44" s="23" t="s">
        <v>366</v>
      </c>
      <c r="U44" t="s">
        <v>366</v>
      </c>
      <c r="V44" s="18" t="s">
        <v>366</v>
      </c>
      <c r="W44" s="18" t="s">
        <v>366</v>
      </c>
      <c r="X44" s="31" t="s">
        <v>366</v>
      </c>
      <c r="Y44" s="31" t="s">
        <v>366</v>
      </c>
      <c r="Z44" s="31" t="s">
        <v>366</v>
      </c>
      <c r="AA44" s="22">
        <v>16.375</v>
      </c>
      <c r="AB44" s="22">
        <f t="shared" si="9"/>
        <v>8.8523437499999993</v>
      </c>
      <c r="AC44" s="22">
        <f t="shared" si="5"/>
        <v>15.621783088235292</v>
      </c>
      <c r="AD44" s="18" t="s">
        <v>366</v>
      </c>
      <c r="AE44" s="18" t="s">
        <v>366</v>
      </c>
      <c r="AF44" s="18" t="s">
        <v>366</v>
      </c>
      <c r="AG44" s="18" t="s">
        <v>366</v>
      </c>
      <c r="AH44" s="18" t="s">
        <v>366</v>
      </c>
      <c r="AI44" s="18" t="s">
        <v>366</v>
      </c>
    </row>
    <row r="45" spans="1:35" x14ac:dyDescent="0.35">
      <c r="A45" s="18" t="s">
        <v>465</v>
      </c>
      <c r="B45" s="18" t="s">
        <v>135</v>
      </c>
      <c r="C45" s="9">
        <v>239</v>
      </c>
      <c r="D45" s="34">
        <v>2014</v>
      </c>
      <c r="E45" s="34">
        <v>8</v>
      </c>
      <c r="F45" s="34">
        <v>15</v>
      </c>
      <c r="G45" s="32">
        <v>18</v>
      </c>
      <c r="H45" s="32" t="s">
        <v>366</v>
      </c>
      <c r="I45" s="22">
        <v>0.75</v>
      </c>
      <c r="J45" s="33">
        <v>905</v>
      </c>
      <c r="K45" s="33">
        <v>939</v>
      </c>
      <c r="L45" s="33">
        <f t="shared" si="7"/>
        <v>34</v>
      </c>
      <c r="M45">
        <v>47</v>
      </c>
      <c r="N45">
        <v>45</v>
      </c>
      <c r="O45">
        <v>0.90400000000000003</v>
      </c>
      <c r="P45" s="18">
        <f t="shared" si="0"/>
        <v>0.22600000000000001</v>
      </c>
      <c r="Q45" s="31" t="s">
        <v>366</v>
      </c>
      <c r="R45" s="31">
        <v>42454</v>
      </c>
      <c r="S45" s="31">
        <v>41866</v>
      </c>
      <c r="T45" s="23" t="s">
        <v>366</v>
      </c>
      <c r="U45" t="s">
        <v>366</v>
      </c>
      <c r="V45" s="18" t="s">
        <v>366</v>
      </c>
      <c r="W45" s="18" t="s">
        <v>366</v>
      </c>
      <c r="X45" s="31" t="s">
        <v>366</v>
      </c>
      <c r="Y45" s="31" t="s">
        <v>366</v>
      </c>
      <c r="Z45" s="31" t="s">
        <v>366</v>
      </c>
      <c r="AA45" s="22">
        <v>16.406250000000007</v>
      </c>
      <c r="AB45" s="22">
        <f t="shared" si="9"/>
        <v>8.8757812500000046</v>
      </c>
      <c r="AC45" s="22">
        <f t="shared" si="5"/>
        <v>15.663143382352951</v>
      </c>
      <c r="AD45" s="18" t="s">
        <v>366</v>
      </c>
      <c r="AE45" s="18" t="s">
        <v>366</v>
      </c>
      <c r="AF45" s="18" t="s">
        <v>366</v>
      </c>
      <c r="AG45" s="18" t="s">
        <v>366</v>
      </c>
      <c r="AH45" s="18" t="s">
        <v>366</v>
      </c>
      <c r="AI45" s="18" t="s">
        <v>366</v>
      </c>
    </row>
    <row r="46" spans="1:35" x14ac:dyDescent="0.35">
      <c r="A46" s="18" t="s">
        <v>466</v>
      </c>
      <c r="B46" s="18" t="s">
        <v>136</v>
      </c>
      <c r="C46" s="9">
        <v>239</v>
      </c>
      <c r="D46" s="34">
        <v>2014</v>
      </c>
      <c r="E46" s="34">
        <v>8</v>
      </c>
      <c r="F46" s="34">
        <v>15</v>
      </c>
      <c r="G46" s="32">
        <v>18</v>
      </c>
      <c r="H46" s="32" t="s">
        <v>366</v>
      </c>
      <c r="I46" s="22">
        <v>0.75</v>
      </c>
      <c r="J46" s="33">
        <v>905</v>
      </c>
      <c r="K46" s="33">
        <v>926</v>
      </c>
      <c r="L46" s="33">
        <f t="shared" si="7"/>
        <v>21</v>
      </c>
      <c r="M46">
        <v>51</v>
      </c>
      <c r="N46">
        <v>46</v>
      </c>
      <c r="O46">
        <v>0.95199999999999996</v>
      </c>
      <c r="P46" s="18">
        <f t="shared" si="0"/>
        <v>0.23799999999999999</v>
      </c>
      <c r="Q46" s="31" t="s">
        <v>366</v>
      </c>
      <c r="R46" s="31">
        <v>42454</v>
      </c>
      <c r="S46" s="31">
        <v>41866</v>
      </c>
      <c r="T46" s="23" t="s">
        <v>366</v>
      </c>
      <c r="U46" t="s">
        <v>366</v>
      </c>
      <c r="V46" s="18" t="s">
        <v>366</v>
      </c>
      <c r="W46" s="18" t="s">
        <v>366</v>
      </c>
      <c r="X46" s="5">
        <v>519.39946508205821</v>
      </c>
      <c r="Y46" s="18">
        <f>(X46-420.68)*I46</f>
        <v>74.039598811543655</v>
      </c>
      <c r="Z46" s="18">
        <f t="shared" ref="Z46:Z94" si="10">Y46/L46*60</f>
        <v>211.54171089012473</v>
      </c>
      <c r="AA46" s="12">
        <v>14.437499999999998</v>
      </c>
      <c r="AB46" s="22">
        <f t="shared" si="9"/>
        <v>7.3992187499999984</v>
      </c>
      <c r="AC46" s="22">
        <f t="shared" si="5"/>
        <v>21.140624999999993</v>
      </c>
      <c r="AD46" s="18" t="s">
        <v>366</v>
      </c>
      <c r="AE46" s="18" t="s">
        <v>366</v>
      </c>
      <c r="AF46" s="18" t="s">
        <v>366</v>
      </c>
      <c r="AG46" s="18" t="s">
        <v>366</v>
      </c>
      <c r="AH46" s="18" t="s">
        <v>366</v>
      </c>
      <c r="AI46" s="18">
        <f t="shared" si="6"/>
        <v>22.157045423186972</v>
      </c>
    </row>
    <row r="47" spans="1:35" x14ac:dyDescent="0.35">
      <c r="A47" t="s">
        <v>467</v>
      </c>
      <c r="B47" s="18" t="s">
        <v>143</v>
      </c>
      <c r="C47" s="9">
        <v>239</v>
      </c>
      <c r="D47" s="34">
        <v>2014</v>
      </c>
      <c r="E47" s="34">
        <v>8</v>
      </c>
      <c r="F47" s="34">
        <v>15</v>
      </c>
      <c r="G47" s="32">
        <v>18</v>
      </c>
      <c r="H47" s="32" t="s">
        <v>366</v>
      </c>
      <c r="I47" s="22">
        <v>0.75</v>
      </c>
      <c r="J47" s="33">
        <v>856</v>
      </c>
      <c r="K47" s="33">
        <v>926</v>
      </c>
      <c r="L47" s="33">
        <v>30</v>
      </c>
      <c r="M47" t="s">
        <v>366</v>
      </c>
      <c r="N47" s="18" t="s">
        <v>366</v>
      </c>
      <c r="O47" s="18" t="s">
        <v>366</v>
      </c>
      <c r="P47" s="18" t="s">
        <v>366</v>
      </c>
      <c r="Q47" s="31" t="s">
        <v>366</v>
      </c>
      <c r="R47" s="31">
        <v>42454</v>
      </c>
      <c r="S47" s="31">
        <v>41866</v>
      </c>
      <c r="T47" s="31" t="s">
        <v>366</v>
      </c>
      <c r="U47" s="31" t="s">
        <v>366</v>
      </c>
      <c r="V47" s="31" t="s">
        <v>366</v>
      </c>
      <c r="W47" s="31" t="s">
        <v>366</v>
      </c>
      <c r="X47" t="s">
        <v>366</v>
      </c>
      <c r="Y47" s="18" t="s">
        <v>366</v>
      </c>
      <c r="Z47" s="18" t="s">
        <v>366</v>
      </c>
      <c r="AA47" s="12">
        <v>6.421875</v>
      </c>
      <c r="AB47" s="22">
        <f t="shared" si="9"/>
        <v>1.3874999999999997</v>
      </c>
      <c r="AC47" s="22" t="s">
        <v>366</v>
      </c>
      <c r="AD47" s="18" t="s">
        <v>366</v>
      </c>
      <c r="AE47" s="18" t="s">
        <v>366</v>
      </c>
      <c r="AF47" s="18" t="s">
        <v>366</v>
      </c>
      <c r="AG47" s="18" t="s">
        <v>366</v>
      </c>
      <c r="AH47" s="18" t="s">
        <v>366</v>
      </c>
      <c r="AI47" s="18" t="s">
        <v>366</v>
      </c>
    </row>
    <row r="48" spans="1:35" x14ac:dyDescent="0.35">
      <c r="A48" s="18" t="s">
        <v>468</v>
      </c>
      <c r="B48" s="18" t="s">
        <v>138</v>
      </c>
      <c r="C48" s="9">
        <v>239</v>
      </c>
      <c r="D48" s="34">
        <v>2014</v>
      </c>
      <c r="E48" s="34">
        <v>8</v>
      </c>
      <c r="F48" s="34">
        <v>15</v>
      </c>
      <c r="G48" s="32">
        <v>18</v>
      </c>
      <c r="H48" s="32" t="s">
        <v>366</v>
      </c>
      <c r="I48" s="22">
        <v>0.75</v>
      </c>
      <c r="J48" s="33">
        <v>856</v>
      </c>
      <c r="K48" s="33">
        <v>926</v>
      </c>
      <c r="L48" s="33">
        <v>30</v>
      </c>
      <c r="M48" s="18" t="s">
        <v>366</v>
      </c>
      <c r="N48" s="18" t="s">
        <v>366</v>
      </c>
      <c r="O48" s="18" t="s">
        <v>366</v>
      </c>
      <c r="P48" s="18" t="s">
        <v>366</v>
      </c>
      <c r="Q48" s="31" t="s">
        <v>366</v>
      </c>
      <c r="R48" s="31">
        <v>42454</v>
      </c>
      <c r="S48" s="31">
        <v>41866</v>
      </c>
      <c r="T48" s="31" t="s">
        <v>366</v>
      </c>
      <c r="U48" s="31" t="s">
        <v>366</v>
      </c>
      <c r="V48" s="31" t="s">
        <v>366</v>
      </c>
      <c r="W48" s="31" t="s">
        <v>366</v>
      </c>
      <c r="X48" s="31" t="s">
        <v>366</v>
      </c>
      <c r="Y48" s="31" t="s">
        <v>366</v>
      </c>
      <c r="Z48" s="18" t="s">
        <v>366</v>
      </c>
      <c r="AA48" s="22">
        <v>2.8812499999999996</v>
      </c>
      <c r="AB48" s="22">
        <f t="shared" si="9"/>
        <v>-1.2679687500000005</v>
      </c>
      <c r="AC48" s="22" t="s">
        <v>366</v>
      </c>
      <c r="AD48" s="18" t="s">
        <v>366</v>
      </c>
      <c r="AE48" s="18" t="s">
        <v>366</v>
      </c>
      <c r="AF48" s="18" t="s">
        <v>366</v>
      </c>
      <c r="AG48" s="18" t="s">
        <v>366</v>
      </c>
      <c r="AH48" s="18" t="s">
        <v>366</v>
      </c>
      <c r="AI48" s="18" t="s">
        <v>366</v>
      </c>
    </row>
    <row r="49" spans="1:35" x14ac:dyDescent="0.35">
      <c r="A49" s="18" t="s">
        <v>469</v>
      </c>
      <c r="B49" s="18" t="s">
        <v>139</v>
      </c>
      <c r="C49" s="9">
        <v>239</v>
      </c>
      <c r="D49" s="34">
        <v>2014</v>
      </c>
      <c r="E49" s="34">
        <v>8</v>
      </c>
      <c r="F49" s="34">
        <v>15</v>
      </c>
      <c r="G49" s="32">
        <v>18</v>
      </c>
      <c r="H49" s="32" t="s">
        <v>366</v>
      </c>
      <c r="I49" s="22">
        <v>0.75</v>
      </c>
      <c r="J49" s="33">
        <v>856</v>
      </c>
      <c r="K49" s="33">
        <v>926</v>
      </c>
      <c r="L49" s="33">
        <v>30</v>
      </c>
      <c r="M49" s="18" t="s">
        <v>366</v>
      </c>
      <c r="N49" s="18" t="s">
        <v>366</v>
      </c>
      <c r="O49" s="18" t="s">
        <v>366</v>
      </c>
      <c r="P49" s="18" t="s">
        <v>366</v>
      </c>
      <c r="Q49" s="31" t="s">
        <v>366</v>
      </c>
      <c r="R49" s="31">
        <v>42454</v>
      </c>
      <c r="S49" s="31">
        <v>41866</v>
      </c>
      <c r="T49" s="31" t="s">
        <v>366</v>
      </c>
      <c r="U49" s="31" t="s">
        <v>366</v>
      </c>
      <c r="V49" s="31" t="s">
        <v>366</v>
      </c>
      <c r="W49" s="31" t="s">
        <v>366</v>
      </c>
      <c r="X49" s="31" t="s">
        <v>366</v>
      </c>
      <c r="Y49" s="31" t="s">
        <v>366</v>
      </c>
      <c r="Z49" s="18" t="s">
        <v>366</v>
      </c>
      <c r="AA49" s="12">
        <v>27.278571428571428</v>
      </c>
      <c r="AB49" s="22">
        <f t="shared" si="9"/>
        <v>17.030022321428568</v>
      </c>
      <c r="AC49" s="22" t="s">
        <v>366</v>
      </c>
      <c r="AD49" s="18" t="s">
        <v>366</v>
      </c>
      <c r="AE49" s="18" t="s">
        <v>366</v>
      </c>
      <c r="AF49" s="18" t="s">
        <v>366</v>
      </c>
      <c r="AG49" s="18" t="s">
        <v>366</v>
      </c>
      <c r="AH49" s="18" t="s">
        <v>366</v>
      </c>
      <c r="AI49" s="18" t="s">
        <v>366</v>
      </c>
    </row>
    <row r="50" spans="1:35" x14ac:dyDescent="0.35">
      <c r="A50" s="18" t="s">
        <v>470</v>
      </c>
      <c r="B50" s="18" t="s">
        <v>140</v>
      </c>
      <c r="C50" s="9">
        <v>239</v>
      </c>
      <c r="D50" s="34">
        <v>2014</v>
      </c>
      <c r="E50" s="34">
        <v>8</v>
      </c>
      <c r="F50" s="34">
        <v>15</v>
      </c>
      <c r="G50" s="32">
        <v>18</v>
      </c>
      <c r="H50" s="32" t="s">
        <v>366</v>
      </c>
      <c r="I50" s="22">
        <v>0.75</v>
      </c>
      <c r="J50" s="33">
        <v>856</v>
      </c>
      <c r="K50" s="33">
        <v>926</v>
      </c>
      <c r="L50" s="33">
        <v>30</v>
      </c>
      <c r="M50" s="18" t="s">
        <v>366</v>
      </c>
      <c r="N50" s="18" t="s">
        <v>366</v>
      </c>
      <c r="O50" s="18" t="s">
        <v>366</v>
      </c>
      <c r="P50" s="18" t="s">
        <v>366</v>
      </c>
      <c r="Q50" s="31" t="s">
        <v>366</v>
      </c>
      <c r="R50" s="31">
        <v>42454</v>
      </c>
      <c r="S50" s="31">
        <v>41866</v>
      </c>
      <c r="T50" s="31" t="s">
        <v>366</v>
      </c>
      <c r="U50" s="31" t="s">
        <v>366</v>
      </c>
      <c r="V50" s="31" t="s">
        <v>366</v>
      </c>
      <c r="W50" s="31" t="s">
        <v>366</v>
      </c>
      <c r="X50" s="31" t="s">
        <v>366</v>
      </c>
      <c r="Y50" s="18" t="s">
        <v>366</v>
      </c>
      <c r="Z50" s="18" t="s">
        <v>366</v>
      </c>
      <c r="AA50" s="22">
        <v>6.5</v>
      </c>
      <c r="AB50" s="22">
        <f t="shared" si="9"/>
        <v>1.4460937499999997</v>
      </c>
      <c r="AC50" s="22" t="s">
        <v>366</v>
      </c>
      <c r="AD50" s="18" t="s">
        <v>366</v>
      </c>
      <c r="AE50" s="18" t="s">
        <v>366</v>
      </c>
      <c r="AF50" s="18" t="s">
        <v>366</v>
      </c>
      <c r="AG50" s="18" t="s">
        <v>366</v>
      </c>
      <c r="AH50" s="18" t="s">
        <v>366</v>
      </c>
      <c r="AI50" s="18" t="s">
        <v>366</v>
      </c>
    </row>
    <row r="51" spans="1:35" x14ac:dyDescent="0.35">
      <c r="A51" s="18" t="s">
        <v>471</v>
      </c>
      <c r="B51" s="18" t="s">
        <v>141</v>
      </c>
      <c r="C51" s="9">
        <v>239</v>
      </c>
      <c r="D51" s="34">
        <v>2014</v>
      </c>
      <c r="E51" s="34">
        <v>8</v>
      </c>
      <c r="F51" s="34">
        <v>15</v>
      </c>
      <c r="G51" s="32">
        <v>18</v>
      </c>
      <c r="H51" s="32" t="s">
        <v>366</v>
      </c>
      <c r="I51" s="22">
        <v>0.75</v>
      </c>
      <c r="J51" s="33">
        <v>856</v>
      </c>
      <c r="K51" s="33">
        <v>926</v>
      </c>
      <c r="L51" s="33">
        <v>30</v>
      </c>
      <c r="M51" s="18" t="s">
        <v>366</v>
      </c>
      <c r="N51" s="18" t="s">
        <v>366</v>
      </c>
      <c r="O51" s="18" t="s">
        <v>366</v>
      </c>
      <c r="P51" s="18" t="s">
        <v>366</v>
      </c>
      <c r="Q51" s="31" t="s">
        <v>366</v>
      </c>
      <c r="R51" s="31">
        <v>42454</v>
      </c>
      <c r="S51" s="31">
        <v>41866</v>
      </c>
      <c r="T51" s="31" t="s">
        <v>366</v>
      </c>
      <c r="U51" s="31" t="s">
        <v>366</v>
      </c>
      <c r="V51" s="31" t="s">
        <v>366</v>
      </c>
      <c r="W51" s="31" t="s">
        <v>366</v>
      </c>
      <c r="X51" s="31" t="s">
        <v>366</v>
      </c>
      <c r="Y51" s="18" t="s">
        <v>366</v>
      </c>
      <c r="Z51" s="18" t="s">
        <v>366</v>
      </c>
      <c r="AA51" s="12">
        <v>2.484375</v>
      </c>
      <c r="AB51" s="22">
        <f t="shared" si="9"/>
        <v>-1.5656250000000003</v>
      </c>
      <c r="AC51" s="22" t="s">
        <v>366</v>
      </c>
      <c r="AD51" t="s">
        <v>366</v>
      </c>
      <c r="AE51" s="18" t="s">
        <v>366</v>
      </c>
      <c r="AF51" s="18" t="s">
        <v>366</v>
      </c>
      <c r="AG51" s="18" t="s">
        <v>366</v>
      </c>
      <c r="AH51" s="18" t="s">
        <v>366</v>
      </c>
      <c r="AI51" s="18" t="s">
        <v>366</v>
      </c>
    </row>
    <row r="52" spans="1:35" x14ac:dyDescent="0.35">
      <c r="A52" s="18" t="s">
        <v>472</v>
      </c>
      <c r="B52" s="18" t="s">
        <v>117</v>
      </c>
      <c r="C52" s="30">
        <v>222</v>
      </c>
      <c r="D52" s="34">
        <v>2015</v>
      </c>
      <c r="E52" s="34">
        <v>8</v>
      </c>
      <c r="F52" s="34">
        <v>12</v>
      </c>
      <c r="G52" s="32">
        <v>20</v>
      </c>
      <c r="H52" s="32">
        <v>28.7</v>
      </c>
      <c r="I52" s="22">
        <v>0.75</v>
      </c>
      <c r="J52" s="33">
        <v>924</v>
      </c>
      <c r="K52" s="33">
        <v>954</v>
      </c>
      <c r="L52" s="33">
        <f t="shared" si="7"/>
        <v>30</v>
      </c>
      <c r="M52" s="33">
        <v>45</v>
      </c>
      <c r="N52" s="18">
        <v>36</v>
      </c>
      <c r="O52" s="35">
        <v>0.81499999999999995</v>
      </c>
      <c r="P52" s="18">
        <f t="shared" si="0"/>
        <v>0.20374999999999999</v>
      </c>
      <c r="Q52" s="31">
        <v>42228</v>
      </c>
      <c r="R52" s="31">
        <v>42228</v>
      </c>
      <c r="S52" s="31">
        <v>42228</v>
      </c>
      <c r="T52" s="31">
        <v>42227</v>
      </c>
      <c r="U52" s="18">
        <v>11.286604578054865</v>
      </c>
      <c r="V52" s="18">
        <f>U52-AVERAGE($U$72:$U$76)</f>
        <v>3.100083377969435</v>
      </c>
      <c r="W52" s="18">
        <f>V52/L52*60</f>
        <v>6.20016675593887</v>
      </c>
      <c r="X52" s="18">
        <v>1736.8310767246937</v>
      </c>
      <c r="Y52" s="18">
        <f>(X52-AVERAGE($X$72:$X$76))*I52</f>
        <v>830.45212765957444</v>
      </c>
      <c r="Z52" s="18">
        <f t="shared" si="10"/>
        <v>1660.9042553191489</v>
      </c>
      <c r="AA52" s="22">
        <v>11.950000000000001</v>
      </c>
      <c r="AB52" s="22">
        <f>(AA52-AVERAGE($AA$72:$AA$76))*I52</f>
        <v>4.2421875</v>
      </c>
      <c r="AC52" s="22">
        <f t="shared" si="5"/>
        <v>8.484375</v>
      </c>
      <c r="AD52" s="18">
        <v>7.5715339320377684</v>
      </c>
      <c r="AE52">
        <f>AD52-AVERAGE($AD$72:$AD$76)</f>
        <v>7.2329075481455618E-2</v>
      </c>
      <c r="AF52">
        <f>AE52/L52*60</f>
        <v>0.14465815096291124</v>
      </c>
      <c r="AG52" s="18">
        <f t="shared" ref="AG52:AG64" si="11">AF52*1000</f>
        <v>144.65815096291124</v>
      </c>
      <c r="AH52" s="18">
        <f>(AG52/Z52)*(14/12)</f>
        <v>0.10161202384157524</v>
      </c>
      <c r="AI52" s="18">
        <f t="shared" si="6"/>
        <v>433.46935576863876</v>
      </c>
    </row>
    <row r="53" spans="1:35" x14ac:dyDescent="0.35">
      <c r="A53" s="18" t="s">
        <v>473</v>
      </c>
      <c r="B53" s="18" t="s">
        <v>118</v>
      </c>
      <c r="C53" s="30">
        <v>222</v>
      </c>
      <c r="D53" s="34">
        <v>2015</v>
      </c>
      <c r="E53" s="34">
        <v>8</v>
      </c>
      <c r="F53" s="34">
        <v>12</v>
      </c>
      <c r="G53" s="32">
        <v>20</v>
      </c>
      <c r="H53" s="32">
        <v>28.7</v>
      </c>
      <c r="I53" s="22">
        <v>0.75</v>
      </c>
      <c r="J53" s="33">
        <v>925</v>
      </c>
      <c r="K53" s="33">
        <v>955</v>
      </c>
      <c r="L53" s="33">
        <f t="shared" si="7"/>
        <v>30</v>
      </c>
      <c r="M53" s="33">
        <v>40</v>
      </c>
      <c r="N53" s="18">
        <v>34</v>
      </c>
      <c r="O53" s="35">
        <v>0.91700000000000004</v>
      </c>
      <c r="P53" s="18">
        <f t="shared" si="0"/>
        <v>0.22925000000000001</v>
      </c>
      <c r="Q53" s="31">
        <v>42228</v>
      </c>
      <c r="R53" s="31">
        <v>42228</v>
      </c>
      <c r="S53" s="31">
        <v>42228</v>
      </c>
      <c r="T53" s="31">
        <v>42227</v>
      </c>
      <c r="U53" s="31" t="s">
        <v>366</v>
      </c>
      <c r="V53" s="31" t="s">
        <v>366</v>
      </c>
      <c r="W53" s="31" t="s">
        <v>366</v>
      </c>
      <c r="X53" s="18">
        <v>2048.3236621534493</v>
      </c>
      <c r="Y53" s="18">
        <f t="shared" ref="Y53:Y76" si="12">(X53-AVERAGE($X$72:$X$76))*I53</f>
        <v>1064.071566731141</v>
      </c>
      <c r="Z53" s="18">
        <f t="shared" si="10"/>
        <v>2128.1431334622821</v>
      </c>
      <c r="AA53" s="12">
        <v>15.65625</v>
      </c>
      <c r="AB53" s="22">
        <f t="shared" ref="AB53:AB76" si="13">(AA53-AVERAGE($AA$72:$AA$76))*I53</f>
        <v>7.0218749999999996</v>
      </c>
      <c r="AC53" s="22">
        <f t="shared" si="5"/>
        <v>14.043749999999999</v>
      </c>
      <c r="AD53" s="18">
        <v>7.3867499215455155</v>
      </c>
      <c r="AE53" s="18">
        <f t="shared" ref="AE53:AE76" si="14">AD53-AVERAGE($AD$72:$AD$76)</f>
        <v>-0.11245493501079729</v>
      </c>
      <c r="AF53" s="18" t="s">
        <v>366</v>
      </c>
      <c r="AG53" s="18" t="s">
        <v>366</v>
      </c>
      <c r="AH53" s="18" t="s">
        <v>366</v>
      </c>
      <c r="AI53" s="18">
        <f t="shared" si="6"/>
        <v>335.54548737913791</v>
      </c>
    </row>
    <row r="54" spans="1:35" x14ac:dyDescent="0.35">
      <c r="A54" s="18" t="s">
        <v>474</v>
      </c>
      <c r="B54" s="18" t="s">
        <v>119</v>
      </c>
      <c r="C54" s="30">
        <v>222</v>
      </c>
      <c r="D54" s="34">
        <v>2015</v>
      </c>
      <c r="E54" s="34">
        <v>8</v>
      </c>
      <c r="F54" s="34">
        <v>12</v>
      </c>
      <c r="G54" s="32">
        <v>20</v>
      </c>
      <c r="H54" s="32">
        <v>28.7</v>
      </c>
      <c r="I54" s="22">
        <v>0.75</v>
      </c>
      <c r="J54" s="33">
        <v>925</v>
      </c>
      <c r="K54" s="33">
        <v>956</v>
      </c>
      <c r="L54" s="33">
        <f t="shared" si="7"/>
        <v>31</v>
      </c>
      <c r="M54" s="33">
        <v>42</v>
      </c>
      <c r="N54" s="18">
        <v>35</v>
      </c>
      <c r="O54" s="35">
        <v>0.752</v>
      </c>
      <c r="P54" s="18">
        <f t="shared" si="0"/>
        <v>0.188</v>
      </c>
      <c r="Q54" s="31">
        <v>42228</v>
      </c>
      <c r="R54" s="31">
        <v>42228</v>
      </c>
      <c r="S54" s="31">
        <v>42228</v>
      </c>
      <c r="T54" s="31">
        <v>42227</v>
      </c>
      <c r="U54" s="18">
        <v>16.499198603945597</v>
      </c>
      <c r="V54" s="18">
        <f t="shared" ref="V54:V76" si="15">U54-AVERAGE($U$72:$U$76)</f>
        <v>8.3126774038601674</v>
      </c>
      <c r="W54" s="18">
        <f t="shared" ref="W54:W71" si="16">V54/L54*60</f>
        <v>16.089053039729354</v>
      </c>
      <c r="X54" s="18">
        <v>1422.1147646679563</v>
      </c>
      <c r="Y54" s="18">
        <f t="shared" si="12"/>
        <v>594.41489361702133</v>
      </c>
      <c r="Z54" s="18">
        <f t="shared" si="10"/>
        <v>1150.4804392587509</v>
      </c>
      <c r="AA54" s="12">
        <v>14.90625</v>
      </c>
      <c r="AB54" s="22">
        <f t="shared" si="13"/>
        <v>6.4593749999999996</v>
      </c>
      <c r="AC54" s="22">
        <f t="shared" si="5"/>
        <v>12.502016129032256</v>
      </c>
      <c r="AD54" s="18">
        <v>7.7567839803875032</v>
      </c>
      <c r="AE54" s="18">
        <f t="shared" si="14"/>
        <v>0.25757912383119042</v>
      </c>
      <c r="AF54" s="18">
        <f t="shared" ref="AF54:AF95" si="17">AE54/L54*60</f>
        <v>0.49854023967327177</v>
      </c>
      <c r="AG54" s="18">
        <f t="shared" si="11"/>
        <v>498.54023967327174</v>
      </c>
      <c r="AH54" s="18">
        <f t="shared" ref="AH54:AH95" si="18">(AG54/Z54)*(14/12)</f>
        <v>0.50555425348522975</v>
      </c>
      <c r="AI54" s="18">
        <f t="shared" si="6"/>
        <v>203.7665265284696</v>
      </c>
    </row>
    <row r="55" spans="1:35" x14ac:dyDescent="0.35">
      <c r="A55" s="18" t="s">
        <v>475</v>
      </c>
      <c r="B55" s="18" t="s">
        <v>120</v>
      </c>
      <c r="C55" s="30">
        <v>222</v>
      </c>
      <c r="D55" s="34">
        <v>2015</v>
      </c>
      <c r="E55" s="34">
        <v>8</v>
      </c>
      <c r="F55" s="34">
        <v>12</v>
      </c>
      <c r="G55" s="32">
        <v>20</v>
      </c>
      <c r="H55" s="32">
        <v>28.7</v>
      </c>
      <c r="I55" s="22">
        <v>0.75</v>
      </c>
      <c r="J55" s="33">
        <v>926</v>
      </c>
      <c r="K55" s="33">
        <v>957</v>
      </c>
      <c r="L55" s="33">
        <f t="shared" si="7"/>
        <v>31</v>
      </c>
      <c r="M55" s="33">
        <v>52</v>
      </c>
      <c r="N55" s="18">
        <v>41</v>
      </c>
      <c r="O55" s="35">
        <v>1.41</v>
      </c>
      <c r="P55" s="18">
        <f t="shared" si="0"/>
        <v>0.35249999999999998</v>
      </c>
      <c r="Q55" s="31">
        <v>42228</v>
      </c>
      <c r="R55" s="31">
        <v>42228</v>
      </c>
      <c r="S55" s="31">
        <v>42228</v>
      </c>
      <c r="T55" s="31">
        <v>42227</v>
      </c>
      <c r="U55" s="18">
        <v>9.2441774004549675</v>
      </c>
      <c r="V55" s="18">
        <f t="shared" si="15"/>
        <v>1.0576562003695376</v>
      </c>
      <c r="W55" s="18">
        <f t="shared" si="16"/>
        <v>2.0470765168442662</v>
      </c>
      <c r="X55" s="18">
        <v>932.10831721470026</v>
      </c>
      <c r="Y55" s="18">
        <f t="shared" si="12"/>
        <v>226.91005802707934</v>
      </c>
      <c r="Z55" s="18">
        <f t="shared" si="10"/>
        <v>439.18075747176647</v>
      </c>
      <c r="AA55" s="22">
        <v>18.106250000000003</v>
      </c>
      <c r="AB55" s="22">
        <f t="shared" si="13"/>
        <v>8.8593750000000018</v>
      </c>
      <c r="AC55" s="22">
        <f t="shared" si="5"/>
        <v>17.14717741935484</v>
      </c>
      <c r="AD55" s="18">
        <v>7.6843150935488023</v>
      </c>
      <c r="AE55" s="18">
        <f t="shared" si="14"/>
        <v>0.18511023699248952</v>
      </c>
      <c r="AF55" s="18">
        <f t="shared" si="17"/>
        <v>0.35827787804997968</v>
      </c>
      <c r="AG55" s="18">
        <f t="shared" si="11"/>
        <v>358.27787804997968</v>
      </c>
      <c r="AH55" s="18">
        <f t="shared" si="18"/>
        <v>0.95175130197239488</v>
      </c>
      <c r="AI55" s="18">
        <f t="shared" si="6"/>
        <v>56.713221860131704</v>
      </c>
    </row>
    <row r="56" spans="1:35" x14ac:dyDescent="0.35">
      <c r="A56" s="18" t="s">
        <v>476</v>
      </c>
      <c r="B56" s="18" t="s">
        <v>121</v>
      </c>
      <c r="C56" s="30">
        <v>222</v>
      </c>
      <c r="D56" s="34">
        <v>2015</v>
      </c>
      <c r="E56" s="34">
        <v>8</v>
      </c>
      <c r="F56" s="34">
        <v>12</v>
      </c>
      <c r="G56" s="32">
        <v>20</v>
      </c>
      <c r="H56" s="32">
        <v>28.7</v>
      </c>
      <c r="I56" s="22">
        <v>0.75</v>
      </c>
      <c r="J56" s="33">
        <v>926</v>
      </c>
      <c r="K56" s="33">
        <v>959</v>
      </c>
      <c r="L56" s="33">
        <f t="shared" si="7"/>
        <v>33</v>
      </c>
      <c r="M56" s="33">
        <v>50</v>
      </c>
      <c r="N56" s="18">
        <v>40</v>
      </c>
      <c r="O56" s="35">
        <v>1.151</v>
      </c>
      <c r="P56" s="18">
        <f t="shared" si="0"/>
        <v>0.28775000000000001</v>
      </c>
      <c r="Q56" s="31">
        <v>42228</v>
      </c>
      <c r="R56" s="31">
        <v>42228</v>
      </c>
      <c r="S56" s="31">
        <v>42228</v>
      </c>
      <c r="T56" s="31">
        <v>42227</v>
      </c>
      <c r="U56" s="18">
        <v>21.054213168877716</v>
      </c>
      <c r="V56" s="18">
        <f t="shared" si="15"/>
        <v>12.867691968792286</v>
      </c>
      <c r="W56" s="18">
        <f t="shared" si="16"/>
        <v>23.395803579622338</v>
      </c>
      <c r="X56" s="18">
        <v>864.81302385557706</v>
      </c>
      <c r="Y56" s="18">
        <f t="shared" si="12"/>
        <v>176.43858800773694</v>
      </c>
      <c r="Z56" s="18">
        <f t="shared" si="10"/>
        <v>320.79743274133989</v>
      </c>
      <c r="AA56" s="22">
        <v>18.700000000000003</v>
      </c>
      <c r="AB56" s="22">
        <f t="shared" si="13"/>
        <v>9.3046875000000018</v>
      </c>
      <c r="AC56" s="22">
        <f t="shared" si="5"/>
        <v>16.91761363636364</v>
      </c>
      <c r="AD56" s="18">
        <v>7.4293923855052668</v>
      </c>
      <c r="AE56" s="18">
        <f t="shared" si="14"/>
        <v>-6.9812471051045932E-2</v>
      </c>
      <c r="AF56" s="18" t="s">
        <v>366</v>
      </c>
      <c r="AG56" s="18" t="s">
        <v>366</v>
      </c>
      <c r="AH56" s="18" t="s">
        <v>366</v>
      </c>
      <c r="AI56" s="18">
        <f t="shared" si="6"/>
        <v>41.988024302189039</v>
      </c>
    </row>
    <row r="57" spans="1:35" x14ac:dyDescent="0.35">
      <c r="A57" s="18" t="s">
        <v>477</v>
      </c>
      <c r="B57" s="18" t="s">
        <v>122</v>
      </c>
      <c r="C57" s="30">
        <v>222</v>
      </c>
      <c r="D57" s="34">
        <v>2015</v>
      </c>
      <c r="E57" s="34">
        <v>8</v>
      </c>
      <c r="F57" s="34">
        <v>12</v>
      </c>
      <c r="G57" s="32">
        <v>20</v>
      </c>
      <c r="H57" s="32">
        <v>28.7</v>
      </c>
      <c r="I57" s="22">
        <v>0.75</v>
      </c>
      <c r="J57" s="33">
        <v>927</v>
      </c>
      <c r="K57" s="33">
        <v>1001</v>
      </c>
      <c r="L57" s="33">
        <v>34</v>
      </c>
      <c r="M57" s="33">
        <v>45</v>
      </c>
      <c r="N57" s="18">
        <v>36</v>
      </c>
      <c r="O57" s="35">
        <v>1.0880000000000001</v>
      </c>
      <c r="P57" s="18">
        <f t="shared" si="0"/>
        <v>0.27200000000000002</v>
      </c>
      <c r="Q57" s="31">
        <v>42228</v>
      </c>
      <c r="R57" s="31">
        <v>42228</v>
      </c>
      <c r="S57" s="31">
        <v>42228</v>
      </c>
      <c r="T57" s="31">
        <v>42227</v>
      </c>
      <c r="U57" s="18">
        <v>13.675302352433633</v>
      </c>
      <c r="V57" s="18">
        <f t="shared" si="15"/>
        <v>5.4887811523482029</v>
      </c>
      <c r="W57" s="18">
        <f t="shared" si="16"/>
        <v>9.6860843864968302</v>
      </c>
      <c r="X57" s="18">
        <v>792.27917472598324</v>
      </c>
      <c r="Y57" s="18">
        <f t="shared" si="12"/>
        <v>122.03820116054158</v>
      </c>
      <c r="Z57" s="18">
        <f t="shared" si="10"/>
        <v>215.36153145977926</v>
      </c>
      <c r="AA57" s="22">
        <v>19.731250000000003</v>
      </c>
      <c r="AB57" s="22">
        <f t="shared" si="13"/>
        <v>10.078125000000002</v>
      </c>
      <c r="AC57" s="22">
        <f t="shared" si="5"/>
        <v>17.784926470588236</v>
      </c>
      <c r="AD57" s="18">
        <v>7.3471367036594089</v>
      </c>
      <c r="AE57" s="18">
        <f t="shared" si="14"/>
        <v>-0.1520681528969039</v>
      </c>
      <c r="AF57" s="18" t="s">
        <v>366</v>
      </c>
      <c r="AG57" s="18" t="s">
        <v>366</v>
      </c>
      <c r="AH57" s="18" t="s">
        <v>366</v>
      </c>
      <c r="AI57" s="18">
        <f t="shared" si="6"/>
        <v>26.813265902825528</v>
      </c>
    </row>
    <row r="58" spans="1:35" x14ac:dyDescent="0.35">
      <c r="A58" s="18" t="s">
        <v>478</v>
      </c>
      <c r="B58" s="18" t="s">
        <v>123</v>
      </c>
      <c r="C58" s="30">
        <v>222</v>
      </c>
      <c r="D58" s="34">
        <v>2015</v>
      </c>
      <c r="E58" s="34">
        <v>8</v>
      </c>
      <c r="F58" s="34">
        <v>12</v>
      </c>
      <c r="G58" s="32">
        <v>20</v>
      </c>
      <c r="H58" s="32">
        <v>28.7</v>
      </c>
      <c r="I58" s="22">
        <v>0.75</v>
      </c>
      <c r="J58" s="33">
        <v>927</v>
      </c>
      <c r="K58" s="33">
        <v>1001</v>
      </c>
      <c r="L58" s="33">
        <v>34</v>
      </c>
      <c r="M58" s="33">
        <v>47</v>
      </c>
      <c r="N58" s="18">
        <v>37</v>
      </c>
      <c r="O58" s="35">
        <v>0.42299999999999999</v>
      </c>
      <c r="P58" s="18">
        <f t="shared" si="0"/>
        <v>0.10575</v>
      </c>
      <c r="Q58" s="31">
        <v>42228</v>
      </c>
      <c r="R58" s="31">
        <v>42228</v>
      </c>
      <c r="S58" s="31">
        <v>42228</v>
      </c>
      <c r="T58" s="31">
        <v>42227</v>
      </c>
      <c r="U58" s="18">
        <v>9.9808287672790037</v>
      </c>
      <c r="V58" s="18">
        <f t="shared" si="15"/>
        <v>1.7943075671935738</v>
      </c>
      <c r="W58" s="18">
        <f t="shared" si="16"/>
        <v>3.1664251185768952</v>
      </c>
      <c r="X58" s="18">
        <v>800.7414571244359</v>
      </c>
      <c r="Y58" s="18">
        <f t="shared" si="12"/>
        <v>128.38491295938107</v>
      </c>
      <c r="Z58" s="18">
        <f t="shared" si="10"/>
        <v>226.56161110479013</v>
      </c>
      <c r="AA58" s="22">
        <v>20.137499999999999</v>
      </c>
      <c r="AB58" s="22">
        <f t="shared" si="13"/>
        <v>10.382812499999998</v>
      </c>
      <c r="AC58" s="22">
        <f t="shared" si="5"/>
        <v>18.322610294117641</v>
      </c>
      <c r="AD58" s="18">
        <v>7.212684781775387</v>
      </c>
      <c r="AE58" s="18">
        <f t="shared" si="14"/>
        <v>-0.28652007478092578</v>
      </c>
      <c r="AF58" s="18" t="s">
        <v>366</v>
      </c>
      <c r="AG58" s="18" t="s">
        <v>366</v>
      </c>
      <c r="AH58" s="18" t="s">
        <v>366</v>
      </c>
      <c r="AI58" s="18">
        <f t="shared" si="6"/>
        <v>27.379949189660554</v>
      </c>
    </row>
    <row r="59" spans="1:35" x14ac:dyDescent="0.35">
      <c r="A59" s="18" t="s">
        <v>479</v>
      </c>
      <c r="B59" s="18" t="s">
        <v>124</v>
      </c>
      <c r="C59" s="30">
        <v>222</v>
      </c>
      <c r="D59" s="34">
        <v>2015</v>
      </c>
      <c r="E59" s="34">
        <v>8</v>
      </c>
      <c r="F59" s="34">
        <v>12</v>
      </c>
      <c r="G59" s="32">
        <v>20</v>
      </c>
      <c r="H59" s="32">
        <v>28.7</v>
      </c>
      <c r="I59" s="22">
        <v>0.75</v>
      </c>
      <c r="J59" s="33">
        <v>928</v>
      </c>
      <c r="K59" s="33">
        <v>1003</v>
      </c>
      <c r="L59" s="33">
        <v>35</v>
      </c>
      <c r="M59" s="33">
        <v>52</v>
      </c>
      <c r="N59" s="18">
        <v>41</v>
      </c>
      <c r="O59" s="35">
        <v>1.232</v>
      </c>
      <c r="P59" s="18">
        <f t="shared" si="0"/>
        <v>0.308</v>
      </c>
      <c r="Q59" s="31">
        <v>42228</v>
      </c>
      <c r="R59" s="31">
        <v>42228</v>
      </c>
      <c r="S59" s="31">
        <v>42228</v>
      </c>
      <c r="T59" s="31">
        <v>42227</v>
      </c>
      <c r="U59" s="18">
        <v>10.350629818730543</v>
      </c>
      <c r="V59" s="18">
        <f t="shared" si="15"/>
        <v>2.1641086186451126</v>
      </c>
      <c r="W59" s="18">
        <f t="shared" si="16"/>
        <v>3.7099004891059075</v>
      </c>
      <c r="X59" s="18">
        <v>1118.6814958091554</v>
      </c>
      <c r="Y59" s="18">
        <f t="shared" si="12"/>
        <v>366.83994197292071</v>
      </c>
      <c r="Z59" s="18">
        <f t="shared" si="10"/>
        <v>628.86847195357836</v>
      </c>
      <c r="AA59" s="12">
        <v>14.953125000000004</v>
      </c>
      <c r="AB59" s="22">
        <f t="shared" si="13"/>
        <v>6.4945312500000014</v>
      </c>
      <c r="AC59" s="22">
        <f t="shared" si="5"/>
        <v>11.133482142857146</v>
      </c>
      <c r="AD59" s="18">
        <v>7.3236017918564862</v>
      </c>
      <c r="AE59" s="18">
        <f t="shared" si="14"/>
        <v>-0.17560306469982656</v>
      </c>
      <c r="AF59" s="18" t="s">
        <v>366</v>
      </c>
      <c r="AG59" s="18" t="s">
        <v>366</v>
      </c>
      <c r="AH59" s="18" t="s">
        <v>366</v>
      </c>
      <c r="AI59" s="18">
        <f t="shared" si="6"/>
        <v>125.07268218010938</v>
      </c>
    </row>
    <row r="60" spans="1:35" x14ac:dyDescent="0.35">
      <c r="A60" s="18" t="s">
        <v>480</v>
      </c>
      <c r="B60" s="18" t="s">
        <v>125</v>
      </c>
      <c r="C60" s="30">
        <v>222</v>
      </c>
      <c r="D60" s="34">
        <v>2015</v>
      </c>
      <c r="E60" s="34">
        <v>8</v>
      </c>
      <c r="F60" s="34">
        <v>12</v>
      </c>
      <c r="G60" s="32">
        <v>20</v>
      </c>
      <c r="H60" s="32">
        <v>28.7</v>
      </c>
      <c r="I60" s="22">
        <v>0.75</v>
      </c>
      <c r="J60" s="33">
        <v>929</v>
      </c>
      <c r="K60" s="33">
        <v>1003</v>
      </c>
      <c r="L60" s="33">
        <v>34</v>
      </c>
      <c r="M60" s="33">
        <v>45</v>
      </c>
      <c r="N60" s="18">
        <v>35</v>
      </c>
      <c r="O60" s="35">
        <v>1.0389999999999999</v>
      </c>
      <c r="P60" s="18">
        <f t="shared" si="0"/>
        <v>0.25974999999999998</v>
      </c>
      <c r="Q60" s="31">
        <v>42228</v>
      </c>
      <c r="R60" s="31">
        <v>42228</v>
      </c>
      <c r="S60" s="31">
        <v>42228</v>
      </c>
      <c r="T60" s="31">
        <v>42227</v>
      </c>
      <c r="U60" s="18">
        <v>9.3634511353607373</v>
      </c>
      <c r="V60" s="18">
        <f t="shared" si="15"/>
        <v>1.1769299352753073</v>
      </c>
      <c r="W60" s="18">
        <f t="shared" si="16"/>
        <v>2.0769351798976015</v>
      </c>
      <c r="X60" s="18">
        <v>830.56092843326883</v>
      </c>
      <c r="Y60" s="18">
        <f t="shared" si="12"/>
        <v>150.74951644100577</v>
      </c>
      <c r="Z60" s="18">
        <f t="shared" si="10"/>
        <v>266.02855842530425</v>
      </c>
      <c r="AA60" s="12">
        <v>17.0625</v>
      </c>
      <c r="AB60" s="22">
        <f t="shared" si="13"/>
        <v>8.0765624999999996</v>
      </c>
      <c r="AC60" s="22">
        <f t="shared" si="5"/>
        <v>14.252757352941178</v>
      </c>
      <c r="AD60" s="18">
        <v>7.510016934849931</v>
      </c>
      <c r="AE60" s="18">
        <f t="shared" si="14"/>
        <v>1.0812078293618299E-2</v>
      </c>
      <c r="AF60" s="18">
        <f t="shared" si="17"/>
        <v>1.908013816520876E-2</v>
      </c>
      <c r="AG60" s="18">
        <f t="shared" si="11"/>
        <v>19.080138165208758</v>
      </c>
      <c r="AH60" s="18">
        <f t="shared" si="18"/>
        <v>8.3675832867371583E-2</v>
      </c>
      <c r="AI60" s="18">
        <f t="shared" si="6"/>
        <v>41.329773736140645</v>
      </c>
    </row>
    <row r="61" spans="1:35" x14ac:dyDescent="0.35">
      <c r="A61" s="18" t="s">
        <v>481</v>
      </c>
      <c r="B61" s="18" t="s">
        <v>126</v>
      </c>
      <c r="C61" s="30">
        <v>222</v>
      </c>
      <c r="D61" s="34">
        <v>2015</v>
      </c>
      <c r="E61" s="34">
        <v>8</v>
      </c>
      <c r="F61" s="34">
        <v>12</v>
      </c>
      <c r="G61" s="32">
        <v>20</v>
      </c>
      <c r="H61" s="32">
        <v>28.7</v>
      </c>
      <c r="I61" s="22">
        <v>0.75</v>
      </c>
      <c r="J61" s="33">
        <v>929</v>
      </c>
      <c r="K61" s="33">
        <v>1003</v>
      </c>
      <c r="L61" s="33">
        <v>34</v>
      </c>
      <c r="M61" s="33">
        <v>50</v>
      </c>
      <c r="N61" s="18">
        <v>41</v>
      </c>
      <c r="O61" s="35">
        <v>1.0680000000000001</v>
      </c>
      <c r="P61" s="18">
        <f t="shared" si="0"/>
        <v>0.26700000000000002</v>
      </c>
      <c r="Q61" s="31">
        <v>42228</v>
      </c>
      <c r="R61" s="31">
        <v>42228</v>
      </c>
      <c r="S61" s="31">
        <v>42228</v>
      </c>
      <c r="T61" s="31">
        <v>42227</v>
      </c>
      <c r="U61" s="18">
        <v>9.8807902139818982</v>
      </c>
      <c r="V61" s="18">
        <f t="shared" si="15"/>
        <v>1.6942690138964682</v>
      </c>
      <c r="W61" s="18">
        <f t="shared" si="16"/>
        <v>2.9898864951114144</v>
      </c>
      <c r="X61" s="18">
        <v>737.47582205029016</v>
      </c>
      <c r="Y61" s="18">
        <f t="shared" si="12"/>
        <v>80.935686653771768</v>
      </c>
      <c r="Z61" s="18">
        <f t="shared" si="10"/>
        <v>142.8276823301855</v>
      </c>
      <c r="AA61" s="22">
        <v>13.324999999999999</v>
      </c>
      <c r="AB61" s="22">
        <f t="shared" si="13"/>
        <v>5.2734374999999982</v>
      </c>
      <c r="AC61" s="22">
        <f t="shared" si="5"/>
        <v>9.3060661764705834</v>
      </c>
      <c r="AD61" s="18">
        <v>7.5687377048928663</v>
      </c>
      <c r="AE61" s="18">
        <f t="shared" si="14"/>
        <v>6.9532848336553599E-2</v>
      </c>
      <c r="AF61" s="18">
        <f t="shared" si="17"/>
        <v>0.12270502647627106</v>
      </c>
      <c r="AG61" s="18">
        <f t="shared" si="11"/>
        <v>122.70502647627106</v>
      </c>
      <c r="AH61" s="18">
        <f t="shared" si="18"/>
        <v>1.0022977470947969</v>
      </c>
      <c r="AI61" s="18">
        <f t="shared" si="6"/>
        <v>33.984423771657838</v>
      </c>
    </row>
    <row r="62" spans="1:35" x14ac:dyDescent="0.35">
      <c r="A62" s="18" t="s">
        <v>482</v>
      </c>
      <c r="B62" s="18" t="s">
        <v>127</v>
      </c>
      <c r="C62" s="30">
        <v>222</v>
      </c>
      <c r="D62" s="34">
        <v>2015</v>
      </c>
      <c r="E62" s="34">
        <v>8</v>
      </c>
      <c r="F62" s="34">
        <v>12</v>
      </c>
      <c r="G62" s="32">
        <v>20</v>
      </c>
      <c r="H62" s="32">
        <v>28.7</v>
      </c>
      <c r="I62" s="22">
        <v>0.75</v>
      </c>
      <c r="J62" s="33">
        <v>930</v>
      </c>
      <c r="K62" s="33">
        <v>1004</v>
      </c>
      <c r="L62" s="33">
        <v>34</v>
      </c>
      <c r="M62" s="33">
        <v>48</v>
      </c>
      <c r="N62" s="18">
        <v>39</v>
      </c>
      <c r="O62" s="35">
        <v>1.0720000000000001</v>
      </c>
      <c r="P62" s="18">
        <f t="shared" si="0"/>
        <v>0.26800000000000002</v>
      </c>
      <c r="Q62" s="31">
        <v>42228</v>
      </c>
      <c r="R62" s="31">
        <v>42228</v>
      </c>
      <c r="S62" s="31">
        <v>42228</v>
      </c>
      <c r="T62" s="31">
        <v>42227</v>
      </c>
      <c r="U62" s="18">
        <v>13.650443577475214</v>
      </c>
      <c r="V62" s="18">
        <f t="shared" si="15"/>
        <v>5.4639223773897836</v>
      </c>
      <c r="W62" s="18">
        <f t="shared" si="16"/>
        <v>9.6422159600996196</v>
      </c>
      <c r="X62" s="18">
        <v>851.91811734364933</v>
      </c>
      <c r="Y62" s="18">
        <f t="shared" si="12"/>
        <v>166.76740812379114</v>
      </c>
      <c r="Z62" s="18">
        <f t="shared" si="10"/>
        <v>294.29542610080784</v>
      </c>
      <c r="AA62" s="22">
        <v>23.512500000000003</v>
      </c>
      <c r="AB62" s="22">
        <f t="shared" si="13"/>
        <v>12.9140625</v>
      </c>
      <c r="AC62" s="22">
        <f t="shared" si="5"/>
        <v>22.789522058823529</v>
      </c>
      <c r="AD62" s="18">
        <v>7.3319904732911922</v>
      </c>
      <c r="AE62" s="18">
        <f t="shared" si="14"/>
        <v>-0.1672143832651205</v>
      </c>
      <c r="AF62" s="18" t="s">
        <v>366</v>
      </c>
      <c r="AG62" s="18" t="s">
        <v>366</v>
      </c>
      <c r="AH62" s="18" t="s">
        <v>366</v>
      </c>
      <c r="AI62" s="18">
        <f t="shared" si="6"/>
        <v>28.594463548319212</v>
      </c>
    </row>
    <row r="63" spans="1:35" x14ac:dyDescent="0.35">
      <c r="A63" s="18" t="s">
        <v>483</v>
      </c>
      <c r="B63" s="18" t="s">
        <v>128</v>
      </c>
      <c r="C63" s="30">
        <v>222</v>
      </c>
      <c r="D63" s="34">
        <v>2015</v>
      </c>
      <c r="E63" s="34">
        <v>8</v>
      </c>
      <c r="F63" s="34">
        <v>12</v>
      </c>
      <c r="G63" s="32">
        <v>20</v>
      </c>
      <c r="H63" s="32">
        <v>28.7</v>
      </c>
      <c r="I63" s="22">
        <v>0.75</v>
      </c>
      <c r="J63" s="33">
        <v>930</v>
      </c>
      <c r="K63" s="33">
        <v>1004</v>
      </c>
      <c r="L63" s="33">
        <v>34</v>
      </c>
      <c r="M63" s="33">
        <v>47</v>
      </c>
      <c r="N63" s="18">
        <v>37</v>
      </c>
      <c r="O63" s="35">
        <v>1.125</v>
      </c>
      <c r="P63" s="18">
        <f t="shared" si="0"/>
        <v>0.28125</v>
      </c>
      <c r="Q63" s="31">
        <v>42228</v>
      </c>
      <c r="R63" s="31">
        <v>42228</v>
      </c>
      <c r="S63" s="31">
        <v>42228</v>
      </c>
      <c r="T63" s="31">
        <v>42227</v>
      </c>
      <c r="U63" s="18">
        <v>9.9251955864672397</v>
      </c>
      <c r="V63" s="18">
        <f t="shared" si="15"/>
        <v>1.7386743863818097</v>
      </c>
      <c r="W63" s="18">
        <f t="shared" si="16"/>
        <v>3.0682489171443699</v>
      </c>
      <c r="X63" s="18">
        <v>609.73565441650544</v>
      </c>
      <c r="Y63" s="18">
        <f t="shared" si="12"/>
        <v>-14.869439071566774</v>
      </c>
      <c r="Z63" s="18" t="s">
        <v>366</v>
      </c>
      <c r="AA63" s="22">
        <v>15.856250000000003</v>
      </c>
      <c r="AB63" s="22">
        <f t="shared" si="13"/>
        <v>7.1718750000000018</v>
      </c>
      <c r="AC63" s="22">
        <f t="shared" si="5"/>
        <v>12.656250000000004</v>
      </c>
      <c r="AD63" s="18">
        <v>6.8953130008290486</v>
      </c>
      <c r="AE63" s="18">
        <f t="shared" si="14"/>
        <v>-0.60389185572726412</v>
      </c>
      <c r="AF63" s="18" t="s">
        <v>366</v>
      </c>
      <c r="AG63" s="18" t="s">
        <v>366</v>
      </c>
      <c r="AH63" s="18" t="s">
        <v>366</v>
      </c>
      <c r="AI63" s="18" t="s">
        <v>366</v>
      </c>
    </row>
    <row r="64" spans="1:35" x14ac:dyDescent="0.35">
      <c r="A64" s="18" t="s">
        <v>484</v>
      </c>
      <c r="B64" s="18" t="s">
        <v>129</v>
      </c>
      <c r="C64" s="30">
        <v>222</v>
      </c>
      <c r="D64" s="34">
        <v>2015</v>
      </c>
      <c r="E64" s="34">
        <v>8</v>
      </c>
      <c r="F64" s="34">
        <v>12</v>
      </c>
      <c r="G64" s="32">
        <v>20</v>
      </c>
      <c r="H64" s="32">
        <v>28.7</v>
      </c>
      <c r="I64" s="22">
        <v>0.75</v>
      </c>
      <c r="J64" s="33">
        <v>931</v>
      </c>
      <c r="K64" s="33">
        <v>1005</v>
      </c>
      <c r="L64" s="33">
        <v>34</v>
      </c>
      <c r="M64" s="33">
        <v>41</v>
      </c>
      <c r="N64" s="18">
        <v>32</v>
      </c>
      <c r="O64" s="35">
        <v>0.79100000000000004</v>
      </c>
      <c r="P64" s="18">
        <f t="shared" si="0"/>
        <v>0.19775000000000001</v>
      </c>
      <c r="Q64" s="31">
        <v>42228</v>
      </c>
      <c r="R64" s="31">
        <v>42228</v>
      </c>
      <c r="S64" s="31">
        <v>42228</v>
      </c>
      <c r="T64" s="31">
        <v>42227</v>
      </c>
      <c r="U64" s="18">
        <v>9.2701344949795921</v>
      </c>
      <c r="V64" s="18">
        <f t="shared" si="15"/>
        <v>1.0836132948941621</v>
      </c>
      <c r="W64" s="18">
        <f t="shared" si="16"/>
        <v>1.9122587556955803</v>
      </c>
      <c r="X64" s="18">
        <v>870.85751128304321</v>
      </c>
      <c r="Y64" s="18">
        <f t="shared" si="12"/>
        <v>180.97195357833655</v>
      </c>
      <c r="Z64" s="18">
        <f t="shared" si="10"/>
        <v>319.36227102059394</v>
      </c>
      <c r="AA64" s="22">
        <v>22.325000000000003</v>
      </c>
      <c r="AB64" s="22">
        <f t="shared" si="13"/>
        <v>12.0234375</v>
      </c>
      <c r="AC64" s="22">
        <f t="shared" si="5"/>
        <v>21.217830882352942</v>
      </c>
      <c r="AD64" s="18">
        <v>7.7197339707175558</v>
      </c>
      <c r="AE64" s="18">
        <f t="shared" si="14"/>
        <v>0.2205291141612431</v>
      </c>
      <c r="AF64" s="18">
        <f t="shared" si="17"/>
        <v>0.38916902499042905</v>
      </c>
      <c r="AG64" s="18">
        <f t="shared" si="11"/>
        <v>389.16902499042902</v>
      </c>
      <c r="AH64" s="18">
        <f t="shared" si="18"/>
        <v>1.4216786713863976</v>
      </c>
      <c r="AI64" s="18">
        <f t="shared" si="6"/>
        <v>33.328539487554046</v>
      </c>
    </row>
    <row r="65" spans="1:35" x14ac:dyDescent="0.35">
      <c r="A65" s="18" t="s">
        <v>485</v>
      </c>
      <c r="B65" s="18" t="s">
        <v>130</v>
      </c>
      <c r="C65" s="30">
        <v>222</v>
      </c>
      <c r="D65" s="34">
        <v>2015</v>
      </c>
      <c r="E65" s="34">
        <v>8</v>
      </c>
      <c r="F65" s="34">
        <v>12</v>
      </c>
      <c r="G65" s="32">
        <v>20</v>
      </c>
      <c r="H65" s="32">
        <v>28.7</v>
      </c>
      <c r="I65" s="22">
        <v>0.75</v>
      </c>
      <c r="J65" s="33">
        <v>932</v>
      </c>
      <c r="K65" s="33">
        <v>1006</v>
      </c>
      <c r="L65" s="33">
        <v>34</v>
      </c>
      <c r="M65" s="33">
        <v>50</v>
      </c>
      <c r="N65" s="18">
        <v>39</v>
      </c>
      <c r="O65" s="35">
        <v>1.1399999999999999</v>
      </c>
      <c r="P65" s="18">
        <f t="shared" si="0"/>
        <v>0.28499999999999998</v>
      </c>
      <c r="Q65" s="31">
        <v>42228</v>
      </c>
      <c r="R65" s="31">
        <v>42228</v>
      </c>
      <c r="S65" s="31">
        <v>42228</v>
      </c>
      <c r="T65" s="31">
        <v>42227</v>
      </c>
      <c r="U65" s="18">
        <v>12.383446601002172</v>
      </c>
      <c r="V65" s="18">
        <f t="shared" si="15"/>
        <v>4.1969254009167418</v>
      </c>
      <c r="W65" s="18">
        <f t="shared" si="16"/>
        <v>7.4063389427942496</v>
      </c>
      <c r="X65" s="18">
        <v>956.68923275306258</v>
      </c>
      <c r="Y65" s="18">
        <f t="shared" si="12"/>
        <v>245.34574468085108</v>
      </c>
      <c r="Z65" s="18">
        <f t="shared" si="10"/>
        <v>432.96307884856077</v>
      </c>
      <c r="AA65" s="22">
        <v>19.293750000000003</v>
      </c>
      <c r="AB65" s="22">
        <f t="shared" si="13"/>
        <v>9.7500000000000018</v>
      </c>
      <c r="AC65" s="22">
        <f t="shared" si="5"/>
        <v>17.205882352941178</v>
      </c>
      <c r="AD65" s="18">
        <v>6.7911535396814617</v>
      </c>
      <c r="AE65" s="18">
        <f t="shared" si="14"/>
        <v>-0.70805131687485101</v>
      </c>
      <c r="AF65" s="18" t="s">
        <v>366</v>
      </c>
      <c r="AG65" s="18" t="s">
        <v>366</v>
      </c>
      <c r="AH65" s="18" t="s">
        <v>366</v>
      </c>
      <c r="AI65" s="18">
        <f t="shared" si="6"/>
        <v>55.719546411035779</v>
      </c>
    </row>
    <row r="66" spans="1:35" x14ac:dyDescent="0.35">
      <c r="A66" s="18" t="s">
        <v>486</v>
      </c>
      <c r="B66" s="18" t="s">
        <v>131</v>
      </c>
      <c r="C66" s="30">
        <v>222</v>
      </c>
      <c r="D66" s="34">
        <v>2015</v>
      </c>
      <c r="E66" s="34">
        <v>8</v>
      </c>
      <c r="F66" s="34">
        <v>12</v>
      </c>
      <c r="G66" s="32">
        <v>20</v>
      </c>
      <c r="H66" s="32">
        <v>28.7</v>
      </c>
      <c r="I66" s="22">
        <v>0.75</v>
      </c>
      <c r="J66" s="33">
        <v>932</v>
      </c>
      <c r="K66" s="33">
        <v>1006</v>
      </c>
      <c r="L66" s="33">
        <v>34</v>
      </c>
      <c r="M66" s="33">
        <v>45</v>
      </c>
      <c r="N66" s="18">
        <v>37</v>
      </c>
      <c r="O66" s="35">
        <v>0.98299999999999998</v>
      </c>
      <c r="P66" s="18">
        <f t="shared" si="0"/>
        <v>0.24575</v>
      </c>
      <c r="Q66" s="31">
        <v>42228</v>
      </c>
      <c r="R66" s="31">
        <v>42228</v>
      </c>
      <c r="S66" s="31">
        <v>42228</v>
      </c>
      <c r="T66" s="31">
        <v>42227</v>
      </c>
      <c r="U66" s="18">
        <v>10.445946777023089</v>
      </c>
      <c r="V66" s="18">
        <f t="shared" si="15"/>
        <v>2.2594255769376588</v>
      </c>
      <c r="W66" s="18">
        <f t="shared" si="16"/>
        <v>3.9872216063605741</v>
      </c>
      <c r="X66" s="18">
        <v>535.58994197292066</v>
      </c>
      <c r="Y66" s="18">
        <f t="shared" si="12"/>
        <v>-70.478723404255362</v>
      </c>
      <c r="Z66" s="18" t="s">
        <v>366</v>
      </c>
      <c r="AA66" s="22">
        <v>12.793750000000001</v>
      </c>
      <c r="AB66" s="22">
        <f t="shared" si="13"/>
        <v>4.875</v>
      </c>
      <c r="AC66" s="22">
        <f t="shared" si="5"/>
        <v>8.602941176470587</v>
      </c>
      <c r="AD66" s="18">
        <v>7.3133489589918472</v>
      </c>
      <c r="AE66" s="18">
        <f t="shared" si="14"/>
        <v>-0.18585589756446552</v>
      </c>
      <c r="AF66" s="18" t="s">
        <v>366</v>
      </c>
      <c r="AG66" s="18" t="s">
        <v>366</v>
      </c>
      <c r="AH66" s="18" t="s">
        <v>366</v>
      </c>
      <c r="AI66" s="18" t="s">
        <v>366</v>
      </c>
    </row>
    <row r="67" spans="1:35" x14ac:dyDescent="0.35">
      <c r="A67" s="18" t="s">
        <v>487</v>
      </c>
      <c r="B67" s="18" t="s">
        <v>132</v>
      </c>
      <c r="C67" s="30">
        <v>222</v>
      </c>
      <c r="D67" s="34">
        <v>2015</v>
      </c>
      <c r="E67" s="34">
        <v>8</v>
      </c>
      <c r="F67" s="34">
        <v>12</v>
      </c>
      <c r="G67" s="32">
        <v>20</v>
      </c>
      <c r="H67" s="32">
        <v>28.7</v>
      </c>
      <c r="I67" s="22">
        <v>0.75</v>
      </c>
      <c r="J67" s="33">
        <v>933</v>
      </c>
      <c r="K67" s="33">
        <v>1006</v>
      </c>
      <c r="L67" s="33">
        <v>33</v>
      </c>
      <c r="M67" s="33">
        <v>42</v>
      </c>
      <c r="N67" s="18">
        <v>33</v>
      </c>
      <c r="O67" s="35">
        <v>0.73799999999999999</v>
      </c>
      <c r="P67" s="18">
        <f t="shared" ref="P67:P96" si="19">O67*0.25</f>
        <v>0.1845</v>
      </c>
      <c r="Q67" s="31">
        <v>42228</v>
      </c>
      <c r="R67" s="31">
        <v>42228</v>
      </c>
      <c r="S67" s="31">
        <v>42228</v>
      </c>
      <c r="T67" s="31">
        <v>42227</v>
      </c>
      <c r="U67" s="18">
        <v>12.005938059093939</v>
      </c>
      <c r="V67" s="18">
        <f t="shared" si="15"/>
        <v>3.8194168590085091</v>
      </c>
      <c r="W67" s="18">
        <f t="shared" si="16"/>
        <v>6.9443942891063797</v>
      </c>
      <c r="X67" s="18">
        <v>662.12121212121212</v>
      </c>
      <c r="Y67" s="18">
        <f t="shared" si="12"/>
        <v>24.41972920696324</v>
      </c>
      <c r="Z67" s="18">
        <f t="shared" si="10"/>
        <v>44.399507649024073</v>
      </c>
      <c r="AA67" s="22">
        <v>14.918750000000001</v>
      </c>
      <c r="AB67" s="22">
        <f t="shared" si="13"/>
        <v>6.46875</v>
      </c>
      <c r="AC67" s="22">
        <f t="shared" ref="AC67:AC96" si="20">AB67/L67*60</f>
        <v>11.761363636363637</v>
      </c>
      <c r="AD67" s="18">
        <v>7.572232988823993</v>
      </c>
      <c r="AE67" s="18">
        <f t="shared" si="14"/>
        <v>7.3028132267680235E-2</v>
      </c>
      <c r="AF67" s="18">
        <f t="shared" si="17"/>
        <v>0.13277842230487313</v>
      </c>
      <c r="AG67" s="18">
        <f t="shared" ref="AG67:AG95" si="21">AF67*1000</f>
        <v>132.77842230487315</v>
      </c>
      <c r="AH67" s="18">
        <f t="shared" si="18"/>
        <v>3.4889611970526055</v>
      </c>
      <c r="AI67" s="18">
        <f t="shared" ref="AI67:AI96" si="22">(Z67/AC67)*(31/14)</f>
        <v>8.3589963330943871</v>
      </c>
    </row>
    <row r="68" spans="1:35" x14ac:dyDescent="0.35">
      <c r="A68" s="18" t="s">
        <v>488</v>
      </c>
      <c r="B68" s="18" t="s">
        <v>133</v>
      </c>
      <c r="C68" s="30">
        <v>222</v>
      </c>
      <c r="D68" s="34">
        <v>2015</v>
      </c>
      <c r="E68" s="34">
        <v>8</v>
      </c>
      <c r="F68" s="34">
        <v>12</v>
      </c>
      <c r="G68" s="32">
        <v>20</v>
      </c>
      <c r="H68" s="32">
        <v>28.7</v>
      </c>
      <c r="I68" s="22">
        <v>0.75</v>
      </c>
      <c r="J68" s="33">
        <v>1009</v>
      </c>
      <c r="K68" s="33">
        <v>1039</v>
      </c>
      <c r="L68" s="33">
        <f t="shared" si="7"/>
        <v>30</v>
      </c>
      <c r="M68" s="33">
        <v>51</v>
      </c>
      <c r="N68" s="18">
        <v>44</v>
      </c>
      <c r="O68" s="35">
        <v>1.2549999999999999</v>
      </c>
      <c r="P68" s="18">
        <f t="shared" si="19"/>
        <v>0.31374999999999997</v>
      </c>
      <c r="Q68" s="31">
        <v>42228</v>
      </c>
      <c r="R68" s="31">
        <v>42228</v>
      </c>
      <c r="S68" s="31">
        <v>42228</v>
      </c>
      <c r="T68" s="31">
        <v>42227</v>
      </c>
      <c r="U68" s="18">
        <v>9.5890436958331104</v>
      </c>
      <c r="V68" s="18">
        <f t="shared" si="15"/>
        <v>1.4025224957476805</v>
      </c>
      <c r="W68" s="18">
        <f t="shared" si="16"/>
        <v>2.805044991495361</v>
      </c>
      <c r="X68" s="18">
        <v>1517.2147001934236</v>
      </c>
      <c r="Y68" s="18">
        <f t="shared" si="12"/>
        <v>665.7398452611219</v>
      </c>
      <c r="Z68" s="18">
        <f t="shared" si="10"/>
        <v>1331.4796905222438</v>
      </c>
      <c r="AA68" s="22">
        <v>15.262500000000003</v>
      </c>
      <c r="AB68" s="22">
        <f t="shared" si="13"/>
        <v>6.7265625000000018</v>
      </c>
      <c r="AC68" s="22">
        <f t="shared" si="20"/>
        <v>13.453125000000004</v>
      </c>
      <c r="AD68" s="18">
        <v>7.3690404829611378</v>
      </c>
      <c r="AE68" s="18">
        <f t="shared" si="14"/>
        <v>-0.13016437359517496</v>
      </c>
      <c r="AF68" s="18" t="s">
        <v>366</v>
      </c>
      <c r="AG68" s="18" t="s">
        <v>366</v>
      </c>
      <c r="AH68" s="18" t="s">
        <v>366</v>
      </c>
      <c r="AI68" s="18">
        <f t="shared" si="22"/>
        <v>219.15179243372583</v>
      </c>
    </row>
    <row r="69" spans="1:35" x14ac:dyDescent="0.35">
      <c r="A69" s="18" t="s">
        <v>489</v>
      </c>
      <c r="B69" s="18" t="s">
        <v>134</v>
      </c>
      <c r="C69" s="30">
        <v>222</v>
      </c>
      <c r="D69" s="34">
        <v>2015</v>
      </c>
      <c r="E69" s="34">
        <v>8</v>
      </c>
      <c r="F69" s="34">
        <v>12</v>
      </c>
      <c r="G69" s="32">
        <v>20</v>
      </c>
      <c r="H69" s="32">
        <v>28.7</v>
      </c>
      <c r="I69" s="22">
        <v>0.75</v>
      </c>
      <c r="J69" s="33">
        <v>1010</v>
      </c>
      <c r="K69" s="33">
        <v>1040</v>
      </c>
      <c r="L69" s="33">
        <f t="shared" ref="L69:L75" si="23">K69-J69</f>
        <v>30</v>
      </c>
      <c r="M69" s="33">
        <v>50</v>
      </c>
      <c r="N69" s="18">
        <v>41</v>
      </c>
      <c r="O69" s="35">
        <v>1.202</v>
      </c>
      <c r="P69" s="18">
        <f t="shared" si="19"/>
        <v>0.30049999999999999</v>
      </c>
      <c r="Q69" s="31">
        <v>42228</v>
      </c>
      <c r="R69" s="31">
        <v>42228</v>
      </c>
      <c r="S69" s="31">
        <v>42228</v>
      </c>
      <c r="T69" s="31">
        <v>42227</v>
      </c>
      <c r="U69" s="18">
        <v>12.481485182161498</v>
      </c>
      <c r="V69" s="18">
        <f t="shared" si="15"/>
        <v>4.2949639820760677</v>
      </c>
      <c r="W69" s="18">
        <f t="shared" si="16"/>
        <v>8.5899279641521353</v>
      </c>
      <c r="X69" s="18">
        <v>955.48033526756933</v>
      </c>
      <c r="Y69" s="18">
        <f t="shared" si="12"/>
        <v>244.43907156673114</v>
      </c>
      <c r="Z69" s="18">
        <f t="shared" si="10"/>
        <v>488.87814313346234</v>
      </c>
      <c r="AA69" s="22">
        <v>17.543750000000003</v>
      </c>
      <c r="AB69" s="22">
        <f t="shared" si="13"/>
        <v>8.4375000000000018</v>
      </c>
      <c r="AC69" s="22">
        <f t="shared" si="20"/>
        <v>16.875000000000004</v>
      </c>
      <c r="AD69" s="18">
        <v>7.3033291450559492</v>
      </c>
      <c r="AE69" s="18">
        <f t="shared" si="14"/>
        <v>-0.19587571150036354</v>
      </c>
      <c r="AF69" s="18" t="s">
        <v>366</v>
      </c>
      <c r="AG69" s="18" t="s">
        <v>366</v>
      </c>
      <c r="AH69" s="18" t="s">
        <v>366</v>
      </c>
      <c r="AI69" s="18">
        <f t="shared" si="22"/>
        <v>64.149089681004568</v>
      </c>
    </row>
    <row r="70" spans="1:35" x14ac:dyDescent="0.35">
      <c r="A70" s="18" t="s">
        <v>490</v>
      </c>
      <c r="B70" s="18" t="s">
        <v>135</v>
      </c>
      <c r="C70" s="30">
        <v>222</v>
      </c>
      <c r="D70" s="34">
        <v>2015</v>
      </c>
      <c r="E70" s="34">
        <v>8</v>
      </c>
      <c r="F70" s="34">
        <v>12</v>
      </c>
      <c r="G70" s="32">
        <v>20</v>
      </c>
      <c r="H70" s="32">
        <v>28.7</v>
      </c>
      <c r="I70" s="22">
        <v>0.75</v>
      </c>
      <c r="J70" s="33">
        <v>1011</v>
      </c>
      <c r="K70" s="33">
        <v>1041</v>
      </c>
      <c r="L70" s="33">
        <f t="shared" si="23"/>
        <v>30</v>
      </c>
      <c r="M70" s="33">
        <v>50</v>
      </c>
      <c r="N70" s="18">
        <v>43</v>
      </c>
      <c r="O70" s="35">
        <v>1.214</v>
      </c>
      <c r="P70" s="18">
        <f t="shared" si="19"/>
        <v>0.30349999999999999</v>
      </c>
      <c r="Q70" s="31">
        <v>42228</v>
      </c>
      <c r="R70" s="31">
        <v>42228</v>
      </c>
      <c r="S70" s="31">
        <v>42228</v>
      </c>
      <c r="T70" s="31">
        <v>42227</v>
      </c>
      <c r="U70" s="18">
        <v>8.6852716357771467</v>
      </c>
      <c r="V70" s="18">
        <f t="shared" si="15"/>
        <v>0.49875043569171673</v>
      </c>
      <c r="W70" s="18">
        <f t="shared" si="16"/>
        <v>0.99750087138343335</v>
      </c>
      <c r="X70" s="18">
        <v>772.53384912959382</v>
      </c>
      <c r="Y70" s="18">
        <f t="shared" si="12"/>
        <v>107.22920696324951</v>
      </c>
      <c r="Z70" s="18">
        <f t="shared" si="10"/>
        <v>214.45841392649902</v>
      </c>
      <c r="AA70" s="22">
        <v>16.543750000000003</v>
      </c>
      <c r="AB70" s="22">
        <f t="shared" si="13"/>
        <v>7.6875000000000018</v>
      </c>
      <c r="AC70" s="22">
        <f t="shared" si="20"/>
        <v>15.375000000000002</v>
      </c>
      <c r="AD70" s="18">
        <v>7.238549882865728</v>
      </c>
      <c r="AE70" s="18">
        <f t="shared" si="14"/>
        <v>-0.26065497369058477</v>
      </c>
      <c r="AF70" s="18" t="s">
        <v>366</v>
      </c>
      <c r="AG70" s="18" t="s">
        <v>366</v>
      </c>
      <c r="AH70" s="18" t="s">
        <v>366</v>
      </c>
      <c r="AI70" s="18">
        <f t="shared" si="22"/>
        <v>30.885996895337836</v>
      </c>
    </row>
    <row r="71" spans="1:35" x14ac:dyDescent="0.35">
      <c r="A71" s="18" t="s">
        <v>491</v>
      </c>
      <c r="B71" s="18" t="s">
        <v>136</v>
      </c>
      <c r="C71" s="30">
        <v>222</v>
      </c>
      <c r="D71" s="34">
        <v>2015</v>
      </c>
      <c r="E71" s="34">
        <v>8</v>
      </c>
      <c r="F71" s="34">
        <v>12</v>
      </c>
      <c r="G71" s="32">
        <v>20</v>
      </c>
      <c r="H71" s="32">
        <v>28.7</v>
      </c>
      <c r="I71" s="22">
        <v>0.75</v>
      </c>
      <c r="J71" s="33">
        <v>1011</v>
      </c>
      <c r="K71" s="33">
        <v>1041</v>
      </c>
      <c r="L71" s="33">
        <f t="shared" si="23"/>
        <v>30</v>
      </c>
      <c r="M71" s="33">
        <v>53</v>
      </c>
      <c r="N71" s="18">
        <v>44</v>
      </c>
      <c r="O71" s="35">
        <v>1.3660000000000001</v>
      </c>
      <c r="P71" s="18">
        <f t="shared" si="19"/>
        <v>0.34150000000000003</v>
      </c>
      <c r="Q71" s="31">
        <v>42228</v>
      </c>
      <c r="R71" s="31">
        <v>42228</v>
      </c>
      <c r="S71" s="31">
        <v>42228</v>
      </c>
      <c r="T71" s="31">
        <v>42227</v>
      </c>
      <c r="U71" s="18">
        <v>9.9323760909955201</v>
      </c>
      <c r="V71" s="18">
        <f t="shared" si="15"/>
        <v>1.7458548909100902</v>
      </c>
      <c r="W71" s="18">
        <f t="shared" si="16"/>
        <v>3.4917097818201803</v>
      </c>
      <c r="X71" s="18">
        <v>977.24049000644743</v>
      </c>
      <c r="Y71" s="18">
        <f t="shared" si="12"/>
        <v>260.75918762088975</v>
      </c>
      <c r="Z71" s="18">
        <f t="shared" si="10"/>
        <v>521.51837524177949</v>
      </c>
      <c r="AA71" s="22">
        <v>20.606249999999999</v>
      </c>
      <c r="AB71" s="22">
        <f t="shared" si="13"/>
        <v>10.734374999999998</v>
      </c>
      <c r="AC71" s="22">
        <f t="shared" si="20"/>
        <v>21.468749999999996</v>
      </c>
      <c r="AD71" s="18">
        <v>7.5004631587715167</v>
      </c>
      <c r="AE71" s="18">
        <f t="shared" si="14"/>
        <v>1.2583022152039547E-3</v>
      </c>
      <c r="AF71" s="18">
        <f t="shared" si="17"/>
        <v>2.5166044304079094E-3</v>
      </c>
      <c r="AG71" s="18">
        <f t="shared" si="21"/>
        <v>2.5166044304079094</v>
      </c>
      <c r="AH71" s="18">
        <f t="shared" si="18"/>
        <v>5.6297891723976036E-3</v>
      </c>
      <c r="AI71" s="18">
        <f t="shared" si="22"/>
        <v>53.789377026392735</v>
      </c>
    </row>
    <row r="72" spans="1:35" x14ac:dyDescent="0.35">
      <c r="A72" s="18" t="s">
        <v>492</v>
      </c>
      <c r="B72" s="18" t="s">
        <v>143</v>
      </c>
      <c r="C72" s="30">
        <v>222</v>
      </c>
      <c r="D72" s="34">
        <v>2015</v>
      </c>
      <c r="E72" s="34">
        <v>8</v>
      </c>
      <c r="F72" s="34">
        <v>12</v>
      </c>
      <c r="G72" s="32">
        <v>20</v>
      </c>
      <c r="H72" s="32">
        <v>28.7</v>
      </c>
      <c r="I72" s="22">
        <v>0.75</v>
      </c>
      <c r="J72" s="33">
        <v>935</v>
      </c>
      <c r="K72" s="33">
        <v>1006</v>
      </c>
      <c r="L72" s="33">
        <v>31</v>
      </c>
      <c r="M72" t="s">
        <v>366</v>
      </c>
      <c r="N72" s="18" t="s">
        <v>366</v>
      </c>
      <c r="O72" s="18" t="s">
        <v>366</v>
      </c>
      <c r="P72" s="18" t="s">
        <v>366</v>
      </c>
      <c r="Q72" s="31">
        <v>42228</v>
      </c>
      <c r="R72" s="31">
        <v>42228</v>
      </c>
      <c r="S72" s="31">
        <v>42228</v>
      </c>
      <c r="T72" s="31">
        <v>42227</v>
      </c>
      <c r="U72">
        <v>8.8344830749338321</v>
      </c>
      <c r="V72" s="18">
        <f t="shared" si="15"/>
        <v>0.64796187484840218</v>
      </c>
      <c r="W72" s="18" t="s">
        <v>366</v>
      </c>
      <c r="X72" s="18">
        <v>719.34235976789171</v>
      </c>
      <c r="Y72" s="18">
        <f t="shared" si="12"/>
        <v>67.335589941972927</v>
      </c>
      <c r="Z72" s="18" t="s">
        <v>366</v>
      </c>
      <c r="AA72" s="22">
        <v>5.7937500000000011</v>
      </c>
      <c r="AB72" s="22">
        <f t="shared" si="13"/>
        <v>-0.375</v>
      </c>
      <c r="AC72" s="22" t="s">
        <v>366</v>
      </c>
      <c r="AD72" s="18">
        <v>7.5156093891397351</v>
      </c>
      <c r="AE72" s="18">
        <f t="shared" si="14"/>
        <v>1.6404532583422338E-2</v>
      </c>
      <c r="AF72" s="18" t="s">
        <v>366</v>
      </c>
      <c r="AG72" s="18" t="s">
        <v>366</v>
      </c>
      <c r="AH72" s="18" t="s">
        <v>366</v>
      </c>
      <c r="AI72" s="18" t="s">
        <v>366</v>
      </c>
    </row>
    <row r="73" spans="1:35" x14ac:dyDescent="0.35">
      <c r="A73" s="18" t="s">
        <v>493</v>
      </c>
      <c r="B73" s="18" t="s">
        <v>138</v>
      </c>
      <c r="C73" s="30">
        <v>222</v>
      </c>
      <c r="D73" s="34">
        <v>2015</v>
      </c>
      <c r="E73" s="34">
        <v>8</v>
      </c>
      <c r="F73" s="34">
        <v>12</v>
      </c>
      <c r="G73" s="32">
        <v>20</v>
      </c>
      <c r="H73" s="32">
        <v>28.7</v>
      </c>
      <c r="I73" s="22">
        <v>0.75</v>
      </c>
      <c r="J73" s="33">
        <v>933</v>
      </c>
      <c r="K73" s="33">
        <v>1006</v>
      </c>
      <c r="L73" s="33">
        <v>33</v>
      </c>
      <c r="M73" s="18" t="s">
        <v>366</v>
      </c>
      <c r="N73" s="18" t="s">
        <v>366</v>
      </c>
      <c r="O73" s="18" t="s">
        <v>366</v>
      </c>
      <c r="P73" s="18" t="s">
        <v>366</v>
      </c>
      <c r="Q73" s="31">
        <v>42228</v>
      </c>
      <c r="R73" s="31">
        <v>42228</v>
      </c>
      <c r="S73" s="31">
        <v>42228</v>
      </c>
      <c r="T73" s="31">
        <v>42227</v>
      </c>
      <c r="U73">
        <v>5.8068389120169321</v>
      </c>
      <c r="V73" s="18">
        <f t="shared" si="15"/>
        <v>-2.3796822880684978</v>
      </c>
      <c r="W73" s="18" t="s">
        <v>366</v>
      </c>
      <c r="X73" s="18">
        <v>549.69374597034175</v>
      </c>
      <c r="Y73" s="18">
        <f t="shared" si="12"/>
        <v>-59.90087040618954</v>
      </c>
      <c r="Z73" s="18" t="s">
        <v>366</v>
      </c>
      <c r="AA73" t="s">
        <v>366</v>
      </c>
      <c r="AB73" s="22" t="s">
        <v>366</v>
      </c>
      <c r="AC73" s="18" t="s">
        <v>366</v>
      </c>
      <c r="AD73" s="18">
        <v>7.7991934254185118</v>
      </c>
      <c r="AE73" s="18">
        <f t="shared" si="14"/>
        <v>0.29998856886219905</v>
      </c>
      <c r="AF73" s="18" t="s">
        <v>366</v>
      </c>
      <c r="AG73" s="18" t="s">
        <v>366</v>
      </c>
      <c r="AH73" s="18" t="s">
        <v>366</v>
      </c>
      <c r="AI73" s="18" t="s">
        <v>366</v>
      </c>
    </row>
    <row r="74" spans="1:35" x14ac:dyDescent="0.35">
      <c r="A74" s="18" t="s">
        <v>494</v>
      </c>
      <c r="B74" s="18" t="s">
        <v>139</v>
      </c>
      <c r="C74" s="30">
        <v>222</v>
      </c>
      <c r="D74" s="34">
        <v>2015</v>
      </c>
      <c r="E74" s="34">
        <v>8</v>
      </c>
      <c r="F74" s="34">
        <v>12</v>
      </c>
      <c r="G74" s="32">
        <v>20</v>
      </c>
      <c r="H74" s="32">
        <v>28.7</v>
      </c>
      <c r="I74" s="22">
        <v>0.75</v>
      </c>
      <c r="J74" s="33">
        <v>1012</v>
      </c>
      <c r="K74" s="33">
        <v>1042</v>
      </c>
      <c r="L74" s="33">
        <f t="shared" si="23"/>
        <v>30</v>
      </c>
      <c r="M74" s="18" t="s">
        <v>366</v>
      </c>
      <c r="N74" s="18" t="s">
        <v>366</v>
      </c>
      <c r="O74" s="18" t="s">
        <v>366</v>
      </c>
      <c r="P74" s="18" t="s">
        <v>366</v>
      </c>
      <c r="Q74" s="31">
        <v>42228</v>
      </c>
      <c r="R74" s="31">
        <v>42228</v>
      </c>
      <c r="S74" s="31">
        <v>42228</v>
      </c>
      <c r="T74" s="31">
        <v>42227</v>
      </c>
      <c r="U74">
        <v>9.0057309042709672</v>
      </c>
      <c r="V74" s="18">
        <f t="shared" si="15"/>
        <v>0.81920970418553729</v>
      </c>
      <c r="W74" s="18" t="s">
        <v>366</v>
      </c>
      <c r="X74" s="18">
        <v>810.00967117988398</v>
      </c>
      <c r="Y74" s="18">
        <f t="shared" si="12"/>
        <v>135.33607350096713</v>
      </c>
      <c r="Z74" s="18" t="s">
        <v>366</v>
      </c>
      <c r="AA74" s="22">
        <v>8.1999999999999993</v>
      </c>
      <c r="AB74" s="22">
        <f t="shared" si="13"/>
        <v>1.4296874999999987</v>
      </c>
      <c r="AC74" s="18" t="s">
        <v>366</v>
      </c>
      <c r="AD74" s="18">
        <v>7.4526942783794468</v>
      </c>
      <c r="AE74" s="18">
        <f t="shared" si="14"/>
        <v>-4.6510578176865991E-2</v>
      </c>
      <c r="AF74" s="18" t="s">
        <v>366</v>
      </c>
      <c r="AG74" s="18" t="s">
        <v>366</v>
      </c>
      <c r="AH74" s="18" t="s">
        <v>366</v>
      </c>
      <c r="AI74" s="18" t="s">
        <v>366</v>
      </c>
    </row>
    <row r="75" spans="1:35" x14ac:dyDescent="0.35">
      <c r="A75" s="18" t="s">
        <v>495</v>
      </c>
      <c r="B75" s="18" t="s">
        <v>140</v>
      </c>
      <c r="C75" s="30">
        <v>222</v>
      </c>
      <c r="D75" s="34">
        <v>2015</v>
      </c>
      <c r="E75" s="34">
        <v>8</v>
      </c>
      <c r="F75" s="34">
        <v>12</v>
      </c>
      <c r="G75" s="32">
        <v>20</v>
      </c>
      <c r="H75" s="32">
        <v>28.7</v>
      </c>
      <c r="I75" s="22">
        <v>0.75</v>
      </c>
      <c r="J75" s="33">
        <v>1013</v>
      </c>
      <c r="K75" s="33">
        <v>1043</v>
      </c>
      <c r="L75" s="33">
        <f t="shared" si="23"/>
        <v>30</v>
      </c>
      <c r="M75" s="18" t="s">
        <v>366</v>
      </c>
      <c r="N75" s="18" t="s">
        <v>366</v>
      </c>
      <c r="O75" s="18" t="s">
        <v>366</v>
      </c>
      <c r="P75" s="18" t="s">
        <v>366</v>
      </c>
      <c r="Q75" s="31">
        <v>42228</v>
      </c>
      <c r="R75" s="31">
        <v>42228</v>
      </c>
      <c r="S75" s="31">
        <v>42228</v>
      </c>
      <c r="T75" s="31">
        <v>42227</v>
      </c>
      <c r="U75">
        <v>9.2576562966219669</v>
      </c>
      <c r="V75" s="18">
        <f t="shared" si="15"/>
        <v>1.0711350965365369</v>
      </c>
      <c r="W75" s="18" t="s">
        <v>366</v>
      </c>
      <c r="X75" s="18">
        <v>654.46486137975501</v>
      </c>
      <c r="Y75" s="18">
        <f t="shared" si="12"/>
        <v>18.677466150870401</v>
      </c>
      <c r="Z75" s="18" t="s">
        <v>366</v>
      </c>
      <c r="AA75" s="22">
        <v>4.0125000000000002</v>
      </c>
      <c r="AB75" s="22">
        <f t="shared" si="13"/>
        <v>-1.7109375000000007</v>
      </c>
      <c r="AC75" s="18" t="s">
        <v>366</v>
      </c>
      <c r="AD75" s="18">
        <v>7.6610132006746205</v>
      </c>
      <c r="AE75" s="18">
        <f t="shared" si="14"/>
        <v>0.1618083441183078</v>
      </c>
      <c r="AF75" s="18" t="s">
        <v>366</v>
      </c>
      <c r="AG75" s="18" t="s">
        <v>366</v>
      </c>
      <c r="AH75" s="18" t="s">
        <v>366</v>
      </c>
      <c r="AI75" s="18" t="s">
        <v>366</v>
      </c>
    </row>
    <row r="76" spans="1:35" x14ac:dyDescent="0.35">
      <c r="A76" s="18" t="s">
        <v>496</v>
      </c>
      <c r="B76" s="18" t="s">
        <v>141</v>
      </c>
      <c r="C76" s="30">
        <v>222</v>
      </c>
      <c r="D76" s="34">
        <v>2015</v>
      </c>
      <c r="E76" s="34">
        <v>8</v>
      </c>
      <c r="F76" s="34">
        <v>12</v>
      </c>
      <c r="G76" s="32">
        <v>20</v>
      </c>
      <c r="H76" s="32">
        <v>28.7</v>
      </c>
      <c r="I76" s="22">
        <v>0.75</v>
      </c>
      <c r="J76" s="33">
        <v>1015</v>
      </c>
      <c r="K76" s="33">
        <v>1045</v>
      </c>
      <c r="L76" s="33">
        <f t="shared" ref="L76" si="24">K76-J76</f>
        <v>30</v>
      </c>
      <c r="M76" s="18" t="s">
        <v>366</v>
      </c>
      <c r="N76" s="18" t="s">
        <v>366</v>
      </c>
      <c r="O76" s="18" t="s">
        <v>366</v>
      </c>
      <c r="P76" s="18" t="s">
        <v>366</v>
      </c>
      <c r="Q76" s="31">
        <v>42228</v>
      </c>
      <c r="R76" s="31">
        <v>42228</v>
      </c>
      <c r="S76" s="31">
        <v>42228</v>
      </c>
      <c r="T76" s="31">
        <v>42227</v>
      </c>
      <c r="U76">
        <v>8.0278968125834496</v>
      </c>
      <c r="V76" s="18">
        <f t="shared" si="15"/>
        <v>-0.15862438750198038</v>
      </c>
      <c r="W76" s="18" t="s">
        <v>366</v>
      </c>
      <c r="X76" s="18">
        <v>414.29722759509991</v>
      </c>
      <c r="Y76" s="18">
        <f t="shared" si="12"/>
        <v>-161.44825918762092</v>
      </c>
      <c r="Z76" s="18" t="s">
        <v>366</v>
      </c>
      <c r="AA76" s="22">
        <v>7.1687500000000011</v>
      </c>
      <c r="AB76" s="22">
        <f t="shared" si="13"/>
        <v>0.65625</v>
      </c>
      <c r="AC76" s="18" t="s">
        <v>366</v>
      </c>
      <c r="AD76" s="18">
        <v>7.0675139891692424</v>
      </c>
      <c r="AE76" s="18">
        <f t="shared" si="14"/>
        <v>-0.4316908673870703</v>
      </c>
      <c r="AF76" s="18" t="s">
        <v>366</v>
      </c>
      <c r="AG76" s="18" t="s">
        <v>366</v>
      </c>
      <c r="AH76" s="18" t="s">
        <v>366</v>
      </c>
      <c r="AI76" s="18" t="s">
        <v>366</v>
      </c>
    </row>
    <row r="77" spans="1:35" x14ac:dyDescent="0.35">
      <c r="A77" s="18" t="s">
        <v>497</v>
      </c>
      <c r="B77" s="18" t="s">
        <v>117</v>
      </c>
      <c r="C77" s="9">
        <v>239</v>
      </c>
      <c r="D77" s="34">
        <v>2015</v>
      </c>
      <c r="E77" s="34">
        <v>8</v>
      </c>
      <c r="F77" s="34">
        <v>12</v>
      </c>
      <c r="G77" s="32">
        <v>16</v>
      </c>
      <c r="H77" s="32">
        <v>28.4</v>
      </c>
      <c r="I77" s="22">
        <v>0.75</v>
      </c>
      <c r="J77" s="33">
        <v>845</v>
      </c>
      <c r="K77" s="33">
        <v>915</v>
      </c>
      <c r="L77" s="33">
        <v>30</v>
      </c>
      <c r="M77" s="33">
        <v>42</v>
      </c>
      <c r="N77" s="33">
        <v>35</v>
      </c>
      <c r="O77" s="35">
        <v>0.60299999999999998</v>
      </c>
      <c r="P77" s="18">
        <f t="shared" si="19"/>
        <v>0.15075</v>
      </c>
      <c r="Q77" s="23" t="s">
        <v>366</v>
      </c>
      <c r="R77" s="31">
        <v>42227</v>
      </c>
      <c r="S77" s="31">
        <v>42227</v>
      </c>
      <c r="T77" s="31">
        <v>42227</v>
      </c>
      <c r="U77" t="s">
        <v>366</v>
      </c>
      <c r="V77" s="18" t="s">
        <v>366</v>
      </c>
      <c r="W77" s="18" t="s">
        <v>366</v>
      </c>
      <c r="X77" s="18">
        <v>295.93731475992888</v>
      </c>
      <c r="Y77" s="18">
        <f>(X77-300.47)*I77</f>
        <v>-3.3995139300533594</v>
      </c>
      <c r="Z77" s="18" t="s">
        <v>366</v>
      </c>
      <c r="AA77" s="22">
        <v>17.856250000000003</v>
      </c>
      <c r="AB77" s="22">
        <f>(AA77-AVERAGE($AA$97:$AA$101))*I77</f>
        <v>10.756363636363638</v>
      </c>
      <c r="AC77" s="22">
        <f t="shared" si="20"/>
        <v>21.512727272727275</v>
      </c>
      <c r="AD77" s="18">
        <v>11.350867937301111</v>
      </c>
      <c r="AE77" s="18">
        <f>AD77-AVERAGE($AD$97:$AD$101)</f>
        <v>0.33205197345707305</v>
      </c>
      <c r="AF77" s="18">
        <f t="shared" si="17"/>
        <v>0.66410394691414609</v>
      </c>
      <c r="AG77" s="18">
        <f t="shared" si="21"/>
        <v>664.10394691414604</v>
      </c>
      <c r="AH77" s="18" t="s">
        <v>366</v>
      </c>
      <c r="AI77" s="18" t="s">
        <v>366</v>
      </c>
    </row>
    <row r="78" spans="1:35" x14ac:dyDescent="0.35">
      <c r="A78" s="18" t="s">
        <v>498</v>
      </c>
      <c r="B78" s="18" t="s">
        <v>118</v>
      </c>
      <c r="C78" s="9">
        <v>239</v>
      </c>
      <c r="D78" s="34">
        <v>2015</v>
      </c>
      <c r="E78" s="34">
        <v>8</v>
      </c>
      <c r="F78" s="34">
        <v>12</v>
      </c>
      <c r="G78" s="32">
        <v>16</v>
      </c>
      <c r="H78" s="32">
        <v>28.4</v>
      </c>
      <c r="I78" s="22">
        <v>0.75</v>
      </c>
      <c r="J78" s="33">
        <v>846</v>
      </c>
      <c r="K78" s="33">
        <v>916</v>
      </c>
      <c r="L78" s="33">
        <v>30</v>
      </c>
      <c r="M78" s="33">
        <v>41</v>
      </c>
      <c r="N78" s="33">
        <v>34</v>
      </c>
      <c r="O78" s="35">
        <v>0.66700000000000004</v>
      </c>
      <c r="P78" s="18">
        <f t="shared" si="19"/>
        <v>0.16675000000000001</v>
      </c>
      <c r="Q78" s="23" t="s">
        <v>366</v>
      </c>
      <c r="R78" s="31">
        <v>42227</v>
      </c>
      <c r="S78" s="31">
        <v>42227</v>
      </c>
      <c r="T78" s="31">
        <v>42227</v>
      </c>
      <c r="U78" s="18" t="s">
        <v>366</v>
      </c>
      <c r="V78" s="18" t="s">
        <v>366</v>
      </c>
      <c r="W78" s="18" t="s">
        <v>366</v>
      </c>
      <c r="X78" s="18">
        <v>318.16612329579135</v>
      </c>
      <c r="Y78" s="18">
        <f t="shared" ref="Y78:Y96" si="25">(X78-300.47)*I78</f>
        <v>13.272092471843493</v>
      </c>
      <c r="Z78" s="18" t="s">
        <v>366</v>
      </c>
      <c r="AA78" s="22">
        <v>18.356249999999999</v>
      </c>
      <c r="AB78" s="22">
        <f t="shared" ref="AB78:AB101" si="26">(AA78-AVERAGE($AA$97:$AA$101))*I78</f>
        <v>11.131363636363634</v>
      </c>
      <c r="AC78" s="22">
        <f t="shared" si="20"/>
        <v>22.262727272727268</v>
      </c>
      <c r="AD78" s="18">
        <v>11.517243452422759</v>
      </c>
      <c r="AE78" s="18">
        <f t="shared" ref="AE78:AE101" si="27">AD78-AVERAGE($AD$97:$AD$101)</f>
        <v>0.49842748857872188</v>
      </c>
      <c r="AF78" s="18">
        <f t="shared" si="17"/>
        <v>0.99685497715744387</v>
      </c>
      <c r="AG78" s="18">
        <f t="shared" si="21"/>
        <v>996.85497715744384</v>
      </c>
      <c r="AH78" s="18" t="s">
        <v>366</v>
      </c>
      <c r="AI78" s="18" t="s">
        <v>366</v>
      </c>
    </row>
    <row r="79" spans="1:35" x14ac:dyDescent="0.35">
      <c r="A79" s="18" t="s">
        <v>499</v>
      </c>
      <c r="B79" s="18" t="s">
        <v>119</v>
      </c>
      <c r="C79" s="9">
        <v>239</v>
      </c>
      <c r="D79" s="34">
        <v>2015</v>
      </c>
      <c r="E79" s="34">
        <v>8</v>
      </c>
      <c r="F79" s="34">
        <v>12</v>
      </c>
      <c r="G79" s="32">
        <v>16</v>
      </c>
      <c r="H79" s="32">
        <v>28.4</v>
      </c>
      <c r="I79" s="22">
        <v>0.75</v>
      </c>
      <c r="J79" s="33">
        <v>847</v>
      </c>
      <c r="K79" s="33">
        <v>917</v>
      </c>
      <c r="L79" s="33">
        <v>30</v>
      </c>
      <c r="M79" s="33">
        <v>46</v>
      </c>
      <c r="N79" s="33">
        <v>38</v>
      </c>
      <c r="O79" s="35">
        <v>0.80400000000000005</v>
      </c>
      <c r="P79" s="18">
        <f t="shared" si="19"/>
        <v>0.20100000000000001</v>
      </c>
      <c r="Q79" s="23" t="s">
        <v>366</v>
      </c>
      <c r="R79" s="31">
        <v>42227</v>
      </c>
      <c r="S79" s="31">
        <v>42227</v>
      </c>
      <c r="T79" s="31">
        <v>42227</v>
      </c>
      <c r="U79" s="18" t="s">
        <v>366</v>
      </c>
      <c r="V79" s="18" t="s">
        <v>366</v>
      </c>
      <c r="W79" s="18" t="s">
        <v>366</v>
      </c>
      <c r="X79" s="18">
        <v>321.87092471843511</v>
      </c>
      <c r="Y79" s="18">
        <f t="shared" si="25"/>
        <v>16.050693538826309</v>
      </c>
      <c r="Z79" s="18" t="s">
        <v>366</v>
      </c>
      <c r="AA79" s="22">
        <v>11.075000000000001</v>
      </c>
      <c r="AB79" s="22">
        <f t="shared" si="26"/>
        <v>5.6704261363636359</v>
      </c>
      <c r="AC79" s="22">
        <f t="shared" si="20"/>
        <v>11.340852272727272</v>
      </c>
      <c r="AD79" s="18">
        <v>11.360654732308266</v>
      </c>
      <c r="AE79" s="18">
        <f t="shared" si="27"/>
        <v>0.34183876846422834</v>
      </c>
      <c r="AF79" s="18">
        <f t="shared" si="17"/>
        <v>0.68367753692845668</v>
      </c>
      <c r="AG79" s="18">
        <f t="shared" si="21"/>
        <v>683.67753692845668</v>
      </c>
      <c r="AH79" s="18" t="s">
        <v>366</v>
      </c>
      <c r="AI79" s="18" t="s">
        <v>366</v>
      </c>
    </row>
    <row r="80" spans="1:35" x14ac:dyDescent="0.35">
      <c r="A80" s="18" t="s">
        <v>500</v>
      </c>
      <c r="B80" s="18" t="s">
        <v>120</v>
      </c>
      <c r="C80" s="9">
        <v>239</v>
      </c>
      <c r="D80" s="34">
        <v>2015</v>
      </c>
      <c r="E80" s="34">
        <v>8</v>
      </c>
      <c r="F80" s="34">
        <v>12</v>
      </c>
      <c r="G80" s="32">
        <v>16</v>
      </c>
      <c r="H80" s="32">
        <v>28.4</v>
      </c>
      <c r="I80" s="22">
        <v>0.75</v>
      </c>
      <c r="J80" s="33">
        <v>847</v>
      </c>
      <c r="K80" s="33">
        <v>917</v>
      </c>
      <c r="L80" s="33">
        <v>30</v>
      </c>
      <c r="M80" s="33">
        <v>40</v>
      </c>
      <c r="N80" s="33">
        <v>34</v>
      </c>
      <c r="O80" s="35">
        <v>0.58299999999999996</v>
      </c>
      <c r="P80" s="18">
        <f t="shared" si="19"/>
        <v>0.14574999999999999</v>
      </c>
      <c r="Q80" s="23" t="s">
        <v>366</v>
      </c>
      <c r="R80" s="31">
        <v>42227</v>
      </c>
      <c r="S80" s="31">
        <v>42227</v>
      </c>
      <c r="T80" s="31">
        <v>42227</v>
      </c>
      <c r="U80" s="18" t="s">
        <v>366</v>
      </c>
      <c r="V80" s="18" t="s">
        <v>366</v>
      </c>
      <c r="W80" s="18" t="s">
        <v>366</v>
      </c>
      <c r="X80" s="18">
        <v>327.42812685240074</v>
      </c>
      <c r="Y80" s="18">
        <f t="shared" si="25"/>
        <v>20.218595139300533</v>
      </c>
      <c r="Z80" s="18">
        <f t="shared" si="10"/>
        <v>40.437190278601065</v>
      </c>
      <c r="AA80" s="22">
        <v>16.106250000000003</v>
      </c>
      <c r="AB80" s="22">
        <f t="shared" si="26"/>
        <v>9.4438636363636377</v>
      </c>
      <c r="AC80" s="22">
        <f t="shared" si="20"/>
        <v>18.887727272727275</v>
      </c>
      <c r="AD80" s="18">
        <v>10.878771587670212</v>
      </c>
      <c r="AE80" s="18">
        <f t="shared" si="27"/>
        <v>-0.14004437617382592</v>
      </c>
      <c r="AF80" s="18" t="s">
        <v>366</v>
      </c>
      <c r="AG80" s="18" t="s">
        <v>366</v>
      </c>
      <c r="AH80" s="18" t="s">
        <v>366</v>
      </c>
      <c r="AI80" s="18">
        <f t="shared" si="22"/>
        <v>4.7406176225897259</v>
      </c>
    </row>
    <row r="81" spans="1:35" x14ac:dyDescent="0.35">
      <c r="A81" s="18" t="s">
        <v>501</v>
      </c>
      <c r="B81" s="18" t="s">
        <v>121</v>
      </c>
      <c r="C81" s="9">
        <v>239</v>
      </c>
      <c r="D81" s="34">
        <v>2015</v>
      </c>
      <c r="E81" s="34">
        <v>8</v>
      </c>
      <c r="F81" s="34">
        <v>12</v>
      </c>
      <c r="G81" s="32">
        <v>16</v>
      </c>
      <c r="H81" s="32">
        <v>28.4</v>
      </c>
      <c r="I81" s="22">
        <v>0.75</v>
      </c>
      <c r="J81" s="33">
        <v>848</v>
      </c>
      <c r="K81" s="33">
        <v>918</v>
      </c>
      <c r="L81" s="33">
        <v>30</v>
      </c>
      <c r="M81" s="33">
        <v>44</v>
      </c>
      <c r="N81" s="33">
        <v>35</v>
      </c>
      <c r="O81" s="35">
        <v>0.67900000000000005</v>
      </c>
      <c r="P81" s="18">
        <f t="shared" si="19"/>
        <v>0.16975000000000001</v>
      </c>
      <c r="Q81" s="23" t="s">
        <v>366</v>
      </c>
      <c r="R81" s="31">
        <v>42227</v>
      </c>
      <c r="S81" s="31">
        <v>42227</v>
      </c>
      <c r="T81" s="31">
        <v>42227</v>
      </c>
      <c r="U81" s="18" t="s">
        <v>366</v>
      </c>
      <c r="V81" s="18" t="s">
        <v>366</v>
      </c>
      <c r="W81" s="18" t="s">
        <v>366</v>
      </c>
      <c r="X81" s="18">
        <v>323.72332542975698</v>
      </c>
      <c r="Y81" s="18">
        <f t="shared" si="25"/>
        <v>17.439994072317717</v>
      </c>
      <c r="Z81" s="18">
        <f t="shared" si="10"/>
        <v>34.879988144635433</v>
      </c>
      <c r="AA81" s="22">
        <v>17.293750000000003</v>
      </c>
      <c r="AB81" s="22">
        <f t="shared" si="26"/>
        <v>10.334488636363638</v>
      </c>
      <c r="AC81" s="22">
        <f t="shared" si="20"/>
        <v>20.668977272727275</v>
      </c>
      <c r="AD81" s="18">
        <v>10.892519704465979</v>
      </c>
      <c r="AE81" s="18">
        <f t="shared" si="27"/>
        <v>-0.12629625937805855</v>
      </c>
      <c r="AF81" s="18" t="s">
        <v>366</v>
      </c>
      <c r="AG81" s="18" t="s">
        <v>366</v>
      </c>
      <c r="AH81" s="18" t="s">
        <v>366</v>
      </c>
      <c r="AI81" s="18">
        <f t="shared" si="22"/>
        <v>3.7367238080537235</v>
      </c>
    </row>
    <row r="82" spans="1:35" x14ac:dyDescent="0.35">
      <c r="A82" s="18" t="s">
        <v>502</v>
      </c>
      <c r="B82" s="18" t="s">
        <v>122</v>
      </c>
      <c r="C82" s="9">
        <v>239</v>
      </c>
      <c r="D82" s="34">
        <v>2015</v>
      </c>
      <c r="E82" s="34">
        <v>8</v>
      </c>
      <c r="F82" s="34">
        <v>12</v>
      </c>
      <c r="G82" s="32">
        <v>16</v>
      </c>
      <c r="H82" s="32">
        <v>28.4</v>
      </c>
      <c r="I82" s="22">
        <v>0.75</v>
      </c>
      <c r="J82" s="33">
        <v>848</v>
      </c>
      <c r="K82" s="33">
        <v>918</v>
      </c>
      <c r="L82" s="33">
        <v>30</v>
      </c>
      <c r="M82" s="33">
        <v>45</v>
      </c>
      <c r="N82" s="33">
        <v>36</v>
      </c>
      <c r="O82" s="35">
        <v>0.56899999999999995</v>
      </c>
      <c r="P82" s="18">
        <f t="shared" si="19"/>
        <v>0.14224999999999999</v>
      </c>
      <c r="Q82" s="23" t="s">
        <v>366</v>
      </c>
      <c r="R82" s="31">
        <v>42227</v>
      </c>
      <c r="S82" s="31">
        <v>42227</v>
      </c>
      <c r="T82" s="31">
        <v>42227</v>
      </c>
      <c r="U82" s="18" t="s">
        <v>366</v>
      </c>
      <c r="V82" s="18" t="s">
        <v>366</v>
      </c>
      <c r="W82" s="18" t="s">
        <v>366</v>
      </c>
      <c r="X82" s="18">
        <v>269.26274451689392</v>
      </c>
      <c r="Y82" s="18">
        <f t="shared" si="25"/>
        <v>-23.405441612329582</v>
      </c>
      <c r="Z82" s="18" t="s">
        <v>366</v>
      </c>
      <c r="AA82" s="22">
        <v>15.106250000000001</v>
      </c>
      <c r="AB82" s="22">
        <f t="shared" si="26"/>
        <v>8.6938636363636359</v>
      </c>
      <c r="AC82" s="22">
        <f t="shared" si="20"/>
        <v>17.387727272727272</v>
      </c>
      <c r="AD82" s="18">
        <v>10.915355559482675</v>
      </c>
      <c r="AE82" s="18">
        <f t="shared" si="27"/>
        <v>-0.10346040436136228</v>
      </c>
      <c r="AF82" s="18" t="s">
        <v>366</v>
      </c>
      <c r="AG82" s="18" t="s">
        <v>366</v>
      </c>
      <c r="AH82" s="18" t="s">
        <v>366</v>
      </c>
      <c r="AI82" s="18" t="s">
        <v>366</v>
      </c>
    </row>
    <row r="83" spans="1:35" x14ac:dyDescent="0.35">
      <c r="A83" s="18" t="s">
        <v>503</v>
      </c>
      <c r="B83" s="18" t="s">
        <v>123</v>
      </c>
      <c r="C83" s="9">
        <v>239</v>
      </c>
      <c r="D83" s="34">
        <v>2015</v>
      </c>
      <c r="E83" s="34">
        <v>8</v>
      </c>
      <c r="F83" s="34">
        <v>12</v>
      </c>
      <c r="G83" s="32">
        <v>16</v>
      </c>
      <c r="H83" s="32">
        <v>28.4</v>
      </c>
      <c r="I83" s="22">
        <v>0.75</v>
      </c>
      <c r="J83" s="33">
        <v>849</v>
      </c>
      <c r="K83" s="33">
        <v>919</v>
      </c>
      <c r="L83" s="33">
        <v>30</v>
      </c>
      <c r="M83" s="33">
        <v>46</v>
      </c>
      <c r="N83" s="33">
        <v>38</v>
      </c>
      <c r="O83" s="35">
        <v>0.77700000000000002</v>
      </c>
      <c r="P83" s="18">
        <f t="shared" si="19"/>
        <v>0.19425000000000001</v>
      </c>
      <c r="Q83" s="23" t="s">
        <v>366</v>
      </c>
      <c r="R83" s="31">
        <v>42227</v>
      </c>
      <c r="S83" s="31">
        <v>42227</v>
      </c>
      <c r="T83" s="31">
        <v>42227</v>
      </c>
      <c r="U83" s="18" t="s">
        <v>366</v>
      </c>
      <c r="V83" s="18" t="s">
        <v>366</v>
      </c>
      <c r="W83" s="18" t="s">
        <v>366</v>
      </c>
      <c r="X83" s="18">
        <v>234.06713100177831</v>
      </c>
      <c r="Y83" s="18">
        <f t="shared" si="25"/>
        <v>-49.80215174866629</v>
      </c>
      <c r="Z83" s="18" t="s">
        <v>366</v>
      </c>
      <c r="AA83" s="22">
        <v>10.731250000000003</v>
      </c>
      <c r="AB83" s="22">
        <f t="shared" si="26"/>
        <v>5.4126136363636377</v>
      </c>
      <c r="AC83" s="22">
        <f t="shared" si="20"/>
        <v>10.825227272727275</v>
      </c>
      <c r="AD83" s="18">
        <v>11.090585793896514</v>
      </c>
      <c r="AE83" s="18">
        <f t="shared" si="27"/>
        <v>7.176983005247628E-2</v>
      </c>
      <c r="AF83" s="18">
        <f t="shared" si="17"/>
        <v>0.14353966010495256</v>
      </c>
      <c r="AG83" s="18">
        <f t="shared" si="21"/>
        <v>143.53966010495256</v>
      </c>
      <c r="AH83" s="18" t="s">
        <v>366</v>
      </c>
      <c r="AI83" s="18" t="s">
        <v>366</v>
      </c>
    </row>
    <row r="84" spans="1:35" x14ac:dyDescent="0.35">
      <c r="A84" s="18" t="s">
        <v>504</v>
      </c>
      <c r="B84" s="18" t="s">
        <v>124</v>
      </c>
      <c r="C84" s="9">
        <v>239</v>
      </c>
      <c r="D84" s="34">
        <v>2015</v>
      </c>
      <c r="E84" s="34">
        <v>8</v>
      </c>
      <c r="F84" s="34">
        <v>12</v>
      </c>
      <c r="G84" s="32">
        <v>16</v>
      </c>
      <c r="H84" s="32">
        <v>28.4</v>
      </c>
      <c r="I84" s="22">
        <v>0.75</v>
      </c>
      <c r="J84" s="33">
        <v>850</v>
      </c>
      <c r="K84" s="33">
        <v>920</v>
      </c>
      <c r="L84" s="33">
        <v>30</v>
      </c>
      <c r="M84" s="33">
        <v>45</v>
      </c>
      <c r="N84" s="33">
        <v>36</v>
      </c>
      <c r="O84" s="35">
        <v>0.76100000000000001</v>
      </c>
      <c r="P84" s="18">
        <f t="shared" si="19"/>
        <v>0.19025</v>
      </c>
      <c r="Q84" s="23" t="s">
        <v>366</v>
      </c>
      <c r="R84" s="31">
        <v>42227</v>
      </c>
      <c r="S84" s="31">
        <v>42227</v>
      </c>
      <c r="T84" s="31">
        <v>42227</v>
      </c>
      <c r="U84" s="18" t="s">
        <v>366</v>
      </c>
      <c r="V84" s="18" t="s">
        <v>366</v>
      </c>
      <c r="W84" s="18" t="s">
        <v>366</v>
      </c>
      <c r="X84" s="18">
        <v>260.74170124481327</v>
      </c>
      <c r="Y84" s="18">
        <f t="shared" si="25"/>
        <v>-29.796224066390067</v>
      </c>
      <c r="Z84" s="18" t="s">
        <v>366</v>
      </c>
      <c r="AA84" s="22">
        <v>10.856250000000003</v>
      </c>
      <c r="AB84" s="22">
        <f t="shared" si="26"/>
        <v>5.5063636363636377</v>
      </c>
      <c r="AC84" s="22">
        <f t="shared" si="20"/>
        <v>11.012727272727275</v>
      </c>
      <c r="AD84" s="18">
        <v>11.184958460036945</v>
      </c>
      <c r="AE84" s="18">
        <f t="shared" si="27"/>
        <v>0.16614249619290788</v>
      </c>
      <c r="AF84" s="18">
        <f t="shared" si="17"/>
        <v>0.33228499238581577</v>
      </c>
      <c r="AG84" s="18">
        <f t="shared" si="21"/>
        <v>332.28499238581577</v>
      </c>
      <c r="AH84" s="18" t="s">
        <v>366</v>
      </c>
      <c r="AI84" s="18" t="s">
        <v>366</v>
      </c>
    </row>
    <row r="85" spans="1:35" x14ac:dyDescent="0.35">
      <c r="A85" s="18" t="s">
        <v>505</v>
      </c>
      <c r="B85" s="18" t="s">
        <v>125</v>
      </c>
      <c r="C85" s="9">
        <v>239</v>
      </c>
      <c r="D85" s="34">
        <v>2015</v>
      </c>
      <c r="E85" s="34">
        <v>8</v>
      </c>
      <c r="F85" s="34">
        <v>12</v>
      </c>
      <c r="G85" s="32">
        <v>16</v>
      </c>
      <c r="H85" s="32">
        <v>28.4</v>
      </c>
      <c r="I85" s="22">
        <v>0.75</v>
      </c>
      <c r="J85" s="33">
        <v>851</v>
      </c>
      <c r="K85" s="33">
        <v>921</v>
      </c>
      <c r="L85" s="33">
        <v>30</v>
      </c>
      <c r="M85" s="33">
        <v>44</v>
      </c>
      <c r="N85" s="33">
        <v>36</v>
      </c>
      <c r="O85" s="35">
        <v>0.71499999999999997</v>
      </c>
      <c r="P85" s="18">
        <f t="shared" si="19"/>
        <v>0.17874999999999999</v>
      </c>
      <c r="Q85" s="23" t="s">
        <v>366</v>
      </c>
      <c r="R85" s="31">
        <v>42227</v>
      </c>
      <c r="S85" s="31">
        <v>42227</v>
      </c>
      <c r="T85" s="31">
        <v>42227</v>
      </c>
      <c r="U85" s="18" t="s">
        <v>366</v>
      </c>
      <c r="V85" s="18" t="s">
        <v>366</v>
      </c>
      <c r="W85" s="18" t="s">
        <v>366</v>
      </c>
      <c r="X85" s="18">
        <v>267.03986366330764</v>
      </c>
      <c r="Y85" s="18">
        <f t="shared" si="25"/>
        <v>-25.072602252519289</v>
      </c>
      <c r="Z85" s="18" t="s">
        <v>366</v>
      </c>
      <c r="AA85" s="22">
        <v>17.481250000000003</v>
      </c>
      <c r="AB85" s="22">
        <f t="shared" si="26"/>
        <v>10.475113636363638</v>
      </c>
      <c r="AC85" s="22">
        <f t="shared" si="20"/>
        <v>20.950227272727275</v>
      </c>
      <c r="AD85" s="18">
        <v>10.97663953774177</v>
      </c>
      <c r="AE85" s="18">
        <f t="shared" si="27"/>
        <v>-4.2176426102267683E-2</v>
      </c>
      <c r="AF85" s="18" t="s">
        <v>366</v>
      </c>
      <c r="AG85" s="18" t="s">
        <v>366</v>
      </c>
      <c r="AH85" s="18" t="s">
        <v>366</v>
      </c>
      <c r="AI85" s="18" t="s">
        <v>366</v>
      </c>
    </row>
    <row r="86" spans="1:35" x14ac:dyDescent="0.35">
      <c r="A86" s="18" t="s">
        <v>506</v>
      </c>
      <c r="B86" s="18" t="s">
        <v>126</v>
      </c>
      <c r="C86" s="9">
        <v>239</v>
      </c>
      <c r="D86" s="34">
        <v>2015</v>
      </c>
      <c r="E86" s="34">
        <v>8</v>
      </c>
      <c r="F86" s="34">
        <v>12</v>
      </c>
      <c r="G86" s="32">
        <v>16</v>
      </c>
      <c r="H86" s="32">
        <v>28.4</v>
      </c>
      <c r="I86" s="22">
        <v>0.75</v>
      </c>
      <c r="J86" s="33">
        <v>851</v>
      </c>
      <c r="K86" s="33">
        <v>921</v>
      </c>
      <c r="L86" s="33">
        <v>30</v>
      </c>
      <c r="M86" s="33">
        <v>43</v>
      </c>
      <c r="N86" s="33">
        <v>35</v>
      </c>
      <c r="O86" s="35">
        <v>0.71099999999999997</v>
      </c>
      <c r="P86" s="18">
        <f t="shared" si="19"/>
        <v>0.17774999999999999</v>
      </c>
      <c r="Q86" s="23" t="s">
        <v>366</v>
      </c>
      <c r="R86" s="31">
        <v>42227</v>
      </c>
      <c r="S86" s="31">
        <v>42227</v>
      </c>
      <c r="T86" s="31">
        <v>42227</v>
      </c>
      <c r="U86" s="18" t="s">
        <v>366</v>
      </c>
      <c r="V86" s="18" t="s">
        <v>366</v>
      </c>
      <c r="W86" s="18" t="s">
        <v>366</v>
      </c>
      <c r="X86" s="18">
        <v>247.40441612329579</v>
      </c>
      <c r="Y86" s="18">
        <f t="shared" si="25"/>
        <v>-39.799187907528179</v>
      </c>
      <c r="Z86" s="18" t="s">
        <v>366</v>
      </c>
      <c r="AA86" s="22">
        <v>11.731249999999999</v>
      </c>
      <c r="AB86" s="22">
        <f t="shared" si="26"/>
        <v>6.162613636363635</v>
      </c>
      <c r="AC86" s="22">
        <f t="shared" si="20"/>
        <v>12.32522727272727</v>
      </c>
      <c r="AD86" s="18">
        <v>11.021146153131456</v>
      </c>
      <c r="AE86" s="18">
        <f t="shared" si="27"/>
        <v>2.3301892874183494E-3</v>
      </c>
      <c r="AF86" s="18">
        <f t="shared" si="17"/>
        <v>4.6603785748366988E-3</v>
      </c>
      <c r="AG86" s="18">
        <f t="shared" si="21"/>
        <v>4.6603785748366988</v>
      </c>
      <c r="AH86" s="18" t="s">
        <v>366</v>
      </c>
      <c r="AI86" s="18" t="s">
        <v>366</v>
      </c>
    </row>
    <row r="87" spans="1:35" x14ac:dyDescent="0.35">
      <c r="A87" s="18" t="s">
        <v>507</v>
      </c>
      <c r="B87" s="18" t="s">
        <v>127</v>
      </c>
      <c r="C87" s="9">
        <v>239</v>
      </c>
      <c r="D87" s="34">
        <v>2015</v>
      </c>
      <c r="E87" s="34">
        <v>8</v>
      </c>
      <c r="F87" s="34">
        <v>12</v>
      </c>
      <c r="G87" s="32">
        <v>16</v>
      </c>
      <c r="H87" s="32">
        <v>28.4</v>
      </c>
      <c r="I87" s="22">
        <v>0.75</v>
      </c>
      <c r="J87" s="33">
        <v>852</v>
      </c>
      <c r="K87" s="33">
        <v>922</v>
      </c>
      <c r="L87" s="33">
        <v>30</v>
      </c>
      <c r="M87" s="33">
        <v>44</v>
      </c>
      <c r="N87" s="33">
        <v>36</v>
      </c>
      <c r="O87" s="35">
        <v>0.79500000000000004</v>
      </c>
      <c r="P87" s="18">
        <f t="shared" si="19"/>
        <v>0.19875000000000001</v>
      </c>
      <c r="Q87" s="23" t="s">
        <v>366</v>
      </c>
      <c r="R87" s="31">
        <v>42227</v>
      </c>
      <c r="S87" s="31">
        <v>42227</v>
      </c>
      <c r="T87" s="31">
        <v>42227</v>
      </c>
      <c r="U87" s="18" t="s">
        <v>366</v>
      </c>
      <c r="V87" s="18" t="s">
        <v>366</v>
      </c>
      <c r="W87" s="18" t="s">
        <v>366</v>
      </c>
      <c r="X87" s="18">
        <v>238.5128927089508</v>
      </c>
      <c r="Y87" s="18">
        <f t="shared" si="25"/>
        <v>-46.46783046828692</v>
      </c>
      <c r="Z87" s="18" t="s">
        <v>366</v>
      </c>
      <c r="AA87" s="22">
        <v>15.981250000000001</v>
      </c>
      <c r="AB87" s="22">
        <f t="shared" si="26"/>
        <v>9.3501136363636359</v>
      </c>
      <c r="AC87" s="22">
        <f t="shared" si="20"/>
        <v>18.700227272727272</v>
      </c>
      <c r="AD87" s="18">
        <v>11.381626435895029</v>
      </c>
      <c r="AE87" s="18">
        <f t="shared" si="27"/>
        <v>0.36281047205099171</v>
      </c>
      <c r="AF87" s="18">
        <f t="shared" si="17"/>
        <v>0.72562094410198341</v>
      </c>
      <c r="AG87" s="18">
        <f t="shared" si="21"/>
        <v>725.62094410198347</v>
      </c>
      <c r="AH87" s="18" t="s">
        <v>366</v>
      </c>
      <c r="AI87" s="18" t="s">
        <v>366</v>
      </c>
    </row>
    <row r="88" spans="1:35" x14ac:dyDescent="0.35">
      <c r="A88" s="18" t="s">
        <v>508</v>
      </c>
      <c r="B88" s="18" t="s">
        <v>128</v>
      </c>
      <c r="C88" s="9">
        <v>239</v>
      </c>
      <c r="D88" s="34">
        <v>2015</v>
      </c>
      <c r="E88" s="34">
        <v>8</v>
      </c>
      <c r="F88" s="34">
        <v>12</v>
      </c>
      <c r="G88" s="32">
        <v>16</v>
      </c>
      <c r="H88" s="32">
        <v>28.4</v>
      </c>
      <c r="I88" s="22">
        <v>0.75</v>
      </c>
      <c r="J88" s="33">
        <v>853</v>
      </c>
      <c r="K88" s="33">
        <v>923</v>
      </c>
      <c r="L88" s="33">
        <v>30</v>
      </c>
      <c r="M88" s="33">
        <v>46</v>
      </c>
      <c r="N88" s="33">
        <v>37</v>
      </c>
      <c r="O88" s="35">
        <v>0.70399999999999996</v>
      </c>
      <c r="P88" s="18">
        <f t="shared" si="19"/>
        <v>0.17599999999999999</v>
      </c>
      <c r="Q88" s="23" t="s">
        <v>366</v>
      </c>
      <c r="R88" s="31">
        <v>42227</v>
      </c>
      <c r="S88" s="31">
        <v>42227</v>
      </c>
      <c r="T88" s="31">
        <v>42227</v>
      </c>
      <c r="U88" s="18" t="s">
        <v>366</v>
      </c>
      <c r="V88" s="18" t="s">
        <v>366</v>
      </c>
      <c r="W88" s="18" t="s">
        <v>366</v>
      </c>
      <c r="X88" s="18">
        <v>237.40145228215769</v>
      </c>
      <c r="Y88" s="18">
        <f t="shared" si="25"/>
        <v>-47.301410788381752</v>
      </c>
      <c r="Z88" s="18" t="s">
        <v>366</v>
      </c>
      <c r="AA88" s="22">
        <v>12.45</v>
      </c>
      <c r="AB88" s="22">
        <f t="shared" si="26"/>
        <v>6.701676136363635</v>
      </c>
      <c r="AC88" s="22">
        <f t="shared" si="20"/>
        <v>13.40335227272727</v>
      </c>
      <c r="AD88" s="18">
        <v>11.060992389946303</v>
      </c>
      <c r="AE88" s="18">
        <f t="shared" si="27"/>
        <v>4.2176426102265907E-2</v>
      </c>
      <c r="AF88" s="18">
        <f t="shared" si="17"/>
        <v>8.4352852204531814E-2</v>
      </c>
      <c r="AG88" s="18">
        <f t="shared" si="21"/>
        <v>84.352852204531814</v>
      </c>
      <c r="AH88" s="18" t="s">
        <v>366</v>
      </c>
      <c r="AI88" s="18" t="s">
        <v>366</v>
      </c>
    </row>
    <row r="89" spans="1:35" x14ac:dyDescent="0.35">
      <c r="A89" s="18" t="s">
        <v>509</v>
      </c>
      <c r="B89" s="18" t="s">
        <v>129</v>
      </c>
      <c r="C89" s="9">
        <v>239</v>
      </c>
      <c r="D89" s="34">
        <v>2015</v>
      </c>
      <c r="E89" s="34">
        <v>8</v>
      </c>
      <c r="F89" s="34">
        <v>12</v>
      </c>
      <c r="G89" s="32">
        <v>16</v>
      </c>
      <c r="H89" s="32">
        <v>28.4</v>
      </c>
      <c r="I89" s="22">
        <v>0.75</v>
      </c>
      <c r="J89" s="33">
        <v>853</v>
      </c>
      <c r="K89" s="33">
        <v>923</v>
      </c>
      <c r="L89" s="33">
        <v>30</v>
      </c>
      <c r="M89" s="33">
        <v>43</v>
      </c>
      <c r="N89" s="33">
        <v>36</v>
      </c>
      <c r="O89" s="35">
        <v>0.72199999999999998</v>
      </c>
      <c r="P89" s="18">
        <f t="shared" si="19"/>
        <v>0.18049999999999999</v>
      </c>
      <c r="Q89" s="23" t="s">
        <v>366</v>
      </c>
      <c r="R89" s="31">
        <v>42227</v>
      </c>
      <c r="S89" s="31">
        <v>42227</v>
      </c>
      <c r="T89" s="31">
        <v>42227</v>
      </c>
      <c r="U89" s="18" t="s">
        <v>366</v>
      </c>
      <c r="V89" s="18" t="s">
        <v>366</v>
      </c>
      <c r="W89" s="18" t="s">
        <v>366</v>
      </c>
      <c r="X89" s="18">
        <v>163.30542382928274</v>
      </c>
      <c r="Y89" s="18">
        <f t="shared" si="25"/>
        <v>-102.87343212803796</v>
      </c>
      <c r="Z89" s="18" t="s">
        <v>366</v>
      </c>
      <c r="AA89" s="12">
        <v>12.704545454545453</v>
      </c>
      <c r="AB89" s="22">
        <f t="shared" si="26"/>
        <v>6.8925852272727255</v>
      </c>
      <c r="AC89" s="22">
        <f t="shared" si="20"/>
        <v>13.785170454545451</v>
      </c>
      <c r="AD89" s="18">
        <v>11.140684863576002</v>
      </c>
      <c r="AE89" s="18">
        <f t="shared" si="27"/>
        <v>0.12186889973196458</v>
      </c>
      <c r="AF89" s="18">
        <f t="shared" si="17"/>
        <v>0.24373779946392915</v>
      </c>
      <c r="AG89" s="18">
        <f t="shared" si="21"/>
        <v>243.73779946392915</v>
      </c>
      <c r="AH89" s="18" t="s">
        <v>366</v>
      </c>
      <c r="AI89" s="18" t="s">
        <v>366</v>
      </c>
    </row>
    <row r="90" spans="1:35" x14ac:dyDescent="0.35">
      <c r="A90" s="18" t="s">
        <v>510</v>
      </c>
      <c r="B90" s="18" t="s">
        <v>130</v>
      </c>
      <c r="C90" s="9">
        <v>239</v>
      </c>
      <c r="D90" s="34">
        <v>2015</v>
      </c>
      <c r="E90" s="34">
        <v>8</v>
      </c>
      <c r="F90" s="34">
        <v>12</v>
      </c>
      <c r="G90" s="32">
        <v>16</v>
      </c>
      <c r="H90" s="32">
        <v>28.4</v>
      </c>
      <c r="I90" s="22">
        <v>0.75</v>
      </c>
      <c r="J90" s="33">
        <v>941</v>
      </c>
      <c r="K90" s="33">
        <v>1011</v>
      </c>
      <c r="L90" s="33">
        <v>30</v>
      </c>
      <c r="M90" s="33">
        <v>41</v>
      </c>
      <c r="N90" s="33">
        <v>35</v>
      </c>
      <c r="O90" s="35">
        <v>0.58899999999999997</v>
      </c>
      <c r="P90" s="18">
        <f t="shared" si="19"/>
        <v>0.14724999999999999</v>
      </c>
      <c r="Q90" s="23" t="s">
        <v>366</v>
      </c>
      <c r="R90" s="31">
        <v>42227</v>
      </c>
      <c r="S90" s="31">
        <v>42227</v>
      </c>
      <c r="T90" s="31">
        <v>42227</v>
      </c>
      <c r="U90" s="18" t="s">
        <v>366</v>
      </c>
      <c r="V90" s="18" t="s">
        <v>366</v>
      </c>
      <c r="W90" s="18" t="s">
        <v>366</v>
      </c>
      <c r="X90" s="18">
        <v>225.54608772969769</v>
      </c>
      <c r="Y90" s="18">
        <f t="shared" si="25"/>
        <v>-56.192934202726754</v>
      </c>
      <c r="Z90" s="18" t="s">
        <v>366</v>
      </c>
      <c r="AA90" s="12">
        <v>10.931818181818182</v>
      </c>
      <c r="AB90" s="22">
        <f t="shared" si="26"/>
        <v>5.5630397727272722</v>
      </c>
      <c r="AC90" s="22">
        <f t="shared" si="20"/>
        <v>11.126079545454544</v>
      </c>
      <c r="AD90" s="18">
        <v>10.66952058966007</v>
      </c>
      <c r="AE90" s="18">
        <f t="shared" si="27"/>
        <v>-0.34929537418396706</v>
      </c>
      <c r="AF90" s="18" t="s">
        <v>366</v>
      </c>
      <c r="AG90" s="18" t="s">
        <v>366</v>
      </c>
      <c r="AH90" s="18" t="s">
        <v>366</v>
      </c>
      <c r="AI90" s="18" t="s">
        <v>366</v>
      </c>
    </row>
    <row r="91" spans="1:35" x14ac:dyDescent="0.35">
      <c r="A91" s="18" t="s">
        <v>511</v>
      </c>
      <c r="B91" s="18" t="s">
        <v>131</v>
      </c>
      <c r="C91" s="9">
        <v>239</v>
      </c>
      <c r="D91" s="34">
        <v>2015</v>
      </c>
      <c r="E91" s="34">
        <v>8</v>
      </c>
      <c r="F91" s="34">
        <v>12</v>
      </c>
      <c r="G91" s="32">
        <v>16</v>
      </c>
      <c r="H91" s="32">
        <v>28.4</v>
      </c>
      <c r="I91" s="22">
        <v>0.75</v>
      </c>
      <c r="J91" s="33">
        <v>942</v>
      </c>
      <c r="K91" s="33">
        <v>1012</v>
      </c>
      <c r="L91" s="33">
        <v>30</v>
      </c>
      <c r="M91" s="33">
        <v>41</v>
      </c>
      <c r="N91" s="33">
        <v>34</v>
      </c>
      <c r="O91" s="35">
        <v>0.61099999999999999</v>
      </c>
      <c r="P91" s="18">
        <f t="shared" si="19"/>
        <v>0.15275</v>
      </c>
      <c r="Q91" s="23" t="s">
        <v>366</v>
      </c>
      <c r="R91" s="31">
        <v>42227</v>
      </c>
      <c r="S91" s="31">
        <v>42227</v>
      </c>
      <c r="T91" s="31">
        <v>42227</v>
      </c>
      <c r="U91" s="18" t="s">
        <v>366</v>
      </c>
      <c r="V91" s="18" t="s">
        <v>366</v>
      </c>
      <c r="W91" s="18" t="s">
        <v>366</v>
      </c>
      <c r="X91" s="18">
        <v>230.36232957913458</v>
      </c>
      <c r="Y91" s="18">
        <f t="shared" si="25"/>
        <v>-52.580752815649085</v>
      </c>
      <c r="Z91" s="18" t="s">
        <v>366</v>
      </c>
      <c r="AA91" s="12">
        <v>5.9318181818181817</v>
      </c>
      <c r="AB91" s="22">
        <f t="shared" si="26"/>
        <v>1.8130397727272718</v>
      </c>
      <c r="AC91" s="22">
        <f t="shared" si="20"/>
        <v>3.6260795454545436</v>
      </c>
      <c r="AD91" s="18">
        <v>11.251601873657101</v>
      </c>
      <c r="AE91" s="18">
        <f t="shared" si="27"/>
        <v>0.2327859098130638</v>
      </c>
      <c r="AF91" s="18">
        <f t="shared" si="17"/>
        <v>0.46557181962612759</v>
      </c>
      <c r="AG91" s="18">
        <f t="shared" si="21"/>
        <v>465.57181962612759</v>
      </c>
      <c r="AH91" s="18" t="s">
        <v>366</v>
      </c>
      <c r="AI91" s="18" t="s">
        <v>366</v>
      </c>
    </row>
    <row r="92" spans="1:35" x14ac:dyDescent="0.35">
      <c r="A92" s="18" t="s">
        <v>512</v>
      </c>
      <c r="B92" s="18" t="s">
        <v>132</v>
      </c>
      <c r="C92" s="9">
        <v>239</v>
      </c>
      <c r="D92" s="34">
        <v>2015</v>
      </c>
      <c r="E92" s="34">
        <v>8</v>
      </c>
      <c r="F92" s="34">
        <v>12</v>
      </c>
      <c r="G92" s="32">
        <v>16</v>
      </c>
      <c r="H92" s="32">
        <v>28.4</v>
      </c>
      <c r="I92" s="22">
        <v>0.75</v>
      </c>
      <c r="J92" s="33">
        <v>943</v>
      </c>
      <c r="K92" s="33">
        <v>1013</v>
      </c>
      <c r="L92" s="33">
        <v>30</v>
      </c>
      <c r="M92" s="33">
        <v>47</v>
      </c>
      <c r="N92" s="33">
        <v>40</v>
      </c>
      <c r="O92" s="35">
        <v>0.81</v>
      </c>
      <c r="P92" s="18">
        <f t="shared" si="19"/>
        <v>0.20250000000000001</v>
      </c>
      <c r="Q92" s="23" t="s">
        <v>366</v>
      </c>
      <c r="R92" s="31">
        <v>42227</v>
      </c>
      <c r="S92" s="31">
        <v>42227</v>
      </c>
      <c r="T92" s="31">
        <v>42227</v>
      </c>
      <c r="U92" s="18" t="s">
        <v>366</v>
      </c>
      <c r="V92" s="18" t="s">
        <v>366</v>
      </c>
      <c r="W92" s="18" t="s">
        <v>366</v>
      </c>
      <c r="X92" s="18">
        <v>354.25531914893622</v>
      </c>
      <c r="Y92" s="18">
        <f t="shared" si="25"/>
        <v>40.338989361702147</v>
      </c>
      <c r="Z92" s="18">
        <f t="shared" si="10"/>
        <v>80.677978723404294</v>
      </c>
      <c r="AA92" s="12">
        <v>13.409090909090907</v>
      </c>
      <c r="AB92" s="22">
        <f t="shared" si="26"/>
        <v>7.4209943181818154</v>
      </c>
      <c r="AC92" s="22">
        <f t="shared" si="20"/>
        <v>14.841988636363631</v>
      </c>
      <c r="AD92" s="18">
        <v>11.003203695618337</v>
      </c>
      <c r="AE92" s="18">
        <f t="shared" si="27"/>
        <v>-1.5612268225700277E-2</v>
      </c>
      <c r="AF92" s="18" t="s">
        <v>366</v>
      </c>
      <c r="AG92" s="18" t="s">
        <v>366</v>
      </c>
      <c r="AH92" s="18" t="s">
        <v>366</v>
      </c>
      <c r="AI92" s="18">
        <f t="shared" si="22"/>
        <v>12.036398903243585</v>
      </c>
    </row>
    <row r="93" spans="1:35" x14ac:dyDescent="0.35">
      <c r="A93" s="18" t="s">
        <v>513</v>
      </c>
      <c r="B93" s="18" t="s">
        <v>133</v>
      </c>
      <c r="C93" s="9">
        <v>239</v>
      </c>
      <c r="D93" s="34">
        <v>2015</v>
      </c>
      <c r="E93" s="34">
        <v>8</v>
      </c>
      <c r="F93" s="34">
        <v>12</v>
      </c>
      <c r="G93" s="32">
        <v>16</v>
      </c>
      <c r="H93" s="32">
        <v>28.4</v>
      </c>
      <c r="I93" s="22">
        <v>0.75</v>
      </c>
      <c r="J93" s="33">
        <v>943</v>
      </c>
      <c r="K93" s="33">
        <v>1013</v>
      </c>
      <c r="L93" s="33">
        <v>30</v>
      </c>
      <c r="M93" s="33">
        <v>39</v>
      </c>
      <c r="N93" s="33">
        <v>33</v>
      </c>
      <c r="O93" s="35">
        <v>0.497</v>
      </c>
      <c r="P93" s="18">
        <f t="shared" si="19"/>
        <v>0.12425</v>
      </c>
      <c r="Q93" s="23" t="s">
        <v>366</v>
      </c>
      <c r="R93" s="31">
        <v>42227</v>
      </c>
      <c r="S93" s="31">
        <v>42227</v>
      </c>
      <c r="T93" s="31">
        <v>42227</v>
      </c>
      <c r="U93" s="18" t="s">
        <v>366</v>
      </c>
      <c r="V93" s="18" t="s">
        <v>366</v>
      </c>
      <c r="W93" s="18" t="s">
        <v>366</v>
      </c>
      <c r="X93" s="18">
        <v>402.20825274016767</v>
      </c>
      <c r="Y93" s="18">
        <f t="shared" si="25"/>
        <v>76.303689555125729</v>
      </c>
      <c r="Z93" s="18">
        <f t="shared" si="10"/>
        <v>152.60737911025146</v>
      </c>
      <c r="AA93" s="12">
        <v>4.1590909090909092</v>
      </c>
      <c r="AB93" s="22">
        <f t="shared" si="26"/>
        <v>0.48349431818181743</v>
      </c>
      <c r="AC93" s="22">
        <f t="shared" si="20"/>
        <v>0.96698863636363486</v>
      </c>
      <c r="AD93" s="18">
        <v>11.277933012604926</v>
      </c>
      <c r="AE93" s="18">
        <f t="shared" si="27"/>
        <v>0.25911704876088848</v>
      </c>
      <c r="AF93" s="18">
        <f t="shared" si="17"/>
        <v>0.51823409752177696</v>
      </c>
      <c r="AG93" s="18">
        <f t="shared" si="21"/>
        <v>518.2340975217769</v>
      </c>
      <c r="AH93" s="18">
        <f t="shared" si="18"/>
        <v>3.9618428062508091</v>
      </c>
      <c r="AI93" s="18">
        <f t="shared" si="22"/>
        <v>349.45223423632967</v>
      </c>
    </row>
    <row r="94" spans="1:35" x14ac:dyDescent="0.35">
      <c r="A94" s="18" t="s">
        <v>514</v>
      </c>
      <c r="B94" s="18" t="s">
        <v>134</v>
      </c>
      <c r="C94" s="9">
        <v>239</v>
      </c>
      <c r="D94" s="34">
        <v>2015</v>
      </c>
      <c r="E94" s="34">
        <v>8</v>
      </c>
      <c r="F94" s="34">
        <v>12</v>
      </c>
      <c r="G94" s="32">
        <v>16</v>
      </c>
      <c r="H94" s="32">
        <v>28.4</v>
      </c>
      <c r="I94" s="22">
        <v>0.75</v>
      </c>
      <c r="J94" s="33">
        <v>944</v>
      </c>
      <c r="K94" s="33">
        <v>1014</v>
      </c>
      <c r="L94" s="33">
        <v>30</v>
      </c>
      <c r="M94" s="33">
        <v>41</v>
      </c>
      <c r="N94" s="33">
        <v>35</v>
      </c>
      <c r="O94" s="35">
        <v>0.53800000000000003</v>
      </c>
      <c r="P94" s="18">
        <f t="shared" si="19"/>
        <v>0.13450000000000001</v>
      </c>
      <c r="Q94" s="23" t="s">
        <v>366</v>
      </c>
      <c r="R94" s="31">
        <v>42227</v>
      </c>
      <c r="S94" s="31">
        <v>42227</v>
      </c>
      <c r="T94" s="31">
        <v>42227</v>
      </c>
      <c r="U94" s="18" t="s">
        <v>366</v>
      </c>
      <c r="V94" s="18" t="s">
        <v>366</v>
      </c>
      <c r="W94" s="18" t="s">
        <v>366</v>
      </c>
      <c r="X94" s="18">
        <v>471.11540941328172</v>
      </c>
      <c r="Y94" s="18">
        <f t="shared" si="25"/>
        <v>127.98405705996127</v>
      </c>
      <c r="Z94" s="18">
        <f t="shared" si="10"/>
        <v>255.96811411992252</v>
      </c>
      <c r="AA94" s="12">
        <v>15.363636363636363</v>
      </c>
      <c r="AB94" s="22">
        <f t="shared" si="26"/>
        <v>8.8869034090909089</v>
      </c>
      <c r="AC94" s="22">
        <f t="shared" si="20"/>
        <v>17.773806818181818</v>
      </c>
      <c r="AD94" s="18">
        <v>11.214784882915897</v>
      </c>
      <c r="AE94" s="18">
        <f t="shared" si="27"/>
        <v>0.1959689190718592</v>
      </c>
      <c r="AF94" s="18">
        <f t="shared" si="17"/>
        <v>0.39193783814371841</v>
      </c>
      <c r="AG94" s="18">
        <f t="shared" si="21"/>
        <v>391.93783814371841</v>
      </c>
      <c r="AH94" s="18">
        <f t="shared" si="18"/>
        <v>1.7863975469750979</v>
      </c>
      <c r="AI94" s="18">
        <f t="shared" si="22"/>
        <v>31.888865689065682</v>
      </c>
    </row>
    <row r="95" spans="1:35" x14ac:dyDescent="0.35">
      <c r="A95" s="18" t="s">
        <v>515</v>
      </c>
      <c r="B95" s="18" t="s">
        <v>135</v>
      </c>
      <c r="C95" s="9">
        <v>239</v>
      </c>
      <c r="D95" s="34">
        <v>2015</v>
      </c>
      <c r="E95" s="34">
        <v>8</v>
      </c>
      <c r="F95" s="34">
        <v>12</v>
      </c>
      <c r="G95" s="32">
        <v>16</v>
      </c>
      <c r="H95" s="32">
        <v>28.4</v>
      </c>
      <c r="I95" s="22">
        <v>0.75</v>
      </c>
      <c r="J95" s="33">
        <v>944</v>
      </c>
      <c r="K95" s="33">
        <v>1014</v>
      </c>
      <c r="L95" s="33">
        <v>30</v>
      </c>
      <c r="M95" s="33">
        <v>45</v>
      </c>
      <c r="N95" s="33">
        <v>39</v>
      </c>
      <c r="O95" s="35">
        <v>0.76400000000000001</v>
      </c>
      <c r="P95" s="18">
        <f t="shared" si="19"/>
        <v>0.191</v>
      </c>
      <c r="Q95" s="23" t="s">
        <v>366</v>
      </c>
      <c r="R95" s="31">
        <v>42227</v>
      </c>
      <c r="S95" s="31">
        <v>42227</v>
      </c>
      <c r="T95" s="31">
        <v>42227</v>
      </c>
      <c r="U95" s="18" t="s">
        <v>366</v>
      </c>
      <c r="V95" s="18" t="s">
        <v>366</v>
      </c>
      <c r="W95" s="18" t="s">
        <v>366</v>
      </c>
      <c r="X95" s="18">
        <v>602.88523533204386</v>
      </c>
      <c r="Y95" s="18">
        <f t="shared" si="25"/>
        <v>226.81142649903288</v>
      </c>
      <c r="Z95" s="18">
        <f t="shared" ref="Z95:Z96" si="28">Y95/L95*60</f>
        <v>453.62285299806575</v>
      </c>
      <c r="AA95" s="12">
        <v>11.56818181818182</v>
      </c>
      <c r="AB95" s="22">
        <f t="shared" si="26"/>
        <v>6.0403125000000006</v>
      </c>
      <c r="AC95" s="22">
        <f t="shared" si="20"/>
        <v>12.080625000000001</v>
      </c>
      <c r="AD95" s="18">
        <v>11.295176413331818</v>
      </c>
      <c r="AE95" s="18">
        <f t="shared" si="27"/>
        <v>0.27636044948778071</v>
      </c>
      <c r="AF95" s="18">
        <f t="shared" si="17"/>
        <v>0.55272089897556143</v>
      </c>
      <c r="AG95" s="18">
        <f t="shared" si="21"/>
        <v>552.72089897556145</v>
      </c>
      <c r="AH95" s="18">
        <f t="shared" si="18"/>
        <v>1.4215356315118703</v>
      </c>
      <c r="AI95" s="18">
        <f t="shared" si="22"/>
        <v>83.145582539574363</v>
      </c>
    </row>
    <row r="96" spans="1:35" x14ac:dyDescent="0.35">
      <c r="A96" s="18" t="s">
        <v>516</v>
      </c>
      <c r="B96" s="18" t="s">
        <v>136</v>
      </c>
      <c r="C96" s="9">
        <v>239</v>
      </c>
      <c r="D96" s="34">
        <v>2015</v>
      </c>
      <c r="E96" s="34">
        <v>8</v>
      </c>
      <c r="F96" s="34">
        <v>12</v>
      </c>
      <c r="G96" s="32">
        <v>16</v>
      </c>
      <c r="H96" s="32">
        <v>28.4</v>
      </c>
      <c r="I96" s="22">
        <v>0.75</v>
      </c>
      <c r="J96" s="33">
        <v>945</v>
      </c>
      <c r="K96" s="33">
        <v>1015</v>
      </c>
      <c r="L96" s="33">
        <v>30</v>
      </c>
      <c r="M96" s="33">
        <v>41</v>
      </c>
      <c r="N96" s="33">
        <v>35</v>
      </c>
      <c r="O96" s="35">
        <v>0.63800000000000001</v>
      </c>
      <c r="P96" s="18">
        <f t="shared" si="19"/>
        <v>0.1595</v>
      </c>
      <c r="Q96" s="23" t="s">
        <v>366</v>
      </c>
      <c r="R96" s="31">
        <v>42227</v>
      </c>
      <c r="S96" s="31">
        <v>42227</v>
      </c>
      <c r="T96" s="31">
        <v>42227</v>
      </c>
      <c r="U96" s="18" t="s">
        <v>366</v>
      </c>
      <c r="V96" s="18" t="s">
        <v>366</v>
      </c>
      <c r="W96" s="18" t="s">
        <v>366</v>
      </c>
      <c r="X96" s="18">
        <v>384.47775628626698</v>
      </c>
      <c r="Y96" s="18">
        <f t="shared" si="25"/>
        <v>63.005817214700215</v>
      </c>
      <c r="Z96" s="18">
        <f t="shared" si="28"/>
        <v>126.01163442940043</v>
      </c>
      <c r="AA96" s="22">
        <v>12.043750000000003</v>
      </c>
      <c r="AB96" s="22">
        <f t="shared" si="26"/>
        <v>6.3969886363636377</v>
      </c>
      <c r="AC96" s="22">
        <f t="shared" si="20"/>
        <v>12.793977272727275</v>
      </c>
      <c r="AD96" s="18">
        <v>10.94681311486282</v>
      </c>
      <c r="AE96" s="18">
        <f t="shared" si="27"/>
        <v>-7.2002848981217227E-2</v>
      </c>
      <c r="AF96" s="18" t="s">
        <v>366</v>
      </c>
      <c r="AG96" s="18" t="s">
        <v>366</v>
      </c>
      <c r="AH96" s="18" t="s">
        <v>366</v>
      </c>
      <c r="AI96" s="18">
        <f t="shared" si="22"/>
        <v>21.809149414827413</v>
      </c>
    </row>
    <row r="97" spans="1:35" x14ac:dyDescent="0.35">
      <c r="A97" s="18" t="s">
        <v>517</v>
      </c>
      <c r="B97" s="18" t="s">
        <v>143</v>
      </c>
      <c r="C97" s="9">
        <v>239</v>
      </c>
      <c r="D97" s="34">
        <v>2015</v>
      </c>
      <c r="E97" s="34">
        <v>8</v>
      </c>
      <c r="F97" s="34">
        <v>12</v>
      </c>
      <c r="G97" s="32">
        <v>16</v>
      </c>
      <c r="H97" s="32">
        <v>28.4</v>
      </c>
      <c r="I97" s="22">
        <v>0.75</v>
      </c>
      <c r="J97" s="33">
        <v>830</v>
      </c>
      <c r="K97" s="33">
        <v>900</v>
      </c>
      <c r="L97" s="33">
        <v>30</v>
      </c>
      <c r="M97" t="s">
        <v>366</v>
      </c>
      <c r="N97" s="18" t="s">
        <v>366</v>
      </c>
      <c r="O97" s="18" t="s">
        <v>366</v>
      </c>
      <c r="P97" s="18" t="s">
        <v>366</v>
      </c>
      <c r="Q97" s="23" t="s">
        <v>366</v>
      </c>
      <c r="R97" s="31">
        <v>42227</v>
      </c>
      <c r="S97" s="31">
        <v>42227</v>
      </c>
      <c r="T97" s="31">
        <v>42227</v>
      </c>
      <c r="U97" s="18" t="s">
        <v>366</v>
      </c>
      <c r="V97" s="18" t="s">
        <v>366</v>
      </c>
      <c r="W97" s="18" t="s">
        <v>366</v>
      </c>
      <c r="X97" s="18">
        <v>813.63636363636363</v>
      </c>
      <c r="Y97" s="18" t="s">
        <v>366</v>
      </c>
      <c r="Z97" s="18" t="s">
        <v>366</v>
      </c>
      <c r="AA97" s="22">
        <v>4.9812500000000011</v>
      </c>
      <c r="AB97" s="22">
        <f t="shared" si="26"/>
        <v>1.1001136363636363</v>
      </c>
      <c r="AC97" s="22" t="s">
        <v>366</v>
      </c>
      <c r="AD97" s="18">
        <v>11.666375566817514</v>
      </c>
      <c r="AE97" s="18">
        <f t="shared" si="27"/>
        <v>0.6475596029734767</v>
      </c>
      <c r="AF97" s="18" t="s">
        <v>366</v>
      </c>
      <c r="AG97" s="18" t="s">
        <v>366</v>
      </c>
      <c r="AH97" s="18" t="s">
        <v>366</v>
      </c>
      <c r="AI97" s="18" t="s">
        <v>366</v>
      </c>
    </row>
    <row r="98" spans="1:35" x14ac:dyDescent="0.35">
      <c r="A98" s="18" t="s">
        <v>518</v>
      </c>
      <c r="B98" s="18" t="s">
        <v>138</v>
      </c>
      <c r="C98" s="9">
        <v>239</v>
      </c>
      <c r="D98" s="34">
        <v>2015</v>
      </c>
      <c r="E98" s="34">
        <v>8</v>
      </c>
      <c r="F98" s="34">
        <v>12</v>
      </c>
      <c r="G98" s="32">
        <v>16</v>
      </c>
      <c r="H98" s="32">
        <v>28.4</v>
      </c>
      <c r="I98" s="22">
        <v>0.75</v>
      </c>
      <c r="J98" s="33">
        <v>830</v>
      </c>
      <c r="K98" s="33">
        <v>900</v>
      </c>
      <c r="L98" s="33">
        <v>30</v>
      </c>
      <c r="M98" s="18" t="s">
        <v>366</v>
      </c>
      <c r="N98" s="18" t="s">
        <v>366</v>
      </c>
      <c r="O98" s="18" t="s">
        <v>366</v>
      </c>
      <c r="P98" s="18" t="s">
        <v>366</v>
      </c>
      <c r="Q98" s="23" t="s">
        <v>366</v>
      </c>
      <c r="R98" s="31">
        <v>42227</v>
      </c>
      <c r="S98" s="31">
        <v>42227</v>
      </c>
      <c r="T98" s="31">
        <v>42227</v>
      </c>
      <c r="U98" s="18" t="s">
        <v>366</v>
      </c>
      <c r="V98" s="18" t="s">
        <v>366</v>
      </c>
      <c r="W98" s="18" t="s">
        <v>366</v>
      </c>
      <c r="X98" s="18">
        <v>479.57769181173438</v>
      </c>
      <c r="Y98" s="18" t="s">
        <v>366</v>
      </c>
      <c r="Z98" s="18" t="s">
        <v>366</v>
      </c>
      <c r="AA98" s="12">
        <v>3.0454545454545459</v>
      </c>
      <c r="AB98" s="22">
        <f t="shared" si="26"/>
        <v>-0.35173295454545506</v>
      </c>
      <c r="AC98" s="22" t="s">
        <v>366</v>
      </c>
      <c r="AD98" s="18">
        <v>11.186123554680654</v>
      </c>
      <c r="AE98" s="18">
        <f t="shared" si="27"/>
        <v>0.16730759083661617</v>
      </c>
      <c r="AF98" s="18" t="s">
        <v>366</v>
      </c>
      <c r="AG98" s="18" t="s">
        <v>366</v>
      </c>
      <c r="AH98" s="18" t="s">
        <v>366</v>
      </c>
      <c r="AI98" s="18" t="s">
        <v>366</v>
      </c>
    </row>
    <row r="99" spans="1:35" x14ac:dyDescent="0.35">
      <c r="A99" s="18" t="s">
        <v>519</v>
      </c>
      <c r="B99" s="18" t="s">
        <v>139</v>
      </c>
      <c r="C99" s="9">
        <v>239</v>
      </c>
      <c r="D99" s="34">
        <v>2015</v>
      </c>
      <c r="E99" s="34">
        <v>8</v>
      </c>
      <c r="F99" s="34">
        <v>12</v>
      </c>
      <c r="G99" s="32">
        <v>16</v>
      </c>
      <c r="H99" s="32">
        <v>28.4</v>
      </c>
      <c r="I99" s="22">
        <v>0.75</v>
      </c>
      <c r="J99" s="33">
        <v>830</v>
      </c>
      <c r="K99" s="33">
        <v>900</v>
      </c>
      <c r="L99" s="33">
        <v>30</v>
      </c>
      <c r="M99" s="18" t="s">
        <v>366</v>
      </c>
      <c r="N99" s="18" t="s">
        <v>366</v>
      </c>
      <c r="O99" s="18" t="s">
        <v>366</v>
      </c>
      <c r="P99" s="18" t="s">
        <v>366</v>
      </c>
      <c r="Q99" s="23" t="s">
        <v>366</v>
      </c>
      <c r="R99" s="31">
        <v>42227</v>
      </c>
      <c r="S99" s="31">
        <v>42227</v>
      </c>
      <c r="T99" s="31">
        <v>42227</v>
      </c>
      <c r="U99" s="18" t="s">
        <v>366</v>
      </c>
      <c r="V99" s="18" t="s">
        <v>366</v>
      </c>
      <c r="W99" s="18" t="s">
        <v>366</v>
      </c>
      <c r="X99" s="18">
        <v>525.91876208897486</v>
      </c>
      <c r="Y99" s="18" t="s">
        <v>366</v>
      </c>
      <c r="Z99" s="18" t="s">
        <v>366</v>
      </c>
      <c r="AA99" s="12">
        <v>3.6818181818181825</v>
      </c>
      <c r="AB99" s="22">
        <f t="shared" si="26"/>
        <v>0.12553977272727246</v>
      </c>
      <c r="AC99" s="22" t="s">
        <v>366</v>
      </c>
      <c r="AD99" s="18">
        <v>11.207561296124901</v>
      </c>
      <c r="AE99" s="18">
        <f t="shared" si="27"/>
        <v>0.18874533228086321</v>
      </c>
      <c r="AF99" s="18" t="s">
        <v>366</v>
      </c>
      <c r="AG99" s="18" t="s">
        <v>366</v>
      </c>
      <c r="AH99" s="18" t="s">
        <v>366</v>
      </c>
      <c r="AI99" s="18" t="s">
        <v>366</v>
      </c>
    </row>
    <row r="100" spans="1:35" x14ac:dyDescent="0.35">
      <c r="A100" s="18" t="s">
        <v>520</v>
      </c>
      <c r="B100" s="18" t="s">
        <v>140</v>
      </c>
      <c r="C100" s="9">
        <v>239</v>
      </c>
      <c r="D100" s="34">
        <v>2015</v>
      </c>
      <c r="E100" s="34">
        <v>8</v>
      </c>
      <c r="F100" s="34">
        <v>12</v>
      </c>
      <c r="G100" s="32">
        <v>16</v>
      </c>
      <c r="H100" s="32">
        <v>28.4</v>
      </c>
      <c r="I100" s="22">
        <v>0.75</v>
      </c>
      <c r="J100" s="33">
        <v>830</v>
      </c>
      <c r="K100" s="33">
        <v>900</v>
      </c>
      <c r="L100" s="33">
        <v>30</v>
      </c>
      <c r="M100" s="18" t="s">
        <v>366</v>
      </c>
      <c r="N100" s="18" t="s">
        <v>366</v>
      </c>
      <c r="O100" s="18" t="s">
        <v>366</v>
      </c>
      <c r="P100" s="18" t="s">
        <v>366</v>
      </c>
      <c r="Q100" s="23" t="s">
        <v>366</v>
      </c>
      <c r="R100" s="31">
        <v>42227</v>
      </c>
      <c r="S100" s="31">
        <v>42227</v>
      </c>
      <c r="T100" s="31">
        <v>42227</v>
      </c>
      <c r="U100" s="18" t="s">
        <v>366</v>
      </c>
      <c r="V100" s="18" t="s">
        <v>366</v>
      </c>
      <c r="W100" s="18" t="s">
        <v>366</v>
      </c>
      <c r="X100" s="18">
        <v>398.58156028368796</v>
      </c>
      <c r="Y100" s="18" t="s">
        <v>366</v>
      </c>
      <c r="Z100" s="18" t="s">
        <v>366</v>
      </c>
      <c r="AA100" s="12">
        <v>4.1818181818181825</v>
      </c>
      <c r="AB100" s="22">
        <f t="shared" si="26"/>
        <v>0.50053977272727246</v>
      </c>
      <c r="AC100" s="22" t="s">
        <v>366</v>
      </c>
      <c r="AD100" s="18">
        <v>10.505242244897099</v>
      </c>
      <c r="AE100" s="18">
        <f t="shared" si="27"/>
        <v>-0.51357371894693848</v>
      </c>
      <c r="AF100" s="18" t="s">
        <v>366</v>
      </c>
      <c r="AG100" s="18" t="s">
        <v>366</v>
      </c>
      <c r="AH100" s="18" t="s">
        <v>366</v>
      </c>
      <c r="AI100" s="18" t="s">
        <v>366</v>
      </c>
    </row>
    <row r="101" spans="1:35" x14ac:dyDescent="0.35">
      <c r="A101" s="18" t="s">
        <v>521</v>
      </c>
      <c r="B101" s="18" t="s">
        <v>141</v>
      </c>
      <c r="C101" s="9">
        <v>239</v>
      </c>
      <c r="D101" s="34">
        <v>2015</v>
      </c>
      <c r="E101" s="34">
        <v>8</v>
      </c>
      <c r="F101" s="34">
        <v>12</v>
      </c>
      <c r="G101" s="32">
        <v>16</v>
      </c>
      <c r="H101" s="32">
        <v>28.4</v>
      </c>
      <c r="I101" s="22">
        <v>0.75</v>
      </c>
      <c r="J101" s="33">
        <v>831</v>
      </c>
      <c r="K101" s="33">
        <v>901</v>
      </c>
      <c r="L101" s="33">
        <v>30</v>
      </c>
      <c r="M101" s="18" t="s">
        <v>366</v>
      </c>
      <c r="N101" s="18" t="s">
        <v>366</v>
      </c>
      <c r="O101" s="18" t="s">
        <v>366</v>
      </c>
      <c r="P101" s="18" t="s">
        <v>366</v>
      </c>
      <c r="Q101" s="23" t="s">
        <v>366</v>
      </c>
      <c r="R101" s="31">
        <v>42227</v>
      </c>
      <c r="S101" s="31">
        <v>42227</v>
      </c>
      <c r="T101" s="31">
        <v>42227</v>
      </c>
      <c r="U101" s="18" t="s">
        <v>366</v>
      </c>
      <c r="V101" s="18" t="s">
        <v>366</v>
      </c>
      <c r="W101" s="18" t="s">
        <v>366</v>
      </c>
      <c r="X101" s="18">
        <v>704.02965828497747</v>
      </c>
      <c r="Y101" s="18" t="s">
        <v>366</v>
      </c>
      <c r="Z101" s="18" t="s">
        <v>366</v>
      </c>
      <c r="AA101" s="12">
        <v>1.6818181818181823</v>
      </c>
      <c r="AB101" s="22">
        <f t="shared" si="26"/>
        <v>-1.3744602272727278</v>
      </c>
      <c r="AC101" s="22" t="s">
        <v>366</v>
      </c>
      <c r="AD101" s="18">
        <v>10.52877715670002</v>
      </c>
      <c r="AE101" s="18">
        <f t="shared" si="27"/>
        <v>-0.4900388071440176</v>
      </c>
      <c r="AF101" s="18" t="s">
        <v>366</v>
      </c>
      <c r="AG101" s="18" t="s">
        <v>366</v>
      </c>
      <c r="AH101" s="18" t="s">
        <v>366</v>
      </c>
      <c r="AI101" s="18" t="s">
        <v>366</v>
      </c>
    </row>
    <row r="102" spans="1:35" x14ac:dyDescent="0.35">
      <c r="A102" t="s">
        <v>522</v>
      </c>
      <c r="B102" s="18" t="s">
        <v>117</v>
      </c>
      <c r="C102" s="30">
        <v>222</v>
      </c>
      <c r="D102" s="34">
        <v>2012</v>
      </c>
      <c r="E102" s="34">
        <v>8</v>
      </c>
      <c r="F102" s="34">
        <v>7</v>
      </c>
      <c r="G102" s="32" t="s">
        <v>366</v>
      </c>
      <c r="I102" s="22">
        <v>0.75</v>
      </c>
      <c r="J102" s="33">
        <v>1019</v>
      </c>
      <c r="K102" s="33">
        <v>1051</v>
      </c>
      <c r="L102" s="33">
        <f>K102-J102</f>
        <v>32</v>
      </c>
      <c r="M102" s="33">
        <v>90</v>
      </c>
      <c r="N102" s="33">
        <v>85</v>
      </c>
      <c r="O102">
        <v>6</v>
      </c>
      <c r="P102" s="18">
        <f>O102*0.25</f>
        <v>1.5</v>
      </c>
      <c r="Q102" s="23" t="s">
        <v>366</v>
      </c>
      <c r="S102" s="31"/>
      <c r="U102" s="18" t="s">
        <v>366</v>
      </c>
      <c r="V102" s="18" t="s">
        <v>366</v>
      </c>
      <c r="W102" s="18" t="s">
        <v>366</v>
      </c>
      <c r="X102" s="18">
        <v>542.96228726351239</v>
      </c>
      <c r="Y102" s="18">
        <f>X102-AVERAGE($X$122:$X$124)</f>
        <v>195.36996033610177</v>
      </c>
      <c r="Z102" s="18">
        <f>Y102/L102*60</f>
        <v>366.3186756301908</v>
      </c>
      <c r="AA102" s="18">
        <v>8.2895272028153002</v>
      </c>
      <c r="AB102" s="22">
        <f>AA102-AVERAGE($AA$122:$AA$124)</f>
        <v>5.9122651967886801</v>
      </c>
      <c r="AC102" s="18">
        <f>AB102/L102*60</f>
        <v>11.085497243978775</v>
      </c>
      <c r="AG102" s="18" t="s">
        <v>366</v>
      </c>
      <c r="AH102" s="18" t="s">
        <v>366</v>
      </c>
      <c r="AI102">
        <f>(Z102/AC102)*(31/14)</f>
        <v>73.170755670393717</v>
      </c>
    </row>
    <row r="103" spans="1:35" x14ac:dyDescent="0.35">
      <c r="A103" s="18" t="s">
        <v>523</v>
      </c>
      <c r="B103" s="18" t="s">
        <v>118</v>
      </c>
      <c r="C103" s="30">
        <v>222</v>
      </c>
      <c r="D103" s="34">
        <v>2012</v>
      </c>
      <c r="E103" s="34">
        <v>8</v>
      </c>
      <c r="F103" s="34">
        <v>7</v>
      </c>
      <c r="G103" s="32" t="s">
        <v>366</v>
      </c>
      <c r="I103" s="22">
        <v>0.75</v>
      </c>
      <c r="J103" s="33">
        <v>1019</v>
      </c>
      <c r="K103" s="33">
        <v>1052</v>
      </c>
      <c r="L103" s="33">
        <f t="shared" ref="L103:L109" si="29">K103-J103</f>
        <v>33</v>
      </c>
      <c r="M103" s="33">
        <v>80</v>
      </c>
      <c r="N103" s="33">
        <v>77</v>
      </c>
      <c r="O103">
        <v>5</v>
      </c>
      <c r="P103" s="18">
        <f t="shared" ref="P103:P121" si="30">O103*0.25</f>
        <v>1.25</v>
      </c>
      <c r="Q103" s="23" t="s">
        <v>366</v>
      </c>
      <c r="U103" s="18" t="s">
        <v>366</v>
      </c>
      <c r="V103" s="18" t="s">
        <v>366</v>
      </c>
      <c r="W103" s="18" t="s">
        <v>366</v>
      </c>
      <c r="X103" s="18">
        <v>433.15756050063538</v>
      </c>
      <c r="Y103" s="18">
        <f t="shared" ref="Y103:Y124" si="31">X103-AVERAGE($X$122:$X$124)</f>
        <v>85.565233573224759</v>
      </c>
      <c r="Z103" s="18">
        <f t="shared" ref="Z103:Z121" si="32">Y103/L103*60</f>
        <v>155.57315195131775</v>
      </c>
      <c r="AA103" s="18">
        <v>6.1001646111771226</v>
      </c>
      <c r="AB103" s="22">
        <f t="shared" ref="AB103:AB121" si="33">AA103-AVERAGE($AA$122:$AA$124)</f>
        <v>3.7229026051505025</v>
      </c>
      <c r="AC103" s="18">
        <f t="shared" ref="AC103:AC146" si="34">AB103/L103*60</f>
        <v>6.7689138275463678</v>
      </c>
      <c r="AG103" s="18" t="s">
        <v>366</v>
      </c>
      <c r="AH103" s="18" t="s">
        <v>366</v>
      </c>
      <c r="AI103" s="18">
        <f t="shared" ref="AI103:AI141" si="35">(Z103/AC103)*(31/14)</f>
        <v>50.891977157445041</v>
      </c>
    </row>
    <row r="104" spans="1:35" x14ac:dyDescent="0.35">
      <c r="A104" s="18" t="s">
        <v>524</v>
      </c>
      <c r="B104" s="18" t="s">
        <v>119</v>
      </c>
      <c r="C104" s="30">
        <v>222</v>
      </c>
      <c r="D104" s="34">
        <v>2012</v>
      </c>
      <c r="E104" s="34">
        <v>8</v>
      </c>
      <c r="F104" s="34">
        <v>7</v>
      </c>
      <c r="G104" s="32" t="s">
        <v>366</v>
      </c>
      <c r="I104" s="22">
        <v>0.75</v>
      </c>
      <c r="J104" s="33">
        <v>1020</v>
      </c>
      <c r="K104" s="33">
        <v>1053</v>
      </c>
      <c r="L104" s="33">
        <f t="shared" si="29"/>
        <v>33</v>
      </c>
      <c r="M104" s="33">
        <v>84</v>
      </c>
      <c r="N104" s="33">
        <v>81</v>
      </c>
      <c r="O104">
        <v>6</v>
      </c>
      <c r="P104" s="18">
        <f t="shared" si="30"/>
        <v>1.5</v>
      </c>
      <c r="Q104" s="23" t="s">
        <v>366</v>
      </c>
      <c r="U104" s="18" t="s">
        <v>366</v>
      </c>
      <c r="V104" s="18" t="s">
        <v>366</v>
      </c>
      <c r="W104" s="18" t="s">
        <v>366</v>
      </c>
      <c r="X104" s="18">
        <v>481.14430515695307</v>
      </c>
      <c r="Y104" s="18">
        <f t="shared" si="31"/>
        <v>133.55197822954244</v>
      </c>
      <c r="Z104" s="18">
        <f t="shared" si="32"/>
        <v>242.82177859916808</v>
      </c>
      <c r="AA104" s="18">
        <v>9.3102435462141795</v>
      </c>
      <c r="AB104" s="22">
        <f t="shared" si="33"/>
        <v>6.9329815401875594</v>
      </c>
      <c r="AC104" s="18">
        <f t="shared" si="34"/>
        <v>12.605420982159199</v>
      </c>
      <c r="AG104" s="18" t="s">
        <v>366</v>
      </c>
      <c r="AH104" s="18" t="s">
        <v>366</v>
      </c>
      <c r="AI104" s="18">
        <f t="shared" si="35"/>
        <v>42.654410053466314</v>
      </c>
    </row>
    <row r="105" spans="1:35" x14ac:dyDescent="0.35">
      <c r="A105" s="18" t="s">
        <v>525</v>
      </c>
      <c r="B105" s="18" t="s">
        <v>120</v>
      </c>
      <c r="C105" s="30">
        <v>222</v>
      </c>
      <c r="D105" s="34">
        <v>2012</v>
      </c>
      <c r="E105" s="34">
        <v>8</v>
      </c>
      <c r="F105" s="34">
        <v>7</v>
      </c>
      <c r="G105" s="32" t="s">
        <v>366</v>
      </c>
      <c r="I105" s="22">
        <v>0.75</v>
      </c>
      <c r="J105" s="33">
        <v>1020</v>
      </c>
      <c r="K105" s="33">
        <v>1054</v>
      </c>
      <c r="L105" s="33">
        <f t="shared" si="29"/>
        <v>34</v>
      </c>
      <c r="M105" s="33">
        <v>81</v>
      </c>
      <c r="N105" s="33">
        <v>76</v>
      </c>
      <c r="O105">
        <v>6</v>
      </c>
      <c r="P105" s="18">
        <f t="shared" si="30"/>
        <v>1.5</v>
      </c>
      <c r="Q105" s="23" t="s">
        <v>366</v>
      </c>
      <c r="U105" s="18" t="s">
        <v>366</v>
      </c>
      <c r="V105" s="18" t="s">
        <v>366</v>
      </c>
      <c r="W105" s="18" t="s">
        <v>366</v>
      </c>
      <c r="X105" s="18">
        <v>393.70319666732354</v>
      </c>
      <c r="Y105" s="18">
        <f t="shared" si="31"/>
        <v>46.110869739912914</v>
      </c>
      <c r="Z105" s="18">
        <f t="shared" si="32"/>
        <v>81.372123070434554</v>
      </c>
      <c r="AA105" s="18">
        <v>3.9847669719591545</v>
      </c>
      <c r="AB105" s="22">
        <f t="shared" si="33"/>
        <v>1.6075049659325344</v>
      </c>
      <c r="AC105" s="18">
        <f t="shared" si="34"/>
        <v>2.8367734692927078</v>
      </c>
      <c r="AG105" s="18" t="s">
        <v>366</v>
      </c>
      <c r="AH105" s="18" t="s">
        <v>366</v>
      </c>
      <c r="AI105" s="18">
        <f t="shared" si="35"/>
        <v>63.516220666321573</v>
      </c>
    </row>
    <row r="106" spans="1:35" x14ac:dyDescent="0.35">
      <c r="A106" s="18" t="s">
        <v>526</v>
      </c>
      <c r="B106" s="18" t="s">
        <v>121</v>
      </c>
      <c r="C106" s="30">
        <v>222</v>
      </c>
      <c r="D106" s="34">
        <v>2012</v>
      </c>
      <c r="E106" s="34">
        <v>8</v>
      </c>
      <c r="F106" s="34">
        <v>7</v>
      </c>
      <c r="G106" s="32" t="s">
        <v>366</v>
      </c>
      <c r="I106" s="22">
        <v>0.75</v>
      </c>
      <c r="J106" s="33">
        <v>1021</v>
      </c>
      <c r="K106" s="33">
        <v>1055</v>
      </c>
      <c r="L106" s="33">
        <f t="shared" si="29"/>
        <v>34</v>
      </c>
      <c r="M106" s="33">
        <v>82</v>
      </c>
      <c r="N106" s="33">
        <v>79</v>
      </c>
      <c r="O106">
        <v>6</v>
      </c>
      <c r="P106" s="18">
        <f t="shared" si="30"/>
        <v>1.5</v>
      </c>
      <c r="Q106" s="23" t="s">
        <v>366</v>
      </c>
      <c r="U106" s="18" t="s">
        <v>366</v>
      </c>
      <c r="V106" s="18" t="s">
        <v>366</v>
      </c>
      <c r="W106" s="18" t="s">
        <v>366</v>
      </c>
      <c r="X106" s="18">
        <v>451.47619944800016</v>
      </c>
      <c r="Y106" s="18">
        <f t="shared" si="31"/>
        <v>103.88387252058953</v>
      </c>
      <c r="Z106" s="18">
        <f t="shared" si="32"/>
        <v>183.32448091868741</v>
      </c>
      <c r="AA106" s="18">
        <v>13.304350976905447</v>
      </c>
      <c r="AB106" s="22">
        <f t="shared" si="33"/>
        <v>10.927088970878827</v>
      </c>
      <c r="AC106" s="18">
        <f t="shared" si="34"/>
        <v>19.28309818390381</v>
      </c>
      <c r="AG106" s="18" t="s">
        <v>366</v>
      </c>
      <c r="AH106" s="18" t="s">
        <v>366</v>
      </c>
      <c r="AI106" s="18">
        <f t="shared" si="35"/>
        <v>21.051221920134083</v>
      </c>
    </row>
    <row r="107" spans="1:35" x14ac:dyDescent="0.35">
      <c r="A107" s="18" t="s">
        <v>527</v>
      </c>
      <c r="B107" s="18" t="s">
        <v>122</v>
      </c>
      <c r="C107" s="30">
        <v>222</v>
      </c>
      <c r="D107" s="34">
        <v>2012</v>
      </c>
      <c r="E107" s="34">
        <v>8</v>
      </c>
      <c r="F107" s="34">
        <v>7</v>
      </c>
      <c r="G107" s="32" t="s">
        <v>366</v>
      </c>
      <c r="I107" s="22">
        <v>0.75</v>
      </c>
      <c r="J107" s="33">
        <v>1022</v>
      </c>
      <c r="K107" s="33">
        <v>1056</v>
      </c>
      <c r="L107" s="33">
        <f t="shared" si="29"/>
        <v>34</v>
      </c>
      <c r="M107" s="33">
        <v>91</v>
      </c>
      <c r="N107" s="33">
        <v>86</v>
      </c>
      <c r="O107">
        <v>9</v>
      </c>
      <c r="P107" s="18">
        <f t="shared" si="30"/>
        <v>2.25</v>
      </c>
      <c r="Q107" s="23" t="s">
        <v>366</v>
      </c>
      <c r="U107" s="18" t="s">
        <v>366</v>
      </c>
      <c r="V107" s="18" t="s">
        <v>366</v>
      </c>
      <c r="W107" s="18" t="s">
        <v>366</v>
      </c>
      <c r="X107" s="18">
        <v>486.06743847894217</v>
      </c>
      <c r="Y107" s="18">
        <f t="shared" si="31"/>
        <v>138.47511155153154</v>
      </c>
      <c r="Z107" s="18">
        <f t="shared" si="32"/>
        <v>244.36784391446744</v>
      </c>
      <c r="AA107" s="18">
        <v>17.416802331469047</v>
      </c>
      <c r="AB107" s="22">
        <f t="shared" si="33"/>
        <v>15.039540325442427</v>
      </c>
      <c r="AC107" s="18">
        <f t="shared" si="34"/>
        <v>26.540365280192518</v>
      </c>
      <c r="AG107" s="18" t="s">
        <v>366</v>
      </c>
      <c r="AH107" s="18" t="s">
        <v>366</v>
      </c>
      <c r="AI107" s="18">
        <f t="shared" si="35"/>
        <v>20.38782134677091</v>
      </c>
    </row>
    <row r="108" spans="1:35" x14ac:dyDescent="0.35">
      <c r="A108" s="18" t="s">
        <v>528</v>
      </c>
      <c r="B108" s="18" t="s">
        <v>123</v>
      </c>
      <c r="C108" s="30">
        <v>222</v>
      </c>
      <c r="D108" s="34">
        <v>2012</v>
      </c>
      <c r="E108" s="34">
        <v>8</v>
      </c>
      <c r="F108" s="34">
        <v>7</v>
      </c>
      <c r="G108" s="32" t="s">
        <v>366</v>
      </c>
      <c r="I108" s="22">
        <v>0.75</v>
      </c>
      <c r="J108" s="33">
        <v>1023</v>
      </c>
      <c r="K108" s="33">
        <v>1057</v>
      </c>
      <c r="L108" s="33">
        <f t="shared" si="29"/>
        <v>34</v>
      </c>
      <c r="M108" s="33">
        <v>107</v>
      </c>
      <c r="N108" s="33">
        <v>104</v>
      </c>
      <c r="O108">
        <v>15</v>
      </c>
      <c r="P108" s="18">
        <f t="shared" si="30"/>
        <v>3.75</v>
      </c>
      <c r="Q108" s="23" t="s">
        <v>366</v>
      </c>
      <c r="U108" s="18" t="s">
        <v>366</v>
      </c>
      <c r="V108" s="18" t="s">
        <v>366</v>
      </c>
      <c r="W108" s="18" t="s">
        <v>366</v>
      </c>
      <c r="X108" s="18">
        <v>650.35218772102735</v>
      </c>
      <c r="Y108" s="18">
        <f t="shared" si="31"/>
        <v>302.75986079361672</v>
      </c>
      <c r="Z108" s="18">
        <f t="shared" si="32"/>
        <v>534.28210728285296</v>
      </c>
      <c r="AA108" s="18">
        <v>15.582471511447872</v>
      </c>
      <c r="AB108" s="22">
        <f t="shared" si="33"/>
        <v>13.205209505421251</v>
      </c>
      <c r="AC108" s="18">
        <f t="shared" si="34"/>
        <v>23.303310891919857</v>
      </c>
      <c r="AG108" s="18" t="s">
        <v>366</v>
      </c>
      <c r="AH108" s="18" t="s">
        <v>366</v>
      </c>
      <c r="AI108" s="18">
        <f t="shared" si="35"/>
        <v>50.767603069017042</v>
      </c>
    </row>
    <row r="109" spans="1:35" x14ac:dyDescent="0.35">
      <c r="A109" s="18" t="s">
        <v>529</v>
      </c>
      <c r="B109" s="18" t="s">
        <v>124</v>
      </c>
      <c r="C109" s="30">
        <v>222</v>
      </c>
      <c r="D109" s="34">
        <v>2012</v>
      </c>
      <c r="E109" s="34">
        <v>8</v>
      </c>
      <c r="F109" s="34">
        <v>7</v>
      </c>
      <c r="G109" s="32" t="s">
        <v>366</v>
      </c>
      <c r="I109" s="22">
        <v>0.75</v>
      </c>
      <c r="J109" s="33">
        <v>1024</v>
      </c>
      <c r="K109" s="33">
        <v>1059</v>
      </c>
      <c r="L109" s="33">
        <f t="shared" si="29"/>
        <v>35</v>
      </c>
      <c r="M109" s="33">
        <v>53</v>
      </c>
      <c r="N109" s="33">
        <v>49</v>
      </c>
      <c r="O109">
        <v>3</v>
      </c>
      <c r="P109" s="18">
        <f t="shared" si="30"/>
        <v>0.75</v>
      </c>
      <c r="Q109" s="23" t="s">
        <v>366</v>
      </c>
      <c r="U109" s="18" t="s">
        <v>366</v>
      </c>
      <c r="V109" s="18" t="s">
        <v>366</v>
      </c>
      <c r="W109" s="18" t="s">
        <v>366</v>
      </c>
      <c r="X109" s="18">
        <v>415.47487273476622</v>
      </c>
      <c r="Y109" s="18">
        <f t="shared" si="31"/>
        <v>67.882545807355598</v>
      </c>
      <c r="Z109" s="18">
        <f t="shared" si="32"/>
        <v>116.37007852689531</v>
      </c>
      <c r="AA109" s="18">
        <v>5.7155468585920373</v>
      </c>
      <c r="AB109" s="22">
        <f t="shared" si="33"/>
        <v>3.3382848525654172</v>
      </c>
      <c r="AC109" s="18">
        <f t="shared" si="34"/>
        <v>5.7227740329692862</v>
      </c>
      <c r="AG109" s="18" t="s">
        <v>366</v>
      </c>
      <c r="AH109" s="18" t="s">
        <v>366</v>
      </c>
      <c r="AI109" s="18">
        <f t="shared" si="35"/>
        <v>45.026520524472716</v>
      </c>
    </row>
    <row r="110" spans="1:35" x14ac:dyDescent="0.35">
      <c r="A110" s="18" t="s">
        <v>530</v>
      </c>
      <c r="B110" s="18" t="s">
        <v>125</v>
      </c>
      <c r="C110" s="30">
        <v>222</v>
      </c>
      <c r="D110" s="34">
        <v>2012</v>
      </c>
      <c r="E110" s="34">
        <v>8</v>
      </c>
      <c r="F110" s="34">
        <v>7</v>
      </c>
      <c r="G110" s="32" t="s">
        <v>366</v>
      </c>
      <c r="I110" s="22">
        <v>0.75</v>
      </c>
      <c r="J110" s="33">
        <v>1025</v>
      </c>
      <c r="K110" s="33">
        <v>1100</v>
      </c>
      <c r="L110" s="33">
        <v>35</v>
      </c>
      <c r="M110" s="33">
        <v>55</v>
      </c>
      <c r="N110" s="33">
        <v>53</v>
      </c>
      <c r="O110">
        <v>1</v>
      </c>
      <c r="P110" s="18">
        <f t="shared" si="30"/>
        <v>0.25</v>
      </c>
      <c r="Q110" s="23" t="s">
        <v>366</v>
      </c>
      <c r="U110" s="18" t="s">
        <v>366</v>
      </c>
      <c r="V110" s="18" t="s">
        <v>366</v>
      </c>
      <c r="W110" s="18" t="s">
        <v>366</v>
      </c>
      <c r="X110" s="18">
        <v>399.52295916210375</v>
      </c>
      <c r="Y110" s="18">
        <f t="shared" si="31"/>
        <v>51.930632234693121</v>
      </c>
      <c r="Z110" s="18">
        <f t="shared" si="32"/>
        <v>89.023940973759636</v>
      </c>
      <c r="AA110" s="18">
        <v>5.8486837729484131</v>
      </c>
      <c r="AB110" s="22">
        <f t="shared" si="33"/>
        <v>3.4714217669217931</v>
      </c>
      <c r="AC110" s="18">
        <f t="shared" si="34"/>
        <v>5.9510087432945022</v>
      </c>
      <c r="AG110" s="18" t="s">
        <v>366</v>
      </c>
      <c r="AH110" s="18" t="s">
        <v>366</v>
      </c>
      <c r="AI110" s="18">
        <f t="shared" si="35"/>
        <v>33.124542280286036</v>
      </c>
    </row>
    <row r="111" spans="1:35" x14ac:dyDescent="0.35">
      <c r="A111" s="18" t="s">
        <v>531</v>
      </c>
      <c r="B111" s="18" t="s">
        <v>126</v>
      </c>
      <c r="C111" s="30">
        <v>222</v>
      </c>
      <c r="D111" s="34">
        <v>2012</v>
      </c>
      <c r="E111" s="34">
        <v>8</v>
      </c>
      <c r="F111" s="34">
        <v>7</v>
      </c>
      <c r="G111" s="32" t="s">
        <v>366</v>
      </c>
      <c r="I111" s="22">
        <v>0.75</v>
      </c>
      <c r="J111" s="33">
        <v>1026</v>
      </c>
      <c r="K111" s="33">
        <v>1101</v>
      </c>
      <c r="L111" s="33">
        <v>35</v>
      </c>
      <c r="M111" s="33">
        <v>56</v>
      </c>
      <c r="N111" s="33">
        <v>54</v>
      </c>
      <c r="O111">
        <v>2</v>
      </c>
      <c r="P111" s="18">
        <f t="shared" si="30"/>
        <v>0.5</v>
      </c>
      <c r="Q111" s="23" t="s">
        <v>366</v>
      </c>
      <c r="U111" s="18" t="s">
        <v>366</v>
      </c>
      <c r="V111" s="18" t="s">
        <v>366</v>
      </c>
      <c r="W111" s="18" t="s">
        <v>366</v>
      </c>
      <c r="X111" s="18">
        <v>394.45953316400499</v>
      </c>
      <c r="Y111" s="18">
        <f t="shared" si="31"/>
        <v>46.86720623659437</v>
      </c>
      <c r="Z111" s="18">
        <f t="shared" si="32"/>
        <v>80.343782119876067</v>
      </c>
      <c r="AA111" s="18">
        <v>12.017360804793816</v>
      </c>
      <c r="AB111" s="22">
        <f t="shared" si="33"/>
        <v>9.6400987987671947</v>
      </c>
      <c r="AC111" s="18">
        <f t="shared" si="34"/>
        <v>16.525883655029478</v>
      </c>
      <c r="AG111" s="18" t="s">
        <v>366</v>
      </c>
      <c r="AH111" s="18" t="s">
        <v>366</v>
      </c>
      <c r="AI111" s="18">
        <f t="shared" si="35"/>
        <v>10.765178594585008</v>
      </c>
    </row>
    <row r="112" spans="1:35" x14ac:dyDescent="0.35">
      <c r="A112" s="18" t="s">
        <v>534</v>
      </c>
      <c r="B112" s="18" t="s">
        <v>127</v>
      </c>
      <c r="C112" s="30">
        <v>222</v>
      </c>
      <c r="D112" s="34">
        <v>2012</v>
      </c>
      <c r="E112" s="34">
        <v>8</v>
      </c>
      <c r="F112" s="34">
        <v>7</v>
      </c>
      <c r="G112" s="32" t="s">
        <v>366</v>
      </c>
      <c r="I112" s="22">
        <v>0.75</v>
      </c>
      <c r="J112" s="33">
        <v>1027</v>
      </c>
      <c r="K112" s="33">
        <v>1102</v>
      </c>
      <c r="L112" s="33">
        <v>35</v>
      </c>
      <c r="M112" s="33">
        <v>52</v>
      </c>
      <c r="N112" s="33">
        <v>50</v>
      </c>
      <c r="O112">
        <v>1</v>
      </c>
      <c r="P112" s="18">
        <f t="shared" si="30"/>
        <v>0.25</v>
      </c>
      <c r="Q112" s="23" t="s">
        <v>366</v>
      </c>
      <c r="U112" s="18" t="s">
        <v>366</v>
      </c>
      <c r="V112" s="18" t="s">
        <v>366</v>
      </c>
      <c r="W112" s="18" t="s">
        <v>366</v>
      </c>
      <c r="X112" s="18">
        <v>419.8992172058181</v>
      </c>
      <c r="Y112" s="18">
        <f t="shared" si="31"/>
        <v>72.306890278407479</v>
      </c>
      <c r="Z112" s="18">
        <f t="shared" si="32"/>
        <v>123.95466904869852</v>
      </c>
      <c r="AA112" s="18">
        <v>8.9404187841131346</v>
      </c>
      <c r="AB112" s="22">
        <f t="shared" si="33"/>
        <v>6.5631567780865145</v>
      </c>
      <c r="AC112" s="18">
        <f t="shared" si="34"/>
        <v>11.251125905291168</v>
      </c>
      <c r="AG112" s="18" t="s">
        <v>366</v>
      </c>
      <c r="AH112" s="18" t="s">
        <v>366</v>
      </c>
      <c r="AI112" s="18">
        <f t="shared" si="35"/>
        <v>24.394985462252162</v>
      </c>
    </row>
    <row r="113" spans="1:35" x14ac:dyDescent="0.35">
      <c r="A113" s="18" t="s">
        <v>535</v>
      </c>
      <c r="B113" s="18" t="s">
        <v>128</v>
      </c>
      <c r="C113" s="30">
        <v>222</v>
      </c>
      <c r="D113" s="34">
        <v>2012</v>
      </c>
      <c r="E113" s="34">
        <v>8</v>
      </c>
      <c r="F113" s="34">
        <v>7</v>
      </c>
      <c r="G113" s="32" t="s">
        <v>366</v>
      </c>
      <c r="I113" s="22">
        <v>0.75</v>
      </c>
      <c r="J113" s="33">
        <v>1028</v>
      </c>
      <c r="K113" s="33">
        <v>1103</v>
      </c>
      <c r="L113" s="33">
        <v>35</v>
      </c>
      <c r="M113" s="33">
        <v>55</v>
      </c>
      <c r="N113" s="33">
        <v>53</v>
      </c>
      <c r="O113">
        <v>1</v>
      </c>
      <c r="P113" s="18">
        <f t="shared" si="30"/>
        <v>0.25</v>
      </c>
      <c r="Q113" s="23" t="s">
        <v>366</v>
      </c>
      <c r="U113" s="18" t="s">
        <v>366</v>
      </c>
      <c r="V113" s="18" t="s">
        <v>366</v>
      </c>
      <c r="W113" s="18" t="s">
        <v>366</v>
      </c>
      <c r="X113" s="18">
        <v>392.88363946637219</v>
      </c>
      <c r="Y113" s="18">
        <f t="shared" si="31"/>
        <v>45.291312538961563</v>
      </c>
      <c r="Z113" s="18">
        <f t="shared" si="32"/>
        <v>77.642250066791249</v>
      </c>
      <c r="AA113" s="18">
        <v>8.3191131837833829</v>
      </c>
      <c r="AB113" s="22">
        <f t="shared" si="33"/>
        <v>5.9418511777567629</v>
      </c>
      <c r="AC113" s="18">
        <f t="shared" si="34"/>
        <v>10.186030590440165</v>
      </c>
      <c r="AG113" s="18" t="s">
        <v>366</v>
      </c>
      <c r="AH113" s="18" t="s">
        <v>366</v>
      </c>
      <c r="AI113" s="18">
        <f t="shared" si="35"/>
        <v>16.878225882145689</v>
      </c>
    </row>
    <row r="114" spans="1:35" x14ac:dyDescent="0.35">
      <c r="A114" s="18" t="s">
        <v>536</v>
      </c>
      <c r="B114" s="18" t="s">
        <v>129</v>
      </c>
      <c r="C114" s="30">
        <v>222</v>
      </c>
      <c r="D114" s="34">
        <v>2012</v>
      </c>
      <c r="E114" s="34">
        <v>8</v>
      </c>
      <c r="F114" s="34">
        <v>7</v>
      </c>
      <c r="G114" s="32" t="s">
        <v>366</v>
      </c>
      <c r="I114" s="22">
        <v>0.75</v>
      </c>
      <c r="J114" s="33">
        <v>1029</v>
      </c>
      <c r="K114" s="33">
        <v>1104</v>
      </c>
      <c r="L114" s="33">
        <v>35</v>
      </c>
      <c r="M114" s="33">
        <v>57</v>
      </c>
      <c r="N114" s="33">
        <v>55</v>
      </c>
      <c r="O114">
        <v>1</v>
      </c>
      <c r="P114" s="18">
        <f t="shared" si="30"/>
        <v>0.25</v>
      </c>
      <c r="Q114" s="23" t="s">
        <v>366</v>
      </c>
      <c r="U114" s="18" t="s">
        <v>366</v>
      </c>
      <c r="V114" s="18" t="s">
        <v>366</v>
      </c>
      <c r="W114" s="18" t="s">
        <v>366</v>
      </c>
      <c r="X114" s="18">
        <v>375.81697506129996</v>
      </c>
      <c r="Y114" s="18">
        <f t="shared" si="31"/>
        <v>28.224648133889332</v>
      </c>
      <c r="Z114" s="18">
        <f t="shared" si="32"/>
        <v>48.385111086667422</v>
      </c>
      <c r="AA114" s="18">
        <v>5.8338907824643718</v>
      </c>
      <c r="AB114" s="22">
        <f t="shared" si="33"/>
        <v>3.4566287764377517</v>
      </c>
      <c r="AC114" s="18">
        <f t="shared" si="34"/>
        <v>5.925649331036146</v>
      </c>
      <c r="AG114" s="18" t="s">
        <v>366</v>
      </c>
      <c r="AH114" s="18" t="s">
        <v>366</v>
      </c>
      <c r="AI114" s="18">
        <f t="shared" si="35"/>
        <v>18.080459081874327</v>
      </c>
    </row>
    <row r="115" spans="1:35" x14ac:dyDescent="0.35">
      <c r="A115" s="18" t="s">
        <v>537</v>
      </c>
      <c r="B115" s="18" t="s">
        <v>130</v>
      </c>
      <c r="C115" s="30">
        <v>222</v>
      </c>
      <c r="D115" s="34">
        <v>2012</v>
      </c>
      <c r="E115" s="34">
        <v>8</v>
      </c>
      <c r="F115" s="34">
        <v>7</v>
      </c>
      <c r="G115" s="32" t="s">
        <v>366</v>
      </c>
      <c r="I115" s="22">
        <v>0.75</v>
      </c>
      <c r="J115" s="33">
        <v>1030</v>
      </c>
      <c r="K115" s="33">
        <v>1105</v>
      </c>
      <c r="L115" s="33">
        <v>35</v>
      </c>
      <c r="M115" s="33">
        <v>51</v>
      </c>
      <c r="N115" s="33">
        <v>49</v>
      </c>
      <c r="O115">
        <v>1</v>
      </c>
      <c r="P115" s="18">
        <f t="shared" si="30"/>
        <v>0.25</v>
      </c>
      <c r="Q115" s="23" t="s">
        <v>366</v>
      </c>
      <c r="U115" s="18" t="s">
        <v>366</v>
      </c>
      <c r="V115" s="18" t="s">
        <v>366</v>
      </c>
      <c r="W115" s="18" t="s">
        <v>366</v>
      </c>
      <c r="X115" s="18">
        <v>364.88116402752058</v>
      </c>
      <c r="Y115" s="18">
        <f t="shared" si="31"/>
        <v>17.288837100109959</v>
      </c>
      <c r="Z115" s="18">
        <f t="shared" si="32"/>
        <v>29.638006457331358</v>
      </c>
      <c r="AA115" s="18">
        <v>8.1711832789429657</v>
      </c>
      <c r="AB115" s="22">
        <f t="shared" si="33"/>
        <v>5.7939212729163456</v>
      </c>
      <c r="AC115" s="18">
        <f t="shared" si="34"/>
        <v>9.9324364678565917</v>
      </c>
      <c r="AG115" s="18" t="s">
        <v>366</v>
      </c>
      <c r="AH115" s="18" t="s">
        <v>366</v>
      </c>
      <c r="AI115" s="18">
        <f t="shared" si="35"/>
        <v>6.6073429727699846</v>
      </c>
    </row>
    <row r="116" spans="1:35" x14ac:dyDescent="0.35">
      <c r="A116" s="18" t="s">
        <v>532</v>
      </c>
      <c r="B116" s="18" t="s">
        <v>131</v>
      </c>
      <c r="C116" s="30">
        <v>222</v>
      </c>
      <c r="D116" s="34">
        <v>2012</v>
      </c>
      <c r="E116" s="34">
        <v>8</v>
      </c>
      <c r="F116" s="34">
        <v>7</v>
      </c>
      <c r="G116" s="32" t="s">
        <v>366</v>
      </c>
      <c r="I116" s="22">
        <v>0.75</v>
      </c>
      <c r="J116" s="33">
        <v>1030</v>
      </c>
      <c r="K116" s="33">
        <v>1107</v>
      </c>
      <c r="L116" s="33">
        <v>37</v>
      </c>
      <c r="M116" s="33">
        <v>52</v>
      </c>
      <c r="N116" s="33">
        <v>50</v>
      </c>
      <c r="O116">
        <v>2</v>
      </c>
      <c r="P116" s="18">
        <f t="shared" si="30"/>
        <v>0.5</v>
      </c>
      <c r="Q116" s="23" t="s">
        <v>366</v>
      </c>
      <c r="U116" s="18" t="s">
        <v>366</v>
      </c>
      <c r="V116" s="18" t="s">
        <v>366</v>
      </c>
      <c r="W116" s="18" t="s">
        <v>366</v>
      </c>
      <c r="X116" s="18">
        <v>430.65520727848804</v>
      </c>
      <c r="Y116" s="18">
        <f t="shared" si="31"/>
        <v>83.062880351077411</v>
      </c>
      <c r="Z116" s="18">
        <f t="shared" si="32"/>
        <v>134.69656273147689</v>
      </c>
      <c r="AA116" s="18">
        <v>8.1563902884589243</v>
      </c>
      <c r="AB116" s="22">
        <f t="shared" si="33"/>
        <v>5.7791282824323043</v>
      </c>
      <c r="AC116" s="18">
        <f t="shared" si="34"/>
        <v>9.3715593769172507</v>
      </c>
      <c r="AG116" s="18" t="s">
        <v>366</v>
      </c>
      <c r="AH116" s="18" t="s">
        <v>366</v>
      </c>
      <c r="AI116" s="18">
        <f t="shared" si="35"/>
        <v>31.825725327454474</v>
      </c>
    </row>
    <row r="117" spans="1:35" x14ac:dyDescent="0.35">
      <c r="A117" s="18" t="s">
        <v>538</v>
      </c>
      <c r="B117" s="18" t="s">
        <v>132</v>
      </c>
      <c r="C117" s="30">
        <v>222</v>
      </c>
      <c r="D117" s="34">
        <v>2012</v>
      </c>
      <c r="E117" s="34">
        <v>8</v>
      </c>
      <c r="F117" s="34">
        <v>7</v>
      </c>
      <c r="G117" s="32" t="s">
        <v>366</v>
      </c>
      <c r="I117" s="22">
        <v>0.75</v>
      </c>
      <c r="J117" s="33">
        <v>1031</v>
      </c>
      <c r="K117" s="33">
        <v>1108</v>
      </c>
      <c r="L117" s="33">
        <v>37</v>
      </c>
      <c r="M117" s="33">
        <v>55</v>
      </c>
      <c r="N117" s="33">
        <v>53</v>
      </c>
      <c r="O117">
        <v>1</v>
      </c>
      <c r="P117" s="18">
        <f t="shared" si="30"/>
        <v>0.25</v>
      </c>
      <c r="Q117" s="23" t="s">
        <v>366</v>
      </c>
      <c r="U117" s="18" t="s">
        <v>366</v>
      </c>
      <c r="V117" s="18" t="s">
        <v>366</v>
      </c>
      <c r="W117" s="18" t="s">
        <v>366</v>
      </c>
      <c r="X117" s="18">
        <v>372.51116648100407</v>
      </c>
      <c r="Y117" s="18">
        <f t="shared" si="31"/>
        <v>24.918839553593443</v>
      </c>
      <c r="Z117" s="18">
        <f t="shared" si="32"/>
        <v>40.408929005827204</v>
      </c>
      <c r="AA117" s="18">
        <v>5.2717571440707856</v>
      </c>
      <c r="AB117" s="22">
        <f t="shared" si="33"/>
        <v>2.8944951380441655</v>
      </c>
      <c r="AC117" s="18">
        <f t="shared" si="34"/>
        <v>4.6937758995310794</v>
      </c>
      <c r="AG117" s="18" t="s">
        <v>366</v>
      </c>
      <c r="AH117" s="18" t="s">
        <v>366</v>
      </c>
      <c r="AI117" s="18">
        <f t="shared" si="35"/>
        <v>19.062885860428015</v>
      </c>
    </row>
    <row r="118" spans="1:35" x14ac:dyDescent="0.35">
      <c r="A118" s="18" t="s">
        <v>539</v>
      </c>
      <c r="B118" s="18" t="s">
        <v>133</v>
      </c>
      <c r="C118" s="30">
        <v>222</v>
      </c>
      <c r="D118" s="34">
        <v>2012</v>
      </c>
      <c r="E118" s="34">
        <v>8</v>
      </c>
      <c r="F118" s="34">
        <v>7</v>
      </c>
      <c r="G118" s="32" t="s">
        <v>366</v>
      </c>
      <c r="I118" s="22">
        <v>0.75</v>
      </c>
      <c r="J118" s="33">
        <v>1032</v>
      </c>
      <c r="K118" s="33">
        <v>1109</v>
      </c>
      <c r="L118" s="33">
        <v>37</v>
      </c>
      <c r="M118" s="33">
        <v>55</v>
      </c>
      <c r="N118" s="33">
        <v>53</v>
      </c>
      <c r="O118">
        <v>1</v>
      </c>
      <c r="P118" s="18">
        <f t="shared" si="30"/>
        <v>0.25</v>
      </c>
      <c r="Q118" s="23" t="s">
        <v>366</v>
      </c>
      <c r="U118" s="18" t="s">
        <v>366</v>
      </c>
      <c r="V118" s="18" t="s">
        <v>366</v>
      </c>
      <c r="W118" s="18" t="s">
        <v>366</v>
      </c>
      <c r="X118" s="18">
        <v>388.37782417188896</v>
      </c>
      <c r="Y118" s="18">
        <f t="shared" si="31"/>
        <v>40.785497244478336</v>
      </c>
      <c r="Z118" s="18">
        <f t="shared" si="32"/>
        <v>66.138644180235147</v>
      </c>
      <c r="AA118" s="18">
        <v>11.188953337687479</v>
      </c>
      <c r="AB118" s="22">
        <f t="shared" si="33"/>
        <v>8.8116913316608603</v>
      </c>
      <c r="AC118" s="18">
        <f t="shared" si="34"/>
        <v>14.289229186477071</v>
      </c>
      <c r="AG118" s="18" t="s">
        <v>366</v>
      </c>
      <c r="AH118" s="18" t="s">
        <v>366</v>
      </c>
      <c r="AI118" s="18">
        <f t="shared" si="35"/>
        <v>10.248968160516087</v>
      </c>
    </row>
    <row r="119" spans="1:35" x14ac:dyDescent="0.35">
      <c r="A119" s="18" t="s">
        <v>540</v>
      </c>
      <c r="B119" s="18" t="s">
        <v>134</v>
      </c>
      <c r="C119" s="30">
        <v>222</v>
      </c>
      <c r="D119" s="34">
        <v>2012</v>
      </c>
      <c r="E119" s="34">
        <v>8</v>
      </c>
      <c r="F119" s="34">
        <v>7</v>
      </c>
      <c r="G119" s="32" t="s">
        <v>366</v>
      </c>
      <c r="I119" s="22">
        <v>0.75</v>
      </c>
      <c r="J119" s="33">
        <v>1033</v>
      </c>
      <c r="K119" s="33">
        <v>1110</v>
      </c>
      <c r="L119" s="33">
        <v>37</v>
      </c>
      <c r="M119" s="33">
        <v>55</v>
      </c>
      <c r="N119" s="33">
        <v>51</v>
      </c>
      <c r="O119">
        <v>1</v>
      </c>
      <c r="P119" s="18">
        <f t="shared" si="30"/>
        <v>0.25</v>
      </c>
      <c r="Q119" s="23" t="s">
        <v>366</v>
      </c>
      <c r="U119" s="18" t="s">
        <v>366</v>
      </c>
      <c r="V119" s="18" t="s">
        <v>366</v>
      </c>
      <c r="W119" s="18" t="s">
        <v>366</v>
      </c>
      <c r="X119" s="18">
        <v>356.98901047895305</v>
      </c>
      <c r="Y119" s="18">
        <f t="shared" si="31"/>
        <v>9.3966835515424236</v>
      </c>
      <c r="Z119" s="18">
        <f t="shared" si="32"/>
        <v>15.237865218717442</v>
      </c>
      <c r="AA119" s="18">
        <v>5.700753868107995</v>
      </c>
      <c r="AB119" s="22">
        <f t="shared" si="33"/>
        <v>3.3234918620813749</v>
      </c>
      <c r="AC119" s="18">
        <f t="shared" si="34"/>
        <v>5.389446262834662</v>
      </c>
      <c r="AG119" s="18" t="s">
        <v>366</v>
      </c>
      <c r="AH119" s="18" t="s">
        <v>366</v>
      </c>
      <c r="AI119" s="18">
        <f t="shared" si="35"/>
        <v>6.2605666008200638</v>
      </c>
    </row>
    <row r="120" spans="1:35" x14ac:dyDescent="0.35">
      <c r="A120" s="18" t="s">
        <v>533</v>
      </c>
      <c r="B120" s="18" t="s">
        <v>135</v>
      </c>
      <c r="C120" s="30">
        <v>222</v>
      </c>
      <c r="D120" s="34">
        <v>2012</v>
      </c>
      <c r="E120" s="34">
        <v>8</v>
      </c>
      <c r="F120" s="34">
        <v>7</v>
      </c>
      <c r="G120" s="32" t="s">
        <v>366</v>
      </c>
      <c r="I120" s="22">
        <v>0.75</v>
      </c>
      <c r="J120" s="33">
        <v>1034</v>
      </c>
      <c r="K120" s="33">
        <v>1111</v>
      </c>
      <c r="L120" s="33">
        <v>37</v>
      </c>
      <c r="M120" s="33">
        <v>52</v>
      </c>
      <c r="N120" s="33">
        <v>51</v>
      </c>
      <c r="O120">
        <v>2</v>
      </c>
      <c r="P120" s="18">
        <f t="shared" si="30"/>
        <v>0.5</v>
      </c>
      <c r="Q120" s="23" t="s">
        <v>366</v>
      </c>
      <c r="U120" s="18" t="s">
        <v>366</v>
      </c>
      <c r="V120" s="18" t="s">
        <v>366</v>
      </c>
      <c r="W120" s="18" t="s">
        <v>366</v>
      </c>
      <c r="X120" s="18">
        <v>384.26031494418197</v>
      </c>
      <c r="Y120" s="18">
        <f t="shared" si="31"/>
        <v>36.667988016771346</v>
      </c>
      <c r="Z120" s="18">
        <f t="shared" si="32"/>
        <v>59.461602189358935</v>
      </c>
      <c r="AA120" s="18">
        <v>6.5439543256983743</v>
      </c>
      <c r="AB120" s="22">
        <f t="shared" si="33"/>
        <v>4.1666923196717542</v>
      </c>
      <c r="AC120" s="18">
        <f t="shared" si="34"/>
        <v>6.7567983562244667</v>
      </c>
      <c r="AG120" s="18" t="s">
        <v>366</v>
      </c>
      <c r="AH120" s="18" t="s">
        <v>366</v>
      </c>
      <c r="AI120" s="18">
        <f t="shared" si="35"/>
        <v>19.486296517217482</v>
      </c>
    </row>
    <row r="121" spans="1:35" x14ac:dyDescent="0.35">
      <c r="A121" s="18" t="s">
        <v>541</v>
      </c>
      <c r="B121" s="18" t="s">
        <v>136</v>
      </c>
      <c r="C121" s="30">
        <v>222</v>
      </c>
      <c r="D121" s="34">
        <v>2012</v>
      </c>
      <c r="E121" s="34">
        <v>8</v>
      </c>
      <c r="F121" s="34">
        <v>7</v>
      </c>
      <c r="G121" s="32" t="s">
        <v>366</v>
      </c>
      <c r="I121" s="22">
        <v>0.75</v>
      </c>
      <c r="J121" s="33">
        <v>1034</v>
      </c>
      <c r="K121" s="33">
        <v>1112</v>
      </c>
      <c r="L121" s="33">
        <v>38</v>
      </c>
      <c r="M121" s="33">
        <v>50</v>
      </c>
      <c r="N121" s="33">
        <v>48</v>
      </c>
      <c r="O121">
        <v>1</v>
      </c>
      <c r="P121" s="18">
        <f t="shared" si="30"/>
        <v>0.25</v>
      </c>
      <c r="Q121" s="23" t="s">
        <v>366</v>
      </c>
      <c r="U121" s="18" t="s">
        <v>366</v>
      </c>
      <c r="V121" s="18" t="s">
        <v>366</v>
      </c>
      <c r="W121" s="18" t="s">
        <v>366</v>
      </c>
      <c r="X121" s="18">
        <v>353.19765052204428</v>
      </c>
      <c r="Y121" s="18">
        <f t="shared" si="31"/>
        <v>5.6053235946336599</v>
      </c>
      <c r="Z121" s="18">
        <f t="shared" si="32"/>
        <v>8.850510938895253</v>
      </c>
      <c r="AA121" s="18">
        <v>7.7569795453897967</v>
      </c>
      <c r="AB121" s="22">
        <f t="shared" si="33"/>
        <v>5.3797175393631766</v>
      </c>
      <c r="AC121" s="18">
        <f t="shared" si="34"/>
        <v>8.4942908516260687</v>
      </c>
      <c r="AG121" s="18" t="s">
        <v>366</v>
      </c>
      <c r="AH121" s="18" t="s">
        <v>366</v>
      </c>
      <c r="AI121" s="18">
        <f t="shared" si="35"/>
        <v>2.307144913971674</v>
      </c>
    </row>
    <row r="122" spans="1:35" x14ac:dyDescent="0.35">
      <c r="A122" t="s">
        <v>542</v>
      </c>
      <c r="B122" s="18" t="s">
        <v>143</v>
      </c>
      <c r="C122" s="30">
        <v>222</v>
      </c>
      <c r="D122" s="34">
        <v>2012</v>
      </c>
      <c r="E122" s="34">
        <v>8</v>
      </c>
      <c r="F122" s="34">
        <v>7</v>
      </c>
      <c r="G122" s="32" t="s">
        <v>366</v>
      </c>
      <c r="I122" s="22">
        <v>0.75</v>
      </c>
      <c r="J122" s="18" t="s">
        <v>366</v>
      </c>
      <c r="K122" s="18" t="s">
        <v>366</v>
      </c>
      <c r="L122" s="18" t="s">
        <v>366</v>
      </c>
      <c r="M122" s="18" t="s">
        <v>366</v>
      </c>
      <c r="N122" s="18" t="s">
        <v>366</v>
      </c>
      <c r="O122" s="18" t="s">
        <v>366</v>
      </c>
      <c r="P122" s="18" t="s">
        <v>366</v>
      </c>
      <c r="Q122" s="23" t="s">
        <v>366</v>
      </c>
      <c r="U122" s="18" t="s">
        <v>366</v>
      </c>
      <c r="V122" s="18" t="s">
        <v>366</v>
      </c>
      <c r="W122" s="18" t="s">
        <v>366</v>
      </c>
      <c r="X122">
        <v>406.42608719468194</v>
      </c>
      <c r="Y122" s="18">
        <f t="shared" si="31"/>
        <v>58.833760267271316</v>
      </c>
      <c r="Z122" s="18" t="s">
        <v>366</v>
      </c>
      <c r="AA122" s="18">
        <v>2.3871239996826477</v>
      </c>
      <c r="AB122" s="18" t="s">
        <v>366</v>
      </c>
      <c r="AC122" s="18" t="s">
        <v>366</v>
      </c>
      <c r="AG122" s="18" t="s">
        <v>366</v>
      </c>
      <c r="AH122" s="18" t="s">
        <v>366</v>
      </c>
      <c r="AI122" s="18" t="s">
        <v>366</v>
      </c>
    </row>
    <row r="123" spans="1:35" x14ac:dyDescent="0.35">
      <c r="A123" s="18" t="s">
        <v>543</v>
      </c>
      <c r="B123" s="18" t="s">
        <v>138</v>
      </c>
      <c r="C123" s="30">
        <v>222</v>
      </c>
      <c r="D123" s="34">
        <v>2012</v>
      </c>
      <c r="E123" s="34">
        <v>8</v>
      </c>
      <c r="F123" s="34">
        <v>7</v>
      </c>
      <c r="G123" s="32" t="s">
        <v>366</v>
      </c>
      <c r="I123" s="22">
        <v>0.75</v>
      </c>
      <c r="J123" s="18" t="s">
        <v>366</v>
      </c>
      <c r="K123" s="18" t="s">
        <v>366</v>
      </c>
      <c r="L123" s="18" t="s">
        <v>366</v>
      </c>
      <c r="M123" s="18" t="s">
        <v>366</v>
      </c>
      <c r="N123" s="18" t="s">
        <v>366</v>
      </c>
      <c r="O123" s="18" t="s">
        <v>366</v>
      </c>
      <c r="P123" s="18" t="s">
        <v>366</v>
      </c>
      <c r="Q123" s="23" t="s">
        <v>366</v>
      </c>
      <c r="U123" s="18" t="s">
        <v>366</v>
      </c>
      <c r="V123" s="18" t="s">
        <v>366</v>
      </c>
      <c r="W123" s="18" t="s">
        <v>366</v>
      </c>
      <c r="X123">
        <v>320.15533920548984</v>
      </c>
      <c r="Y123" s="18">
        <f t="shared" si="31"/>
        <v>-27.436987721920786</v>
      </c>
      <c r="Z123" s="18" t="s">
        <v>366</v>
      </c>
      <c r="AA123" s="18">
        <v>2.6533978283953989</v>
      </c>
      <c r="AB123" s="18" t="s">
        <v>366</v>
      </c>
      <c r="AC123" s="18" t="s">
        <v>366</v>
      </c>
      <c r="AG123" s="18" t="s">
        <v>366</v>
      </c>
      <c r="AH123" s="18" t="s">
        <v>366</v>
      </c>
      <c r="AI123" s="18" t="s">
        <v>366</v>
      </c>
    </row>
    <row r="124" spans="1:35" x14ac:dyDescent="0.35">
      <c r="A124" s="18" t="s">
        <v>544</v>
      </c>
      <c r="B124" s="18" t="s">
        <v>139</v>
      </c>
      <c r="C124" s="30">
        <v>222</v>
      </c>
      <c r="D124" s="34">
        <v>2012</v>
      </c>
      <c r="E124" s="34">
        <v>8</v>
      </c>
      <c r="F124" s="34">
        <v>7</v>
      </c>
      <c r="G124" s="32" t="s">
        <v>366</v>
      </c>
      <c r="I124" s="22">
        <v>0.75</v>
      </c>
      <c r="J124" s="18" t="s">
        <v>366</v>
      </c>
      <c r="K124" s="18" t="s">
        <v>366</v>
      </c>
      <c r="L124" s="18" t="s">
        <v>366</v>
      </c>
      <c r="M124" s="18" t="s">
        <v>366</v>
      </c>
      <c r="N124" s="18" t="s">
        <v>366</v>
      </c>
      <c r="O124" s="18" t="s">
        <v>366</v>
      </c>
      <c r="P124" s="18" t="s">
        <v>366</v>
      </c>
      <c r="Q124" s="23" t="s">
        <v>366</v>
      </c>
      <c r="U124" s="18" t="s">
        <v>366</v>
      </c>
      <c r="V124" s="18" t="s">
        <v>366</v>
      </c>
      <c r="W124" s="18" t="s">
        <v>366</v>
      </c>
      <c r="X124">
        <v>316.19555438206015</v>
      </c>
      <c r="Y124" s="18">
        <f t="shared" si="31"/>
        <v>-31.396772545350473</v>
      </c>
      <c r="Z124" s="18" t="s">
        <v>366</v>
      </c>
      <c r="AA124" s="18">
        <v>2.0912641900018132</v>
      </c>
      <c r="AB124" s="18" t="s">
        <v>366</v>
      </c>
      <c r="AC124" s="18" t="s">
        <v>366</v>
      </c>
      <c r="AG124" s="18" t="s">
        <v>366</v>
      </c>
      <c r="AH124" s="18" t="s">
        <v>366</v>
      </c>
      <c r="AI124" s="18" t="s">
        <v>366</v>
      </c>
    </row>
    <row r="125" spans="1:35" x14ac:dyDescent="0.35">
      <c r="A125" s="18" t="s">
        <v>545</v>
      </c>
      <c r="B125" s="18" t="s">
        <v>140</v>
      </c>
      <c r="C125" s="30">
        <v>222</v>
      </c>
      <c r="D125" s="34">
        <v>2012</v>
      </c>
      <c r="E125" s="34">
        <v>8</v>
      </c>
      <c r="F125" s="34">
        <v>7</v>
      </c>
      <c r="G125" s="32" t="s">
        <v>366</v>
      </c>
      <c r="I125" s="22">
        <v>0.75</v>
      </c>
      <c r="J125" s="18" t="s">
        <v>366</v>
      </c>
      <c r="K125" s="18" t="s">
        <v>366</v>
      </c>
      <c r="L125" s="18" t="s">
        <v>366</v>
      </c>
      <c r="M125" s="18" t="s">
        <v>366</v>
      </c>
      <c r="N125" s="18" t="s">
        <v>366</v>
      </c>
      <c r="O125" s="18" t="s">
        <v>366</v>
      </c>
      <c r="P125" s="18" t="s">
        <v>366</v>
      </c>
      <c r="Q125" s="23" t="s">
        <v>366</v>
      </c>
      <c r="U125" s="18" t="s">
        <v>366</v>
      </c>
      <c r="V125" s="18" t="s">
        <v>366</v>
      </c>
      <c r="W125" s="18" t="s">
        <v>366</v>
      </c>
      <c r="X125" s="18" t="s">
        <v>366</v>
      </c>
      <c r="Y125" s="18" t="s">
        <v>366</v>
      </c>
      <c r="Z125" s="18" t="s">
        <v>366</v>
      </c>
      <c r="AA125" s="18" t="s">
        <v>366</v>
      </c>
      <c r="AB125" s="18" t="s">
        <v>366</v>
      </c>
      <c r="AC125" s="18" t="s">
        <v>366</v>
      </c>
      <c r="AG125" s="18" t="s">
        <v>366</v>
      </c>
      <c r="AH125" s="18" t="s">
        <v>366</v>
      </c>
      <c r="AI125" s="18" t="s">
        <v>366</v>
      </c>
    </row>
    <row r="126" spans="1:35" x14ac:dyDescent="0.35">
      <c r="A126" s="18" t="s">
        <v>546</v>
      </c>
      <c r="B126" s="18" t="s">
        <v>141</v>
      </c>
      <c r="C126" s="30">
        <v>222</v>
      </c>
      <c r="D126" s="34">
        <v>2012</v>
      </c>
      <c r="E126" s="34">
        <v>8</v>
      </c>
      <c r="F126" s="34">
        <v>7</v>
      </c>
      <c r="G126" s="32" t="s">
        <v>366</v>
      </c>
      <c r="I126" s="22">
        <v>0.75</v>
      </c>
      <c r="J126" s="18" t="s">
        <v>366</v>
      </c>
      <c r="K126" s="18" t="s">
        <v>366</v>
      </c>
      <c r="L126" s="18" t="s">
        <v>366</v>
      </c>
      <c r="M126" s="18" t="s">
        <v>366</v>
      </c>
      <c r="N126" s="18" t="s">
        <v>366</v>
      </c>
      <c r="O126" s="18" t="s">
        <v>366</v>
      </c>
      <c r="P126" s="18" t="s">
        <v>366</v>
      </c>
      <c r="Q126" s="23" t="s">
        <v>366</v>
      </c>
      <c r="U126" s="18" t="s">
        <v>366</v>
      </c>
      <c r="V126" s="18" t="s">
        <v>366</v>
      </c>
      <c r="W126" s="18" t="s">
        <v>366</v>
      </c>
      <c r="X126" s="18" t="s">
        <v>366</v>
      </c>
      <c r="Y126" s="18" t="s">
        <v>366</v>
      </c>
      <c r="Z126" s="18" t="s">
        <v>366</v>
      </c>
      <c r="AA126" s="18" t="s">
        <v>366</v>
      </c>
      <c r="AB126" s="18" t="s">
        <v>366</v>
      </c>
      <c r="AC126" s="18" t="s">
        <v>366</v>
      </c>
      <c r="AG126" s="18" t="s">
        <v>366</v>
      </c>
      <c r="AH126" s="18" t="s">
        <v>366</v>
      </c>
      <c r="AI126" s="18" t="s">
        <v>366</v>
      </c>
    </row>
    <row r="127" spans="1:35" x14ac:dyDescent="0.35">
      <c r="A127" s="18" t="s">
        <v>547</v>
      </c>
      <c r="B127" s="18" t="s">
        <v>117</v>
      </c>
      <c r="C127" s="9">
        <v>239</v>
      </c>
      <c r="D127" s="34">
        <v>2012</v>
      </c>
      <c r="E127" s="34">
        <v>8</v>
      </c>
      <c r="F127" s="34">
        <v>6</v>
      </c>
      <c r="G127" s="32" t="s">
        <v>366</v>
      </c>
      <c r="I127" s="22">
        <v>0.75</v>
      </c>
      <c r="J127" s="33">
        <v>957</v>
      </c>
      <c r="K127" s="33">
        <v>1027</v>
      </c>
      <c r="L127" s="33">
        <v>30</v>
      </c>
      <c r="M127" s="33">
        <v>60</v>
      </c>
      <c r="N127" s="33">
        <v>57</v>
      </c>
      <c r="O127" s="33">
        <v>1</v>
      </c>
      <c r="P127" s="18">
        <f>O127*0.25</f>
        <v>0.25</v>
      </c>
      <c r="Q127" s="23" t="s">
        <v>366</v>
      </c>
      <c r="U127" s="18" t="s">
        <v>366</v>
      </c>
      <c r="V127" s="18" t="s">
        <v>366</v>
      </c>
      <c r="W127" s="18" t="s">
        <v>366</v>
      </c>
      <c r="X127" s="18">
        <v>392.08775301300915</v>
      </c>
      <c r="Y127" s="18">
        <f>X127-AVERAGE($X$147:$X$149)</f>
        <v>48.776986290541515</v>
      </c>
      <c r="Z127" s="18">
        <f>Y127/L127*60</f>
        <v>97.55397258108303</v>
      </c>
      <c r="AA127" s="18">
        <v>11.825051928501271</v>
      </c>
      <c r="AB127" s="22">
        <f>AA127-AVERAGE($AA$147:$AA$149)</f>
        <v>8.959621236501274</v>
      </c>
      <c r="AC127" s="18">
        <f t="shared" si="34"/>
        <v>17.919242473002548</v>
      </c>
      <c r="AG127" s="18" t="s">
        <v>366</v>
      </c>
      <c r="AH127" s="18" t="s">
        <v>366</v>
      </c>
      <c r="AI127" s="18">
        <f t="shared" si="35"/>
        <v>12.054771187094573</v>
      </c>
    </row>
    <row r="128" spans="1:35" x14ac:dyDescent="0.35">
      <c r="A128" s="18" t="s">
        <v>548</v>
      </c>
      <c r="B128" s="18" t="s">
        <v>118</v>
      </c>
      <c r="C128" s="9">
        <v>239</v>
      </c>
      <c r="D128" s="34">
        <v>2012</v>
      </c>
      <c r="E128" s="34">
        <v>8</v>
      </c>
      <c r="F128" s="34">
        <v>6</v>
      </c>
      <c r="G128" s="32" t="s">
        <v>366</v>
      </c>
      <c r="I128" s="22">
        <v>0.75</v>
      </c>
      <c r="J128" s="33">
        <v>957</v>
      </c>
      <c r="K128" s="33">
        <v>1027</v>
      </c>
      <c r="L128" s="33">
        <v>30</v>
      </c>
      <c r="M128" s="33">
        <v>49</v>
      </c>
      <c r="N128" s="33">
        <v>45</v>
      </c>
      <c r="O128" s="33">
        <v>1</v>
      </c>
      <c r="P128" s="18">
        <f t="shared" ref="P128:P151" si="36">O128*0.25</f>
        <v>0.25</v>
      </c>
      <c r="Q128" s="23" t="s">
        <v>366</v>
      </c>
      <c r="U128" s="18" t="s">
        <v>366</v>
      </c>
      <c r="V128" s="18" t="s">
        <v>366</v>
      </c>
      <c r="W128" s="18" t="s">
        <v>366</v>
      </c>
      <c r="X128" s="18">
        <v>345.40878895010331</v>
      </c>
      <c r="Y128" s="18">
        <f t="shared" ref="Y128:Y149" si="37">X128-AVERAGE($X$147:$X$149)</f>
        <v>2.0980222276356812</v>
      </c>
      <c r="Z128" s="18">
        <f t="shared" ref="Z128:Z141" si="38">Y128/L128*60</f>
        <v>4.1960444552713625</v>
      </c>
      <c r="AA128" s="18">
        <v>11.144574366235354</v>
      </c>
      <c r="AB128" s="22">
        <f t="shared" ref="AB128:AB146" si="39">AA128-AVERAGE($AA$147:$AA$149)</f>
        <v>8.2791436742353568</v>
      </c>
      <c r="AC128" s="18">
        <f t="shared" si="34"/>
        <v>16.558287348470714</v>
      </c>
      <c r="AG128" s="18" t="s">
        <v>366</v>
      </c>
      <c r="AH128" s="18" t="s">
        <v>366</v>
      </c>
      <c r="AI128" s="18">
        <f t="shared" si="35"/>
        <v>0.56112332744806959</v>
      </c>
    </row>
    <row r="129" spans="1:35" x14ac:dyDescent="0.35">
      <c r="A129" s="18" t="s">
        <v>549</v>
      </c>
      <c r="B129" s="18" t="s">
        <v>119</v>
      </c>
      <c r="C129" s="9">
        <v>239</v>
      </c>
      <c r="D129" s="34">
        <v>2012</v>
      </c>
      <c r="E129" s="34">
        <v>8</v>
      </c>
      <c r="F129" s="34">
        <v>6</v>
      </c>
      <c r="G129" s="32" t="s">
        <v>366</v>
      </c>
      <c r="I129" s="22">
        <v>0.75</v>
      </c>
      <c r="J129" s="33">
        <v>958</v>
      </c>
      <c r="K129" s="33">
        <v>1028</v>
      </c>
      <c r="L129" s="33">
        <v>30</v>
      </c>
      <c r="M129" s="33">
        <v>58</v>
      </c>
      <c r="N129" s="33">
        <v>55</v>
      </c>
      <c r="O129" s="33">
        <v>1</v>
      </c>
      <c r="P129" s="18">
        <f t="shared" si="36"/>
        <v>0.25</v>
      </c>
      <c r="Q129" s="23" t="s">
        <v>366</v>
      </c>
      <c r="U129" s="18" t="s">
        <v>366</v>
      </c>
      <c r="V129" s="18" t="s">
        <v>366</v>
      </c>
      <c r="W129" s="18" t="s">
        <v>366</v>
      </c>
      <c r="X129" s="18">
        <v>377.49761338688705</v>
      </c>
      <c r="Y129" s="18">
        <f t="shared" si="37"/>
        <v>34.18684666441942</v>
      </c>
      <c r="Z129" s="18">
        <f t="shared" si="38"/>
        <v>68.37369332883884</v>
      </c>
      <c r="AA129" s="18">
        <v>11.691915014144897</v>
      </c>
      <c r="AB129" s="22">
        <f t="shared" si="39"/>
        <v>8.8264843221448999</v>
      </c>
      <c r="AC129" s="18">
        <f t="shared" si="34"/>
        <v>17.6529686442898</v>
      </c>
      <c r="AG129" s="18" t="s">
        <v>366</v>
      </c>
      <c r="AH129" s="18" t="s">
        <v>366</v>
      </c>
      <c r="AI129" s="18">
        <f t="shared" si="35"/>
        <v>8.5763984189692231</v>
      </c>
    </row>
    <row r="130" spans="1:35" x14ac:dyDescent="0.35">
      <c r="A130" s="18" t="s">
        <v>550</v>
      </c>
      <c r="B130" s="18" t="s">
        <v>120</v>
      </c>
      <c r="C130" s="9">
        <v>239</v>
      </c>
      <c r="D130" s="34">
        <v>2012</v>
      </c>
      <c r="E130" s="34">
        <v>8</v>
      </c>
      <c r="F130" s="34">
        <v>6</v>
      </c>
      <c r="G130" s="32" t="s">
        <v>366</v>
      </c>
      <c r="I130" s="22">
        <v>0.75</v>
      </c>
      <c r="J130" s="33">
        <v>959</v>
      </c>
      <c r="K130" s="33">
        <v>1030</v>
      </c>
      <c r="L130" s="33">
        <v>31</v>
      </c>
      <c r="M130" s="33">
        <v>59</v>
      </c>
      <c r="N130" s="33">
        <v>55</v>
      </c>
      <c r="O130" s="33">
        <v>1</v>
      </c>
      <c r="P130" s="18">
        <f t="shared" si="36"/>
        <v>0.25</v>
      </c>
      <c r="Q130" s="23" t="s">
        <v>366</v>
      </c>
      <c r="U130" s="18" t="s">
        <v>366</v>
      </c>
      <c r="V130" s="18" t="s">
        <v>366</v>
      </c>
      <c r="W130" s="18" t="s">
        <v>366</v>
      </c>
      <c r="X130" s="18">
        <v>356.65719258946956</v>
      </c>
      <c r="Y130" s="18">
        <f t="shared" si="37"/>
        <v>13.346425867001926</v>
      </c>
      <c r="Z130" s="18">
        <f t="shared" si="38"/>
        <v>25.831792000648889</v>
      </c>
      <c r="AA130" s="18">
        <v>15.123888806442578</v>
      </c>
      <c r="AB130" s="22">
        <f t="shared" si="39"/>
        <v>12.258458114442581</v>
      </c>
      <c r="AC130" s="18">
        <f t="shared" si="34"/>
        <v>23.726047963437253</v>
      </c>
      <c r="AG130" s="18" t="s">
        <v>366</v>
      </c>
      <c r="AH130" s="18" t="s">
        <v>366</v>
      </c>
      <c r="AI130" s="18">
        <f t="shared" si="35"/>
        <v>2.4108089172534179</v>
      </c>
    </row>
    <row r="131" spans="1:35" x14ac:dyDescent="0.35">
      <c r="A131" s="18" t="s">
        <v>551</v>
      </c>
      <c r="B131" s="18" t="s">
        <v>121</v>
      </c>
      <c r="C131" s="9">
        <v>239</v>
      </c>
      <c r="D131" s="34">
        <v>2012</v>
      </c>
      <c r="E131" s="34">
        <v>8</v>
      </c>
      <c r="F131" s="34">
        <v>6</v>
      </c>
      <c r="G131" s="32" t="s">
        <v>366</v>
      </c>
      <c r="I131" s="22">
        <v>0.75</v>
      </c>
      <c r="J131" s="33">
        <v>959</v>
      </c>
      <c r="K131" s="33">
        <v>1030</v>
      </c>
      <c r="L131" s="33">
        <v>31</v>
      </c>
      <c r="M131" s="33">
        <v>60</v>
      </c>
      <c r="N131" s="33">
        <v>56</v>
      </c>
      <c r="O131" s="33">
        <v>1</v>
      </c>
      <c r="P131" s="18">
        <f t="shared" si="36"/>
        <v>0.25</v>
      </c>
      <c r="Q131" s="23" t="s">
        <v>366</v>
      </c>
      <c r="U131" s="18" t="s">
        <v>366</v>
      </c>
      <c r="V131" s="18" t="s">
        <v>366</v>
      </c>
      <c r="W131" s="18" t="s">
        <v>366</v>
      </c>
      <c r="X131" s="18">
        <v>392.49070460108936</v>
      </c>
      <c r="Y131" s="18">
        <f t="shared" si="37"/>
        <v>49.179937878621729</v>
      </c>
      <c r="Z131" s="18">
        <f t="shared" si="38"/>
        <v>95.18697653926786</v>
      </c>
      <c r="AA131" s="18">
        <v>12.106118747698066</v>
      </c>
      <c r="AB131" s="22">
        <f t="shared" si="39"/>
        <v>9.2406880556980688</v>
      </c>
      <c r="AC131" s="18">
        <f t="shared" si="34"/>
        <v>17.885202688447876</v>
      </c>
      <c r="AG131" s="18" t="s">
        <v>366</v>
      </c>
      <c r="AH131" s="18" t="s">
        <v>366</v>
      </c>
      <c r="AI131" s="18">
        <f t="shared" si="35"/>
        <v>11.784667247472024</v>
      </c>
    </row>
    <row r="132" spans="1:35" x14ac:dyDescent="0.35">
      <c r="A132" s="18" t="s">
        <v>552</v>
      </c>
      <c r="B132" s="18" t="s">
        <v>122</v>
      </c>
      <c r="C132" s="9">
        <v>239</v>
      </c>
      <c r="D132" s="34">
        <v>2012</v>
      </c>
      <c r="E132" s="34">
        <v>8</v>
      </c>
      <c r="F132" s="34">
        <v>6</v>
      </c>
      <c r="G132" s="32" t="s">
        <v>366</v>
      </c>
      <c r="I132" s="22">
        <v>0.75</v>
      </c>
      <c r="J132" s="33">
        <v>1000</v>
      </c>
      <c r="K132" s="33">
        <v>1030</v>
      </c>
      <c r="L132" s="33">
        <f t="shared" ref="L132:L146" si="40">K132-J132</f>
        <v>30</v>
      </c>
      <c r="M132" s="33">
        <v>59</v>
      </c>
      <c r="N132" s="33">
        <v>56</v>
      </c>
      <c r="O132" s="33">
        <v>1</v>
      </c>
      <c r="P132" s="18">
        <f t="shared" si="36"/>
        <v>0.25</v>
      </c>
      <c r="Q132" s="23" t="s">
        <v>366</v>
      </c>
      <c r="U132" s="18" t="s">
        <v>366</v>
      </c>
      <c r="V132" s="18" t="s">
        <v>366</v>
      </c>
      <c r="W132" s="18" t="s">
        <v>366</v>
      </c>
      <c r="X132" s="18">
        <v>392.41281374979957</v>
      </c>
      <c r="Y132" s="18">
        <f t="shared" si="37"/>
        <v>49.102047027331935</v>
      </c>
      <c r="Z132" s="18">
        <f t="shared" si="38"/>
        <v>98.204094054663869</v>
      </c>
      <c r="AA132" s="18">
        <v>12.298427623990609</v>
      </c>
      <c r="AB132" s="22">
        <f t="shared" si="39"/>
        <v>9.432996931990612</v>
      </c>
      <c r="AC132" s="18">
        <f t="shared" si="34"/>
        <v>18.865993863981224</v>
      </c>
      <c r="AG132" s="18" t="s">
        <v>366</v>
      </c>
      <c r="AH132" s="18" t="s">
        <v>366</v>
      </c>
      <c r="AI132" s="18">
        <f t="shared" si="35"/>
        <v>11.526131308924574</v>
      </c>
    </row>
    <row r="133" spans="1:35" x14ac:dyDescent="0.35">
      <c r="A133" s="18" t="s">
        <v>553</v>
      </c>
      <c r="B133" s="18" t="s">
        <v>123</v>
      </c>
      <c r="C133" s="9">
        <v>239</v>
      </c>
      <c r="D133" s="34">
        <v>2012</v>
      </c>
      <c r="E133" s="34">
        <v>8</v>
      </c>
      <c r="F133" s="34">
        <v>6</v>
      </c>
      <c r="G133" s="32" t="s">
        <v>366</v>
      </c>
      <c r="I133" s="22">
        <v>0.75</v>
      </c>
      <c r="J133" s="33">
        <v>1001</v>
      </c>
      <c r="K133" s="33">
        <v>1030</v>
      </c>
      <c r="L133" s="33">
        <f t="shared" si="40"/>
        <v>29</v>
      </c>
      <c r="M133" s="33">
        <v>56</v>
      </c>
      <c r="N133" s="33">
        <v>53</v>
      </c>
      <c r="O133" s="33">
        <v>1</v>
      </c>
      <c r="P133" s="18">
        <f t="shared" si="36"/>
        <v>0.25</v>
      </c>
      <c r="Q133" s="23" t="s">
        <v>366</v>
      </c>
      <c r="U133" s="18" t="s">
        <v>366</v>
      </c>
      <c r="V133" s="18" t="s">
        <v>366</v>
      </c>
      <c r="W133" s="18" t="s">
        <v>366</v>
      </c>
      <c r="X133" s="18">
        <v>405.79224921768343</v>
      </c>
      <c r="Y133" s="18">
        <f t="shared" si="37"/>
        <v>62.481482495215801</v>
      </c>
      <c r="Z133" s="18">
        <f t="shared" si="38"/>
        <v>129.27203274872232</v>
      </c>
      <c r="AA133" s="18">
        <v>8.3782851457195484</v>
      </c>
      <c r="AB133" s="22">
        <f t="shared" si="39"/>
        <v>5.5128544537195516</v>
      </c>
      <c r="AC133" s="18">
        <f t="shared" si="34"/>
        <v>11.405905766316312</v>
      </c>
      <c r="AG133" s="18" t="s">
        <v>366</v>
      </c>
      <c r="AH133" s="18" t="s">
        <v>366</v>
      </c>
      <c r="AI133" s="18">
        <f t="shared" si="35"/>
        <v>25.096228325636741</v>
      </c>
    </row>
    <row r="134" spans="1:35" x14ac:dyDescent="0.35">
      <c r="A134" s="18" t="s">
        <v>554</v>
      </c>
      <c r="B134" s="18" t="s">
        <v>124</v>
      </c>
      <c r="C134" s="9">
        <v>239</v>
      </c>
      <c r="D134" s="34">
        <v>2012</v>
      </c>
      <c r="E134" s="34">
        <v>8</v>
      </c>
      <c r="F134" s="34">
        <v>6</v>
      </c>
      <c r="G134" s="32" t="s">
        <v>366</v>
      </c>
      <c r="I134" s="22">
        <v>0.75</v>
      </c>
      <c r="J134" s="33">
        <v>1051</v>
      </c>
      <c r="K134" s="33">
        <v>1121</v>
      </c>
      <c r="L134" s="33">
        <v>30</v>
      </c>
      <c r="M134" s="33">
        <v>58</v>
      </c>
      <c r="N134" s="33">
        <v>55</v>
      </c>
      <c r="O134" s="33">
        <v>1</v>
      </c>
      <c r="P134" s="18">
        <f t="shared" si="36"/>
        <v>0.25</v>
      </c>
      <c r="Q134" s="23" t="s">
        <v>366</v>
      </c>
      <c r="U134" s="18" t="s">
        <v>366</v>
      </c>
      <c r="V134" s="18" t="s">
        <v>366</v>
      </c>
      <c r="W134" s="18" t="s">
        <v>366</v>
      </c>
      <c r="X134" s="18">
        <v>381.62739021573071</v>
      </c>
      <c r="Y134" s="18">
        <f t="shared" si="37"/>
        <v>38.31662349326308</v>
      </c>
      <c r="Z134" s="18">
        <f t="shared" si="38"/>
        <v>76.63324698652616</v>
      </c>
      <c r="AA134" s="18">
        <v>14.724478063373452</v>
      </c>
      <c r="AB134" s="22">
        <f t="shared" si="39"/>
        <v>11.859047371373455</v>
      </c>
      <c r="AC134" s="18">
        <f t="shared" si="34"/>
        <v>23.71809474274691</v>
      </c>
      <c r="AG134" s="18" t="s">
        <v>366</v>
      </c>
      <c r="AH134" s="18" t="s">
        <v>366</v>
      </c>
      <c r="AI134" s="18">
        <f t="shared" si="35"/>
        <v>7.1543648797290054</v>
      </c>
    </row>
    <row r="135" spans="1:35" x14ac:dyDescent="0.35">
      <c r="A135" s="18" t="s">
        <v>555</v>
      </c>
      <c r="B135" s="18" t="s">
        <v>125</v>
      </c>
      <c r="C135" s="9">
        <v>239</v>
      </c>
      <c r="D135" s="34">
        <v>2012</v>
      </c>
      <c r="E135" s="34">
        <v>8</v>
      </c>
      <c r="F135" s="34">
        <v>6</v>
      </c>
      <c r="G135" s="32" t="s">
        <v>366</v>
      </c>
      <c r="I135" s="22">
        <v>0.75</v>
      </c>
      <c r="J135" s="33">
        <v>1051</v>
      </c>
      <c r="K135" s="33">
        <v>1122</v>
      </c>
      <c r="L135" s="33">
        <v>31</v>
      </c>
      <c r="M135" s="33">
        <v>60</v>
      </c>
      <c r="N135" s="33">
        <v>57</v>
      </c>
      <c r="O135" s="33">
        <v>1</v>
      </c>
      <c r="P135" s="18">
        <f t="shared" si="36"/>
        <v>0.25</v>
      </c>
      <c r="Q135" s="23" t="s">
        <v>366</v>
      </c>
      <c r="U135" s="18" t="s">
        <v>366</v>
      </c>
      <c r="V135" s="18" t="s">
        <v>366</v>
      </c>
      <c r="W135" s="18" t="s">
        <v>366</v>
      </c>
      <c r="X135" s="18">
        <v>364.77826016376406</v>
      </c>
      <c r="Y135" s="18">
        <f t="shared" si="37"/>
        <v>21.467493441296426</v>
      </c>
      <c r="Z135" s="18">
        <f t="shared" si="38"/>
        <v>41.549987305735023</v>
      </c>
      <c r="AA135" s="18">
        <v>12.180083700118274</v>
      </c>
      <c r="AB135" s="22">
        <f t="shared" si="39"/>
        <v>9.3146530081182775</v>
      </c>
      <c r="AC135" s="18">
        <f t="shared" si="34"/>
        <v>18.028360660874085</v>
      </c>
      <c r="AG135" s="18" t="s">
        <v>366</v>
      </c>
      <c r="AH135" s="18" t="s">
        <v>366</v>
      </c>
      <c r="AI135" s="18">
        <f t="shared" si="35"/>
        <v>5.1032672937097292</v>
      </c>
    </row>
    <row r="136" spans="1:35" x14ac:dyDescent="0.35">
      <c r="A136" s="18" t="s">
        <v>556</v>
      </c>
      <c r="B136" s="18" t="s">
        <v>126</v>
      </c>
      <c r="C136" s="9">
        <v>239</v>
      </c>
      <c r="D136" s="34">
        <v>2012</v>
      </c>
      <c r="E136" s="34">
        <v>8</v>
      </c>
      <c r="F136" s="34">
        <v>6</v>
      </c>
      <c r="G136" s="32" t="s">
        <v>366</v>
      </c>
      <c r="I136" s="22">
        <v>0.75</v>
      </c>
      <c r="J136" s="33">
        <v>1052</v>
      </c>
      <c r="K136" s="33">
        <v>1122</v>
      </c>
      <c r="L136" s="33">
        <v>30</v>
      </c>
      <c r="M136" s="33">
        <v>63</v>
      </c>
      <c r="N136" s="33">
        <v>60</v>
      </c>
      <c r="O136" s="33">
        <v>1</v>
      </c>
      <c r="P136" s="18">
        <f t="shared" si="36"/>
        <v>0.25</v>
      </c>
      <c r="Q136" s="23" t="s">
        <v>366</v>
      </c>
      <c r="U136" s="18" t="s">
        <v>366</v>
      </c>
      <c r="V136" s="18" t="s">
        <v>366</v>
      </c>
      <c r="W136" s="18" t="s">
        <v>366</v>
      </c>
      <c r="X136" s="18">
        <v>357.4047803712736</v>
      </c>
      <c r="Y136" s="18">
        <f t="shared" si="37"/>
        <v>14.094013648805969</v>
      </c>
      <c r="Z136" s="18">
        <f t="shared" si="38"/>
        <v>28.188027297611939</v>
      </c>
      <c r="AA136" s="18">
        <v>11.558778099788523</v>
      </c>
      <c r="AB136" s="22">
        <f t="shared" si="39"/>
        <v>8.6933474077885258</v>
      </c>
      <c r="AC136" s="18">
        <f t="shared" si="34"/>
        <v>17.386694815577052</v>
      </c>
      <c r="AG136" s="18" t="s">
        <v>366</v>
      </c>
      <c r="AH136" s="18" t="s">
        <v>366</v>
      </c>
      <c r="AI136" s="18">
        <f t="shared" si="35"/>
        <v>3.5898913980521443</v>
      </c>
    </row>
    <row r="137" spans="1:35" x14ac:dyDescent="0.35">
      <c r="A137" s="18" t="s">
        <v>557</v>
      </c>
      <c r="B137" s="18" t="s">
        <v>127</v>
      </c>
      <c r="C137" s="9">
        <v>239</v>
      </c>
      <c r="D137" s="34">
        <v>2012</v>
      </c>
      <c r="E137" s="34">
        <v>8</v>
      </c>
      <c r="F137" s="34">
        <v>6</v>
      </c>
      <c r="G137" s="32" t="s">
        <v>366</v>
      </c>
      <c r="I137" s="22">
        <v>0.75</v>
      </c>
      <c r="J137" s="33">
        <v>1053</v>
      </c>
      <c r="K137" s="33">
        <v>1123</v>
      </c>
      <c r="L137" s="33">
        <v>30</v>
      </c>
      <c r="M137" s="33">
        <v>60</v>
      </c>
      <c r="N137" s="33">
        <v>57</v>
      </c>
      <c r="O137" s="33">
        <v>1</v>
      </c>
      <c r="P137" s="18">
        <f t="shared" si="36"/>
        <v>0.25</v>
      </c>
      <c r="Q137" s="23" t="s">
        <v>366</v>
      </c>
      <c r="U137" s="18" t="s">
        <v>366</v>
      </c>
      <c r="V137" s="18" t="s">
        <v>366</v>
      </c>
      <c r="W137" s="18" t="s">
        <v>366</v>
      </c>
      <c r="X137" s="18">
        <v>404.9289066759024</v>
      </c>
      <c r="Y137" s="18">
        <f t="shared" si="37"/>
        <v>61.618139953434763</v>
      </c>
      <c r="Z137" s="18">
        <f t="shared" si="38"/>
        <v>123.23627990686954</v>
      </c>
      <c r="AA137" s="18">
        <v>13.467073872229903</v>
      </c>
      <c r="AB137" s="22">
        <f t="shared" si="39"/>
        <v>10.601643180229907</v>
      </c>
      <c r="AC137" s="18">
        <f t="shared" si="34"/>
        <v>21.203286360459813</v>
      </c>
      <c r="AG137" s="18" t="s">
        <v>366</v>
      </c>
      <c r="AH137" s="18" t="s">
        <v>366</v>
      </c>
      <c r="AI137" s="18">
        <f t="shared" si="35"/>
        <v>12.869718846431653</v>
      </c>
    </row>
    <row r="138" spans="1:35" x14ac:dyDescent="0.35">
      <c r="A138" s="18" t="s">
        <v>558</v>
      </c>
      <c r="B138" s="18" t="s">
        <v>128</v>
      </c>
      <c r="C138" s="9">
        <v>239</v>
      </c>
      <c r="D138" s="34">
        <v>2012</v>
      </c>
      <c r="E138" s="34">
        <v>8</v>
      </c>
      <c r="F138" s="34">
        <v>6</v>
      </c>
      <c r="G138" s="32" t="s">
        <v>366</v>
      </c>
      <c r="I138" s="22">
        <v>0.75</v>
      </c>
      <c r="J138" s="33">
        <v>1054</v>
      </c>
      <c r="K138" s="33">
        <v>1124</v>
      </c>
      <c r="L138" s="33">
        <v>30</v>
      </c>
      <c r="M138" s="33">
        <v>61</v>
      </c>
      <c r="N138" s="33">
        <v>58</v>
      </c>
      <c r="O138" s="33">
        <v>1</v>
      </c>
      <c r="P138" s="18">
        <f t="shared" si="36"/>
        <v>0.25</v>
      </c>
      <c r="Q138" s="23" t="s">
        <v>366</v>
      </c>
      <c r="U138" s="18" t="s">
        <v>366</v>
      </c>
      <c r="V138" s="18" t="s">
        <v>366</v>
      </c>
      <c r="W138" s="18" t="s">
        <v>366</v>
      </c>
      <c r="X138" s="18">
        <v>426.52065730379746</v>
      </c>
      <c r="Y138" s="18">
        <f t="shared" si="37"/>
        <v>83.20989058132983</v>
      </c>
      <c r="Z138" s="18">
        <f t="shared" si="38"/>
        <v>166.41978116265966</v>
      </c>
      <c r="AA138" s="18">
        <v>11.854637909469357</v>
      </c>
      <c r="AB138" s="22">
        <f t="shared" si="39"/>
        <v>8.9892072174693602</v>
      </c>
      <c r="AC138" s="18">
        <f t="shared" si="34"/>
        <v>17.97841443493872</v>
      </c>
      <c r="AG138" s="18" t="s">
        <v>366</v>
      </c>
      <c r="AH138" s="18" t="s">
        <v>366</v>
      </c>
      <c r="AI138" s="18">
        <f t="shared" si="35"/>
        <v>20.496854454912235</v>
      </c>
    </row>
    <row r="139" spans="1:35" x14ac:dyDescent="0.35">
      <c r="A139" s="18" t="s">
        <v>559</v>
      </c>
      <c r="B139" s="18" t="s">
        <v>129</v>
      </c>
      <c r="C139" s="9">
        <v>239</v>
      </c>
      <c r="D139" s="34">
        <v>2012</v>
      </c>
      <c r="E139" s="34">
        <v>8</v>
      </c>
      <c r="F139" s="34">
        <v>6</v>
      </c>
      <c r="G139" s="32" t="s">
        <v>366</v>
      </c>
      <c r="I139" s="22">
        <v>0.75</v>
      </c>
      <c r="J139" s="33">
        <v>1054</v>
      </c>
      <c r="K139" s="33">
        <v>1125</v>
      </c>
      <c r="L139" s="33">
        <v>31</v>
      </c>
      <c r="M139" s="33">
        <v>63</v>
      </c>
      <c r="N139" s="33">
        <v>59</v>
      </c>
      <c r="O139" s="33">
        <v>1</v>
      </c>
      <c r="P139" s="18">
        <f t="shared" si="36"/>
        <v>0.25</v>
      </c>
      <c r="Q139" s="23" t="s">
        <v>366</v>
      </c>
      <c r="U139" s="18" t="s">
        <v>366</v>
      </c>
      <c r="V139" s="18" t="s">
        <v>366</v>
      </c>
      <c r="W139" s="18" t="s">
        <v>366</v>
      </c>
      <c r="X139" s="18">
        <v>419.90149232858766</v>
      </c>
      <c r="Y139" s="18">
        <f t="shared" si="37"/>
        <v>76.590725606120031</v>
      </c>
      <c r="Z139" s="18">
        <f t="shared" si="38"/>
        <v>148.24011407636135</v>
      </c>
      <c r="AA139" s="18">
        <v>27.550000813037634</v>
      </c>
      <c r="AB139" s="22">
        <f t="shared" si="39"/>
        <v>24.684570121037638</v>
      </c>
      <c r="AC139" s="18">
        <f t="shared" si="34"/>
        <v>47.776587331040588</v>
      </c>
      <c r="AG139" s="18" t="s">
        <v>366</v>
      </c>
      <c r="AH139" s="18" t="s">
        <v>366</v>
      </c>
      <c r="AI139" s="18">
        <f t="shared" si="35"/>
        <v>6.8704356091610004</v>
      </c>
    </row>
    <row r="140" spans="1:35" x14ac:dyDescent="0.35">
      <c r="A140" s="18" t="s">
        <v>560</v>
      </c>
      <c r="B140" s="18" t="s">
        <v>130</v>
      </c>
      <c r="C140" s="9">
        <v>239</v>
      </c>
      <c r="D140" s="34">
        <v>2012</v>
      </c>
      <c r="E140" s="34">
        <v>8</v>
      </c>
      <c r="F140" s="34">
        <v>6</v>
      </c>
      <c r="G140" s="32" t="s">
        <v>366</v>
      </c>
      <c r="I140" s="22">
        <v>0.75</v>
      </c>
      <c r="J140" s="33">
        <v>1055</v>
      </c>
      <c r="K140" s="33">
        <v>1127</v>
      </c>
      <c r="L140" s="33">
        <v>32</v>
      </c>
      <c r="M140" s="33">
        <v>64</v>
      </c>
      <c r="N140" s="33">
        <v>57</v>
      </c>
      <c r="O140" s="33">
        <v>1</v>
      </c>
      <c r="P140" s="18">
        <f t="shared" si="36"/>
        <v>0.25</v>
      </c>
      <c r="Q140" s="23" t="s">
        <v>366</v>
      </c>
      <c r="U140" s="18" t="s">
        <v>366</v>
      </c>
      <c r="V140" s="18" t="s">
        <v>366</v>
      </c>
      <c r="W140" s="18" t="s">
        <v>366</v>
      </c>
      <c r="X140" s="18">
        <v>353.65401467113566</v>
      </c>
      <c r="Y140" s="18">
        <f t="shared" si="37"/>
        <v>10.343247948668022</v>
      </c>
      <c r="Z140" s="18">
        <f t="shared" si="38"/>
        <v>19.393589903752542</v>
      </c>
      <c r="AA140" s="18">
        <v>14.842821987245788</v>
      </c>
      <c r="AB140" s="22">
        <f t="shared" si="39"/>
        <v>11.977391295245791</v>
      </c>
      <c r="AC140" s="18">
        <f t="shared" si="34"/>
        <v>22.45760867858586</v>
      </c>
      <c r="AG140" s="18" t="s">
        <v>366</v>
      </c>
      <c r="AH140" s="18" t="s">
        <v>366</v>
      </c>
      <c r="AI140" s="18">
        <f t="shared" si="35"/>
        <v>1.9121781703117202</v>
      </c>
    </row>
    <row r="141" spans="1:35" x14ac:dyDescent="0.35">
      <c r="A141" s="18" t="s">
        <v>561</v>
      </c>
      <c r="B141" s="18" t="s">
        <v>131</v>
      </c>
      <c r="C141" s="9">
        <v>239</v>
      </c>
      <c r="D141" s="34">
        <v>2012</v>
      </c>
      <c r="E141" s="34">
        <v>8</v>
      </c>
      <c r="F141" s="34">
        <v>6</v>
      </c>
      <c r="G141" s="32" t="s">
        <v>366</v>
      </c>
      <c r="I141" s="22">
        <v>0.75</v>
      </c>
      <c r="J141" s="33">
        <v>1056</v>
      </c>
      <c r="K141" s="33">
        <v>1128</v>
      </c>
      <c r="L141" s="33">
        <v>32</v>
      </c>
      <c r="M141" s="33">
        <v>61</v>
      </c>
      <c r="N141" s="33">
        <v>58</v>
      </c>
      <c r="O141" s="33">
        <v>1</v>
      </c>
      <c r="P141" s="18">
        <f t="shared" si="36"/>
        <v>0.25</v>
      </c>
      <c r="Q141" s="23" t="s">
        <v>366</v>
      </c>
      <c r="U141" s="18" t="s">
        <v>366</v>
      </c>
      <c r="V141" s="18" t="s">
        <v>366</v>
      </c>
      <c r="W141" s="18" t="s">
        <v>366</v>
      </c>
      <c r="X141" s="18">
        <v>346.97000193914533</v>
      </c>
      <c r="Y141" s="18">
        <f t="shared" si="37"/>
        <v>3.6592352166777005</v>
      </c>
      <c r="Z141" s="18">
        <f t="shared" si="38"/>
        <v>6.8610660312706884</v>
      </c>
      <c r="AA141" s="18">
        <v>20.419779399729521</v>
      </c>
      <c r="AB141" s="22">
        <f t="shared" si="39"/>
        <v>17.554348707729524</v>
      </c>
      <c r="AC141" s="18">
        <f t="shared" si="34"/>
        <v>32.91440382699286</v>
      </c>
      <c r="AG141" s="18" t="s">
        <v>366</v>
      </c>
      <c r="AH141" s="18" t="s">
        <v>366</v>
      </c>
      <c r="AI141" s="18">
        <f t="shared" si="35"/>
        <v>0.46157179627706107</v>
      </c>
    </row>
    <row r="142" spans="1:35" x14ac:dyDescent="0.35">
      <c r="A142" s="18" t="s">
        <v>562</v>
      </c>
      <c r="B142" s="18" t="s">
        <v>132</v>
      </c>
      <c r="C142" s="9">
        <v>239</v>
      </c>
      <c r="D142" s="34">
        <v>2012</v>
      </c>
      <c r="E142" s="34">
        <v>8</v>
      </c>
      <c r="F142" s="34">
        <v>6</v>
      </c>
      <c r="G142" s="32" t="s">
        <v>366</v>
      </c>
      <c r="I142" s="22">
        <v>0.75</v>
      </c>
      <c r="J142" s="33">
        <v>1057</v>
      </c>
      <c r="K142" s="33">
        <v>1129</v>
      </c>
      <c r="L142" s="33">
        <v>32</v>
      </c>
      <c r="M142" s="33">
        <v>61</v>
      </c>
      <c r="N142" s="33">
        <v>58</v>
      </c>
      <c r="O142" s="33">
        <v>1</v>
      </c>
      <c r="P142" s="18">
        <f t="shared" si="36"/>
        <v>0.25</v>
      </c>
      <c r="Q142" s="23" t="s">
        <v>366</v>
      </c>
      <c r="U142" s="18" t="s">
        <v>366</v>
      </c>
      <c r="V142" s="18" t="s">
        <v>366</v>
      </c>
      <c r="W142" s="18" t="s">
        <v>366</v>
      </c>
      <c r="X142" s="18">
        <v>286.97544435436555</v>
      </c>
      <c r="Y142" s="18">
        <f t="shared" si="37"/>
        <v>-56.335322368102084</v>
      </c>
      <c r="Z142" s="18" t="s">
        <v>366</v>
      </c>
      <c r="AA142" s="18">
        <v>15.967089264032959</v>
      </c>
      <c r="AB142" s="22">
        <f t="shared" si="39"/>
        <v>13.101658572032962</v>
      </c>
      <c r="AC142" s="18">
        <f t="shared" si="34"/>
        <v>24.565609822561804</v>
      </c>
      <c r="AG142" s="18" t="s">
        <v>366</v>
      </c>
      <c r="AH142" s="18" t="s">
        <v>366</v>
      </c>
      <c r="AI142" s="18" t="s">
        <v>366</v>
      </c>
    </row>
    <row r="143" spans="1:35" x14ac:dyDescent="0.35">
      <c r="A143" s="18" t="s">
        <v>563</v>
      </c>
      <c r="B143" s="18" t="s">
        <v>133</v>
      </c>
      <c r="C143" s="9">
        <v>239</v>
      </c>
      <c r="D143" s="34">
        <v>2012</v>
      </c>
      <c r="E143" s="34">
        <v>8</v>
      </c>
      <c r="F143" s="34">
        <v>6</v>
      </c>
      <c r="G143" s="32" t="s">
        <v>366</v>
      </c>
      <c r="I143" s="22">
        <v>0.75</v>
      </c>
      <c r="J143" s="33">
        <v>1058</v>
      </c>
      <c r="K143" s="33">
        <v>1130</v>
      </c>
      <c r="L143" s="33">
        <v>32</v>
      </c>
      <c r="M143" s="33">
        <v>61</v>
      </c>
      <c r="N143" s="33">
        <v>58</v>
      </c>
      <c r="O143" s="33">
        <v>1</v>
      </c>
      <c r="P143" s="18">
        <f t="shared" si="36"/>
        <v>0.25</v>
      </c>
      <c r="Q143" s="23" t="s">
        <v>366</v>
      </c>
      <c r="U143" s="18" t="s">
        <v>366</v>
      </c>
      <c r="V143" s="18" t="s">
        <v>366</v>
      </c>
      <c r="W143" s="18" t="s">
        <v>366</v>
      </c>
      <c r="X143" s="18">
        <v>333.78639674678266</v>
      </c>
      <c r="Y143" s="18">
        <f t="shared" si="37"/>
        <v>-9.5243699756849765</v>
      </c>
      <c r="Z143" s="18" t="s">
        <v>366</v>
      </c>
      <c r="AA143" s="18">
        <v>30.434633957425774</v>
      </c>
      <c r="AB143" s="22">
        <f t="shared" si="39"/>
        <v>27.569203265425777</v>
      </c>
      <c r="AC143" s="18">
        <f t="shared" si="34"/>
        <v>51.692256122673335</v>
      </c>
      <c r="AG143" s="18" t="s">
        <v>366</v>
      </c>
      <c r="AH143" s="18" t="s">
        <v>366</v>
      </c>
      <c r="AI143" s="18" t="s">
        <v>366</v>
      </c>
    </row>
    <row r="144" spans="1:35" x14ac:dyDescent="0.35">
      <c r="A144" s="18" t="s">
        <v>564</v>
      </c>
      <c r="B144" s="18" t="s">
        <v>134</v>
      </c>
      <c r="C144" s="9">
        <v>239</v>
      </c>
      <c r="D144" s="34">
        <v>2012</v>
      </c>
      <c r="E144" s="34">
        <v>8</v>
      </c>
      <c r="F144" s="34">
        <v>6</v>
      </c>
      <c r="G144" s="32" t="s">
        <v>366</v>
      </c>
      <c r="I144" s="22">
        <v>0.75</v>
      </c>
      <c r="J144" s="33">
        <v>1059</v>
      </c>
      <c r="K144" s="33">
        <v>1131</v>
      </c>
      <c r="L144" s="33">
        <v>32</v>
      </c>
      <c r="M144" s="33">
        <v>58</v>
      </c>
      <c r="N144" s="33">
        <v>55</v>
      </c>
      <c r="O144" s="33">
        <v>1</v>
      </c>
      <c r="P144" s="18">
        <f t="shared" si="36"/>
        <v>0.25</v>
      </c>
      <c r="Q144" s="23" t="s">
        <v>366</v>
      </c>
      <c r="U144" s="18" t="s">
        <v>366</v>
      </c>
      <c r="V144" s="18" t="s">
        <v>366</v>
      </c>
      <c r="W144" s="18" t="s">
        <v>366</v>
      </c>
      <c r="X144" s="18">
        <v>274.3250486524621</v>
      </c>
      <c r="Y144" s="18">
        <f t="shared" si="37"/>
        <v>-68.985718070005532</v>
      </c>
      <c r="Z144" s="18" t="s">
        <v>366</v>
      </c>
      <c r="AA144" s="18">
        <v>15.123888806442579</v>
      </c>
      <c r="AB144" s="22">
        <f t="shared" si="39"/>
        <v>12.258458114442583</v>
      </c>
      <c r="AC144" s="18">
        <f t="shared" si="34"/>
        <v>22.984608964579841</v>
      </c>
      <c r="AG144" s="18" t="s">
        <v>366</v>
      </c>
      <c r="AH144" s="18" t="s">
        <v>366</v>
      </c>
      <c r="AI144" s="18" t="s">
        <v>366</v>
      </c>
    </row>
    <row r="145" spans="1:36" x14ac:dyDescent="0.35">
      <c r="A145" s="18" t="s">
        <v>565</v>
      </c>
      <c r="B145" s="18" t="s">
        <v>135</v>
      </c>
      <c r="C145" s="9">
        <v>239</v>
      </c>
      <c r="D145" s="34">
        <v>2012</v>
      </c>
      <c r="E145" s="34">
        <v>8</v>
      </c>
      <c r="F145" s="34">
        <v>6</v>
      </c>
      <c r="G145" s="32" t="s">
        <v>366</v>
      </c>
      <c r="I145" s="22">
        <v>0.75</v>
      </c>
      <c r="J145" s="33">
        <v>1059</v>
      </c>
      <c r="K145" s="33">
        <v>1132</v>
      </c>
      <c r="L145" s="33">
        <v>33</v>
      </c>
      <c r="M145" s="33">
        <v>62</v>
      </c>
      <c r="N145" s="33">
        <v>58</v>
      </c>
      <c r="O145" s="33">
        <v>1</v>
      </c>
      <c r="P145" s="18">
        <f t="shared" si="36"/>
        <v>0.25</v>
      </c>
      <c r="Q145" s="23" t="s">
        <v>366</v>
      </c>
      <c r="U145" s="18" t="s">
        <v>366</v>
      </c>
      <c r="V145" s="18" t="s">
        <v>366</v>
      </c>
      <c r="W145" s="18" t="s">
        <v>366</v>
      </c>
      <c r="X145" s="18">
        <v>617.01163501744486</v>
      </c>
      <c r="Y145" s="18" t="s">
        <v>366</v>
      </c>
      <c r="Z145" s="18" t="s">
        <v>366</v>
      </c>
      <c r="AA145" s="18">
        <v>32.535238606159695</v>
      </c>
      <c r="AB145" s="22" t="s">
        <v>366</v>
      </c>
      <c r="AC145" s="18" t="s">
        <v>366</v>
      </c>
      <c r="AG145" s="18" t="s">
        <v>366</v>
      </c>
      <c r="AH145" s="18" t="s">
        <v>366</v>
      </c>
      <c r="AI145" s="18" t="s">
        <v>366</v>
      </c>
      <c r="AJ145" t="s">
        <v>651</v>
      </c>
    </row>
    <row r="146" spans="1:36" x14ac:dyDescent="0.35">
      <c r="A146" s="18" t="s">
        <v>566</v>
      </c>
      <c r="B146" s="18" t="s">
        <v>136</v>
      </c>
      <c r="C146" s="9">
        <v>239</v>
      </c>
      <c r="D146" s="34">
        <v>2012</v>
      </c>
      <c r="E146" s="34">
        <v>8</v>
      </c>
      <c r="F146" s="34">
        <v>6</v>
      </c>
      <c r="G146" s="32" t="s">
        <v>366</v>
      </c>
      <c r="I146" s="22">
        <v>0.75</v>
      </c>
      <c r="J146" s="33">
        <v>1100</v>
      </c>
      <c r="K146" s="33">
        <v>1133</v>
      </c>
      <c r="L146" s="33">
        <f t="shared" si="40"/>
        <v>33</v>
      </c>
      <c r="M146" s="33">
        <v>60</v>
      </c>
      <c r="N146" s="33">
        <v>57</v>
      </c>
      <c r="O146" s="33">
        <v>1</v>
      </c>
      <c r="P146" s="18">
        <f t="shared" si="36"/>
        <v>0.25</v>
      </c>
      <c r="Q146" s="23" t="s">
        <v>366</v>
      </c>
      <c r="U146" s="18" t="s">
        <v>366</v>
      </c>
      <c r="V146" s="18" t="s">
        <v>366</v>
      </c>
      <c r="W146" s="18" t="s">
        <v>366</v>
      </c>
      <c r="X146" s="18">
        <v>322.19393876981576</v>
      </c>
      <c r="Y146" s="18">
        <f t="shared" si="37"/>
        <v>-21.116827952651875</v>
      </c>
      <c r="Z146" s="18" t="s">
        <v>366</v>
      </c>
      <c r="AA146" s="18">
        <v>18.14165886518709</v>
      </c>
      <c r="AB146" s="22">
        <f t="shared" si="39"/>
        <v>15.276228173187093</v>
      </c>
      <c r="AC146" s="18">
        <f t="shared" si="34"/>
        <v>27.774960314885625</v>
      </c>
      <c r="AG146" s="18" t="s">
        <v>366</v>
      </c>
      <c r="AH146" s="18" t="s">
        <v>366</v>
      </c>
      <c r="AI146" s="18" t="s">
        <v>366</v>
      </c>
    </row>
    <row r="147" spans="1:36" x14ac:dyDescent="0.35">
      <c r="A147" s="18" t="s">
        <v>567</v>
      </c>
      <c r="B147" s="18" t="s">
        <v>143</v>
      </c>
      <c r="C147" s="9">
        <v>239</v>
      </c>
      <c r="D147" s="34">
        <v>2012</v>
      </c>
      <c r="E147" s="34">
        <v>8</v>
      </c>
      <c r="F147" s="34">
        <v>6</v>
      </c>
      <c r="G147" s="32" t="s">
        <v>366</v>
      </c>
      <c r="I147" s="22">
        <v>0.75</v>
      </c>
      <c r="J147" s="33" t="s">
        <v>366</v>
      </c>
      <c r="K147" s="33" t="s">
        <v>366</v>
      </c>
      <c r="L147" s="33" t="s">
        <v>366</v>
      </c>
      <c r="M147" s="33" t="s">
        <v>366</v>
      </c>
      <c r="N147" s="33" t="s">
        <v>366</v>
      </c>
      <c r="O147" s="33">
        <v>1</v>
      </c>
      <c r="P147" s="18">
        <f t="shared" si="36"/>
        <v>0.25</v>
      </c>
      <c r="Q147" s="23" t="s">
        <v>366</v>
      </c>
      <c r="U147" s="18" t="s">
        <v>366</v>
      </c>
      <c r="V147" s="18" t="s">
        <v>366</v>
      </c>
      <c r="W147" s="18" t="s">
        <v>366</v>
      </c>
      <c r="X147" s="18">
        <v>336.21165941419605</v>
      </c>
      <c r="Y147" s="18">
        <f t="shared" si="37"/>
        <v>-7.0991073082715843</v>
      </c>
      <c r="Z147" s="18" t="s">
        <v>366</v>
      </c>
      <c r="AA147" s="18">
        <v>2.3279520377464813</v>
      </c>
      <c r="AB147" s="18" t="s">
        <v>366</v>
      </c>
      <c r="AC147" s="18" t="s">
        <v>366</v>
      </c>
      <c r="AG147" s="18" t="s">
        <v>366</v>
      </c>
      <c r="AH147" s="18" t="s">
        <v>366</v>
      </c>
      <c r="AI147" s="18" t="s">
        <v>366</v>
      </c>
    </row>
    <row r="148" spans="1:36" x14ac:dyDescent="0.35">
      <c r="A148" s="18" t="s">
        <v>568</v>
      </c>
      <c r="B148" s="18" t="s">
        <v>138</v>
      </c>
      <c r="C148" s="9">
        <v>239</v>
      </c>
      <c r="D148" s="34">
        <v>2012</v>
      </c>
      <c r="E148" s="34">
        <v>8</v>
      </c>
      <c r="F148" s="34">
        <v>6</v>
      </c>
      <c r="G148" s="32" t="s">
        <v>366</v>
      </c>
      <c r="I148" s="22">
        <v>0.75</v>
      </c>
      <c r="J148" s="33" t="s">
        <v>366</v>
      </c>
      <c r="K148" s="33" t="s">
        <v>366</v>
      </c>
      <c r="L148" s="33" t="s">
        <v>366</v>
      </c>
      <c r="M148" s="33" t="s">
        <v>366</v>
      </c>
      <c r="N148" s="33" t="s">
        <v>366</v>
      </c>
      <c r="O148" s="33">
        <v>1</v>
      </c>
      <c r="P148" s="18">
        <f t="shared" si="36"/>
        <v>0.25</v>
      </c>
      <c r="Q148" s="23" t="s">
        <v>366</v>
      </c>
      <c r="U148" s="18" t="s">
        <v>366</v>
      </c>
      <c r="V148" s="18" t="s">
        <v>366</v>
      </c>
      <c r="W148" s="18" t="s">
        <v>366</v>
      </c>
      <c r="X148" s="18">
        <v>373.56222455028984</v>
      </c>
      <c r="Y148" s="18">
        <f t="shared" si="37"/>
        <v>30.251457827822207</v>
      </c>
      <c r="Z148" s="18" t="s">
        <v>366</v>
      </c>
      <c r="AA148" s="18">
        <v>2.9788436190443175</v>
      </c>
      <c r="AB148" s="18" t="s">
        <v>366</v>
      </c>
      <c r="AC148" s="18" t="s">
        <v>366</v>
      </c>
      <c r="AG148" s="18" t="s">
        <v>366</v>
      </c>
      <c r="AH148" s="18" t="s">
        <v>366</v>
      </c>
      <c r="AI148" s="18" t="s">
        <v>366</v>
      </c>
    </row>
    <row r="149" spans="1:36" x14ac:dyDescent="0.35">
      <c r="A149" s="18" t="s">
        <v>569</v>
      </c>
      <c r="B149" s="18" t="s">
        <v>139</v>
      </c>
      <c r="C149" s="9">
        <v>239</v>
      </c>
      <c r="D149" s="34">
        <v>2012</v>
      </c>
      <c r="E149" s="34">
        <v>8</v>
      </c>
      <c r="F149" s="34">
        <v>6</v>
      </c>
      <c r="G149" s="32" t="s">
        <v>366</v>
      </c>
      <c r="I149" s="22">
        <v>0.75</v>
      </c>
      <c r="J149" s="33" t="s">
        <v>366</v>
      </c>
      <c r="K149" s="33" t="s">
        <v>366</v>
      </c>
      <c r="L149" s="33" t="s">
        <v>366</v>
      </c>
      <c r="M149" s="33" t="s">
        <v>366</v>
      </c>
      <c r="N149" s="33" t="s">
        <v>366</v>
      </c>
      <c r="O149" s="33">
        <v>1</v>
      </c>
      <c r="P149" s="18">
        <f t="shared" si="36"/>
        <v>0.25</v>
      </c>
      <c r="Q149" s="23" t="s">
        <v>366</v>
      </c>
      <c r="U149" s="18" t="s">
        <v>366</v>
      </c>
      <c r="V149" s="18" t="s">
        <v>366</v>
      </c>
      <c r="W149" s="18" t="s">
        <v>366</v>
      </c>
      <c r="X149" s="18">
        <v>320.15841620291701</v>
      </c>
      <c r="Y149" s="18">
        <f t="shared" si="37"/>
        <v>-23.152350519550623</v>
      </c>
      <c r="Z149" s="18" t="s">
        <v>366</v>
      </c>
      <c r="AA149" s="18">
        <v>3.2894964192091933</v>
      </c>
      <c r="AB149" s="18" t="s">
        <v>366</v>
      </c>
      <c r="AC149" s="18" t="s">
        <v>366</v>
      </c>
      <c r="AG149" s="18" t="s">
        <v>366</v>
      </c>
      <c r="AH149" s="18" t="s">
        <v>366</v>
      </c>
      <c r="AI149" s="18" t="s">
        <v>366</v>
      </c>
    </row>
    <row r="150" spans="1:36" x14ac:dyDescent="0.35">
      <c r="A150" s="18" t="s">
        <v>570</v>
      </c>
      <c r="B150" s="18" t="s">
        <v>140</v>
      </c>
      <c r="C150" s="9">
        <v>239</v>
      </c>
      <c r="D150" s="34">
        <v>2012</v>
      </c>
      <c r="E150" s="34">
        <v>8</v>
      </c>
      <c r="F150" s="34">
        <v>6</v>
      </c>
      <c r="G150" s="32" t="s">
        <v>366</v>
      </c>
      <c r="I150" s="22">
        <v>0.75</v>
      </c>
      <c r="J150" s="33" t="s">
        <v>366</v>
      </c>
      <c r="K150" s="33" t="s">
        <v>366</v>
      </c>
      <c r="L150" s="33" t="s">
        <v>366</v>
      </c>
      <c r="M150" s="33" t="s">
        <v>366</v>
      </c>
      <c r="N150" s="33" t="s">
        <v>366</v>
      </c>
      <c r="O150" s="33">
        <v>1</v>
      </c>
      <c r="P150" s="18">
        <f t="shared" si="36"/>
        <v>0.25</v>
      </c>
      <c r="Q150" s="23" t="s">
        <v>366</v>
      </c>
      <c r="U150" s="18" t="s">
        <v>366</v>
      </c>
      <c r="V150" s="18" t="s">
        <v>366</v>
      </c>
      <c r="W150" s="18" t="s">
        <v>366</v>
      </c>
      <c r="X150" s="18" t="s">
        <v>366</v>
      </c>
      <c r="Y150" s="18" t="s">
        <v>366</v>
      </c>
      <c r="Z150" s="18" t="s">
        <v>366</v>
      </c>
      <c r="AA150" s="18" t="s">
        <v>366</v>
      </c>
      <c r="AB150" s="18" t="s">
        <v>366</v>
      </c>
      <c r="AC150" s="18" t="s">
        <v>366</v>
      </c>
      <c r="AG150" s="18" t="s">
        <v>366</v>
      </c>
      <c r="AH150" s="18" t="s">
        <v>366</v>
      </c>
      <c r="AI150" s="18" t="s">
        <v>366</v>
      </c>
    </row>
    <row r="151" spans="1:36" x14ac:dyDescent="0.35">
      <c r="A151" s="18" t="s">
        <v>571</v>
      </c>
      <c r="B151" s="18" t="s">
        <v>141</v>
      </c>
      <c r="C151" s="9">
        <v>239</v>
      </c>
      <c r="D151" s="34">
        <v>2012</v>
      </c>
      <c r="E151" s="34">
        <v>8</v>
      </c>
      <c r="F151" s="34">
        <v>6</v>
      </c>
      <c r="G151" s="32" t="s">
        <v>366</v>
      </c>
      <c r="I151" s="22">
        <v>0.75</v>
      </c>
      <c r="J151" s="33" t="s">
        <v>366</v>
      </c>
      <c r="K151" s="33" t="s">
        <v>366</v>
      </c>
      <c r="L151" s="33" t="s">
        <v>366</v>
      </c>
      <c r="M151" s="33" t="s">
        <v>366</v>
      </c>
      <c r="N151" s="33" t="s">
        <v>366</v>
      </c>
      <c r="O151" s="33">
        <v>1</v>
      </c>
      <c r="P151" s="18">
        <f t="shared" si="36"/>
        <v>0.25</v>
      </c>
      <c r="Q151" s="23" t="s">
        <v>366</v>
      </c>
      <c r="U151" s="18" t="s">
        <v>366</v>
      </c>
      <c r="V151" s="18" t="s">
        <v>366</v>
      </c>
      <c r="W151" s="18" t="s">
        <v>366</v>
      </c>
      <c r="X151" s="18" t="s">
        <v>366</v>
      </c>
      <c r="Y151" s="18" t="s">
        <v>366</v>
      </c>
      <c r="Z151" s="18" t="s">
        <v>366</v>
      </c>
      <c r="AA151" s="18" t="s">
        <v>366</v>
      </c>
      <c r="AB151" s="18" t="s">
        <v>366</v>
      </c>
      <c r="AC151" s="18" t="s">
        <v>366</v>
      </c>
      <c r="AG151" s="18" t="s">
        <v>366</v>
      </c>
      <c r="AH151" s="18" t="s">
        <v>366</v>
      </c>
      <c r="AI151" s="18" t="s">
        <v>366</v>
      </c>
    </row>
  </sheetData>
  <autoFilter ref="A1:AD1" xr:uid="{C5147147-08F8-42E8-A4A1-D88482F7AA93}"/>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workbookViewId="0">
      <selection activeCell="B30" sqref="B30:C54"/>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workbookViewId="0">
      <selection activeCell="B45" sqref="B45"/>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19">
        <v>42228</v>
      </c>
      <c r="B2" s="18" t="s">
        <v>6</v>
      </c>
      <c r="C2" s="8">
        <v>222</v>
      </c>
      <c r="D2" s="18" t="s">
        <v>53</v>
      </c>
      <c r="E2" t="s">
        <v>19</v>
      </c>
      <c r="F2" s="6">
        <v>8.8344830749338321</v>
      </c>
    </row>
    <row r="3" spans="1:6" x14ac:dyDescent="0.35">
      <c r="A3" s="19">
        <v>42228</v>
      </c>
      <c r="B3" s="18" t="s">
        <v>7</v>
      </c>
      <c r="C3" s="8">
        <v>222</v>
      </c>
      <c r="D3" s="18" t="s">
        <v>60</v>
      </c>
      <c r="E3" t="s">
        <v>19</v>
      </c>
      <c r="F3" s="6">
        <v>5.8068389120169321</v>
      </c>
    </row>
    <row r="4" spans="1:6" x14ac:dyDescent="0.35">
      <c r="A4" s="19">
        <v>42227</v>
      </c>
      <c r="B4" s="18" t="s">
        <v>8</v>
      </c>
      <c r="C4" s="8">
        <v>222</v>
      </c>
      <c r="D4" s="18" t="s">
        <v>284</v>
      </c>
      <c r="E4" t="s">
        <v>19</v>
      </c>
      <c r="F4" s="6">
        <v>8.0682266009226282</v>
      </c>
    </row>
    <row r="5" spans="1:6" x14ac:dyDescent="0.35">
      <c r="A5" s="19">
        <v>42228</v>
      </c>
      <c r="B5" s="18" t="s">
        <v>8</v>
      </c>
      <c r="C5" s="8">
        <v>222</v>
      </c>
      <c r="D5" s="18" t="s">
        <v>49</v>
      </c>
      <c r="E5" t="s">
        <v>19</v>
      </c>
      <c r="F5" s="6">
        <v>9.0057309042709672</v>
      </c>
    </row>
    <row r="6" spans="1:6" x14ac:dyDescent="0.35">
      <c r="A6" s="19">
        <v>42228</v>
      </c>
      <c r="B6" s="18" t="s">
        <v>9</v>
      </c>
      <c r="C6" s="8">
        <v>222</v>
      </c>
      <c r="D6" s="18" t="s">
        <v>61</v>
      </c>
      <c r="E6" t="s">
        <v>19</v>
      </c>
      <c r="F6" s="6">
        <v>9.2576562966219669</v>
      </c>
    </row>
    <row r="7" spans="1:6" x14ac:dyDescent="0.35">
      <c r="A7" s="19">
        <v>42227</v>
      </c>
      <c r="B7" s="18" t="s">
        <v>10</v>
      </c>
      <c r="C7" s="8">
        <v>222</v>
      </c>
      <c r="D7" s="18" t="s">
        <v>282</v>
      </c>
      <c r="E7" t="s">
        <v>19</v>
      </c>
      <c r="F7" s="6">
        <v>7.2701674414759703</v>
      </c>
    </row>
    <row r="8" spans="1:6" x14ac:dyDescent="0.35">
      <c r="A8" s="19">
        <v>42228</v>
      </c>
      <c r="B8" s="18" t="s">
        <v>10</v>
      </c>
      <c r="C8" s="8">
        <v>222</v>
      </c>
      <c r="D8" s="18" t="s">
        <v>50</v>
      </c>
      <c r="E8" t="s">
        <v>19</v>
      </c>
      <c r="F8" s="6">
        <v>8.0278968125834496</v>
      </c>
    </row>
    <row r="9" spans="1:6" x14ac:dyDescent="0.35">
      <c r="A9" s="7">
        <v>41864</v>
      </c>
      <c r="B9" s="5" t="s">
        <v>62</v>
      </c>
      <c r="C9" s="10">
        <v>222</v>
      </c>
      <c r="D9" s="5" t="s">
        <v>63</v>
      </c>
      <c r="E9" t="s">
        <v>19</v>
      </c>
      <c r="F9" s="6">
        <v>7.4964275762868731</v>
      </c>
    </row>
    <row r="10" spans="1:6" x14ac:dyDescent="0.35">
      <c r="A10" s="7">
        <v>41864</v>
      </c>
      <c r="B10" s="5" t="s">
        <v>64</v>
      </c>
      <c r="C10" s="10">
        <v>222</v>
      </c>
      <c r="D10" s="5" t="s">
        <v>65</v>
      </c>
      <c r="E10" t="s">
        <v>19</v>
      </c>
      <c r="F10" s="6">
        <v>8.7094080075163554</v>
      </c>
    </row>
    <row r="11" spans="1:6" x14ac:dyDescent="0.35">
      <c r="A11" s="7">
        <v>41864</v>
      </c>
      <c r="B11" s="5" t="s">
        <v>66</v>
      </c>
      <c r="C11" s="10">
        <v>222</v>
      </c>
      <c r="D11" s="5" t="s">
        <v>67</v>
      </c>
      <c r="E11" t="s">
        <v>19</v>
      </c>
      <c r="F11" s="6">
        <v>9.9609517152626132</v>
      </c>
    </row>
    <row r="12" spans="1:6" x14ac:dyDescent="0.35">
      <c r="A12" s="7">
        <v>41864</v>
      </c>
      <c r="B12" s="5" t="s">
        <v>68</v>
      </c>
      <c r="C12" s="10">
        <v>222</v>
      </c>
      <c r="D12" s="5" t="s">
        <v>69</v>
      </c>
      <c r="E12" t="s">
        <v>19</v>
      </c>
      <c r="F12" s="6">
        <v>8.0968111666931382</v>
      </c>
    </row>
    <row r="13" spans="1:6" x14ac:dyDescent="0.35">
      <c r="A13" s="7">
        <v>41864</v>
      </c>
      <c r="B13" s="5" t="s">
        <v>70</v>
      </c>
      <c r="C13" s="10">
        <v>222</v>
      </c>
      <c r="D13" s="5" t="s">
        <v>71</v>
      </c>
      <c r="E13" t="s">
        <v>19</v>
      </c>
      <c r="F13" s="6">
        <v>10.520078763796453</v>
      </c>
    </row>
    <row r="14" spans="1:6" x14ac:dyDescent="0.35">
      <c r="A14" s="19">
        <v>42228</v>
      </c>
      <c r="B14" s="18" t="s">
        <v>22</v>
      </c>
      <c r="C14" s="8">
        <v>222</v>
      </c>
      <c r="D14" s="18" t="s">
        <v>23</v>
      </c>
      <c r="E14" t="s">
        <v>19</v>
      </c>
      <c r="F14" s="6">
        <v>11.286604578054865</v>
      </c>
    </row>
    <row r="15" spans="1:6" x14ac:dyDescent="0.35">
      <c r="A15" s="19">
        <v>42228</v>
      </c>
      <c r="B15" s="18" t="s">
        <v>32</v>
      </c>
      <c r="C15" s="8">
        <v>222</v>
      </c>
      <c r="D15" s="18" t="s">
        <v>33</v>
      </c>
      <c r="E15" t="s">
        <v>19</v>
      </c>
      <c r="F15" s="6">
        <v>9.8807902139818982</v>
      </c>
    </row>
    <row r="16" spans="1:6" x14ac:dyDescent="0.35">
      <c r="A16" s="19">
        <v>42228</v>
      </c>
      <c r="B16" s="18" t="s">
        <v>54</v>
      </c>
      <c r="C16" s="8">
        <v>222</v>
      </c>
      <c r="D16" s="18" t="s">
        <v>55</v>
      </c>
      <c r="E16" t="s">
        <v>19</v>
      </c>
      <c r="F16" s="6">
        <v>13.650443577475214</v>
      </c>
    </row>
    <row r="17" spans="1:6" x14ac:dyDescent="0.35">
      <c r="A17" s="19">
        <v>42228</v>
      </c>
      <c r="B17" s="18" t="s">
        <v>26</v>
      </c>
      <c r="C17" s="8">
        <v>222</v>
      </c>
      <c r="D17" s="18" t="s">
        <v>27</v>
      </c>
      <c r="E17" t="s">
        <v>19</v>
      </c>
      <c r="F17" s="6">
        <v>9.9251955864672397</v>
      </c>
    </row>
    <row r="18" spans="1:6" x14ac:dyDescent="0.35">
      <c r="A18" s="19">
        <v>42228</v>
      </c>
      <c r="B18" s="18" t="s">
        <v>17</v>
      </c>
      <c r="C18" s="8">
        <v>222</v>
      </c>
      <c r="D18" s="18" t="s">
        <v>18</v>
      </c>
      <c r="E18" t="s">
        <v>19</v>
      </c>
      <c r="F18" s="6">
        <v>9.2701344949795921</v>
      </c>
    </row>
    <row r="19" spans="1:6" x14ac:dyDescent="0.35">
      <c r="A19" s="19">
        <v>42228</v>
      </c>
      <c r="B19" s="18" t="s">
        <v>43</v>
      </c>
      <c r="C19" s="8">
        <v>222</v>
      </c>
      <c r="D19" s="18" t="s">
        <v>44</v>
      </c>
      <c r="E19" t="s">
        <v>19</v>
      </c>
      <c r="F19" s="6">
        <v>12.383446601002172</v>
      </c>
    </row>
    <row r="20" spans="1:6" x14ac:dyDescent="0.35">
      <c r="A20" s="19">
        <v>42228</v>
      </c>
      <c r="B20" s="18" t="s">
        <v>34</v>
      </c>
      <c r="C20" s="8">
        <v>222</v>
      </c>
      <c r="D20" s="18" t="s">
        <v>35</v>
      </c>
      <c r="E20" t="s">
        <v>19</v>
      </c>
      <c r="F20" s="6">
        <v>10.445946777023089</v>
      </c>
    </row>
    <row r="21" spans="1:6" x14ac:dyDescent="0.35">
      <c r="A21" s="19">
        <v>42228</v>
      </c>
      <c r="B21" s="18" t="s">
        <v>30</v>
      </c>
      <c r="C21" s="8">
        <v>222</v>
      </c>
      <c r="D21" s="18" t="s">
        <v>31</v>
      </c>
      <c r="E21" t="s">
        <v>19</v>
      </c>
      <c r="F21" s="6">
        <v>12.005938059093939</v>
      </c>
    </row>
    <row r="22" spans="1:6" x14ac:dyDescent="0.35">
      <c r="A22" s="19">
        <v>42228</v>
      </c>
      <c r="B22" s="18" t="s">
        <v>24</v>
      </c>
      <c r="C22" s="8">
        <v>222</v>
      </c>
      <c r="D22" s="18" t="s">
        <v>25</v>
      </c>
      <c r="E22" t="s">
        <v>19</v>
      </c>
      <c r="F22" s="6">
        <v>9.5890436958331104</v>
      </c>
    </row>
    <row r="23" spans="1:6" x14ac:dyDescent="0.35">
      <c r="A23" s="19">
        <v>42228</v>
      </c>
      <c r="B23" s="18" t="s">
        <v>58</v>
      </c>
      <c r="C23" s="8">
        <v>222</v>
      </c>
      <c r="D23" s="18" t="s">
        <v>59</v>
      </c>
      <c r="E23" t="s">
        <v>19</v>
      </c>
      <c r="F23" s="6">
        <v>12.481485182161498</v>
      </c>
    </row>
    <row r="24" spans="1:6" x14ac:dyDescent="0.35">
      <c r="A24" s="19">
        <v>42227</v>
      </c>
      <c r="B24" s="18" t="s">
        <v>40</v>
      </c>
      <c r="C24" s="8">
        <v>222</v>
      </c>
      <c r="D24" s="18" t="s">
        <v>283</v>
      </c>
      <c r="E24" t="s">
        <v>19</v>
      </c>
      <c r="F24" s="6">
        <v>8.6852716357771467</v>
      </c>
    </row>
    <row r="25" spans="1:6" x14ac:dyDescent="0.35">
      <c r="A25" s="19">
        <v>42228</v>
      </c>
      <c r="B25" s="18" t="s">
        <v>40</v>
      </c>
      <c r="C25" s="8">
        <v>222</v>
      </c>
      <c r="D25" s="18" t="s">
        <v>41</v>
      </c>
      <c r="E25" t="s">
        <v>19</v>
      </c>
      <c r="F25" s="6">
        <v>11.648518560497578</v>
      </c>
    </row>
    <row r="26" spans="1:6" x14ac:dyDescent="0.35">
      <c r="A26" s="4">
        <v>42228</v>
      </c>
      <c r="B26" t="s">
        <v>28</v>
      </c>
      <c r="C26" s="8">
        <v>222</v>
      </c>
      <c r="D26" t="s">
        <v>29</v>
      </c>
      <c r="E26" t="s">
        <v>19</v>
      </c>
      <c r="F26" s="6">
        <v>9.9323760909955201</v>
      </c>
    </row>
    <row r="27" spans="1:6" s="17" customFormat="1" x14ac:dyDescent="0.35">
      <c r="A27" s="19">
        <v>42228</v>
      </c>
      <c r="B27" s="18" t="s">
        <v>28</v>
      </c>
      <c r="C27" s="8">
        <v>222</v>
      </c>
      <c r="D27" s="18" t="s">
        <v>42</v>
      </c>
      <c r="E27" s="18" t="s">
        <v>19</v>
      </c>
      <c r="F27" s="6">
        <v>9.5774951534102541</v>
      </c>
    </row>
    <row r="28" spans="1:6" s="17" customFormat="1" x14ac:dyDescent="0.35">
      <c r="A28" s="19">
        <v>42228</v>
      </c>
      <c r="B28" s="18" t="s">
        <v>56</v>
      </c>
      <c r="C28" s="8">
        <v>222</v>
      </c>
      <c r="D28" s="18" t="s">
        <v>57</v>
      </c>
      <c r="E28" s="18" t="s">
        <v>19</v>
      </c>
      <c r="F28" s="6">
        <v>16.499198603945597</v>
      </c>
    </row>
    <row r="29" spans="1:6" s="17" customFormat="1" x14ac:dyDescent="0.35">
      <c r="A29" s="19">
        <v>42228</v>
      </c>
      <c r="B29" s="18" t="s">
        <v>20</v>
      </c>
      <c r="C29" s="8">
        <v>222</v>
      </c>
      <c r="D29" s="18" t="s">
        <v>21</v>
      </c>
      <c r="E29" s="18" t="s">
        <v>19</v>
      </c>
      <c r="F29" s="6">
        <v>9.2441774004549675</v>
      </c>
    </row>
    <row r="30" spans="1:6" x14ac:dyDescent="0.35">
      <c r="A30" s="19">
        <v>42228</v>
      </c>
      <c r="B30" s="18" t="s">
        <v>51</v>
      </c>
      <c r="C30" s="8">
        <v>222</v>
      </c>
      <c r="D30" s="18" t="s">
        <v>52</v>
      </c>
      <c r="E30" t="s">
        <v>19</v>
      </c>
      <c r="F30" s="6">
        <v>21.054213168877716</v>
      </c>
    </row>
    <row r="31" spans="1:6" x14ac:dyDescent="0.35">
      <c r="A31" s="19">
        <v>42228</v>
      </c>
      <c r="B31" s="18" t="s">
        <v>45</v>
      </c>
      <c r="C31" s="8">
        <v>222</v>
      </c>
      <c r="D31" s="18" t="s">
        <v>46</v>
      </c>
      <c r="E31" t="s">
        <v>19</v>
      </c>
      <c r="F31" s="6">
        <v>13.675302352433633</v>
      </c>
    </row>
    <row r="32" spans="1:6" x14ac:dyDescent="0.35">
      <c r="A32" s="19">
        <v>42228</v>
      </c>
      <c r="B32" s="18" t="s">
        <v>38</v>
      </c>
      <c r="C32" s="8">
        <v>222</v>
      </c>
      <c r="D32" s="18" t="s">
        <v>39</v>
      </c>
      <c r="E32" t="s">
        <v>19</v>
      </c>
      <c r="F32" s="6">
        <v>9.9808287672790037</v>
      </c>
    </row>
    <row r="33" spans="1:6" x14ac:dyDescent="0.35">
      <c r="A33" s="19">
        <v>42228</v>
      </c>
      <c r="B33" s="18" t="s">
        <v>47</v>
      </c>
      <c r="C33" s="8">
        <v>222</v>
      </c>
      <c r="D33" s="18" t="s">
        <v>48</v>
      </c>
      <c r="E33" t="s">
        <v>19</v>
      </c>
      <c r="F33" s="6">
        <v>10.350629818730543</v>
      </c>
    </row>
    <row r="34" spans="1:6" x14ac:dyDescent="0.35">
      <c r="A34" s="19">
        <v>42228</v>
      </c>
      <c r="B34" s="18" t="s">
        <v>36</v>
      </c>
      <c r="C34" s="8">
        <v>222</v>
      </c>
      <c r="D34" s="18" t="s">
        <v>37</v>
      </c>
      <c r="E34" t="s">
        <v>19</v>
      </c>
      <c r="F34" s="6">
        <v>9.3634511353607373</v>
      </c>
    </row>
    <row r="35" spans="1:6" x14ac:dyDescent="0.35">
      <c r="A35" s="7">
        <v>41864</v>
      </c>
      <c r="B35" s="5" t="s">
        <v>72</v>
      </c>
      <c r="C35" s="10">
        <v>222</v>
      </c>
      <c r="D35" s="5" t="s">
        <v>73</v>
      </c>
      <c r="E35" t="s">
        <v>19</v>
      </c>
      <c r="F35" s="6">
        <v>10.181761032195769</v>
      </c>
    </row>
    <row r="36" spans="1:6" x14ac:dyDescent="0.35">
      <c r="A36" s="7">
        <v>41864</v>
      </c>
      <c r="B36" s="5" t="s">
        <v>90</v>
      </c>
      <c r="C36" s="10">
        <v>222</v>
      </c>
      <c r="D36" s="5" t="s">
        <v>91</v>
      </c>
      <c r="E36" t="s">
        <v>19</v>
      </c>
      <c r="F36" s="6">
        <v>12.458505679263832</v>
      </c>
    </row>
    <row r="37" spans="1:6" x14ac:dyDescent="0.35">
      <c r="A37" s="7">
        <v>41864</v>
      </c>
      <c r="B37" s="5" t="s">
        <v>92</v>
      </c>
      <c r="C37" s="10">
        <v>222</v>
      </c>
      <c r="D37" s="5" t="s">
        <v>93</v>
      </c>
      <c r="E37" t="s">
        <v>19</v>
      </c>
      <c r="F37" s="6">
        <v>12.861090004605979</v>
      </c>
    </row>
    <row r="38" spans="1:6" x14ac:dyDescent="0.35">
      <c r="A38" s="7">
        <v>41864</v>
      </c>
      <c r="B38" s="5" t="s">
        <v>94</v>
      </c>
      <c r="C38" s="10">
        <v>222</v>
      </c>
      <c r="D38" s="5" t="s">
        <v>95</v>
      </c>
      <c r="E38" t="s">
        <v>19</v>
      </c>
      <c r="F38" s="6">
        <v>13.322015690547872</v>
      </c>
    </row>
    <row r="39" spans="1:6" x14ac:dyDescent="0.35">
      <c r="A39" s="7">
        <v>41864</v>
      </c>
      <c r="B39" s="5" t="s">
        <v>96</v>
      </c>
      <c r="C39" s="10">
        <v>222</v>
      </c>
      <c r="D39" s="5" t="s">
        <v>97</v>
      </c>
      <c r="E39" t="s">
        <v>19</v>
      </c>
      <c r="F39" s="6">
        <v>13.509968647948954</v>
      </c>
    </row>
    <row r="40" spans="1:6" x14ac:dyDescent="0.35">
      <c r="A40" s="7">
        <v>41864</v>
      </c>
      <c r="B40" s="5" t="s">
        <v>98</v>
      </c>
      <c r="C40" s="10">
        <v>222</v>
      </c>
      <c r="D40" s="5" t="s">
        <v>99</v>
      </c>
      <c r="E40" t="s">
        <v>19</v>
      </c>
      <c r="F40" s="6">
        <v>14.598128200973148</v>
      </c>
    </row>
    <row r="41" spans="1:6" x14ac:dyDescent="0.35">
      <c r="A41" s="7">
        <v>41864</v>
      </c>
      <c r="B41" s="5" t="s">
        <v>100</v>
      </c>
      <c r="C41" s="10">
        <v>222</v>
      </c>
      <c r="D41" s="5" t="s">
        <v>101</v>
      </c>
      <c r="E41" t="s">
        <v>19</v>
      </c>
      <c r="F41" s="6">
        <v>14.46673701994524</v>
      </c>
    </row>
    <row r="42" spans="1:6" x14ac:dyDescent="0.35">
      <c r="A42" s="7">
        <v>41864</v>
      </c>
      <c r="B42" s="5" t="s">
        <v>102</v>
      </c>
      <c r="C42" s="10">
        <v>222</v>
      </c>
      <c r="D42" s="5" t="s">
        <v>103</v>
      </c>
      <c r="E42" t="s">
        <v>19</v>
      </c>
      <c r="F42" s="6">
        <v>13.397668075248413</v>
      </c>
    </row>
    <row r="43" spans="1:6" x14ac:dyDescent="0.35">
      <c r="A43" s="7">
        <v>41864</v>
      </c>
      <c r="B43" s="5" t="s">
        <v>104</v>
      </c>
      <c r="C43" s="10">
        <v>222</v>
      </c>
      <c r="D43" s="5" t="s">
        <v>105</v>
      </c>
      <c r="E43" t="s">
        <v>19</v>
      </c>
      <c r="F43" s="6">
        <v>13.274546086019452</v>
      </c>
    </row>
    <row r="44" spans="1:6" x14ac:dyDescent="0.35">
      <c r="A44" s="7">
        <v>41864</v>
      </c>
      <c r="B44" s="5" t="s">
        <v>106</v>
      </c>
      <c r="C44" s="10">
        <v>222</v>
      </c>
      <c r="D44" s="5" t="s">
        <v>107</v>
      </c>
      <c r="E44" t="s">
        <v>19</v>
      </c>
      <c r="F44" s="6">
        <v>16.586625202018123</v>
      </c>
    </row>
    <row r="45" spans="1:6" x14ac:dyDescent="0.35">
      <c r="A45" s="7">
        <v>41864</v>
      </c>
      <c r="B45" s="5" t="s">
        <v>108</v>
      </c>
      <c r="C45" s="10">
        <v>222</v>
      </c>
      <c r="D45" s="5" t="s">
        <v>109</v>
      </c>
      <c r="E45" t="s">
        <v>19</v>
      </c>
      <c r="F45" s="6">
        <v>16.031444547235079</v>
      </c>
    </row>
    <row r="46" spans="1:6" x14ac:dyDescent="0.35">
      <c r="A46" s="7">
        <v>41864</v>
      </c>
      <c r="B46" s="5" t="s">
        <v>74</v>
      </c>
      <c r="C46" s="10">
        <v>222</v>
      </c>
      <c r="D46" s="5" t="s">
        <v>75</v>
      </c>
      <c r="E46" t="s">
        <v>19</v>
      </c>
      <c r="F46" s="6">
        <v>12.457090332926253</v>
      </c>
    </row>
    <row r="47" spans="1:6" x14ac:dyDescent="0.35">
      <c r="A47" s="7">
        <v>41864</v>
      </c>
      <c r="B47" s="5" t="s">
        <v>76</v>
      </c>
      <c r="C47" s="10">
        <v>222</v>
      </c>
      <c r="D47" s="5" t="s">
        <v>77</v>
      </c>
      <c r="E47" t="s">
        <v>19</v>
      </c>
      <c r="F47" s="6">
        <v>17.43472791373388</v>
      </c>
    </row>
    <row r="48" spans="1:6" x14ac:dyDescent="0.35">
      <c r="A48" s="7">
        <v>41864</v>
      </c>
      <c r="B48" s="5" t="s">
        <v>78</v>
      </c>
      <c r="C48" s="10">
        <v>222</v>
      </c>
      <c r="D48" s="5" t="s">
        <v>79</v>
      </c>
      <c r="E48" t="s">
        <v>19</v>
      </c>
      <c r="F48" s="6">
        <v>15.932684345858219</v>
      </c>
    </row>
    <row r="49" spans="1:6" x14ac:dyDescent="0.35">
      <c r="A49" s="7">
        <v>41864</v>
      </c>
      <c r="B49" s="5" t="s">
        <v>80</v>
      </c>
      <c r="C49" s="10">
        <v>222</v>
      </c>
      <c r="D49" s="5" t="s">
        <v>81</v>
      </c>
      <c r="E49" t="s">
        <v>19</v>
      </c>
      <c r="F49" s="6">
        <v>15.073491442460607</v>
      </c>
    </row>
    <row r="50" spans="1:6" x14ac:dyDescent="0.35">
      <c r="A50" s="7">
        <v>41864</v>
      </c>
      <c r="B50" s="5" t="s">
        <v>82</v>
      </c>
      <c r="C50" s="10">
        <v>222</v>
      </c>
      <c r="D50" s="5" t="s">
        <v>83</v>
      </c>
      <c r="E50" t="s">
        <v>19</v>
      </c>
      <c r="F50" s="6">
        <v>14.103147737477499</v>
      </c>
    </row>
    <row r="51" spans="1:6" x14ac:dyDescent="0.35">
      <c r="A51" s="7">
        <v>41864</v>
      </c>
      <c r="B51" s="5" t="s">
        <v>84</v>
      </c>
      <c r="C51" s="10">
        <v>222</v>
      </c>
      <c r="D51" s="5" t="s">
        <v>85</v>
      </c>
      <c r="E51" t="s">
        <v>19</v>
      </c>
      <c r="F51" s="6">
        <v>15.261908251359282</v>
      </c>
    </row>
    <row r="52" spans="1:6" x14ac:dyDescent="0.35">
      <c r="A52" s="7">
        <v>41864</v>
      </c>
      <c r="B52" s="5" t="s">
        <v>86</v>
      </c>
      <c r="C52" s="10">
        <v>222</v>
      </c>
      <c r="D52" s="5" t="s">
        <v>87</v>
      </c>
      <c r="E52" t="s">
        <v>19</v>
      </c>
      <c r="F52" s="6">
        <v>15.68209943016902</v>
      </c>
    </row>
    <row r="53" spans="1:6" x14ac:dyDescent="0.35">
      <c r="A53" s="7">
        <v>41864</v>
      </c>
      <c r="B53" s="5" t="s">
        <v>88</v>
      </c>
      <c r="C53" s="10">
        <v>222</v>
      </c>
      <c r="D53" s="5" t="s">
        <v>89</v>
      </c>
      <c r="E53" t="s">
        <v>19</v>
      </c>
      <c r="F53" s="6">
        <v>14.368455768216704</v>
      </c>
    </row>
  </sheetData>
  <autoFilter ref="A1:F1" xr:uid="{CE3FB95F-9D8C-4386-93F1-E3C93DE3B973}">
    <sortState xmlns:xlrd2="http://schemas.microsoft.com/office/spreadsheetml/2017/richdata2" ref="A2:F53">
      <sortCondition ref="B1"/>
    </sortState>
  </autoFilter>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8543B-75D6-464C-B833-12D6F838948F}">
  <dimension ref="A1:M244"/>
  <sheetViews>
    <sheetView workbookViewId="0">
      <pane ySplit="1" topLeftCell="A2" activePane="bottomLeft" state="frozen"/>
      <selection activeCell="C1" sqref="C1"/>
      <selection pane="bottomLeft" activeCell="G8" sqref="G8"/>
    </sheetView>
  </sheetViews>
  <sheetFormatPr defaultRowHeight="12.5" x14ac:dyDescent="0.25"/>
  <cols>
    <col min="1" max="1" width="8.7265625" style="38"/>
    <col min="2" max="2" width="12.7265625" style="38" bestFit="1" customWidth="1"/>
    <col min="3" max="3" width="20.81640625" style="38" customWidth="1"/>
    <col min="4" max="4" width="8.7265625" style="38"/>
    <col min="5" max="5" width="17.453125" style="38" customWidth="1"/>
    <col min="6" max="6" width="18" style="38" bestFit="1" customWidth="1"/>
    <col min="7" max="7" width="21.54296875" style="38" bestFit="1" customWidth="1"/>
    <col min="8" max="8" width="25.7265625" style="38" bestFit="1" customWidth="1"/>
    <col min="9" max="9" width="14.26953125" style="38" bestFit="1" customWidth="1"/>
    <col min="10" max="11" width="8.7265625" style="38"/>
    <col min="12" max="12" width="10.1796875" style="38" bestFit="1" customWidth="1"/>
    <col min="13" max="13" width="13.1796875" style="38" bestFit="1" customWidth="1"/>
    <col min="14" max="257" width="8.7265625" style="38"/>
    <col min="258" max="258" width="12.7265625" style="38" bestFit="1" customWidth="1"/>
    <col min="259" max="259" width="20.81640625" style="38" customWidth="1"/>
    <col min="260" max="260" width="8.7265625" style="38"/>
    <col min="261" max="261" width="17.453125" style="38" customWidth="1"/>
    <col min="262" max="262" width="18" style="38" bestFit="1" customWidth="1"/>
    <col min="263" max="263" width="21.54296875" style="38" bestFit="1" customWidth="1"/>
    <col min="264" max="264" width="25.7265625" style="38" bestFit="1" customWidth="1"/>
    <col min="265" max="265" width="14.26953125" style="38" bestFit="1" customWidth="1"/>
    <col min="266" max="267" width="8.7265625" style="38"/>
    <col min="268" max="268" width="10.1796875" style="38" bestFit="1" customWidth="1"/>
    <col min="269" max="269" width="13.1796875" style="38" bestFit="1" customWidth="1"/>
    <col min="270" max="513" width="8.7265625" style="38"/>
    <col min="514" max="514" width="12.7265625" style="38" bestFit="1" customWidth="1"/>
    <col min="515" max="515" width="20.81640625" style="38" customWidth="1"/>
    <col min="516" max="516" width="8.7265625" style="38"/>
    <col min="517" max="517" width="17.453125" style="38" customWidth="1"/>
    <col min="518" max="518" width="18" style="38" bestFit="1" customWidth="1"/>
    <col min="519" max="519" width="21.54296875" style="38" bestFit="1" customWidth="1"/>
    <col min="520" max="520" width="25.7265625" style="38" bestFit="1" customWidth="1"/>
    <col min="521" max="521" width="14.26953125" style="38" bestFit="1" customWidth="1"/>
    <col min="522" max="523" width="8.7265625" style="38"/>
    <col min="524" max="524" width="10.1796875" style="38" bestFit="1" customWidth="1"/>
    <col min="525" max="525" width="13.1796875" style="38" bestFit="1" customWidth="1"/>
    <col min="526" max="769" width="8.7265625" style="38"/>
    <col min="770" max="770" width="12.7265625" style="38" bestFit="1" customWidth="1"/>
    <col min="771" max="771" width="20.81640625" style="38" customWidth="1"/>
    <col min="772" max="772" width="8.7265625" style="38"/>
    <col min="773" max="773" width="17.453125" style="38" customWidth="1"/>
    <col min="774" max="774" width="18" style="38" bestFit="1" customWidth="1"/>
    <col min="775" max="775" width="21.54296875" style="38" bestFit="1" customWidth="1"/>
    <col min="776" max="776" width="25.7265625" style="38" bestFit="1" customWidth="1"/>
    <col min="777" max="777" width="14.26953125" style="38" bestFit="1" customWidth="1"/>
    <col min="778" max="779" width="8.7265625" style="38"/>
    <col min="780" max="780" width="10.1796875" style="38" bestFit="1" customWidth="1"/>
    <col min="781" max="781" width="13.1796875" style="38" bestFit="1" customWidth="1"/>
    <col min="782" max="1025" width="8.7265625" style="38"/>
    <col min="1026" max="1026" width="12.7265625" style="38" bestFit="1" customWidth="1"/>
    <col min="1027" max="1027" width="20.81640625" style="38" customWidth="1"/>
    <col min="1028" max="1028" width="8.7265625" style="38"/>
    <col min="1029" max="1029" width="17.453125" style="38" customWidth="1"/>
    <col min="1030" max="1030" width="18" style="38" bestFit="1" customWidth="1"/>
    <col min="1031" max="1031" width="21.54296875" style="38" bestFit="1" customWidth="1"/>
    <col min="1032" max="1032" width="25.7265625" style="38" bestFit="1" customWidth="1"/>
    <col min="1033" max="1033" width="14.26953125" style="38" bestFit="1" customWidth="1"/>
    <col min="1034" max="1035" width="8.7265625" style="38"/>
    <col min="1036" max="1036" width="10.1796875" style="38" bestFit="1" customWidth="1"/>
    <col min="1037" max="1037" width="13.1796875" style="38" bestFit="1" customWidth="1"/>
    <col min="1038" max="1281" width="8.7265625" style="38"/>
    <col min="1282" max="1282" width="12.7265625" style="38" bestFit="1" customWidth="1"/>
    <col min="1283" max="1283" width="20.81640625" style="38" customWidth="1"/>
    <col min="1284" max="1284" width="8.7265625" style="38"/>
    <col min="1285" max="1285" width="17.453125" style="38" customWidth="1"/>
    <col min="1286" max="1286" width="18" style="38" bestFit="1" customWidth="1"/>
    <col min="1287" max="1287" width="21.54296875" style="38" bestFit="1" customWidth="1"/>
    <col min="1288" max="1288" width="25.7265625" style="38" bestFit="1" customWidth="1"/>
    <col min="1289" max="1289" width="14.26953125" style="38" bestFit="1" customWidth="1"/>
    <col min="1290" max="1291" width="8.7265625" style="38"/>
    <col min="1292" max="1292" width="10.1796875" style="38" bestFit="1" customWidth="1"/>
    <col min="1293" max="1293" width="13.1796875" style="38" bestFit="1" customWidth="1"/>
    <col min="1294" max="1537" width="8.7265625" style="38"/>
    <col min="1538" max="1538" width="12.7265625" style="38" bestFit="1" customWidth="1"/>
    <col min="1539" max="1539" width="20.81640625" style="38" customWidth="1"/>
    <col min="1540" max="1540" width="8.7265625" style="38"/>
    <col min="1541" max="1541" width="17.453125" style="38" customWidth="1"/>
    <col min="1542" max="1542" width="18" style="38" bestFit="1" customWidth="1"/>
    <col min="1543" max="1543" width="21.54296875" style="38" bestFit="1" customWidth="1"/>
    <col min="1544" max="1544" width="25.7265625" style="38" bestFit="1" customWidth="1"/>
    <col min="1545" max="1545" width="14.26953125" style="38" bestFit="1" customWidth="1"/>
    <col min="1546" max="1547" width="8.7265625" style="38"/>
    <col min="1548" max="1548" width="10.1796875" style="38" bestFit="1" customWidth="1"/>
    <col min="1549" max="1549" width="13.1796875" style="38" bestFit="1" customWidth="1"/>
    <col min="1550" max="1793" width="8.7265625" style="38"/>
    <col min="1794" max="1794" width="12.7265625" style="38" bestFit="1" customWidth="1"/>
    <col min="1795" max="1795" width="20.81640625" style="38" customWidth="1"/>
    <col min="1796" max="1796" width="8.7265625" style="38"/>
    <col min="1797" max="1797" width="17.453125" style="38" customWidth="1"/>
    <col min="1798" max="1798" width="18" style="38" bestFit="1" customWidth="1"/>
    <col min="1799" max="1799" width="21.54296875" style="38" bestFit="1" customWidth="1"/>
    <col min="1800" max="1800" width="25.7265625" style="38" bestFit="1" customWidth="1"/>
    <col min="1801" max="1801" width="14.26953125" style="38" bestFit="1" customWidth="1"/>
    <col min="1802" max="1803" width="8.7265625" style="38"/>
    <col min="1804" max="1804" width="10.1796875" style="38" bestFit="1" customWidth="1"/>
    <col min="1805" max="1805" width="13.1796875" style="38" bestFit="1" customWidth="1"/>
    <col min="1806" max="2049" width="8.7265625" style="38"/>
    <col min="2050" max="2050" width="12.7265625" style="38" bestFit="1" customWidth="1"/>
    <col min="2051" max="2051" width="20.81640625" style="38" customWidth="1"/>
    <col min="2052" max="2052" width="8.7265625" style="38"/>
    <col min="2053" max="2053" width="17.453125" style="38" customWidth="1"/>
    <col min="2054" max="2054" width="18" style="38" bestFit="1" customWidth="1"/>
    <col min="2055" max="2055" width="21.54296875" style="38" bestFit="1" customWidth="1"/>
    <col min="2056" max="2056" width="25.7265625" style="38" bestFit="1" customWidth="1"/>
    <col min="2057" max="2057" width="14.26953125" style="38" bestFit="1" customWidth="1"/>
    <col min="2058" max="2059" width="8.7265625" style="38"/>
    <col min="2060" max="2060" width="10.1796875" style="38" bestFit="1" customWidth="1"/>
    <col min="2061" max="2061" width="13.1796875" style="38" bestFit="1" customWidth="1"/>
    <col min="2062" max="2305" width="8.7265625" style="38"/>
    <col min="2306" max="2306" width="12.7265625" style="38" bestFit="1" customWidth="1"/>
    <col min="2307" max="2307" width="20.81640625" style="38" customWidth="1"/>
    <col min="2308" max="2308" width="8.7265625" style="38"/>
    <col min="2309" max="2309" width="17.453125" style="38" customWidth="1"/>
    <col min="2310" max="2310" width="18" style="38" bestFit="1" customWidth="1"/>
    <col min="2311" max="2311" width="21.54296875" style="38" bestFit="1" customWidth="1"/>
    <col min="2312" max="2312" width="25.7265625" style="38" bestFit="1" customWidth="1"/>
    <col min="2313" max="2313" width="14.26953125" style="38" bestFit="1" customWidth="1"/>
    <col min="2314" max="2315" width="8.7265625" style="38"/>
    <col min="2316" max="2316" width="10.1796875" style="38" bestFit="1" customWidth="1"/>
    <col min="2317" max="2317" width="13.1796875" style="38" bestFit="1" customWidth="1"/>
    <col min="2318" max="2561" width="8.7265625" style="38"/>
    <col min="2562" max="2562" width="12.7265625" style="38" bestFit="1" customWidth="1"/>
    <col min="2563" max="2563" width="20.81640625" style="38" customWidth="1"/>
    <col min="2564" max="2564" width="8.7265625" style="38"/>
    <col min="2565" max="2565" width="17.453125" style="38" customWidth="1"/>
    <col min="2566" max="2566" width="18" style="38" bestFit="1" customWidth="1"/>
    <col min="2567" max="2567" width="21.54296875" style="38" bestFit="1" customWidth="1"/>
    <col min="2568" max="2568" width="25.7265625" style="38" bestFit="1" customWidth="1"/>
    <col min="2569" max="2569" width="14.26953125" style="38" bestFit="1" customWidth="1"/>
    <col min="2570" max="2571" width="8.7265625" style="38"/>
    <col min="2572" max="2572" width="10.1796875" style="38" bestFit="1" customWidth="1"/>
    <col min="2573" max="2573" width="13.1796875" style="38" bestFit="1" customWidth="1"/>
    <col min="2574" max="2817" width="8.7265625" style="38"/>
    <col min="2818" max="2818" width="12.7265625" style="38" bestFit="1" customWidth="1"/>
    <col min="2819" max="2819" width="20.81640625" style="38" customWidth="1"/>
    <col min="2820" max="2820" width="8.7265625" style="38"/>
    <col min="2821" max="2821" width="17.453125" style="38" customWidth="1"/>
    <col min="2822" max="2822" width="18" style="38" bestFit="1" customWidth="1"/>
    <col min="2823" max="2823" width="21.54296875" style="38" bestFit="1" customWidth="1"/>
    <col min="2824" max="2824" width="25.7265625" style="38" bestFit="1" customWidth="1"/>
    <col min="2825" max="2825" width="14.26953125" style="38" bestFit="1" customWidth="1"/>
    <col min="2826" max="2827" width="8.7265625" style="38"/>
    <col min="2828" max="2828" width="10.1796875" style="38" bestFit="1" customWidth="1"/>
    <col min="2829" max="2829" width="13.1796875" style="38" bestFit="1" customWidth="1"/>
    <col min="2830" max="3073" width="8.7265625" style="38"/>
    <col min="3074" max="3074" width="12.7265625" style="38" bestFit="1" customWidth="1"/>
    <col min="3075" max="3075" width="20.81640625" style="38" customWidth="1"/>
    <col min="3076" max="3076" width="8.7265625" style="38"/>
    <col min="3077" max="3077" width="17.453125" style="38" customWidth="1"/>
    <col min="3078" max="3078" width="18" style="38" bestFit="1" customWidth="1"/>
    <col min="3079" max="3079" width="21.54296875" style="38" bestFit="1" customWidth="1"/>
    <col min="3080" max="3080" width="25.7265625" style="38" bestFit="1" customWidth="1"/>
    <col min="3081" max="3081" width="14.26953125" style="38" bestFit="1" customWidth="1"/>
    <col min="3082" max="3083" width="8.7265625" style="38"/>
    <col min="3084" max="3084" width="10.1796875" style="38" bestFit="1" customWidth="1"/>
    <col min="3085" max="3085" width="13.1796875" style="38" bestFit="1" customWidth="1"/>
    <col min="3086" max="3329" width="8.7265625" style="38"/>
    <col min="3330" max="3330" width="12.7265625" style="38" bestFit="1" customWidth="1"/>
    <col min="3331" max="3331" width="20.81640625" style="38" customWidth="1"/>
    <col min="3332" max="3332" width="8.7265625" style="38"/>
    <col min="3333" max="3333" width="17.453125" style="38" customWidth="1"/>
    <col min="3334" max="3334" width="18" style="38" bestFit="1" customWidth="1"/>
    <col min="3335" max="3335" width="21.54296875" style="38" bestFit="1" customWidth="1"/>
    <col min="3336" max="3336" width="25.7265625" style="38" bestFit="1" customWidth="1"/>
    <col min="3337" max="3337" width="14.26953125" style="38" bestFit="1" customWidth="1"/>
    <col min="3338" max="3339" width="8.7265625" style="38"/>
    <col min="3340" max="3340" width="10.1796875" style="38" bestFit="1" customWidth="1"/>
    <col min="3341" max="3341" width="13.1796875" style="38" bestFit="1" customWidth="1"/>
    <col min="3342" max="3585" width="8.7265625" style="38"/>
    <col min="3586" max="3586" width="12.7265625" style="38" bestFit="1" customWidth="1"/>
    <col min="3587" max="3587" width="20.81640625" style="38" customWidth="1"/>
    <col min="3588" max="3588" width="8.7265625" style="38"/>
    <col min="3589" max="3589" width="17.453125" style="38" customWidth="1"/>
    <col min="3590" max="3590" width="18" style="38" bestFit="1" customWidth="1"/>
    <col min="3591" max="3591" width="21.54296875" style="38" bestFit="1" customWidth="1"/>
    <col min="3592" max="3592" width="25.7265625" style="38" bestFit="1" customWidth="1"/>
    <col min="3593" max="3593" width="14.26953125" style="38" bestFit="1" customWidth="1"/>
    <col min="3594" max="3595" width="8.7265625" style="38"/>
    <col min="3596" max="3596" width="10.1796875" style="38" bestFit="1" customWidth="1"/>
    <col min="3597" max="3597" width="13.1796875" style="38" bestFit="1" customWidth="1"/>
    <col min="3598" max="3841" width="8.7265625" style="38"/>
    <col min="3842" max="3842" width="12.7265625" style="38" bestFit="1" customWidth="1"/>
    <col min="3843" max="3843" width="20.81640625" style="38" customWidth="1"/>
    <col min="3844" max="3844" width="8.7265625" style="38"/>
    <col min="3845" max="3845" width="17.453125" style="38" customWidth="1"/>
    <col min="3846" max="3846" width="18" style="38" bestFit="1" customWidth="1"/>
    <col min="3847" max="3847" width="21.54296875" style="38" bestFit="1" customWidth="1"/>
    <col min="3848" max="3848" width="25.7265625" style="38" bestFit="1" customWidth="1"/>
    <col min="3849" max="3849" width="14.26953125" style="38" bestFit="1" customWidth="1"/>
    <col min="3850" max="3851" width="8.7265625" style="38"/>
    <col min="3852" max="3852" width="10.1796875" style="38" bestFit="1" customWidth="1"/>
    <col min="3853" max="3853" width="13.1796875" style="38" bestFit="1" customWidth="1"/>
    <col min="3854" max="4097" width="8.7265625" style="38"/>
    <col min="4098" max="4098" width="12.7265625" style="38" bestFit="1" customWidth="1"/>
    <col min="4099" max="4099" width="20.81640625" style="38" customWidth="1"/>
    <col min="4100" max="4100" width="8.7265625" style="38"/>
    <col min="4101" max="4101" width="17.453125" style="38" customWidth="1"/>
    <col min="4102" max="4102" width="18" style="38" bestFit="1" customWidth="1"/>
    <col min="4103" max="4103" width="21.54296875" style="38" bestFit="1" customWidth="1"/>
    <col min="4104" max="4104" width="25.7265625" style="38" bestFit="1" customWidth="1"/>
    <col min="4105" max="4105" width="14.26953125" style="38" bestFit="1" customWidth="1"/>
    <col min="4106" max="4107" width="8.7265625" style="38"/>
    <col min="4108" max="4108" width="10.1796875" style="38" bestFit="1" customWidth="1"/>
    <col min="4109" max="4109" width="13.1796875" style="38" bestFit="1" customWidth="1"/>
    <col min="4110" max="4353" width="8.7265625" style="38"/>
    <col min="4354" max="4354" width="12.7265625" style="38" bestFit="1" customWidth="1"/>
    <col min="4355" max="4355" width="20.81640625" style="38" customWidth="1"/>
    <col min="4356" max="4356" width="8.7265625" style="38"/>
    <col min="4357" max="4357" width="17.453125" style="38" customWidth="1"/>
    <col min="4358" max="4358" width="18" style="38" bestFit="1" customWidth="1"/>
    <col min="4359" max="4359" width="21.54296875" style="38" bestFit="1" customWidth="1"/>
    <col min="4360" max="4360" width="25.7265625" style="38" bestFit="1" customWidth="1"/>
    <col min="4361" max="4361" width="14.26953125" style="38" bestFit="1" customWidth="1"/>
    <col min="4362" max="4363" width="8.7265625" style="38"/>
    <col min="4364" max="4364" width="10.1796875" style="38" bestFit="1" customWidth="1"/>
    <col min="4365" max="4365" width="13.1796875" style="38" bestFit="1" customWidth="1"/>
    <col min="4366" max="4609" width="8.7265625" style="38"/>
    <col min="4610" max="4610" width="12.7265625" style="38" bestFit="1" customWidth="1"/>
    <col min="4611" max="4611" width="20.81640625" style="38" customWidth="1"/>
    <col min="4612" max="4612" width="8.7265625" style="38"/>
    <col min="4613" max="4613" width="17.453125" style="38" customWidth="1"/>
    <col min="4614" max="4614" width="18" style="38" bestFit="1" customWidth="1"/>
    <col min="4615" max="4615" width="21.54296875" style="38" bestFit="1" customWidth="1"/>
    <col min="4616" max="4616" width="25.7265625" style="38" bestFit="1" customWidth="1"/>
    <col min="4617" max="4617" width="14.26953125" style="38" bestFit="1" customWidth="1"/>
    <col min="4618" max="4619" width="8.7265625" style="38"/>
    <col min="4620" max="4620" width="10.1796875" style="38" bestFit="1" customWidth="1"/>
    <col min="4621" max="4621" width="13.1796875" style="38" bestFit="1" customWidth="1"/>
    <col min="4622" max="4865" width="8.7265625" style="38"/>
    <col min="4866" max="4866" width="12.7265625" style="38" bestFit="1" customWidth="1"/>
    <col min="4867" max="4867" width="20.81640625" style="38" customWidth="1"/>
    <col min="4868" max="4868" width="8.7265625" style="38"/>
    <col min="4869" max="4869" width="17.453125" style="38" customWidth="1"/>
    <col min="4870" max="4870" width="18" style="38" bestFit="1" customWidth="1"/>
    <col min="4871" max="4871" width="21.54296875" style="38" bestFit="1" customWidth="1"/>
    <col min="4872" max="4872" width="25.7265625" style="38" bestFit="1" customWidth="1"/>
    <col min="4873" max="4873" width="14.26953125" style="38" bestFit="1" customWidth="1"/>
    <col min="4874" max="4875" width="8.7265625" style="38"/>
    <col min="4876" max="4876" width="10.1796875" style="38" bestFit="1" customWidth="1"/>
    <col min="4877" max="4877" width="13.1796875" style="38" bestFit="1" customWidth="1"/>
    <col min="4878" max="5121" width="8.7265625" style="38"/>
    <col min="5122" max="5122" width="12.7265625" style="38" bestFit="1" customWidth="1"/>
    <col min="5123" max="5123" width="20.81640625" style="38" customWidth="1"/>
    <col min="5124" max="5124" width="8.7265625" style="38"/>
    <col min="5125" max="5125" width="17.453125" style="38" customWidth="1"/>
    <col min="5126" max="5126" width="18" style="38" bestFit="1" customWidth="1"/>
    <col min="5127" max="5127" width="21.54296875" style="38" bestFit="1" customWidth="1"/>
    <col min="5128" max="5128" width="25.7265625" style="38" bestFit="1" customWidth="1"/>
    <col min="5129" max="5129" width="14.26953125" style="38" bestFit="1" customWidth="1"/>
    <col min="5130" max="5131" width="8.7265625" style="38"/>
    <col min="5132" max="5132" width="10.1796875" style="38" bestFit="1" customWidth="1"/>
    <col min="5133" max="5133" width="13.1796875" style="38" bestFit="1" customWidth="1"/>
    <col min="5134" max="5377" width="8.7265625" style="38"/>
    <col min="5378" max="5378" width="12.7265625" style="38" bestFit="1" customWidth="1"/>
    <col min="5379" max="5379" width="20.81640625" style="38" customWidth="1"/>
    <col min="5380" max="5380" width="8.7265625" style="38"/>
    <col min="5381" max="5381" width="17.453125" style="38" customWidth="1"/>
    <col min="5382" max="5382" width="18" style="38" bestFit="1" customWidth="1"/>
    <col min="5383" max="5383" width="21.54296875" style="38" bestFit="1" customWidth="1"/>
    <col min="5384" max="5384" width="25.7265625" style="38" bestFit="1" customWidth="1"/>
    <col min="5385" max="5385" width="14.26953125" style="38" bestFit="1" customWidth="1"/>
    <col min="5386" max="5387" width="8.7265625" style="38"/>
    <col min="5388" max="5388" width="10.1796875" style="38" bestFit="1" customWidth="1"/>
    <col min="5389" max="5389" width="13.1796875" style="38" bestFit="1" customWidth="1"/>
    <col min="5390" max="5633" width="8.7265625" style="38"/>
    <col min="5634" max="5634" width="12.7265625" style="38" bestFit="1" customWidth="1"/>
    <col min="5635" max="5635" width="20.81640625" style="38" customWidth="1"/>
    <col min="5636" max="5636" width="8.7265625" style="38"/>
    <col min="5637" max="5637" width="17.453125" style="38" customWidth="1"/>
    <col min="5638" max="5638" width="18" style="38" bestFit="1" customWidth="1"/>
    <col min="5639" max="5639" width="21.54296875" style="38" bestFit="1" customWidth="1"/>
    <col min="5640" max="5640" width="25.7265625" style="38" bestFit="1" customWidth="1"/>
    <col min="5641" max="5641" width="14.26953125" style="38" bestFit="1" customWidth="1"/>
    <col min="5642" max="5643" width="8.7265625" style="38"/>
    <col min="5644" max="5644" width="10.1796875" style="38" bestFit="1" customWidth="1"/>
    <col min="5645" max="5645" width="13.1796875" style="38" bestFit="1" customWidth="1"/>
    <col min="5646" max="5889" width="8.7265625" style="38"/>
    <col min="5890" max="5890" width="12.7265625" style="38" bestFit="1" customWidth="1"/>
    <col min="5891" max="5891" width="20.81640625" style="38" customWidth="1"/>
    <col min="5892" max="5892" width="8.7265625" style="38"/>
    <col min="5893" max="5893" width="17.453125" style="38" customWidth="1"/>
    <col min="5894" max="5894" width="18" style="38" bestFit="1" customWidth="1"/>
    <col min="5895" max="5895" width="21.54296875" style="38" bestFit="1" customWidth="1"/>
    <col min="5896" max="5896" width="25.7265625" style="38" bestFit="1" customWidth="1"/>
    <col min="5897" max="5897" width="14.26953125" style="38" bestFit="1" customWidth="1"/>
    <col min="5898" max="5899" width="8.7265625" style="38"/>
    <col min="5900" max="5900" width="10.1796875" style="38" bestFit="1" customWidth="1"/>
    <col min="5901" max="5901" width="13.1796875" style="38" bestFit="1" customWidth="1"/>
    <col min="5902" max="6145" width="8.7265625" style="38"/>
    <col min="6146" max="6146" width="12.7265625" style="38" bestFit="1" customWidth="1"/>
    <col min="6147" max="6147" width="20.81640625" style="38" customWidth="1"/>
    <col min="6148" max="6148" width="8.7265625" style="38"/>
    <col min="6149" max="6149" width="17.453125" style="38" customWidth="1"/>
    <col min="6150" max="6150" width="18" style="38" bestFit="1" customWidth="1"/>
    <col min="6151" max="6151" width="21.54296875" style="38" bestFit="1" customWidth="1"/>
    <col min="6152" max="6152" width="25.7265625" style="38" bestFit="1" customWidth="1"/>
    <col min="6153" max="6153" width="14.26953125" style="38" bestFit="1" customWidth="1"/>
    <col min="6154" max="6155" width="8.7265625" style="38"/>
    <col min="6156" max="6156" width="10.1796875" style="38" bestFit="1" customWidth="1"/>
    <col min="6157" max="6157" width="13.1796875" style="38" bestFit="1" customWidth="1"/>
    <col min="6158" max="6401" width="8.7265625" style="38"/>
    <col min="6402" max="6402" width="12.7265625" style="38" bestFit="1" customWidth="1"/>
    <col min="6403" max="6403" width="20.81640625" style="38" customWidth="1"/>
    <col min="6404" max="6404" width="8.7265625" style="38"/>
    <col min="6405" max="6405" width="17.453125" style="38" customWidth="1"/>
    <col min="6406" max="6406" width="18" style="38" bestFit="1" customWidth="1"/>
    <col min="6407" max="6407" width="21.54296875" style="38" bestFit="1" customWidth="1"/>
    <col min="6408" max="6408" width="25.7265625" style="38" bestFit="1" customWidth="1"/>
    <col min="6409" max="6409" width="14.26953125" style="38" bestFit="1" customWidth="1"/>
    <col min="6410" max="6411" width="8.7265625" style="38"/>
    <col min="6412" max="6412" width="10.1796875" style="38" bestFit="1" customWidth="1"/>
    <col min="6413" max="6413" width="13.1796875" style="38" bestFit="1" customWidth="1"/>
    <col min="6414" max="6657" width="8.7265625" style="38"/>
    <col min="6658" max="6658" width="12.7265625" style="38" bestFit="1" customWidth="1"/>
    <col min="6659" max="6659" width="20.81640625" style="38" customWidth="1"/>
    <col min="6660" max="6660" width="8.7265625" style="38"/>
    <col min="6661" max="6661" width="17.453125" style="38" customWidth="1"/>
    <col min="6662" max="6662" width="18" style="38" bestFit="1" customWidth="1"/>
    <col min="6663" max="6663" width="21.54296875" style="38" bestFit="1" customWidth="1"/>
    <col min="6664" max="6664" width="25.7265625" style="38" bestFit="1" customWidth="1"/>
    <col min="6665" max="6665" width="14.26953125" style="38" bestFit="1" customWidth="1"/>
    <col min="6666" max="6667" width="8.7265625" style="38"/>
    <col min="6668" max="6668" width="10.1796875" style="38" bestFit="1" customWidth="1"/>
    <col min="6669" max="6669" width="13.1796875" style="38" bestFit="1" customWidth="1"/>
    <col min="6670" max="6913" width="8.7265625" style="38"/>
    <col min="6914" max="6914" width="12.7265625" style="38" bestFit="1" customWidth="1"/>
    <col min="6915" max="6915" width="20.81640625" style="38" customWidth="1"/>
    <col min="6916" max="6916" width="8.7265625" style="38"/>
    <col min="6917" max="6917" width="17.453125" style="38" customWidth="1"/>
    <col min="6918" max="6918" width="18" style="38" bestFit="1" customWidth="1"/>
    <col min="6919" max="6919" width="21.54296875" style="38" bestFit="1" customWidth="1"/>
    <col min="6920" max="6920" width="25.7265625" style="38" bestFit="1" customWidth="1"/>
    <col min="6921" max="6921" width="14.26953125" style="38" bestFit="1" customWidth="1"/>
    <col min="6922" max="6923" width="8.7265625" style="38"/>
    <col min="6924" max="6924" width="10.1796875" style="38" bestFit="1" customWidth="1"/>
    <col min="6925" max="6925" width="13.1796875" style="38" bestFit="1" customWidth="1"/>
    <col min="6926" max="7169" width="8.7265625" style="38"/>
    <col min="7170" max="7170" width="12.7265625" style="38" bestFit="1" customWidth="1"/>
    <col min="7171" max="7171" width="20.81640625" style="38" customWidth="1"/>
    <col min="7172" max="7172" width="8.7265625" style="38"/>
    <col min="7173" max="7173" width="17.453125" style="38" customWidth="1"/>
    <col min="7174" max="7174" width="18" style="38" bestFit="1" customWidth="1"/>
    <col min="7175" max="7175" width="21.54296875" style="38" bestFit="1" customWidth="1"/>
    <col min="7176" max="7176" width="25.7265625" style="38" bestFit="1" customWidth="1"/>
    <col min="7177" max="7177" width="14.26953125" style="38" bestFit="1" customWidth="1"/>
    <col min="7178" max="7179" width="8.7265625" style="38"/>
    <col min="7180" max="7180" width="10.1796875" style="38" bestFit="1" customWidth="1"/>
    <col min="7181" max="7181" width="13.1796875" style="38" bestFit="1" customWidth="1"/>
    <col min="7182" max="7425" width="8.7265625" style="38"/>
    <col min="7426" max="7426" width="12.7265625" style="38" bestFit="1" customWidth="1"/>
    <col min="7427" max="7427" width="20.81640625" style="38" customWidth="1"/>
    <col min="7428" max="7428" width="8.7265625" style="38"/>
    <col min="7429" max="7429" width="17.453125" style="38" customWidth="1"/>
    <col min="7430" max="7430" width="18" style="38" bestFit="1" customWidth="1"/>
    <col min="7431" max="7431" width="21.54296875" style="38" bestFit="1" customWidth="1"/>
    <col min="7432" max="7432" width="25.7265625" style="38" bestFit="1" customWidth="1"/>
    <col min="7433" max="7433" width="14.26953125" style="38" bestFit="1" customWidth="1"/>
    <col min="7434" max="7435" width="8.7265625" style="38"/>
    <col min="7436" max="7436" width="10.1796875" style="38" bestFit="1" customWidth="1"/>
    <col min="7437" max="7437" width="13.1796875" style="38" bestFit="1" customWidth="1"/>
    <col min="7438" max="7681" width="8.7265625" style="38"/>
    <col min="7682" max="7682" width="12.7265625" style="38" bestFit="1" customWidth="1"/>
    <col min="7683" max="7683" width="20.81640625" style="38" customWidth="1"/>
    <col min="7684" max="7684" width="8.7265625" style="38"/>
    <col min="7685" max="7685" width="17.453125" style="38" customWidth="1"/>
    <col min="7686" max="7686" width="18" style="38" bestFit="1" customWidth="1"/>
    <col min="7687" max="7687" width="21.54296875" style="38" bestFit="1" customWidth="1"/>
    <col min="7688" max="7688" width="25.7265625" style="38" bestFit="1" customWidth="1"/>
    <col min="7689" max="7689" width="14.26953125" style="38" bestFit="1" customWidth="1"/>
    <col min="7690" max="7691" width="8.7265625" style="38"/>
    <col min="7692" max="7692" width="10.1796875" style="38" bestFit="1" customWidth="1"/>
    <col min="7693" max="7693" width="13.1796875" style="38" bestFit="1" customWidth="1"/>
    <col min="7694" max="7937" width="8.7265625" style="38"/>
    <col min="7938" max="7938" width="12.7265625" style="38" bestFit="1" customWidth="1"/>
    <col min="7939" max="7939" width="20.81640625" style="38" customWidth="1"/>
    <col min="7940" max="7940" width="8.7265625" style="38"/>
    <col min="7941" max="7941" width="17.453125" style="38" customWidth="1"/>
    <col min="7942" max="7942" width="18" style="38" bestFit="1" customWidth="1"/>
    <col min="7943" max="7943" width="21.54296875" style="38" bestFit="1" customWidth="1"/>
    <col min="7944" max="7944" width="25.7265625" style="38" bestFit="1" customWidth="1"/>
    <col min="7945" max="7945" width="14.26953125" style="38" bestFit="1" customWidth="1"/>
    <col min="7946" max="7947" width="8.7265625" style="38"/>
    <col min="7948" max="7948" width="10.1796875" style="38" bestFit="1" customWidth="1"/>
    <col min="7949" max="7949" width="13.1796875" style="38" bestFit="1" customWidth="1"/>
    <col min="7950" max="8193" width="8.7265625" style="38"/>
    <col min="8194" max="8194" width="12.7265625" style="38" bestFit="1" customWidth="1"/>
    <col min="8195" max="8195" width="20.81640625" style="38" customWidth="1"/>
    <col min="8196" max="8196" width="8.7265625" style="38"/>
    <col min="8197" max="8197" width="17.453125" style="38" customWidth="1"/>
    <col min="8198" max="8198" width="18" style="38" bestFit="1" customWidth="1"/>
    <col min="8199" max="8199" width="21.54296875" style="38" bestFit="1" customWidth="1"/>
    <col min="8200" max="8200" width="25.7265625" style="38" bestFit="1" customWidth="1"/>
    <col min="8201" max="8201" width="14.26953125" style="38" bestFit="1" customWidth="1"/>
    <col min="8202" max="8203" width="8.7265625" style="38"/>
    <col min="8204" max="8204" width="10.1796875" style="38" bestFit="1" customWidth="1"/>
    <col min="8205" max="8205" width="13.1796875" style="38" bestFit="1" customWidth="1"/>
    <col min="8206" max="8449" width="8.7265625" style="38"/>
    <col min="8450" max="8450" width="12.7265625" style="38" bestFit="1" customWidth="1"/>
    <col min="8451" max="8451" width="20.81640625" style="38" customWidth="1"/>
    <col min="8452" max="8452" width="8.7265625" style="38"/>
    <col min="8453" max="8453" width="17.453125" style="38" customWidth="1"/>
    <col min="8454" max="8454" width="18" style="38" bestFit="1" customWidth="1"/>
    <col min="8455" max="8455" width="21.54296875" style="38" bestFit="1" customWidth="1"/>
    <col min="8456" max="8456" width="25.7265625" style="38" bestFit="1" customWidth="1"/>
    <col min="8457" max="8457" width="14.26953125" style="38" bestFit="1" customWidth="1"/>
    <col min="8458" max="8459" width="8.7265625" style="38"/>
    <col min="8460" max="8460" width="10.1796875" style="38" bestFit="1" customWidth="1"/>
    <col min="8461" max="8461" width="13.1796875" style="38" bestFit="1" customWidth="1"/>
    <col min="8462" max="8705" width="8.7265625" style="38"/>
    <col min="8706" max="8706" width="12.7265625" style="38" bestFit="1" customWidth="1"/>
    <col min="8707" max="8707" width="20.81640625" style="38" customWidth="1"/>
    <col min="8708" max="8708" width="8.7265625" style="38"/>
    <col min="8709" max="8709" width="17.453125" style="38" customWidth="1"/>
    <col min="8710" max="8710" width="18" style="38" bestFit="1" customWidth="1"/>
    <col min="8711" max="8711" width="21.54296875" style="38" bestFit="1" customWidth="1"/>
    <col min="8712" max="8712" width="25.7265625" style="38" bestFit="1" customWidth="1"/>
    <col min="8713" max="8713" width="14.26953125" style="38" bestFit="1" customWidth="1"/>
    <col min="8714" max="8715" width="8.7265625" style="38"/>
    <col min="8716" max="8716" width="10.1796875" style="38" bestFit="1" customWidth="1"/>
    <col min="8717" max="8717" width="13.1796875" style="38" bestFit="1" customWidth="1"/>
    <col min="8718" max="8961" width="8.7265625" style="38"/>
    <col min="8962" max="8962" width="12.7265625" style="38" bestFit="1" customWidth="1"/>
    <col min="8963" max="8963" width="20.81640625" style="38" customWidth="1"/>
    <col min="8964" max="8964" width="8.7265625" style="38"/>
    <col min="8965" max="8965" width="17.453125" style="38" customWidth="1"/>
    <col min="8966" max="8966" width="18" style="38" bestFit="1" customWidth="1"/>
    <col min="8967" max="8967" width="21.54296875" style="38" bestFit="1" customWidth="1"/>
    <col min="8968" max="8968" width="25.7265625" style="38" bestFit="1" customWidth="1"/>
    <col min="8969" max="8969" width="14.26953125" style="38" bestFit="1" customWidth="1"/>
    <col min="8970" max="8971" width="8.7265625" style="38"/>
    <col min="8972" max="8972" width="10.1796875" style="38" bestFit="1" customWidth="1"/>
    <col min="8973" max="8973" width="13.1796875" style="38" bestFit="1" customWidth="1"/>
    <col min="8974" max="9217" width="8.7265625" style="38"/>
    <col min="9218" max="9218" width="12.7265625" style="38" bestFit="1" customWidth="1"/>
    <col min="9219" max="9219" width="20.81640625" style="38" customWidth="1"/>
    <col min="9220" max="9220" width="8.7265625" style="38"/>
    <col min="9221" max="9221" width="17.453125" style="38" customWidth="1"/>
    <col min="9222" max="9222" width="18" style="38" bestFit="1" customWidth="1"/>
    <col min="9223" max="9223" width="21.54296875" style="38" bestFit="1" customWidth="1"/>
    <col min="9224" max="9224" width="25.7265625" style="38" bestFit="1" customWidth="1"/>
    <col min="9225" max="9225" width="14.26953125" style="38" bestFit="1" customWidth="1"/>
    <col min="9226" max="9227" width="8.7265625" style="38"/>
    <col min="9228" max="9228" width="10.1796875" style="38" bestFit="1" customWidth="1"/>
    <col min="9229" max="9229" width="13.1796875" style="38" bestFit="1" customWidth="1"/>
    <col min="9230" max="9473" width="8.7265625" style="38"/>
    <col min="9474" max="9474" width="12.7265625" style="38" bestFit="1" customWidth="1"/>
    <col min="9475" max="9475" width="20.81640625" style="38" customWidth="1"/>
    <col min="9476" max="9476" width="8.7265625" style="38"/>
    <col min="9477" max="9477" width="17.453125" style="38" customWidth="1"/>
    <col min="9478" max="9478" width="18" style="38" bestFit="1" customWidth="1"/>
    <col min="9479" max="9479" width="21.54296875" style="38" bestFit="1" customWidth="1"/>
    <col min="9480" max="9480" width="25.7265625" style="38" bestFit="1" customWidth="1"/>
    <col min="9481" max="9481" width="14.26953125" style="38" bestFit="1" customWidth="1"/>
    <col min="9482" max="9483" width="8.7265625" style="38"/>
    <col min="9484" max="9484" width="10.1796875" style="38" bestFit="1" customWidth="1"/>
    <col min="9485" max="9485" width="13.1796875" style="38" bestFit="1" customWidth="1"/>
    <col min="9486" max="9729" width="8.7265625" style="38"/>
    <col min="9730" max="9730" width="12.7265625" style="38" bestFit="1" customWidth="1"/>
    <col min="9731" max="9731" width="20.81640625" style="38" customWidth="1"/>
    <col min="9732" max="9732" width="8.7265625" style="38"/>
    <col min="9733" max="9733" width="17.453125" style="38" customWidth="1"/>
    <col min="9734" max="9734" width="18" style="38" bestFit="1" customWidth="1"/>
    <col min="9735" max="9735" width="21.54296875" style="38" bestFit="1" customWidth="1"/>
    <col min="9736" max="9736" width="25.7265625" style="38" bestFit="1" customWidth="1"/>
    <col min="9737" max="9737" width="14.26953125" style="38" bestFit="1" customWidth="1"/>
    <col min="9738" max="9739" width="8.7265625" style="38"/>
    <col min="9740" max="9740" width="10.1796875" style="38" bestFit="1" customWidth="1"/>
    <col min="9741" max="9741" width="13.1796875" style="38" bestFit="1" customWidth="1"/>
    <col min="9742" max="9985" width="8.7265625" style="38"/>
    <col min="9986" max="9986" width="12.7265625" style="38" bestFit="1" customWidth="1"/>
    <col min="9987" max="9987" width="20.81640625" style="38" customWidth="1"/>
    <col min="9988" max="9988" width="8.7265625" style="38"/>
    <col min="9989" max="9989" width="17.453125" style="38" customWidth="1"/>
    <col min="9990" max="9990" width="18" style="38" bestFit="1" customWidth="1"/>
    <col min="9991" max="9991" width="21.54296875" style="38" bestFit="1" customWidth="1"/>
    <col min="9992" max="9992" width="25.7265625" style="38" bestFit="1" customWidth="1"/>
    <col min="9993" max="9993" width="14.26953125" style="38" bestFit="1" customWidth="1"/>
    <col min="9994" max="9995" width="8.7265625" style="38"/>
    <col min="9996" max="9996" width="10.1796875" style="38" bestFit="1" customWidth="1"/>
    <col min="9997" max="9997" width="13.1796875" style="38" bestFit="1" customWidth="1"/>
    <col min="9998" max="10241" width="8.7265625" style="38"/>
    <col min="10242" max="10242" width="12.7265625" style="38" bestFit="1" customWidth="1"/>
    <col min="10243" max="10243" width="20.81640625" style="38" customWidth="1"/>
    <col min="10244" max="10244" width="8.7265625" style="38"/>
    <col min="10245" max="10245" width="17.453125" style="38" customWidth="1"/>
    <col min="10246" max="10246" width="18" style="38" bestFit="1" customWidth="1"/>
    <col min="10247" max="10247" width="21.54296875" style="38" bestFit="1" customWidth="1"/>
    <col min="10248" max="10248" width="25.7265625" style="38" bestFit="1" customWidth="1"/>
    <col min="10249" max="10249" width="14.26953125" style="38" bestFit="1" customWidth="1"/>
    <col min="10250" max="10251" width="8.7265625" style="38"/>
    <col min="10252" max="10252" width="10.1796875" style="38" bestFit="1" customWidth="1"/>
    <col min="10253" max="10253" width="13.1796875" style="38" bestFit="1" customWidth="1"/>
    <col min="10254" max="10497" width="8.7265625" style="38"/>
    <col min="10498" max="10498" width="12.7265625" style="38" bestFit="1" customWidth="1"/>
    <col min="10499" max="10499" width="20.81640625" style="38" customWidth="1"/>
    <col min="10500" max="10500" width="8.7265625" style="38"/>
    <col min="10501" max="10501" width="17.453125" style="38" customWidth="1"/>
    <col min="10502" max="10502" width="18" style="38" bestFit="1" customWidth="1"/>
    <col min="10503" max="10503" width="21.54296875" style="38" bestFit="1" customWidth="1"/>
    <col min="10504" max="10504" width="25.7265625" style="38" bestFit="1" customWidth="1"/>
    <col min="10505" max="10505" width="14.26953125" style="38" bestFit="1" customWidth="1"/>
    <col min="10506" max="10507" width="8.7265625" style="38"/>
    <col min="10508" max="10508" width="10.1796875" style="38" bestFit="1" customWidth="1"/>
    <col min="10509" max="10509" width="13.1796875" style="38" bestFit="1" customWidth="1"/>
    <col min="10510" max="10753" width="8.7265625" style="38"/>
    <col min="10754" max="10754" width="12.7265625" style="38" bestFit="1" customWidth="1"/>
    <col min="10755" max="10755" width="20.81640625" style="38" customWidth="1"/>
    <col min="10756" max="10756" width="8.7265625" style="38"/>
    <col min="10757" max="10757" width="17.453125" style="38" customWidth="1"/>
    <col min="10758" max="10758" width="18" style="38" bestFit="1" customWidth="1"/>
    <col min="10759" max="10759" width="21.54296875" style="38" bestFit="1" customWidth="1"/>
    <col min="10760" max="10760" width="25.7265625" style="38" bestFit="1" customWidth="1"/>
    <col min="10761" max="10761" width="14.26953125" style="38" bestFit="1" customWidth="1"/>
    <col min="10762" max="10763" width="8.7265625" style="38"/>
    <col min="10764" max="10764" width="10.1796875" style="38" bestFit="1" customWidth="1"/>
    <col min="10765" max="10765" width="13.1796875" style="38" bestFit="1" customWidth="1"/>
    <col min="10766" max="11009" width="8.7265625" style="38"/>
    <col min="11010" max="11010" width="12.7265625" style="38" bestFit="1" customWidth="1"/>
    <col min="11011" max="11011" width="20.81640625" style="38" customWidth="1"/>
    <col min="11012" max="11012" width="8.7265625" style="38"/>
    <col min="11013" max="11013" width="17.453125" style="38" customWidth="1"/>
    <col min="11014" max="11014" width="18" style="38" bestFit="1" customWidth="1"/>
    <col min="11015" max="11015" width="21.54296875" style="38" bestFit="1" customWidth="1"/>
    <col min="11016" max="11016" width="25.7265625" style="38" bestFit="1" customWidth="1"/>
    <col min="11017" max="11017" width="14.26953125" style="38" bestFit="1" customWidth="1"/>
    <col min="11018" max="11019" width="8.7265625" style="38"/>
    <col min="11020" max="11020" width="10.1796875" style="38" bestFit="1" customWidth="1"/>
    <col min="11021" max="11021" width="13.1796875" style="38" bestFit="1" customWidth="1"/>
    <col min="11022" max="11265" width="8.7265625" style="38"/>
    <col min="11266" max="11266" width="12.7265625" style="38" bestFit="1" customWidth="1"/>
    <col min="11267" max="11267" width="20.81640625" style="38" customWidth="1"/>
    <col min="11268" max="11268" width="8.7265625" style="38"/>
    <col min="11269" max="11269" width="17.453125" style="38" customWidth="1"/>
    <col min="11270" max="11270" width="18" style="38" bestFit="1" customWidth="1"/>
    <col min="11271" max="11271" width="21.54296875" style="38" bestFit="1" customWidth="1"/>
    <col min="11272" max="11272" width="25.7265625" style="38" bestFit="1" customWidth="1"/>
    <col min="11273" max="11273" width="14.26953125" style="38" bestFit="1" customWidth="1"/>
    <col min="11274" max="11275" width="8.7265625" style="38"/>
    <col min="11276" max="11276" width="10.1796875" style="38" bestFit="1" customWidth="1"/>
    <col min="11277" max="11277" width="13.1796875" style="38" bestFit="1" customWidth="1"/>
    <col min="11278" max="11521" width="8.7265625" style="38"/>
    <col min="11522" max="11522" width="12.7265625" style="38" bestFit="1" customWidth="1"/>
    <col min="11523" max="11523" width="20.81640625" style="38" customWidth="1"/>
    <col min="11524" max="11524" width="8.7265625" style="38"/>
    <col min="11525" max="11525" width="17.453125" style="38" customWidth="1"/>
    <col min="11526" max="11526" width="18" style="38" bestFit="1" customWidth="1"/>
    <col min="11527" max="11527" width="21.54296875" style="38" bestFit="1" customWidth="1"/>
    <col min="11528" max="11528" width="25.7265625" style="38" bestFit="1" customWidth="1"/>
    <col min="11529" max="11529" width="14.26953125" style="38" bestFit="1" customWidth="1"/>
    <col min="11530" max="11531" width="8.7265625" style="38"/>
    <col min="11532" max="11532" width="10.1796875" style="38" bestFit="1" customWidth="1"/>
    <col min="11533" max="11533" width="13.1796875" style="38" bestFit="1" customWidth="1"/>
    <col min="11534" max="11777" width="8.7265625" style="38"/>
    <col min="11778" max="11778" width="12.7265625" style="38" bestFit="1" customWidth="1"/>
    <col min="11779" max="11779" width="20.81640625" style="38" customWidth="1"/>
    <col min="11780" max="11780" width="8.7265625" style="38"/>
    <col min="11781" max="11781" width="17.453125" style="38" customWidth="1"/>
    <col min="11782" max="11782" width="18" style="38" bestFit="1" customWidth="1"/>
    <col min="11783" max="11783" width="21.54296875" style="38" bestFit="1" customWidth="1"/>
    <col min="11784" max="11784" width="25.7265625" style="38" bestFit="1" customWidth="1"/>
    <col min="11785" max="11785" width="14.26953125" style="38" bestFit="1" customWidth="1"/>
    <col min="11786" max="11787" width="8.7265625" style="38"/>
    <col min="11788" max="11788" width="10.1796875" style="38" bestFit="1" customWidth="1"/>
    <col min="11789" max="11789" width="13.1796875" style="38" bestFit="1" customWidth="1"/>
    <col min="11790" max="12033" width="8.7265625" style="38"/>
    <col min="12034" max="12034" width="12.7265625" style="38" bestFit="1" customWidth="1"/>
    <col min="12035" max="12035" width="20.81640625" style="38" customWidth="1"/>
    <col min="12036" max="12036" width="8.7265625" style="38"/>
    <col min="12037" max="12037" width="17.453125" style="38" customWidth="1"/>
    <col min="12038" max="12038" width="18" style="38" bestFit="1" customWidth="1"/>
    <col min="12039" max="12039" width="21.54296875" style="38" bestFit="1" customWidth="1"/>
    <col min="12040" max="12040" width="25.7265625" style="38" bestFit="1" customWidth="1"/>
    <col min="12041" max="12041" width="14.26953125" style="38" bestFit="1" customWidth="1"/>
    <col min="12042" max="12043" width="8.7265625" style="38"/>
    <col min="12044" max="12044" width="10.1796875" style="38" bestFit="1" customWidth="1"/>
    <col min="12045" max="12045" width="13.1796875" style="38" bestFit="1" customWidth="1"/>
    <col min="12046" max="12289" width="8.7265625" style="38"/>
    <col min="12290" max="12290" width="12.7265625" style="38" bestFit="1" customWidth="1"/>
    <col min="12291" max="12291" width="20.81640625" style="38" customWidth="1"/>
    <col min="12292" max="12292" width="8.7265625" style="38"/>
    <col min="12293" max="12293" width="17.453125" style="38" customWidth="1"/>
    <col min="12294" max="12294" width="18" style="38" bestFit="1" customWidth="1"/>
    <col min="12295" max="12295" width="21.54296875" style="38" bestFit="1" customWidth="1"/>
    <col min="12296" max="12296" width="25.7265625" style="38" bestFit="1" customWidth="1"/>
    <col min="12297" max="12297" width="14.26953125" style="38" bestFit="1" customWidth="1"/>
    <col min="12298" max="12299" width="8.7265625" style="38"/>
    <col min="12300" max="12300" width="10.1796875" style="38" bestFit="1" customWidth="1"/>
    <col min="12301" max="12301" width="13.1796875" style="38" bestFit="1" customWidth="1"/>
    <col min="12302" max="12545" width="8.7265625" style="38"/>
    <col min="12546" max="12546" width="12.7265625" style="38" bestFit="1" customWidth="1"/>
    <col min="12547" max="12547" width="20.81640625" style="38" customWidth="1"/>
    <col min="12548" max="12548" width="8.7265625" style="38"/>
    <col min="12549" max="12549" width="17.453125" style="38" customWidth="1"/>
    <col min="12550" max="12550" width="18" style="38" bestFit="1" customWidth="1"/>
    <col min="12551" max="12551" width="21.54296875" style="38" bestFit="1" customWidth="1"/>
    <col min="12552" max="12552" width="25.7265625" style="38" bestFit="1" customWidth="1"/>
    <col min="12553" max="12553" width="14.26953125" style="38" bestFit="1" customWidth="1"/>
    <col min="12554" max="12555" width="8.7265625" style="38"/>
    <col min="12556" max="12556" width="10.1796875" style="38" bestFit="1" customWidth="1"/>
    <col min="12557" max="12557" width="13.1796875" style="38" bestFit="1" customWidth="1"/>
    <col min="12558" max="12801" width="8.7265625" style="38"/>
    <col min="12802" max="12802" width="12.7265625" style="38" bestFit="1" customWidth="1"/>
    <col min="12803" max="12803" width="20.81640625" style="38" customWidth="1"/>
    <col min="12804" max="12804" width="8.7265625" style="38"/>
    <col min="12805" max="12805" width="17.453125" style="38" customWidth="1"/>
    <col min="12806" max="12806" width="18" style="38" bestFit="1" customWidth="1"/>
    <col min="12807" max="12807" width="21.54296875" style="38" bestFit="1" customWidth="1"/>
    <col min="12808" max="12808" width="25.7265625" style="38" bestFit="1" customWidth="1"/>
    <col min="12809" max="12809" width="14.26953125" style="38" bestFit="1" customWidth="1"/>
    <col min="12810" max="12811" width="8.7265625" style="38"/>
    <col min="12812" max="12812" width="10.1796875" style="38" bestFit="1" customWidth="1"/>
    <col min="12813" max="12813" width="13.1796875" style="38" bestFit="1" customWidth="1"/>
    <col min="12814" max="13057" width="8.7265625" style="38"/>
    <col min="13058" max="13058" width="12.7265625" style="38" bestFit="1" customWidth="1"/>
    <col min="13059" max="13059" width="20.81640625" style="38" customWidth="1"/>
    <col min="13060" max="13060" width="8.7265625" style="38"/>
    <col min="13061" max="13061" width="17.453125" style="38" customWidth="1"/>
    <col min="13062" max="13062" width="18" style="38" bestFit="1" customWidth="1"/>
    <col min="13063" max="13063" width="21.54296875" style="38" bestFit="1" customWidth="1"/>
    <col min="13064" max="13064" width="25.7265625" style="38" bestFit="1" customWidth="1"/>
    <col min="13065" max="13065" width="14.26953125" style="38" bestFit="1" customWidth="1"/>
    <col min="13066" max="13067" width="8.7265625" style="38"/>
    <col min="13068" max="13068" width="10.1796875" style="38" bestFit="1" customWidth="1"/>
    <col min="13069" max="13069" width="13.1796875" style="38" bestFit="1" customWidth="1"/>
    <col min="13070" max="13313" width="8.7265625" style="38"/>
    <col min="13314" max="13314" width="12.7265625" style="38" bestFit="1" customWidth="1"/>
    <col min="13315" max="13315" width="20.81640625" style="38" customWidth="1"/>
    <col min="13316" max="13316" width="8.7265625" style="38"/>
    <col min="13317" max="13317" width="17.453125" style="38" customWidth="1"/>
    <col min="13318" max="13318" width="18" style="38" bestFit="1" customWidth="1"/>
    <col min="13319" max="13319" width="21.54296875" style="38" bestFit="1" customWidth="1"/>
    <col min="13320" max="13320" width="25.7265625" style="38" bestFit="1" customWidth="1"/>
    <col min="13321" max="13321" width="14.26953125" style="38" bestFit="1" customWidth="1"/>
    <col min="13322" max="13323" width="8.7265625" style="38"/>
    <col min="13324" max="13324" width="10.1796875" style="38" bestFit="1" customWidth="1"/>
    <col min="13325" max="13325" width="13.1796875" style="38" bestFit="1" customWidth="1"/>
    <col min="13326" max="13569" width="8.7265625" style="38"/>
    <col min="13570" max="13570" width="12.7265625" style="38" bestFit="1" customWidth="1"/>
    <col min="13571" max="13571" width="20.81640625" style="38" customWidth="1"/>
    <col min="13572" max="13572" width="8.7265625" style="38"/>
    <col min="13573" max="13573" width="17.453125" style="38" customWidth="1"/>
    <col min="13574" max="13574" width="18" style="38" bestFit="1" customWidth="1"/>
    <col min="13575" max="13575" width="21.54296875" style="38" bestFit="1" customWidth="1"/>
    <col min="13576" max="13576" width="25.7265625" style="38" bestFit="1" customWidth="1"/>
    <col min="13577" max="13577" width="14.26953125" style="38" bestFit="1" customWidth="1"/>
    <col min="13578" max="13579" width="8.7265625" style="38"/>
    <col min="13580" max="13580" width="10.1796875" style="38" bestFit="1" customWidth="1"/>
    <col min="13581" max="13581" width="13.1796875" style="38" bestFit="1" customWidth="1"/>
    <col min="13582" max="13825" width="8.7265625" style="38"/>
    <col min="13826" max="13826" width="12.7265625" style="38" bestFit="1" customWidth="1"/>
    <col min="13827" max="13827" width="20.81640625" style="38" customWidth="1"/>
    <col min="13828" max="13828" width="8.7265625" style="38"/>
    <col min="13829" max="13829" width="17.453125" style="38" customWidth="1"/>
    <col min="13830" max="13830" width="18" style="38" bestFit="1" customWidth="1"/>
    <col min="13831" max="13831" width="21.54296875" style="38" bestFit="1" customWidth="1"/>
    <col min="13832" max="13832" width="25.7265625" style="38" bestFit="1" customWidth="1"/>
    <col min="13833" max="13833" width="14.26953125" style="38" bestFit="1" customWidth="1"/>
    <col min="13834" max="13835" width="8.7265625" style="38"/>
    <col min="13836" max="13836" width="10.1796875" style="38" bestFit="1" customWidth="1"/>
    <col min="13837" max="13837" width="13.1796875" style="38" bestFit="1" customWidth="1"/>
    <col min="13838" max="14081" width="8.7265625" style="38"/>
    <col min="14082" max="14082" width="12.7265625" style="38" bestFit="1" customWidth="1"/>
    <col min="14083" max="14083" width="20.81640625" style="38" customWidth="1"/>
    <col min="14084" max="14084" width="8.7265625" style="38"/>
    <col min="14085" max="14085" width="17.453125" style="38" customWidth="1"/>
    <col min="14086" max="14086" width="18" style="38" bestFit="1" customWidth="1"/>
    <col min="14087" max="14087" width="21.54296875" style="38" bestFit="1" customWidth="1"/>
    <col min="14088" max="14088" width="25.7265625" style="38" bestFit="1" customWidth="1"/>
    <col min="14089" max="14089" width="14.26953125" style="38" bestFit="1" customWidth="1"/>
    <col min="14090" max="14091" width="8.7265625" style="38"/>
    <col min="14092" max="14092" width="10.1796875" style="38" bestFit="1" customWidth="1"/>
    <col min="14093" max="14093" width="13.1796875" style="38" bestFit="1" customWidth="1"/>
    <col min="14094" max="14337" width="8.7265625" style="38"/>
    <col min="14338" max="14338" width="12.7265625" style="38" bestFit="1" customWidth="1"/>
    <col min="14339" max="14339" width="20.81640625" style="38" customWidth="1"/>
    <col min="14340" max="14340" width="8.7265625" style="38"/>
    <col min="14341" max="14341" width="17.453125" style="38" customWidth="1"/>
    <col min="14342" max="14342" width="18" style="38" bestFit="1" customWidth="1"/>
    <col min="14343" max="14343" width="21.54296875" style="38" bestFit="1" customWidth="1"/>
    <col min="14344" max="14344" width="25.7265625" style="38" bestFit="1" customWidth="1"/>
    <col min="14345" max="14345" width="14.26953125" style="38" bestFit="1" customWidth="1"/>
    <col min="14346" max="14347" width="8.7265625" style="38"/>
    <col min="14348" max="14348" width="10.1796875" style="38" bestFit="1" customWidth="1"/>
    <col min="14349" max="14349" width="13.1796875" style="38" bestFit="1" customWidth="1"/>
    <col min="14350" max="14593" width="8.7265625" style="38"/>
    <col min="14594" max="14594" width="12.7265625" style="38" bestFit="1" customWidth="1"/>
    <col min="14595" max="14595" width="20.81640625" style="38" customWidth="1"/>
    <col min="14596" max="14596" width="8.7265625" style="38"/>
    <col min="14597" max="14597" width="17.453125" style="38" customWidth="1"/>
    <col min="14598" max="14598" width="18" style="38" bestFit="1" customWidth="1"/>
    <col min="14599" max="14599" width="21.54296875" style="38" bestFit="1" customWidth="1"/>
    <col min="14600" max="14600" width="25.7265625" style="38" bestFit="1" customWidth="1"/>
    <col min="14601" max="14601" width="14.26953125" style="38" bestFit="1" customWidth="1"/>
    <col min="14602" max="14603" width="8.7265625" style="38"/>
    <col min="14604" max="14604" width="10.1796875" style="38" bestFit="1" customWidth="1"/>
    <col min="14605" max="14605" width="13.1796875" style="38" bestFit="1" customWidth="1"/>
    <col min="14606" max="14849" width="8.7265625" style="38"/>
    <col min="14850" max="14850" width="12.7265625" style="38" bestFit="1" customWidth="1"/>
    <col min="14851" max="14851" width="20.81640625" style="38" customWidth="1"/>
    <col min="14852" max="14852" width="8.7265625" style="38"/>
    <col min="14853" max="14853" width="17.453125" style="38" customWidth="1"/>
    <col min="14854" max="14854" width="18" style="38" bestFit="1" customWidth="1"/>
    <col min="14855" max="14855" width="21.54296875" style="38" bestFit="1" customWidth="1"/>
    <col min="14856" max="14856" width="25.7265625" style="38" bestFit="1" customWidth="1"/>
    <col min="14857" max="14857" width="14.26953125" style="38" bestFit="1" customWidth="1"/>
    <col min="14858" max="14859" width="8.7265625" style="38"/>
    <col min="14860" max="14860" width="10.1796875" style="38" bestFit="1" customWidth="1"/>
    <col min="14861" max="14861" width="13.1796875" style="38" bestFit="1" customWidth="1"/>
    <col min="14862" max="15105" width="8.7265625" style="38"/>
    <col min="15106" max="15106" width="12.7265625" style="38" bestFit="1" customWidth="1"/>
    <col min="15107" max="15107" width="20.81640625" style="38" customWidth="1"/>
    <col min="15108" max="15108" width="8.7265625" style="38"/>
    <col min="15109" max="15109" width="17.453125" style="38" customWidth="1"/>
    <col min="15110" max="15110" width="18" style="38" bestFit="1" customWidth="1"/>
    <col min="15111" max="15111" width="21.54296875" style="38" bestFit="1" customWidth="1"/>
    <col min="15112" max="15112" width="25.7265625" style="38" bestFit="1" customWidth="1"/>
    <col min="15113" max="15113" width="14.26953125" style="38" bestFit="1" customWidth="1"/>
    <col min="15114" max="15115" width="8.7265625" style="38"/>
    <col min="15116" max="15116" width="10.1796875" style="38" bestFit="1" customWidth="1"/>
    <col min="15117" max="15117" width="13.1796875" style="38" bestFit="1" customWidth="1"/>
    <col min="15118" max="15361" width="8.7265625" style="38"/>
    <col min="15362" max="15362" width="12.7265625" style="38" bestFit="1" customWidth="1"/>
    <col min="15363" max="15363" width="20.81640625" style="38" customWidth="1"/>
    <col min="15364" max="15364" width="8.7265625" style="38"/>
    <col min="15365" max="15365" width="17.453125" style="38" customWidth="1"/>
    <col min="15366" max="15366" width="18" style="38" bestFit="1" customWidth="1"/>
    <col min="15367" max="15367" width="21.54296875" style="38" bestFit="1" customWidth="1"/>
    <col min="15368" max="15368" width="25.7265625" style="38" bestFit="1" customWidth="1"/>
    <col min="15369" max="15369" width="14.26953125" style="38" bestFit="1" customWidth="1"/>
    <col min="15370" max="15371" width="8.7265625" style="38"/>
    <col min="15372" max="15372" width="10.1796875" style="38" bestFit="1" customWidth="1"/>
    <col min="15373" max="15373" width="13.1796875" style="38" bestFit="1" customWidth="1"/>
    <col min="15374" max="15617" width="8.7265625" style="38"/>
    <col min="15618" max="15618" width="12.7265625" style="38" bestFit="1" customWidth="1"/>
    <col min="15619" max="15619" width="20.81640625" style="38" customWidth="1"/>
    <col min="15620" max="15620" width="8.7265625" style="38"/>
    <col min="15621" max="15621" width="17.453125" style="38" customWidth="1"/>
    <col min="15622" max="15622" width="18" style="38" bestFit="1" customWidth="1"/>
    <col min="15623" max="15623" width="21.54296875" style="38" bestFit="1" customWidth="1"/>
    <col min="15624" max="15624" width="25.7265625" style="38" bestFit="1" customWidth="1"/>
    <col min="15625" max="15625" width="14.26953125" style="38" bestFit="1" customWidth="1"/>
    <col min="15626" max="15627" width="8.7265625" style="38"/>
    <col min="15628" max="15628" width="10.1796875" style="38" bestFit="1" customWidth="1"/>
    <col min="15629" max="15629" width="13.1796875" style="38" bestFit="1" customWidth="1"/>
    <col min="15630" max="15873" width="8.7265625" style="38"/>
    <col min="15874" max="15874" width="12.7265625" style="38" bestFit="1" customWidth="1"/>
    <col min="15875" max="15875" width="20.81640625" style="38" customWidth="1"/>
    <col min="15876" max="15876" width="8.7265625" style="38"/>
    <col min="15877" max="15877" width="17.453125" style="38" customWidth="1"/>
    <col min="15878" max="15878" width="18" style="38" bestFit="1" customWidth="1"/>
    <col min="15879" max="15879" width="21.54296875" style="38" bestFit="1" customWidth="1"/>
    <col min="15880" max="15880" width="25.7265625" style="38" bestFit="1" customWidth="1"/>
    <col min="15881" max="15881" width="14.26953125" style="38" bestFit="1" customWidth="1"/>
    <col min="15882" max="15883" width="8.7265625" style="38"/>
    <col min="15884" max="15884" width="10.1796875" style="38" bestFit="1" customWidth="1"/>
    <col min="15885" max="15885" width="13.1796875" style="38" bestFit="1" customWidth="1"/>
    <col min="15886" max="16129" width="8.7265625" style="38"/>
    <col min="16130" max="16130" width="12.7265625" style="38" bestFit="1" customWidth="1"/>
    <col min="16131" max="16131" width="20.81640625" style="38" customWidth="1"/>
    <col min="16132" max="16132" width="8.7265625" style="38"/>
    <col min="16133" max="16133" width="17.453125" style="38" customWidth="1"/>
    <col min="16134" max="16134" width="18" style="38" bestFit="1" customWidth="1"/>
    <col min="16135" max="16135" width="21.54296875" style="38" bestFit="1" customWidth="1"/>
    <col min="16136" max="16136" width="25.7265625" style="38" bestFit="1" customWidth="1"/>
    <col min="16137" max="16137" width="14.26953125" style="38" bestFit="1" customWidth="1"/>
    <col min="16138" max="16139" width="8.7265625" style="38"/>
    <col min="16140" max="16140" width="10.1796875" style="38" bestFit="1" customWidth="1"/>
    <col min="16141" max="16141" width="13.1796875" style="38" bestFit="1" customWidth="1"/>
    <col min="16142" max="16384" width="8.7265625" style="38"/>
  </cols>
  <sheetData>
    <row r="1" spans="1:13" ht="13" x14ac:dyDescent="0.3">
      <c r="A1" s="36" t="s">
        <v>11</v>
      </c>
      <c r="B1" s="37" t="s">
        <v>383</v>
      </c>
      <c r="C1" s="36" t="s">
        <v>384</v>
      </c>
      <c r="D1" s="36" t="s">
        <v>385</v>
      </c>
      <c r="E1" s="36" t="s">
        <v>263</v>
      </c>
      <c r="F1" s="36" t="s">
        <v>386</v>
      </c>
      <c r="G1" s="36" t="s">
        <v>387</v>
      </c>
      <c r="H1" s="36" t="s">
        <v>388</v>
      </c>
      <c r="I1" s="36" t="s">
        <v>389</v>
      </c>
      <c r="J1" s="36" t="s">
        <v>390</v>
      </c>
      <c r="K1" s="36" t="s">
        <v>391</v>
      </c>
      <c r="L1" s="36" t="s">
        <v>392</v>
      </c>
      <c r="M1" s="36" t="s">
        <v>263</v>
      </c>
    </row>
    <row r="2" spans="1:13" x14ac:dyDescent="0.25">
      <c r="A2" s="38">
        <v>222</v>
      </c>
      <c r="B2" s="39">
        <v>41128</v>
      </c>
      <c r="C2" s="38" t="s">
        <v>393</v>
      </c>
      <c r="D2" s="38" t="s">
        <v>394</v>
      </c>
      <c r="E2" s="38">
        <v>7.2871139999999997E-4</v>
      </c>
      <c r="F2" s="38">
        <f>E2*$M$27+$M$28</f>
        <v>417.33061359594188</v>
      </c>
      <c r="G2" s="38">
        <f>(E2-AVERAGE($M$2:$M$4))*$M$27+$M$28</f>
        <v>397.54920468284223</v>
      </c>
      <c r="H2" s="38">
        <f>AVERAGE(G2:G4)</f>
        <v>406.42608719468194</v>
      </c>
      <c r="I2" s="39">
        <v>41281</v>
      </c>
      <c r="J2" s="38" t="s">
        <v>395</v>
      </c>
      <c r="L2" s="38">
        <v>0</v>
      </c>
      <c r="M2" s="38">
        <v>6.5016620000000002E-6</v>
      </c>
    </row>
    <row r="3" spans="1:13" x14ac:dyDescent="0.25">
      <c r="A3" s="38">
        <v>222</v>
      </c>
      <c r="B3" s="39">
        <v>41128</v>
      </c>
      <c r="C3" s="38" t="s">
        <v>393</v>
      </c>
      <c r="D3" s="38" t="s">
        <v>394</v>
      </c>
      <c r="E3" s="38">
        <v>7.4379549999999996E-4</v>
      </c>
      <c r="F3" s="38">
        <f t="shared" ref="F3:F66" si="0">E3*$M$27+$M$28</f>
        <v>426.58913228795842</v>
      </c>
      <c r="G3" s="38">
        <f t="shared" ref="G3:G66" si="1">(E3-AVERAGE($M$2:$M$4))*$M$27+$M$28</f>
        <v>406.80772337485882</v>
      </c>
      <c r="I3" s="39">
        <v>41281</v>
      </c>
      <c r="J3" s="38" t="s">
        <v>395</v>
      </c>
      <c r="L3" s="38">
        <v>0</v>
      </c>
      <c r="M3" s="38">
        <v>2.8408890000000001E-5</v>
      </c>
    </row>
    <row r="4" spans="1:13" x14ac:dyDescent="0.25">
      <c r="A4" s="38">
        <v>222</v>
      </c>
      <c r="B4" s="39">
        <v>41128</v>
      </c>
      <c r="C4" s="38" t="s">
        <v>393</v>
      </c>
      <c r="D4" s="38" t="s">
        <v>394</v>
      </c>
      <c r="E4" s="38">
        <v>7.5701429999999997E-4</v>
      </c>
      <c r="F4" s="38">
        <f t="shared" si="0"/>
        <v>434.70274243944436</v>
      </c>
      <c r="G4" s="38">
        <f t="shared" si="1"/>
        <v>414.92133352634477</v>
      </c>
      <c r="I4" s="39">
        <v>41281</v>
      </c>
      <c r="J4" s="38" t="s">
        <v>395</v>
      </c>
      <c r="L4" s="38">
        <v>0</v>
      </c>
      <c r="M4" s="38">
        <v>6.1773839999999997E-5</v>
      </c>
    </row>
    <row r="5" spans="1:13" x14ac:dyDescent="0.25">
      <c r="A5" s="38">
        <v>222</v>
      </c>
      <c r="B5" s="39">
        <v>41128</v>
      </c>
      <c r="C5" s="38" t="s">
        <v>396</v>
      </c>
      <c r="D5" s="38" t="s">
        <v>394</v>
      </c>
      <c r="E5" s="38">
        <v>5.7153740000000003E-4</v>
      </c>
      <c r="F5" s="38">
        <f t="shared" si="0"/>
        <v>320.85827405304485</v>
      </c>
      <c r="G5" s="38">
        <f t="shared" si="1"/>
        <v>301.07686513994526</v>
      </c>
      <c r="H5" s="38">
        <f>AVERAGE(G5:G7)</f>
        <v>320.15533920548984</v>
      </c>
      <c r="I5" s="39">
        <v>41281</v>
      </c>
      <c r="J5" s="38" t="s">
        <v>395</v>
      </c>
      <c r="L5" s="38">
        <v>100</v>
      </c>
      <c r="M5" s="38">
        <v>1.719046E-4</v>
      </c>
    </row>
    <row r="6" spans="1:13" x14ac:dyDescent="0.25">
      <c r="A6" s="38">
        <v>222</v>
      </c>
      <c r="B6" s="39">
        <v>41128</v>
      </c>
      <c r="C6" s="38" t="s">
        <v>396</v>
      </c>
      <c r="D6" s="38" t="s">
        <v>394</v>
      </c>
      <c r="E6" s="38">
        <v>5.86314E-4</v>
      </c>
      <c r="F6" s="38">
        <f t="shared" si="0"/>
        <v>329.9280513221197</v>
      </c>
      <c r="G6" s="38">
        <f t="shared" si="1"/>
        <v>310.1466424090201</v>
      </c>
      <c r="I6" s="39">
        <v>41281</v>
      </c>
      <c r="J6" s="38" t="s">
        <v>395</v>
      </c>
      <c r="L6" s="38">
        <v>100</v>
      </c>
      <c r="M6" s="38">
        <v>2.3747619999999999E-4</v>
      </c>
    </row>
    <row r="7" spans="1:13" x14ac:dyDescent="0.25">
      <c r="A7" s="38">
        <v>222</v>
      </c>
      <c r="B7" s="39">
        <v>41128</v>
      </c>
      <c r="C7" s="38" t="s">
        <v>396</v>
      </c>
      <c r="D7" s="38" t="s">
        <v>394</v>
      </c>
      <c r="E7" s="38">
        <v>6.5000949999999996E-4</v>
      </c>
      <c r="F7" s="38">
        <f t="shared" si="0"/>
        <v>369.02391898060387</v>
      </c>
      <c r="G7" s="38">
        <f t="shared" si="1"/>
        <v>349.24251006750427</v>
      </c>
      <c r="I7" s="39">
        <v>41281</v>
      </c>
      <c r="J7" s="38" t="s">
        <v>395</v>
      </c>
      <c r="L7" s="38">
        <v>100</v>
      </c>
      <c r="M7" s="38">
        <v>2.2555120000000001E-4</v>
      </c>
    </row>
    <row r="8" spans="1:13" x14ac:dyDescent="0.25">
      <c r="A8" s="38">
        <v>222</v>
      </c>
      <c r="B8" s="39">
        <v>41128</v>
      </c>
      <c r="C8" s="38" t="s">
        <v>397</v>
      </c>
      <c r="D8" s="38" t="s">
        <v>394</v>
      </c>
      <c r="E8" s="38">
        <v>5.6603899999999995E-4</v>
      </c>
      <c r="F8" s="38">
        <f t="shared" si="0"/>
        <v>317.48339327287334</v>
      </c>
      <c r="G8" s="38">
        <f t="shared" si="1"/>
        <v>297.70198435977375</v>
      </c>
      <c r="H8" s="38">
        <f>AVERAGE(G8:G10)</f>
        <v>316.19555438206015</v>
      </c>
      <c r="I8" s="39">
        <v>41281</v>
      </c>
      <c r="J8" s="38" t="s">
        <v>395</v>
      </c>
      <c r="L8" s="38">
        <v>200</v>
      </c>
      <c r="M8" s="38">
        <v>4.176882E-4</v>
      </c>
    </row>
    <row r="9" spans="1:13" x14ac:dyDescent="0.25">
      <c r="A9" s="38">
        <v>222</v>
      </c>
      <c r="B9" s="39">
        <v>41128</v>
      </c>
      <c r="C9" s="38" t="s">
        <v>397</v>
      </c>
      <c r="D9" s="38" t="s">
        <v>394</v>
      </c>
      <c r="E9" s="38">
        <v>5.9198339999999995E-4</v>
      </c>
      <c r="F9" s="38">
        <f t="shared" si="0"/>
        <v>333.40789074724404</v>
      </c>
      <c r="G9" s="38">
        <f t="shared" si="1"/>
        <v>313.62648183414444</v>
      </c>
      <c r="I9" s="39">
        <v>41281</v>
      </c>
      <c r="J9" s="38" t="s">
        <v>395</v>
      </c>
      <c r="L9" s="38">
        <v>200</v>
      </c>
      <c r="M9" s="38">
        <v>4.3666080000000001E-4</v>
      </c>
    </row>
    <row r="10" spans="1:13" x14ac:dyDescent="0.25">
      <c r="A10" s="38">
        <v>222</v>
      </c>
      <c r="B10" s="39">
        <v>41128</v>
      </c>
      <c r="C10" s="38" t="s">
        <v>397</v>
      </c>
      <c r="D10" s="38" t="s">
        <v>394</v>
      </c>
      <c r="E10" s="38">
        <v>6.3048450000000001E-4</v>
      </c>
      <c r="F10" s="38">
        <f t="shared" si="0"/>
        <v>357.03960586536181</v>
      </c>
      <c r="G10" s="38">
        <f t="shared" si="1"/>
        <v>337.25819695226221</v>
      </c>
      <c r="I10" s="39">
        <v>41281</v>
      </c>
      <c r="J10" s="38" t="s">
        <v>395</v>
      </c>
      <c r="L10" s="38">
        <v>300</v>
      </c>
      <c r="M10" s="38">
        <v>5.4504409999999999E-4</v>
      </c>
    </row>
    <row r="11" spans="1:13" x14ac:dyDescent="0.25">
      <c r="A11" s="38">
        <v>222</v>
      </c>
      <c r="B11" s="39">
        <v>41128</v>
      </c>
      <c r="C11" s="38" t="s">
        <v>398</v>
      </c>
      <c r="D11" s="38" t="s">
        <v>394</v>
      </c>
      <c r="E11" s="38">
        <v>9.3532830000000002E-4</v>
      </c>
      <c r="F11" s="38">
        <f t="shared" si="0"/>
        <v>544.15067118880586</v>
      </c>
      <c r="G11" s="38">
        <f t="shared" si="1"/>
        <v>524.36926227570632</v>
      </c>
      <c r="H11" s="38">
        <f>AVERAGE(G11:G13)</f>
        <v>542.96228726351239</v>
      </c>
      <c r="I11" s="39">
        <v>41281</v>
      </c>
      <c r="J11" s="38" t="s">
        <v>395</v>
      </c>
      <c r="L11" s="38">
        <v>300</v>
      </c>
      <c r="M11" s="38">
        <v>5.0583409999999996E-4</v>
      </c>
    </row>
    <row r="12" spans="1:13" x14ac:dyDescent="0.25">
      <c r="A12" s="38">
        <v>222</v>
      </c>
      <c r="B12" s="39">
        <v>41128</v>
      </c>
      <c r="C12" s="38" t="s">
        <v>398</v>
      </c>
      <c r="D12" s="38" t="s">
        <v>394</v>
      </c>
      <c r="E12" s="38">
        <v>9.9298370000000004E-4</v>
      </c>
      <c r="F12" s="38">
        <f t="shared" si="0"/>
        <v>579.53916626611863</v>
      </c>
      <c r="G12" s="38">
        <f t="shared" si="1"/>
        <v>559.75775735301897</v>
      </c>
      <c r="I12" s="39">
        <v>41281</v>
      </c>
      <c r="J12" s="38" t="s">
        <v>395</v>
      </c>
      <c r="L12" s="38">
        <v>300</v>
      </c>
      <c r="M12" s="38">
        <v>5.5028779999999995E-4</v>
      </c>
    </row>
    <row r="13" spans="1:13" x14ac:dyDescent="0.25">
      <c r="A13" s="38">
        <v>222</v>
      </c>
      <c r="B13" s="39">
        <v>41128</v>
      </c>
      <c r="C13" s="38" t="s">
        <v>398</v>
      </c>
      <c r="D13" s="38" t="s">
        <v>394</v>
      </c>
      <c r="E13" s="38">
        <v>9.6854890000000005E-4</v>
      </c>
      <c r="F13" s="38">
        <f t="shared" si="0"/>
        <v>564.54125107491154</v>
      </c>
      <c r="G13" s="38">
        <f t="shared" si="1"/>
        <v>544.75984216181189</v>
      </c>
      <c r="I13" s="39">
        <v>41281</v>
      </c>
      <c r="J13" s="38" t="s">
        <v>395</v>
      </c>
      <c r="L13" s="38">
        <v>400</v>
      </c>
      <c r="M13" s="38">
        <v>6.6570859999999998E-4</v>
      </c>
    </row>
    <row r="14" spans="1:13" x14ac:dyDescent="0.25">
      <c r="A14" s="38">
        <v>222</v>
      </c>
      <c r="B14" s="39">
        <v>41128</v>
      </c>
      <c r="C14" s="38" t="s">
        <v>399</v>
      </c>
      <c r="D14" s="38" t="s">
        <v>394</v>
      </c>
      <c r="E14" s="38">
        <v>7.7595069999999999E-4</v>
      </c>
      <c r="F14" s="38">
        <f t="shared" si="0"/>
        <v>446.32577685048</v>
      </c>
      <c r="G14" s="38">
        <f t="shared" si="1"/>
        <v>426.5443679373804</v>
      </c>
      <c r="H14" s="38">
        <f>AVERAGE(G14:G16)</f>
        <v>433.15756050063538</v>
      </c>
      <c r="I14" s="39">
        <v>41281</v>
      </c>
      <c r="J14" s="38" t="s">
        <v>395</v>
      </c>
      <c r="L14" s="38">
        <v>400</v>
      </c>
      <c r="M14" s="38">
        <v>7.4245940000000003E-4</v>
      </c>
    </row>
    <row r="15" spans="1:13" x14ac:dyDescent="0.25">
      <c r="A15" s="38">
        <v>222</v>
      </c>
      <c r="B15" s="39">
        <v>41128</v>
      </c>
      <c r="C15" s="38" t="s">
        <v>399</v>
      </c>
      <c r="D15" s="38" t="s">
        <v>394</v>
      </c>
      <c r="E15" s="38">
        <v>8.1197089999999995E-4</v>
      </c>
      <c r="F15" s="38">
        <f t="shared" si="0"/>
        <v>468.43473230623641</v>
      </c>
      <c r="G15" s="38">
        <f t="shared" si="1"/>
        <v>448.65332339313682</v>
      </c>
      <c r="I15" s="39">
        <v>41281</v>
      </c>
      <c r="J15" s="38" t="s">
        <v>395</v>
      </c>
      <c r="L15" s="38">
        <v>400</v>
      </c>
      <c r="M15" s="38">
        <v>7.0799009999999996E-4</v>
      </c>
    </row>
    <row r="16" spans="1:13" x14ac:dyDescent="0.25">
      <c r="A16" s="38">
        <v>222</v>
      </c>
      <c r="B16" s="39">
        <v>41128</v>
      </c>
      <c r="C16" s="38" t="s">
        <v>399</v>
      </c>
      <c r="D16" s="38" t="s">
        <v>394</v>
      </c>
      <c r="E16" s="38">
        <v>7.7225340000000001E-4</v>
      </c>
      <c r="F16" s="38">
        <f t="shared" si="0"/>
        <v>444.05639908448848</v>
      </c>
      <c r="G16" s="38">
        <f t="shared" si="1"/>
        <v>424.27499017138888</v>
      </c>
      <c r="I16" s="39">
        <v>41281</v>
      </c>
      <c r="J16" s="38" t="s">
        <v>395</v>
      </c>
      <c r="L16" s="38">
        <v>500</v>
      </c>
      <c r="M16" s="38">
        <v>8.7312079999999996E-4</v>
      </c>
    </row>
    <row r="17" spans="1:13" x14ac:dyDescent="0.25">
      <c r="A17" s="38">
        <v>222</v>
      </c>
      <c r="B17" s="39">
        <v>41128</v>
      </c>
      <c r="C17" s="38" t="s">
        <v>400</v>
      </c>
      <c r="D17" s="38" t="s">
        <v>394</v>
      </c>
      <c r="E17" s="38">
        <v>8.3755419999999997E-4</v>
      </c>
      <c r="F17" s="38">
        <f t="shared" si="0"/>
        <v>484.13758903971518</v>
      </c>
      <c r="G17" s="38">
        <f t="shared" si="1"/>
        <v>464.35618012661564</v>
      </c>
      <c r="H17" s="38">
        <f>AVERAGE(G17:G19)</f>
        <v>481.14430515695307</v>
      </c>
      <c r="I17" s="39">
        <v>41281</v>
      </c>
      <c r="J17" s="38" t="s">
        <v>395</v>
      </c>
      <c r="L17" s="38">
        <v>500</v>
      </c>
      <c r="M17" s="38">
        <v>8.9836609999999998E-4</v>
      </c>
    </row>
    <row r="18" spans="1:13" x14ac:dyDescent="0.25">
      <c r="A18" s="38">
        <v>222</v>
      </c>
      <c r="B18" s="39">
        <v>41128</v>
      </c>
      <c r="C18" s="38" t="s">
        <v>400</v>
      </c>
      <c r="D18" s="38" t="s">
        <v>394</v>
      </c>
      <c r="E18" s="38">
        <v>9.3670660000000003E-4</v>
      </c>
      <c r="F18" s="38">
        <f t="shared" si="0"/>
        <v>544.99666241885654</v>
      </c>
      <c r="G18" s="38">
        <f t="shared" si="1"/>
        <v>525.21525350575689</v>
      </c>
      <c r="I18" s="39">
        <v>41281</v>
      </c>
      <c r="J18" s="38" t="s">
        <v>395</v>
      </c>
      <c r="L18" s="38">
        <v>500</v>
      </c>
      <c r="M18" s="38">
        <v>8.8960850000000002E-4</v>
      </c>
    </row>
    <row r="19" spans="1:13" x14ac:dyDescent="0.25">
      <c r="A19" s="38">
        <v>222</v>
      </c>
      <c r="B19" s="39">
        <v>41128</v>
      </c>
      <c r="C19" s="38" t="s">
        <v>400</v>
      </c>
      <c r="D19" s="38" t="s">
        <v>394</v>
      </c>
      <c r="E19" s="38">
        <v>8.2045610000000004E-4</v>
      </c>
      <c r="F19" s="38">
        <f t="shared" si="0"/>
        <v>473.64289075158615</v>
      </c>
      <c r="G19" s="38">
        <f t="shared" si="1"/>
        <v>453.86148183848655</v>
      </c>
      <c r="I19" s="39">
        <v>41281</v>
      </c>
      <c r="J19" s="38" t="s">
        <v>395</v>
      </c>
      <c r="L19" s="38">
        <v>1000</v>
      </c>
      <c r="M19" s="38">
        <v>1.609966E-3</v>
      </c>
    </row>
    <row r="20" spans="1:13" x14ac:dyDescent="0.25">
      <c r="A20" s="38">
        <v>222</v>
      </c>
      <c r="B20" s="39">
        <v>41128</v>
      </c>
      <c r="C20" s="38" t="s">
        <v>401</v>
      </c>
      <c r="D20" s="38" t="s">
        <v>394</v>
      </c>
      <c r="E20" s="38">
        <v>8.0626269999999999E-4</v>
      </c>
      <c r="F20" s="38">
        <f t="shared" si="0"/>
        <v>464.9310777031929</v>
      </c>
      <c r="G20" s="38">
        <f t="shared" si="1"/>
        <v>445.1496687900933</v>
      </c>
      <c r="H20" s="38">
        <f>AVERAGE(G20:G22)</f>
        <v>393.70319666732354</v>
      </c>
      <c r="I20" s="39">
        <v>41281</v>
      </c>
      <c r="J20" s="38" t="s">
        <v>395</v>
      </c>
      <c r="L20" s="38">
        <v>1000</v>
      </c>
      <c r="M20" s="38">
        <v>1.6284170000000001E-3</v>
      </c>
    </row>
    <row r="21" spans="1:13" x14ac:dyDescent="0.25">
      <c r="A21" s="38">
        <v>222</v>
      </c>
      <c r="B21" s="39">
        <v>41128</v>
      </c>
      <c r="C21" s="38" t="s">
        <v>401</v>
      </c>
      <c r="D21" s="38" t="s">
        <v>394</v>
      </c>
      <c r="E21" s="38">
        <v>7.8979039999999999E-4</v>
      </c>
      <c r="F21" s="38">
        <f t="shared" si="0"/>
        <v>454.82049122799685</v>
      </c>
      <c r="G21" s="38">
        <f t="shared" si="1"/>
        <v>435.03908231489726</v>
      </c>
      <c r="I21" s="39">
        <v>41281</v>
      </c>
      <c r="J21" s="38" t="s">
        <v>395</v>
      </c>
      <c r="L21" s="38">
        <v>1000</v>
      </c>
      <c r="M21" s="38">
        <v>1.6325529999999999E-3</v>
      </c>
    </row>
    <row r="22" spans="1:13" x14ac:dyDescent="0.25">
      <c r="A22" s="38">
        <v>222</v>
      </c>
      <c r="B22" s="39">
        <v>41128</v>
      </c>
      <c r="C22" s="38" t="s">
        <v>401</v>
      </c>
      <c r="D22" s="38" t="s">
        <v>394</v>
      </c>
      <c r="E22" s="38">
        <v>5.7128319999999997E-4</v>
      </c>
      <c r="F22" s="38">
        <f t="shared" si="0"/>
        <v>320.70224781007965</v>
      </c>
      <c r="G22" s="40">
        <f t="shared" si="1"/>
        <v>300.92083889698006</v>
      </c>
      <c r="I22" s="39">
        <v>41281</v>
      </c>
      <c r="J22" s="38" t="s">
        <v>395</v>
      </c>
      <c r="L22" s="38">
        <v>2000</v>
      </c>
      <c r="M22" s="38">
        <v>3.2179999999999999E-3</v>
      </c>
    </row>
    <row r="23" spans="1:13" x14ac:dyDescent="0.25">
      <c r="A23" s="38">
        <v>222</v>
      </c>
      <c r="B23" s="39">
        <v>41128</v>
      </c>
      <c r="C23" s="38" t="s">
        <v>402</v>
      </c>
      <c r="D23" s="38" t="s">
        <v>394</v>
      </c>
      <c r="E23" s="38">
        <v>8.0217699999999995E-4</v>
      </c>
      <c r="F23" s="38">
        <f t="shared" si="0"/>
        <v>462.42330264071171</v>
      </c>
      <c r="G23" s="38">
        <f t="shared" si="1"/>
        <v>442.64189372761211</v>
      </c>
      <c r="H23" s="38">
        <f>AVERAGE(G23:G25)</f>
        <v>451.47619944800016</v>
      </c>
      <c r="I23" s="39">
        <v>41281</v>
      </c>
      <c r="J23" s="38" t="s">
        <v>395</v>
      </c>
      <c r="L23" s="38">
        <v>2000</v>
      </c>
      <c r="M23" s="38">
        <v>3.4644010000000002E-3</v>
      </c>
    </row>
    <row r="24" spans="1:13" x14ac:dyDescent="0.25">
      <c r="A24" s="38">
        <v>222</v>
      </c>
      <c r="B24" s="39">
        <v>41128</v>
      </c>
      <c r="C24" s="38" t="s">
        <v>402</v>
      </c>
      <c r="D24" s="38" t="s">
        <v>394</v>
      </c>
      <c r="E24" s="38">
        <v>8.0510559999999996E-4</v>
      </c>
      <c r="F24" s="38">
        <f t="shared" si="0"/>
        <v>464.22085753901121</v>
      </c>
      <c r="G24" s="38">
        <f t="shared" si="1"/>
        <v>444.43944862591161</v>
      </c>
      <c r="I24" s="39">
        <v>41281</v>
      </c>
      <c r="J24" s="38" t="s">
        <v>395</v>
      </c>
      <c r="L24" s="38">
        <v>2000</v>
      </c>
      <c r="M24" s="38">
        <v>3.273003E-3</v>
      </c>
    </row>
    <row r="25" spans="1:13" x14ac:dyDescent="0.25">
      <c r="A25" s="38">
        <v>222</v>
      </c>
      <c r="B25" s="39">
        <v>41128</v>
      </c>
      <c r="C25" s="38" t="s">
        <v>402</v>
      </c>
      <c r="D25" s="38" t="s">
        <v>394</v>
      </c>
      <c r="E25" s="38">
        <v>8.4242729999999997E-4</v>
      </c>
      <c r="F25" s="38">
        <f t="shared" si="0"/>
        <v>487.12866490357624</v>
      </c>
      <c r="G25" s="38">
        <f t="shared" si="1"/>
        <v>467.34725599047664</v>
      </c>
      <c r="I25" s="39">
        <v>41281</v>
      </c>
      <c r="J25" s="38" t="s">
        <v>395</v>
      </c>
      <c r="L25" s="40">
        <v>200</v>
      </c>
      <c r="M25" s="40">
        <v>1.419778E-3</v>
      </c>
    </row>
    <row r="26" spans="1:13" x14ac:dyDescent="0.25">
      <c r="A26" s="38">
        <v>222</v>
      </c>
      <c r="B26" s="39">
        <v>41128</v>
      </c>
      <c r="C26" s="38" t="s">
        <v>403</v>
      </c>
      <c r="D26" s="38" t="s">
        <v>394</v>
      </c>
      <c r="E26" s="38">
        <v>8.8108030000000001E-4</v>
      </c>
      <c r="F26" s="38">
        <f t="shared" si="0"/>
        <v>510.85361521566097</v>
      </c>
      <c r="G26" s="38">
        <f t="shared" si="1"/>
        <v>491.07220630256131</v>
      </c>
      <c r="H26" s="38">
        <f>AVERAGE(G26:G28)</f>
        <v>486.06743847894217</v>
      </c>
      <c r="I26" s="39">
        <v>41281</v>
      </c>
      <c r="J26" s="38" t="s">
        <v>395</v>
      </c>
    </row>
    <row r="27" spans="1:13" x14ac:dyDescent="0.25">
      <c r="A27" s="38">
        <v>222</v>
      </c>
      <c r="B27" s="39">
        <v>41128</v>
      </c>
      <c r="C27" s="38" t="s">
        <v>403</v>
      </c>
      <c r="D27" s="38" t="s">
        <v>394</v>
      </c>
      <c r="E27" s="38">
        <v>8.5388610000000002E-4</v>
      </c>
      <c r="F27" s="38">
        <f t="shared" si="0"/>
        <v>494.16199894326576</v>
      </c>
      <c r="G27" s="38">
        <f t="shared" si="1"/>
        <v>474.3805900301661</v>
      </c>
      <c r="I27" s="39">
        <v>41281</v>
      </c>
      <c r="J27" s="38" t="s">
        <v>395</v>
      </c>
      <c r="L27" s="38" t="s">
        <v>404</v>
      </c>
      <c r="M27" s="38">
        <f>SLOPE(L2:L24,M2:M24)</f>
        <v>613793.24533890502</v>
      </c>
    </row>
    <row r="28" spans="1:13" x14ac:dyDescent="0.25">
      <c r="A28" s="38">
        <v>222</v>
      </c>
      <c r="B28" s="39">
        <v>41128</v>
      </c>
      <c r="C28" s="38" t="s">
        <v>403</v>
      </c>
      <c r="D28" s="38" t="s">
        <v>394</v>
      </c>
      <c r="E28" s="38">
        <v>8.83813E-4</v>
      </c>
      <c r="F28" s="38">
        <f t="shared" si="0"/>
        <v>512.53092801719856</v>
      </c>
      <c r="G28" s="38">
        <f t="shared" si="1"/>
        <v>492.74951910409902</v>
      </c>
      <c r="I28" s="39">
        <v>41281</v>
      </c>
      <c r="J28" s="38" t="s">
        <v>395</v>
      </c>
      <c r="L28" s="38" t="s">
        <v>405</v>
      </c>
      <c r="M28" s="38">
        <f>INTERCEPT(L2:L24,M2:M24)</f>
        <v>-29.947521525515072</v>
      </c>
    </row>
    <row r="29" spans="1:13" x14ac:dyDescent="0.25">
      <c r="A29" s="38">
        <v>222</v>
      </c>
      <c r="B29" s="39">
        <v>41128</v>
      </c>
      <c r="C29" s="38" t="s">
        <v>406</v>
      </c>
      <c r="D29" s="38" t="s">
        <v>394</v>
      </c>
      <c r="E29" s="38">
        <v>1.1172689999999999E-3</v>
      </c>
      <c r="F29" s="38">
        <f t="shared" si="0"/>
        <v>655.82464390103792</v>
      </c>
      <c r="G29" s="38">
        <f t="shared" si="1"/>
        <v>636.04323498793826</v>
      </c>
      <c r="H29" s="38">
        <f>AVERAGE(G29:G31)</f>
        <v>650.35218772102735</v>
      </c>
      <c r="I29" s="39">
        <v>41281</v>
      </c>
      <c r="J29" s="38" t="s">
        <v>395</v>
      </c>
      <c r="L29" s="38" t="s">
        <v>407</v>
      </c>
      <c r="M29" s="38">
        <f>RSQ(L2:L24,M2:M24)</f>
        <v>0.99747571105301325</v>
      </c>
    </row>
    <row r="30" spans="1:13" x14ac:dyDescent="0.25">
      <c r="A30" s="38">
        <v>222</v>
      </c>
      <c r="B30" s="39">
        <v>41128</v>
      </c>
      <c r="C30" s="38" t="s">
        <v>406</v>
      </c>
      <c r="D30" s="38" t="s">
        <v>394</v>
      </c>
      <c r="E30" s="38">
        <v>1.148083E-3</v>
      </c>
      <c r="F30" s="38">
        <f t="shared" si="0"/>
        <v>674.73806896291103</v>
      </c>
      <c r="G30" s="38">
        <f t="shared" si="1"/>
        <v>654.95666004981138</v>
      </c>
      <c r="I30" s="39">
        <v>41281</v>
      </c>
      <c r="J30" s="38" t="s">
        <v>395</v>
      </c>
    </row>
    <row r="31" spans="1:13" x14ac:dyDescent="0.25">
      <c r="A31" s="38">
        <v>222</v>
      </c>
      <c r="B31" s="39">
        <v>41128</v>
      </c>
      <c r="C31" s="38" t="s">
        <v>406</v>
      </c>
      <c r="D31" s="38" t="s">
        <v>394</v>
      </c>
      <c r="E31" s="38">
        <v>1.156392E-3</v>
      </c>
      <c r="F31" s="38">
        <f t="shared" si="0"/>
        <v>679.83807703843195</v>
      </c>
      <c r="G31" s="38">
        <f t="shared" si="1"/>
        <v>660.05666812533229</v>
      </c>
      <c r="I31" s="39">
        <v>41281</v>
      </c>
      <c r="J31" s="38" t="s">
        <v>395</v>
      </c>
    </row>
    <row r="32" spans="1:13" x14ac:dyDescent="0.25">
      <c r="A32" s="38">
        <v>222</v>
      </c>
      <c r="B32" s="39">
        <v>41128</v>
      </c>
      <c r="C32" s="38" t="s">
        <v>408</v>
      </c>
      <c r="D32" s="38" t="s">
        <v>394</v>
      </c>
      <c r="E32" s="38">
        <v>7.1611980000000003E-4</v>
      </c>
      <c r="F32" s="38">
        <f t="shared" si="0"/>
        <v>409.60197456793253</v>
      </c>
      <c r="G32" s="40">
        <f t="shared" si="1"/>
        <v>389.82056565483293</v>
      </c>
      <c r="H32" s="38">
        <f>AVERAGE(G32:G34)</f>
        <v>415.47487273476622</v>
      </c>
      <c r="I32" s="39">
        <v>41281</v>
      </c>
      <c r="J32" s="38" t="s">
        <v>395</v>
      </c>
    </row>
    <row r="33" spans="1:10" x14ac:dyDescent="0.25">
      <c r="A33" s="38">
        <v>222</v>
      </c>
      <c r="B33" s="39">
        <v>41128</v>
      </c>
      <c r="C33" s="38" t="s">
        <v>408</v>
      </c>
      <c r="D33" s="38" t="s">
        <v>394</v>
      </c>
      <c r="E33" s="38">
        <v>7.8048579999999998E-4</v>
      </c>
      <c r="F33" s="38">
        <f t="shared" si="0"/>
        <v>449.10939059741645</v>
      </c>
      <c r="G33" s="38">
        <f t="shared" si="1"/>
        <v>429.32798168431685</v>
      </c>
      <c r="I33" s="39">
        <v>41281</v>
      </c>
      <c r="J33" s="38" t="s">
        <v>395</v>
      </c>
    </row>
    <row r="34" spans="1:10" x14ac:dyDescent="0.25">
      <c r="A34" s="38">
        <v>222</v>
      </c>
      <c r="B34" s="39">
        <v>41128</v>
      </c>
      <c r="C34" s="38" t="s">
        <v>408</v>
      </c>
      <c r="D34" s="38" t="s">
        <v>394</v>
      </c>
      <c r="E34" s="38">
        <v>7.7714280000000004E-4</v>
      </c>
      <c r="F34" s="38">
        <f t="shared" si="0"/>
        <v>447.05747977824853</v>
      </c>
      <c r="G34" s="38">
        <f t="shared" si="1"/>
        <v>427.27607086514894</v>
      </c>
      <c r="I34" s="39">
        <v>41281</v>
      </c>
      <c r="J34" s="38" t="s">
        <v>395</v>
      </c>
    </row>
    <row r="35" spans="1:10" x14ac:dyDescent="0.25">
      <c r="A35" s="38">
        <v>222</v>
      </c>
      <c r="B35" s="39">
        <v>41128</v>
      </c>
      <c r="C35" s="38" t="s">
        <v>409</v>
      </c>
      <c r="D35" s="38" t="s">
        <v>394</v>
      </c>
      <c r="E35" s="38">
        <v>7.1503720000000003E-4</v>
      </c>
      <c r="F35" s="38">
        <f t="shared" si="0"/>
        <v>408.93748200052863</v>
      </c>
      <c r="G35" s="38">
        <f t="shared" si="1"/>
        <v>389.15607308742904</v>
      </c>
      <c r="H35" s="38">
        <f>AVERAGE(G35:G37)</f>
        <v>399.52295916210375</v>
      </c>
      <c r="I35" s="39">
        <v>41281</v>
      </c>
      <c r="J35" s="38" t="s">
        <v>395</v>
      </c>
    </row>
    <row r="36" spans="1:10" x14ac:dyDescent="0.25">
      <c r="A36" s="38">
        <v>222</v>
      </c>
      <c r="B36" s="39">
        <v>41128</v>
      </c>
      <c r="C36" s="38" t="s">
        <v>409</v>
      </c>
      <c r="D36" s="38" t="s">
        <v>394</v>
      </c>
      <c r="E36" s="38">
        <v>7.106228E-4</v>
      </c>
      <c r="F36" s="38">
        <f t="shared" si="0"/>
        <v>406.22795309830457</v>
      </c>
      <c r="G36" s="38">
        <f t="shared" si="1"/>
        <v>386.44654418520497</v>
      </c>
      <c r="I36" s="39">
        <v>41281</v>
      </c>
      <c r="J36" s="38" t="s">
        <v>395</v>
      </c>
    </row>
    <row r="37" spans="1:10" x14ac:dyDescent="0.25">
      <c r="A37" s="38">
        <v>222</v>
      </c>
      <c r="B37" s="39">
        <v>41128</v>
      </c>
      <c r="C37" s="38" t="s">
        <v>409</v>
      </c>
      <c r="D37" s="38" t="s">
        <v>394</v>
      </c>
      <c r="E37" s="38">
        <v>7.7012119999999998E-4</v>
      </c>
      <c r="F37" s="38">
        <f t="shared" si="0"/>
        <v>442.74766912677688</v>
      </c>
      <c r="G37" s="40">
        <f t="shared" si="1"/>
        <v>422.96626021367723</v>
      </c>
      <c r="I37" s="39">
        <v>41281</v>
      </c>
      <c r="J37" s="38" t="s">
        <v>395</v>
      </c>
    </row>
    <row r="38" spans="1:10" x14ac:dyDescent="0.25">
      <c r="A38" s="38">
        <v>222</v>
      </c>
      <c r="B38" s="39">
        <v>41128</v>
      </c>
      <c r="C38" s="38" t="s">
        <v>410</v>
      </c>
      <c r="D38" s="38" t="s">
        <v>394</v>
      </c>
      <c r="E38" s="38">
        <v>6.7820580000000003E-4</v>
      </c>
      <c r="F38" s="38">
        <f t="shared" si="0"/>
        <v>386.33061746415331</v>
      </c>
      <c r="G38" s="40">
        <f t="shared" si="1"/>
        <v>366.54920855105371</v>
      </c>
      <c r="H38" s="38">
        <f>AVERAGE(G38:G40)</f>
        <v>394.45953316400499</v>
      </c>
      <c r="I38" s="39">
        <v>41281</v>
      </c>
      <c r="J38" s="38" t="s">
        <v>395</v>
      </c>
    </row>
    <row r="39" spans="1:10" x14ac:dyDescent="0.25">
      <c r="A39" s="38">
        <v>222</v>
      </c>
      <c r="B39" s="39">
        <v>41128</v>
      </c>
      <c r="C39" s="38" t="s">
        <v>410</v>
      </c>
      <c r="D39" s="38" t="s">
        <v>394</v>
      </c>
      <c r="E39" s="38">
        <v>7.7207670000000003E-4</v>
      </c>
      <c r="F39" s="38">
        <f t="shared" si="0"/>
        <v>443.94794181803712</v>
      </c>
      <c r="G39" s="40">
        <f t="shared" si="1"/>
        <v>424.16653290493753</v>
      </c>
      <c r="I39" s="39">
        <v>41281</v>
      </c>
      <c r="J39" s="38" t="s">
        <v>395</v>
      </c>
    </row>
    <row r="40" spans="1:10" x14ac:dyDescent="0.25">
      <c r="A40" s="38">
        <v>222</v>
      </c>
      <c r="B40" s="39">
        <v>41128</v>
      </c>
      <c r="C40" s="38" t="s">
        <v>410</v>
      </c>
      <c r="D40" s="38" t="s">
        <v>394</v>
      </c>
      <c r="E40" s="38">
        <v>7.2075049999999999E-4</v>
      </c>
      <c r="F40" s="38">
        <f t="shared" si="0"/>
        <v>412.4442669491234</v>
      </c>
      <c r="G40" s="40">
        <f t="shared" si="1"/>
        <v>392.66285803602375</v>
      </c>
      <c r="I40" s="39">
        <v>41281</v>
      </c>
      <c r="J40" s="38" t="s">
        <v>395</v>
      </c>
    </row>
    <row r="41" spans="1:10" x14ac:dyDescent="0.25">
      <c r="A41" s="38">
        <v>222</v>
      </c>
      <c r="B41" s="39">
        <v>41128</v>
      </c>
      <c r="C41" s="38" t="s">
        <v>411</v>
      </c>
      <c r="D41" s="38" t="s">
        <v>394</v>
      </c>
      <c r="E41" s="38">
        <v>7.9154439999999996E-4</v>
      </c>
      <c r="F41" s="38">
        <f t="shared" si="0"/>
        <v>455.89708458032129</v>
      </c>
      <c r="G41" s="38">
        <f t="shared" si="1"/>
        <v>436.11567566722164</v>
      </c>
      <c r="H41" s="38">
        <f>AVERAGE(G41:G43)</f>
        <v>419.8992172058181</v>
      </c>
      <c r="I41" s="39">
        <v>41281</v>
      </c>
      <c r="J41" s="38" t="s">
        <v>395</v>
      </c>
    </row>
    <row r="42" spans="1:10" x14ac:dyDescent="0.25">
      <c r="A42" s="38">
        <v>222</v>
      </c>
      <c r="B42" s="39">
        <v>41128</v>
      </c>
      <c r="C42" s="38" t="s">
        <v>411</v>
      </c>
      <c r="D42" s="38" t="s">
        <v>394</v>
      </c>
      <c r="E42" s="38">
        <v>7.5660720000000003E-4</v>
      </c>
      <c r="F42" s="38">
        <f t="shared" si="0"/>
        <v>434.45286720926691</v>
      </c>
      <c r="G42" s="38">
        <f t="shared" si="1"/>
        <v>414.67145829616732</v>
      </c>
      <c r="I42" s="39">
        <v>41281</v>
      </c>
      <c r="J42" s="38" t="s">
        <v>395</v>
      </c>
    </row>
    <row r="43" spans="1:10" x14ac:dyDescent="0.25">
      <c r="A43" s="38">
        <v>222</v>
      </c>
      <c r="B43" s="39">
        <v>41128</v>
      </c>
      <c r="C43" s="38" t="s">
        <v>411</v>
      </c>
      <c r="D43" s="38" t="s">
        <v>394</v>
      </c>
      <c r="E43" s="38">
        <v>7.4722139999999998E-4</v>
      </c>
      <c r="F43" s="38">
        <f t="shared" si="0"/>
        <v>428.69192656716501</v>
      </c>
      <c r="G43" s="38">
        <f t="shared" si="1"/>
        <v>408.91051765406542</v>
      </c>
      <c r="I43" s="39">
        <v>41281</v>
      </c>
      <c r="J43" s="38" t="s">
        <v>395</v>
      </c>
    </row>
    <row r="44" spans="1:10" x14ac:dyDescent="0.25">
      <c r="A44" s="38">
        <v>222</v>
      </c>
      <c r="B44" s="39">
        <v>41128</v>
      </c>
      <c r="C44" s="38" t="s">
        <v>412</v>
      </c>
      <c r="D44" s="38" t="s">
        <v>394</v>
      </c>
      <c r="E44" s="38">
        <v>7.2742919999999999E-4</v>
      </c>
      <c r="F44" s="38">
        <f t="shared" si="0"/>
        <v>416.54360789676832</v>
      </c>
      <c r="G44" s="38">
        <f t="shared" si="1"/>
        <v>396.76219898366872</v>
      </c>
      <c r="H44" s="38">
        <f>AVERAGE(G44:G46)</f>
        <v>392.88363946637219</v>
      </c>
      <c r="I44" s="39">
        <v>41281</v>
      </c>
      <c r="J44" s="38" t="s">
        <v>395</v>
      </c>
    </row>
    <row r="45" spans="1:10" x14ac:dyDescent="0.25">
      <c r="A45" s="38">
        <v>222</v>
      </c>
      <c r="B45" s="39">
        <v>41128</v>
      </c>
      <c r="C45" s="38" t="s">
        <v>412</v>
      </c>
      <c r="D45" s="38" t="s">
        <v>394</v>
      </c>
      <c r="E45" s="38">
        <v>6.9248070000000001E-4</v>
      </c>
      <c r="F45" s="38">
        <f t="shared" si="0"/>
        <v>395.09245466204163</v>
      </c>
      <c r="G45" s="38">
        <f t="shared" si="1"/>
        <v>375.31104574894204</v>
      </c>
      <c r="I45" s="39">
        <v>41281</v>
      </c>
      <c r="J45" s="38" t="s">
        <v>395</v>
      </c>
    </row>
    <row r="46" spans="1:10" x14ac:dyDescent="0.25">
      <c r="A46" s="38">
        <v>222</v>
      </c>
      <c r="B46" s="39">
        <v>41128</v>
      </c>
      <c r="C46" s="38" t="s">
        <v>412</v>
      </c>
      <c r="D46" s="38" t="s">
        <v>394</v>
      </c>
      <c r="E46" s="38">
        <v>7.4342069999999998E-4</v>
      </c>
      <c r="F46" s="38">
        <f t="shared" si="0"/>
        <v>426.3590825796054</v>
      </c>
      <c r="G46" s="38">
        <f t="shared" si="1"/>
        <v>406.5776736665058</v>
      </c>
      <c r="I46" s="39">
        <v>41281</v>
      </c>
      <c r="J46" s="38" t="s">
        <v>395</v>
      </c>
    </row>
    <row r="47" spans="1:10" x14ac:dyDescent="0.25">
      <c r="A47" s="38">
        <v>222</v>
      </c>
      <c r="B47" s="39">
        <v>41128</v>
      </c>
      <c r="C47" s="38" t="s">
        <v>413</v>
      </c>
      <c r="D47" s="38" t="s">
        <v>394</v>
      </c>
      <c r="E47" s="38">
        <v>7.1533809999999997E-4</v>
      </c>
      <c r="F47" s="38">
        <f t="shared" si="0"/>
        <v>409.12217238805107</v>
      </c>
      <c r="G47" s="38">
        <f t="shared" si="1"/>
        <v>389.34076347495147</v>
      </c>
      <c r="H47" s="38">
        <f>AVERAGE(G47:G49)</f>
        <v>375.81697506129996</v>
      </c>
      <c r="I47" s="39">
        <v>41281</v>
      </c>
      <c r="J47" s="38" t="s">
        <v>395</v>
      </c>
    </row>
    <row r="48" spans="1:10" x14ac:dyDescent="0.25">
      <c r="A48" s="38">
        <v>222</v>
      </c>
      <c r="B48" s="39">
        <v>41128</v>
      </c>
      <c r="C48" s="38" t="s">
        <v>413</v>
      </c>
      <c r="D48" s="38" t="s">
        <v>394</v>
      </c>
      <c r="E48" s="38">
        <v>6.3528960000000002E-4</v>
      </c>
      <c r="F48" s="38">
        <f t="shared" si="0"/>
        <v>359.98894378853976</v>
      </c>
      <c r="G48" s="40">
        <f t="shared" si="1"/>
        <v>340.20753487544016</v>
      </c>
      <c r="I48" s="39">
        <v>41281</v>
      </c>
      <c r="J48" s="38" t="s">
        <v>395</v>
      </c>
    </row>
    <row r="49" spans="1:10" x14ac:dyDescent="0.25">
      <c r="A49" s="38">
        <v>222</v>
      </c>
      <c r="B49" s="39">
        <v>41128</v>
      </c>
      <c r="C49" s="38" t="s">
        <v>413</v>
      </c>
      <c r="D49" s="38" t="s">
        <v>394</v>
      </c>
      <c r="E49" s="38">
        <v>7.2928719999999997E-4</v>
      </c>
      <c r="F49" s="38">
        <f t="shared" si="0"/>
        <v>417.684035746608</v>
      </c>
      <c r="G49" s="38">
        <f t="shared" si="1"/>
        <v>397.90262683350841</v>
      </c>
      <c r="I49" s="39">
        <v>41281</v>
      </c>
      <c r="J49" s="38" t="s">
        <v>395</v>
      </c>
    </row>
    <row r="50" spans="1:10" x14ac:dyDescent="0.25">
      <c r="A50" s="38">
        <v>222</v>
      </c>
      <c r="B50" s="39">
        <v>41128</v>
      </c>
      <c r="C50" s="38" t="s">
        <v>414</v>
      </c>
      <c r="D50" s="38" t="s">
        <v>394</v>
      </c>
      <c r="E50" s="38">
        <v>6.6933930000000002E-4</v>
      </c>
      <c r="F50" s="38">
        <f t="shared" si="0"/>
        <v>380.88841965435591</v>
      </c>
      <c r="G50" s="38">
        <f t="shared" si="1"/>
        <v>361.10701074125626</v>
      </c>
      <c r="H50" s="38">
        <f>AVERAGE(G50:G52)</f>
        <v>364.88116402752058</v>
      </c>
      <c r="I50" s="39">
        <v>41281</v>
      </c>
      <c r="J50" s="38" t="s">
        <v>395</v>
      </c>
    </row>
    <row r="51" spans="1:10" x14ac:dyDescent="0.25">
      <c r="A51" s="38">
        <v>222</v>
      </c>
      <c r="B51" s="39">
        <v>41128</v>
      </c>
      <c r="C51" s="38" t="s">
        <v>414</v>
      </c>
      <c r="D51" s="38" t="s">
        <v>394</v>
      </c>
      <c r="E51" s="38">
        <v>6.7854099999999995E-4</v>
      </c>
      <c r="F51" s="38">
        <f t="shared" si="0"/>
        <v>386.53636095999087</v>
      </c>
      <c r="G51" s="38">
        <f t="shared" si="1"/>
        <v>366.75495204689122</v>
      </c>
      <c r="I51" s="39">
        <v>41281</v>
      </c>
      <c r="J51" s="38" t="s">
        <v>395</v>
      </c>
    </row>
    <row r="52" spans="1:10" x14ac:dyDescent="0.25">
      <c r="A52" s="38">
        <v>222</v>
      </c>
      <c r="B52" s="39">
        <v>41128</v>
      </c>
      <c r="C52" s="38" t="s">
        <v>414</v>
      </c>
      <c r="D52" s="38" t="s">
        <v>394</v>
      </c>
      <c r="E52" s="38">
        <v>6.7858429999999997E-4</v>
      </c>
      <c r="F52" s="38">
        <f t="shared" si="0"/>
        <v>386.56293820751404</v>
      </c>
      <c r="G52" s="38">
        <f t="shared" si="1"/>
        <v>366.78152929441444</v>
      </c>
      <c r="I52" s="39">
        <v>41281</v>
      </c>
      <c r="J52" s="38" t="s">
        <v>395</v>
      </c>
    </row>
    <row r="53" spans="1:10" x14ac:dyDescent="0.25">
      <c r="A53" s="38">
        <v>222</v>
      </c>
      <c r="B53" s="39">
        <v>41128</v>
      </c>
      <c r="C53" s="38" t="s">
        <v>415</v>
      </c>
      <c r="D53" s="38" t="s">
        <v>394</v>
      </c>
      <c r="E53" s="38">
        <v>8.6832279999999999E-4</v>
      </c>
      <c r="F53" s="38">
        <f t="shared" si="0"/>
        <v>503.02314788824992</v>
      </c>
      <c r="G53" s="40">
        <f t="shared" si="1"/>
        <v>483.24173897515027</v>
      </c>
      <c r="H53" s="38">
        <f>AVERAGE(G53:G55)</f>
        <v>430.65520727848804</v>
      </c>
      <c r="I53" s="39">
        <v>41281</v>
      </c>
      <c r="J53" s="38" t="s">
        <v>395</v>
      </c>
    </row>
    <row r="54" spans="1:10" x14ac:dyDescent="0.25">
      <c r="A54" s="38">
        <v>222</v>
      </c>
      <c r="B54" s="39">
        <v>41128</v>
      </c>
      <c r="C54" s="38" t="s">
        <v>415</v>
      </c>
      <c r="D54" s="38" t="s">
        <v>394</v>
      </c>
      <c r="E54" s="38">
        <v>7.357132E-4</v>
      </c>
      <c r="F54" s="38">
        <f t="shared" si="0"/>
        <v>421.62827114115584</v>
      </c>
      <c r="G54" s="38">
        <f t="shared" si="1"/>
        <v>401.84686222805624</v>
      </c>
      <c r="I54" s="39">
        <v>41281</v>
      </c>
      <c r="J54" s="38" t="s">
        <v>395</v>
      </c>
    </row>
    <row r="55" spans="1:10" x14ac:dyDescent="0.25">
      <c r="A55" s="38">
        <v>222</v>
      </c>
      <c r="B55" s="39">
        <v>41128</v>
      </c>
      <c r="C55" s="38" t="s">
        <v>415</v>
      </c>
      <c r="D55" s="38" t="s">
        <v>394</v>
      </c>
      <c r="E55" s="38">
        <v>7.4390839999999997E-4</v>
      </c>
      <c r="F55" s="38">
        <f t="shared" si="0"/>
        <v>426.65842954535719</v>
      </c>
      <c r="G55" s="38">
        <f t="shared" si="1"/>
        <v>406.8770206322576</v>
      </c>
      <c r="I55" s="39">
        <v>41281</v>
      </c>
      <c r="J55" s="38" t="s">
        <v>395</v>
      </c>
    </row>
    <row r="56" spans="1:10" x14ac:dyDescent="0.25">
      <c r="A56" s="38">
        <v>222</v>
      </c>
      <c r="B56" s="39">
        <v>41128</v>
      </c>
      <c r="C56" s="38" t="s">
        <v>416</v>
      </c>
      <c r="D56" s="38" t="s">
        <v>394</v>
      </c>
      <c r="E56" s="38">
        <v>7.0100480000000003E-4</v>
      </c>
      <c r="F56" s="38">
        <f t="shared" si="0"/>
        <v>400.324489664635</v>
      </c>
      <c r="G56" s="38">
        <f t="shared" si="1"/>
        <v>380.5430807515354</v>
      </c>
      <c r="H56" s="38">
        <f>AVERAGE(G56:G58)</f>
        <v>372.51116648100407</v>
      </c>
      <c r="I56" s="39">
        <v>41281</v>
      </c>
      <c r="J56" s="38" t="s">
        <v>395</v>
      </c>
    </row>
    <row r="57" spans="1:10" x14ac:dyDescent="0.25">
      <c r="A57" s="38">
        <v>222</v>
      </c>
      <c r="B57" s="39">
        <v>41128</v>
      </c>
      <c r="C57" s="38" t="s">
        <v>416</v>
      </c>
      <c r="D57" s="38" t="s">
        <v>394</v>
      </c>
      <c r="E57" s="38">
        <v>6.6675009999999995E-4</v>
      </c>
      <c r="F57" s="38">
        <f t="shared" si="0"/>
        <v>379.29918618352434</v>
      </c>
      <c r="G57" s="38">
        <f t="shared" si="1"/>
        <v>359.51777727042474</v>
      </c>
      <c r="I57" s="39">
        <v>41281</v>
      </c>
      <c r="J57" s="38" t="s">
        <v>395</v>
      </c>
    </row>
    <row r="58" spans="1:10" x14ac:dyDescent="0.25">
      <c r="A58" s="38">
        <v>222</v>
      </c>
      <c r="B58" s="39">
        <v>41128</v>
      </c>
      <c r="C58" s="38" t="s">
        <v>416</v>
      </c>
      <c r="D58" s="38" t="s">
        <v>394</v>
      </c>
      <c r="E58" s="38">
        <v>6.9600239999999996E-4</v>
      </c>
      <c r="F58" s="38">
        <f t="shared" si="0"/>
        <v>397.2540503341516</v>
      </c>
      <c r="G58" s="38">
        <f t="shared" si="1"/>
        <v>377.472641421052</v>
      </c>
      <c r="I58" s="39">
        <v>41281</v>
      </c>
      <c r="J58" s="38" t="s">
        <v>395</v>
      </c>
    </row>
    <row r="59" spans="1:10" x14ac:dyDescent="0.25">
      <c r="A59" s="38">
        <v>222</v>
      </c>
      <c r="B59" s="39">
        <v>41128</v>
      </c>
      <c r="C59" s="38" t="s">
        <v>417</v>
      </c>
      <c r="D59" s="38" t="s">
        <v>394</v>
      </c>
      <c r="E59" s="38">
        <v>6.8689819999999998E-4</v>
      </c>
      <c r="F59" s="38">
        <f t="shared" si="0"/>
        <v>391.66595386993714</v>
      </c>
      <c r="G59" s="38">
        <f t="shared" si="1"/>
        <v>371.88454495683754</v>
      </c>
      <c r="H59" s="38">
        <f>AVERAGE(G59:G61)</f>
        <v>388.37782417188896</v>
      </c>
      <c r="I59" s="39">
        <v>41281</v>
      </c>
      <c r="J59" s="38" t="s">
        <v>395</v>
      </c>
    </row>
    <row r="60" spans="1:10" x14ac:dyDescent="0.25">
      <c r="A60" s="38">
        <v>222</v>
      </c>
      <c r="B60" s="39">
        <v>41128</v>
      </c>
      <c r="C60" s="38" t="s">
        <v>417</v>
      </c>
      <c r="D60" s="38" t="s">
        <v>394</v>
      </c>
      <c r="E60" s="38">
        <v>7.2095830000000005E-4</v>
      </c>
      <c r="F60" s="38">
        <f t="shared" si="0"/>
        <v>412.57181318550482</v>
      </c>
      <c r="G60" s="38">
        <f t="shared" si="1"/>
        <v>392.79040427240523</v>
      </c>
      <c r="I60" s="39">
        <v>41281</v>
      </c>
      <c r="J60" s="38" t="s">
        <v>395</v>
      </c>
    </row>
    <row r="61" spans="1:10" x14ac:dyDescent="0.25">
      <c r="A61" s="38">
        <v>222</v>
      </c>
      <c r="B61" s="39">
        <v>41128</v>
      </c>
      <c r="C61" s="38" t="s">
        <v>417</v>
      </c>
      <c r="D61" s="38" t="s">
        <v>394</v>
      </c>
      <c r="E61" s="38">
        <v>7.3345129999999998E-4</v>
      </c>
      <c r="F61" s="38">
        <f t="shared" si="0"/>
        <v>420.23993219952376</v>
      </c>
      <c r="G61" s="38">
        <f t="shared" si="1"/>
        <v>400.45852328642411</v>
      </c>
      <c r="I61" s="39">
        <v>41281</v>
      </c>
      <c r="J61" s="38" t="s">
        <v>395</v>
      </c>
    </row>
    <row r="62" spans="1:10" x14ac:dyDescent="0.25">
      <c r="A62" s="38">
        <v>222</v>
      </c>
      <c r="B62" s="39">
        <v>41128</v>
      </c>
      <c r="C62" s="38" t="s">
        <v>418</v>
      </c>
      <c r="D62" s="38" t="s">
        <v>394</v>
      </c>
      <c r="E62" s="38">
        <v>6.7778079999999995E-4</v>
      </c>
      <c r="F62" s="38">
        <f t="shared" si="0"/>
        <v>386.06975533488423</v>
      </c>
      <c r="G62" s="38">
        <f t="shared" si="1"/>
        <v>366.28834642178458</v>
      </c>
      <c r="H62" s="38">
        <f>AVERAGE(G62:G64)</f>
        <v>356.98901047895305</v>
      </c>
      <c r="I62" s="39">
        <v>41281</v>
      </c>
      <c r="J62" s="38" t="s">
        <v>395</v>
      </c>
    </row>
    <row r="63" spans="1:10" x14ac:dyDescent="0.25">
      <c r="A63" s="38">
        <v>222</v>
      </c>
      <c r="B63" s="39">
        <v>41128</v>
      </c>
      <c r="C63" s="38" t="s">
        <v>418</v>
      </c>
      <c r="D63" s="38" t="s">
        <v>394</v>
      </c>
      <c r="E63" s="38">
        <v>7.203852E-4</v>
      </c>
      <c r="F63" s="38">
        <f t="shared" si="0"/>
        <v>412.22004827660106</v>
      </c>
      <c r="G63" s="38">
        <f t="shared" si="1"/>
        <v>392.43863936350147</v>
      </c>
      <c r="I63" s="39">
        <v>41281</v>
      </c>
      <c r="J63" s="38" t="s">
        <v>395</v>
      </c>
    </row>
    <row r="64" spans="1:10" x14ac:dyDescent="0.25">
      <c r="A64" s="38">
        <v>222</v>
      </c>
      <c r="B64" s="39">
        <v>41128</v>
      </c>
      <c r="C64" s="38" t="s">
        <v>418</v>
      </c>
      <c r="D64" s="38" t="s">
        <v>394</v>
      </c>
      <c r="E64" s="38">
        <v>5.8972460000000001E-4</v>
      </c>
      <c r="F64" s="38">
        <f t="shared" si="0"/>
        <v>332.02145456467258</v>
      </c>
      <c r="G64" s="40">
        <f t="shared" si="1"/>
        <v>312.24004565157293</v>
      </c>
      <c r="I64" s="39">
        <v>41281</v>
      </c>
      <c r="J64" s="38" t="s">
        <v>395</v>
      </c>
    </row>
    <row r="65" spans="1:13" x14ac:dyDescent="0.25">
      <c r="A65" s="38">
        <v>222</v>
      </c>
      <c r="B65" s="39">
        <v>41128</v>
      </c>
      <c r="C65" s="38" t="s">
        <v>419</v>
      </c>
      <c r="D65" s="38" t="s">
        <v>394</v>
      </c>
      <c r="E65" s="38">
        <v>6.8981649999999995E-4</v>
      </c>
      <c r="F65" s="38">
        <f t="shared" si="0"/>
        <v>393.45718669780968</v>
      </c>
      <c r="G65" s="38">
        <f t="shared" si="1"/>
        <v>373.67577778471008</v>
      </c>
      <c r="H65" s="38">
        <f>AVERAGE(G65:G67)</f>
        <v>384.26031494418197</v>
      </c>
      <c r="I65" s="39">
        <v>41281</v>
      </c>
      <c r="J65" s="38" t="s">
        <v>395</v>
      </c>
    </row>
    <row r="66" spans="1:13" x14ac:dyDescent="0.25">
      <c r="A66" s="38">
        <v>222</v>
      </c>
      <c r="B66" s="39">
        <v>41128</v>
      </c>
      <c r="C66" s="38" t="s">
        <v>419</v>
      </c>
      <c r="D66" s="38" t="s">
        <v>394</v>
      </c>
      <c r="E66" s="38">
        <v>7.2711E-4</v>
      </c>
      <c r="F66" s="38">
        <f t="shared" si="0"/>
        <v>416.34768509285618</v>
      </c>
      <c r="G66" s="38">
        <f t="shared" si="1"/>
        <v>396.56627617975653</v>
      </c>
      <c r="I66" s="39">
        <v>41281</v>
      </c>
      <c r="J66" s="38" t="s">
        <v>395</v>
      </c>
    </row>
    <row r="67" spans="1:13" x14ac:dyDescent="0.25">
      <c r="A67" s="38">
        <v>222</v>
      </c>
      <c r="B67" s="39">
        <v>41128</v>
      </c>
      <c r="C67" s="38" t="s">
        <v>419</v>
      </c>
      <c r="D67" s="38" t="s">
        <v>394</v>
      </c>
      <c r="E67" s="38">
        <v>7.0425640000000003E-4</v>
      </c>
      <c r="F67" s="38">
        <f>E67*$M$27+$M$28</f>
        <v>402.32029978117896</v>
      </c>
      <c r="G67" s="38">
        <f>(E67-AVERAGE($M$2:$M$4))*$M$27+$M$28</f>
        <v>382.53889086807936</v>
      </c>
      <c r="I67" s="39">
        <v>41281</v>
      </c>
      <c r="J67" s="38" t="s">
        <v>395</v>
      </c>
    </row>
    <row r="68" spans="1:13" x14ac:dyDescent="0.25">
      <c r="A68" s="38">
        <v>222</v>
      </c>
      <c r="B68" s="39">
        <v>41128</v>
      </c>
      <c r="C68" s="38" t="s">
        <v>420</v>
      </c>
      <c r="D68" s="38" t="s">
        <v>394</v>
      </c>
      <c r="E68" s="38">
        <v>6.7236390000000002E-4</v>
      </c>
      <c r="F68" s="38">
        <f>E68*$M$27+$M$28</f>
        <v>382.74489870420797</v>
      </c>
      <c r="G68" s="38">
        <f>(E68-AVERAGE($M$2:$M$4))*$M$27+$M$28</f>
        <v>362.96348979110832</v>
      </c>
      <c r="H68" s="38">
        <f>AVERAGE(G68:G70)</f>
        <v>353.19765052204428</v>
      </c>
      <c r="I68" s="39">
        <v>41281</v>
      </c>
      <c r="J68" s="38" t="s">
        <v>395</v>
      </c>
    </row>
    <row r="69" spans="1:13" x14ac:dyDescent="0.25">
      <c r="A69" s="38">
        <v>222</v>
      </c>
      <c r="B69" s="39">
        <v>41128</v>
      </c>
      <c r="C69" s="38" t="s">
        <v>420</v>
      </c>
      <c r="D69" s="38" t="s">
        <v>394</v>
      </c>
      <c r="E69" s="38">
        <v>6.6202890000000003E-4</v>
      </c>
      <c r="F69" s="38">
        <f>E69*$M$27+$M$28</f>
        <v>376.40134551363036</v>
      </c>
      <c r="G69" s="38">
        <f>(E69-AVERAGE($M$2:$M$4))*$M$27+$M$28</f>
        <v>356.61993660053076</v>
      </c>
      <c r="I69" s="39">
        <v>41281</v>
      </c>
      <c r="J69" s="38" t="s">
        <v>395</v>
      </c>
    </row>
    <row r="70" spans="1:13" x14ac:dyDescent="0.25">
      <c r="A70" s="38">
        <v>222</v>
      </c>
      <c r="B70" s="39">
        <v>41128</v>
      </c>
      <c r="C70" s="38" t="s">
        <v>420</v>
      </c>
      <c r="D70" s="38" t="s">
        <v>394</v>
      </c>
      <c r="E70" s="38">
        <v>6.3496699999999995E-4</v>
      </c>
      <c r="F70" s="38">
        <f>E70*$M$27+$M$28</f>
        <v>359.79093408759343</v>
      </c>
      <c r="G70" s="38">
        <f>(E70-AVERAGE($M$2:$M$4))*$M$27+$M$28</f>
        <v>340.00952517449377</v>
      </c>
      <c r="I70" s="39">
        <v>41281</v>
      </c>
      <c r="J70" s="38" t="s">
        <v>395</v>
      </c>
    </row>
    <row r="71" spans="1:13" x14ac:dyDescent="0.25">
      <c r="A71" s="38">
        <v>239</v>
      </c>
      <c r="B71" s="39">
        <v>41127</v>
      </c>
      <c r="C71" s="38" t="s">
        <v>393</v>
      </c>
      <c r="D71" s="38" t="s">
        <v>394</v>
      </c>
      <c r="E71" s="38">
        <v>2.7634010000000001E-4</v>
      </c>
      <c r="F71" s="38">
        <f>E71*$M$96+$M$97</f>
        <v>242.06498893796652</v>
      </c>
      <c r="G71" s="38">
        <f>(E71-AVERAGE($M$71:$M$73))*$M$96+$M$97</f>
        <v>300.51771840515545</v>
      </c>
      <c r="H71" s="38">
        <f>AVERAGE(G71:G73)</f>
        <v>336.21165941419605</v>
      </c>
      <c r="I71" s="39">
        <v>40918</v>
      </c>
      <c r="J71" s="38" t="s">
        <v>395</v>
      </c>
      <c r="L71" s="38">
        <v>0</v>
      </c>
      <c r="M71" s="40">
        <v>-9.3421959999999998E-5</v>
      </c>
    </row>
    <row r="72" spans="1:13" x14ac:dyDescent="0.25">
      <c r="A72" s="38">
        <v>239</v>
      </c>
      <c r="B72" s="39">
        <v>41127</v>
      </c>
      <c r="C72" s="38" t="s">
        <v>393</v>
      </c>
      <c r="D72" s="38" t="s">
        <v>394</v>
      </c>
      <c r="E72" s="38">
        <v>3.8534110000000002E-4</v>
      </c>
      <c r="F72" s="38">
        <f t="shared" ref="F72:F135" si="2">E72*$M$96+$M$97</f>
        <v>307.68535522259424</v>
      </c>
      <c r="G72" s="38">
        <f t="shared" ref="G72:G135" si="3">(E72-AVERAGE($M$71:$M$73))*$M$96+$M$97</f>
        <v>366.13808468978317</v>
      </c>
      <c r="I72" s="39">
        <v>40918</v>
      </c>
      <c r="J72" s="38" t="s">
        <v>395</v>
      </c>
      <c r="L72" s="38">
        <v>0</v>
      </c>
      <c r="M72" s="40">
        <v>-1.080888E-4</v>
      </c>
    </row>
    <row r="73" spans="1:13" x14ac:dyDescent="0.25">
      <c r="A73" s="38">
        <v>239</v>
      </c>
      <c r="B73" s="39">
        <v>41127</v>
      </c>
      <c r="C73" s="38" t="s">
        <v>393</v>
      </c>
      <c r="D73" s="38" t="s">
        <v>394</v>
      </c>
      <c r="E73" s="38">
        <v>3.4521109999999998E-4</v>
      </c>
      <c r="F73" s="38">
        <f t="shared" si="2"/>
        <v>283.5264456804606</v>
      </c>
      <c r="G73" s="38">
        <f t="shared" si="3"/>
        <v>341.97917514764947</v>
      </c>
      <c r="I73" s="39">
        <v>40918</v>
      </c>
      <c r="J73" s="38" t="s">
        <v>395</v>
      </c>
      <c r="L73" s="38">
        <v>0</v>
      </c>
      <c r="M73" s="40">
        <v>-8.9774080000000004E-5</v>
      </c>
    </row>
    <row r="74" spans="1:13" x14ac:dyDescent="0.25">
      <c r="A74" s="38">
        <v>239</v>
      </c>
      <c r="B74" s="39">
        <v>41127</v>
      </c>
      <c r="C74" s="38" t="s">
        <v>396</v>
      </c>
      <c r="D74" s="38" t="s">
        <v>394</v>
      </c>
      <c r="E74" s="38">
        <v>3.1794860000000001E-4</v>
      </c>
      <c r="F74" s="38">
        <f t="shared" si="2"/>
        <v>267.11397941102575</v>
      </c>
      <c r="G74" s="38">
        <f t="shared" si="3"/>
        <v>325.56670887821474</v>
      </c>
      <c r="H74" s="38">
        <f>AVERAGE(G74:G76)</f>
        <v>373.56222455028984</v>
      </c>
      <c r="I74" s="39">
        <v>40918</v>
      </c>
      <c r="J74" s="38" t="s">
        <v>395</v>
      </c>
      <c r="L74" s="38">
        <v>100</v>
      </c>
      <c r="M74" s="40">
        <v>7.0431230000000006E-5</v>
      </c>
    </row>
    <row r="75" spans="1:13" x14ac:dyDescent="0.25">
      <c r="A75" s="38">
        <v>239</v>
      </c>
      <c r="B75" s="39">
        <v>41127</v>
      </c>
      <c r="C75" s="38" t="s">
        <v>396</v>
      </c>
      <c r="D75" s="38" t="s">
        <v>394</v>
      </c>
      <c r="E75" s="38">
        <v>5.4026810000000003E-4</v>
      </c>
      <c r="F75" s="40">
        <f t="shared" si="2"/>
        <v>400.95391686311609</v>
      </c>
      <c r="G75" s="38">
        <f t="shared" si="3"/>
        <v>459.40664633030502</v>
      </c>
      <c r="I75" s="39">
        <v>40918</v>
      </c>
      <c r="J75" s="38" t="s">
        <v>395</v>
      </c>
      <c r="L75" s="38">
        <v>100</v>
      </c>
      <c r="M75" s="40">
        <v>-2.5321639999999998E-4</v>
      </c>
    </row>
    <row r="76" spans="1:13" x14ac:dyDescent="0.25">
      <c r="A76" s="38">
        <v>239</v>
      </c>
      <c r="B76" s="39">
        <v>41127</v>
      </c>
      <c r="C76" s="38" t="s">
        <v>396</v>
      </c>
      <c r="D76" s="38" t="s">
        <v>394</v>
      </c>
      <c r="E76" s="38">
        <v>3.3480298000000003E-4</v>
      </c>
      <c r="F76" s="38">
        <f t="shared" si="2"/>
        <v>277.260588975161</v>
      </c>
      <c r="G76" s="38">
        <f t="shared" si="3"/>
        <v>335.71331844234993</v>
      </c>
      <c r="I76" s="39">
        <v>40918</v>
      </c>
      <c r="J76" s="38" t="s">
        <v>395</v>
      </c>
      <c r="L76" s="38">
        <v>100</v>
      </c>
      <c r="M76" s="40">
        <v>9.3152760000000004E-5</v>
      </c>
    </row>
    <row r="77" spans="1:13" x14ac:dyDescent="0.25">
      <c r="A77" s="38">
        <v>239</v>
      </c>
      <c r="B77" s="39">
        <v>41127</v>
      </c>
      <c r="C77" s="38" t="s">
        <v>397</v>
      </c>
      <c r="D77" s="38" t="s">
        <v>394</v>
      </c>
      <c r="E77" s="38">
        <v>2.9874840000000002E-4</v>
      </c>
      <c r="F77" s="38">
        <f t="shared" si="2"/>
        <v>255.55514823756766</v>
      </c>
      <c r="G77" s="38">
        <f t="shared" si="3"/>
        <v>314.00787770475659</v>
      </c>
      <c r="H77" s="38">
        <f>AVERAGE(G77:G79)</f>
        <v>320.15841620291701</v>
      </c>
      <c r="I77" s="39">
        <v>40918</v>
      </c>
      <c r="J77" s="38" t="s">
        <v>395</v>
      </c>
      <c r="L77" s="38">
        <v>200</v>
      </c>
      <c r="M77" s="40">
        <v>1.842805E-4</v>
      </c>
    </row>
    <row r="78" spans="1:13" x14ac:dyDescent="0.25">
      <c r="A78" s="38">
        <v>239</v>
      </c>
      <c r="B78" s="39">
        <v>41127</v>
      </c>
      <c r="C78" s="38" t="s">
        <v>397</v>
      </c>
      <c r="D78" s="38" t="s">
        <v>394</v>
      </c>
      <c r="E78" s="38">
        <v>3.1966489999999998E-4</v>
      </c>
      <c r="F78" s="38">
        <f t="shared" si="2"/>
        <v>268.14721979097004</v>
      </c>
      <c r="G78" s="38">
        <f t="shared" si="3"/>
        <v>326.59994925815897</v>
      </c>
      <c r="I78" s="39">
        <v>40918</v>
      </c>
      <c r="J78" s="38" t="s">
        <v>395</v>
      </c>
      <c r="L78" s="38">
        <v>200</v>
      </c>
      <c r="M78" s="40">
        <v>2.7081680000000001E-4</v>
      </c>
    </row>
    <row r="79" spans="1:13" x14ac:dyDescent="0.25">
      <c r="A79" s="38">
        <v>239</v>
      </c>
      <c r="B79" s="39">
        <v>41127</v>
      </c>
      <c r="C79" s="38" t="s">
        <v>397</v>
      </c>
      <c r="D79" s="38" t="s">
        <v>394</v>
      </c>
      <c r="E79" s="38">
        <v>3.0848159999999998E-4</v>
      </c>
      <c r="F79" s="38">
        <f t="shared" si="2"/>
        <v>261.41469217864653</v>
      </c>
      <c r="G79" s="38">
        <f t="shared" si="3"/>
        <v>319.86742164583541</v>
      </c>
      <c r="I79" s="39">
        <v>40918</v>
      </c>
      <c r="J79" s="38" t="s">
        <v>395</v>
      </c>
      <c r="L79" s="38">
        <v>200</v>
      </c>
      <c r="M79" s="40">
        <v>2.406071E-4</v>
      </c>
    </row>
    <row r="80" spans="1:13" x14ac:dyDescent="0.25">
      <c r="A80" s="38">
        <v>239</v>
      </c>
      <c r="B80" s="39">
        <v>41127</v>
      </c>
      <c r="C80" s="38" t="s">
        <v>398</v>
      </c>
      <c r="D80" s="38" t="s">
        <v>394</v>
      </c>
      <c r="E80" s="38">
        <v>5.3021739999999996E-4</v>
      </c>
      <c r="F80" s="38">
        <f t="shared" si="2"/>
        <v>394.90323278299837</v>
      </c>
      <c r="G80" s="38">
        <f t="shared" si="3"/>
        <v>453.3559622501873</v>
      </c>
      <c r="H80" s="38">
        <f>AVERAGE(G80:G82)</f>
        <v>456.83647869483912</v>
      </c>
      <c r="I80" s="39">
        <v>40918</v>
      </c>
      <c r="J80" s="38" t="s">
        <v>395</v>
      </c>
      <c r="L80" s="38">
        <v>300</v>
      </c>
      <c r="M80" s="40">
        <v>4.1756330000000002E-4</v>
      </c>
    </row>
    <row r="81" spans="1:13" x14ac:dyDescent="0.25">
      <c r="A81" s="38">
        <v>239</v>
      </c>
      <c r="B81" s="39">
        <v>41127</v>
      </c>
      <c r="C81" s="38" t="s">
        <v>398</v>
      </c>
      <c r="D81" s="38" t="s">
        <v>394</v>
      </c>
      <c r="E81" s="38">
        <v>5.5009989999999995E-4</v>
      </c>
      <c r="F81" s="38">
        <f t="shared" si="2"/>
        <v>406.8728196001295</v>
      </c>
      <c r="G81" s="38">
        <f t="shared" si="3"/>
        <v>465.32554906731843</v>
      </c>
      <c r="I81" s="39">
        <v>40918</v>
      </c>
      <c r="J81" s="38" t="s">
        <v>395</v>
      </c>
      <c r="L81" s="38">
        <v>300</v>
      </c>
      <c r="M81" s="40">
        <v>1.074381E-4</v>
      </c>
    </row>
    <row r="82" spans="1:13" x14ac:dyDescent="0.25">
      <c r="A82" s="38">
        <v>239</v>
      </c>
      <c r="B82" s="39">
        <v>41127</v>
      </c>
      <c r="C82" s="38" t="s">
        <v>398</v>
      </c>
      <c r="D82" s="38" t="s">
        <v>394</v>
      </c>
      <c r="E82" s="38">
        <v>5.2767920000000004E-4</v>
      </c>
      <c r="F82" s="38">
        <f t="shared" si="2"/>
        <v>393.37519529982262</v>
      </c>
      <c r="G82" s="38">
        <f t="shared" si="3"/>
        <v>451.82792476701155</v>
      </c>
      <c r="I82" s="39">
        <v>40918</v>
      </c>
      <c r="J82" s="38" t="s">
        <v>395</v>
      </c>
      <c r="L82" s="38">
        <v>300</v>
      </c>
      <c r="M82" s="38">
        <v>5.3230560000000005E-4</v>
      </c>
    </row>
    <row r="83" spans="1:13" x14ac:dyDescent="0.25">
      <c r="A83" s="38">
        <v>239</v>
      </c>
      <c r="B83" s="39">
        <v>41127</v>
      </c>
      <c r="C83" s="38" t="s">
        <v>399</v>
      </c>
      <c r="D83" s="38" t="s">
        <v>394</v>
      </c>
      <c r="E83" s="38">
        <v>4.5205659999999998E-4</v>
      </c>
      <c r="F83" s="38">
        <f t="shared" si="2"/>
        <v>347.8491660762752</v>
      </c>
      <c r="G83" s="38">
        <f t="shared" si="3"/>
        <v>406.30189554346418</v>
      </c>
      <c r="H83" s="38">
        <f>AVERAGE(G83:G85)</f>
        <v>460.08622226821052</v>
      </c>
      <c r="I83" s="39">
        <v>40918</v>
      </c>
      <c r="J83" s="38" t="s">
        <v>395</v>
      </c>
      <c r="L83" s="38">
        <v>400</v>
      </c>
      <c r="M83" s="38">
        <v>6.835624E-4</v>
      </c>
    </row>
    <row r="84" spans="1:13" x14ac:dyDescent="0.25">
      <c r="A84" s="38">
        <v>239</v>
      </c>
      <c r="B84" s="39">
        <v>41127</v>
      </c>
      <c r="C84" s="38" t="s">
        <v>399</v>
      </c>
      <c r="D84" s="38" t="s">
        <v>394</v>
      </c>
      <c r="E84" s="38">
        <v>5.1953380000000003E-4</v>
      </c>
      <c r="F84" s="38">
        <f t="shared" si="2"/>
        <v>388.47153265879359</v>
      </c>
      <c r="G84" s="38">
        <f t="shared" si="3"/>
        <v>446.92426212598252</v>
      </c>
      <c r="I84" s="39">
        <v>40918</v>
      </c>
      <c r="J84" s="38" t="s">
        <v>395</v>
      </c>
      <c r="L84" s="38">
        <v>400</v>
      </c>
      <c r="M84" s="40">
        <v>5.2533379999999995E-4</v>
      </c>
    </row>
    <row r="85" spans="1:13" x14ac:dyDescent="0.25">
      <c r="A85" s="38">
        <v>239</v>
      </c>
      <c r="B85" s="39">
        <v>41127</v>
      </c>
      <c r="C85" s="38" t="s">
        <v>399</v>
      </c>
      <c r="D85" s="38" t="s">
        <v>394</v>
      </c>
      <c r="E85" s="38">
        <v>6.5260039999999995E-4</v>
      </c>
      <c r="F85" s="40">
        <f t="shared" si="2"/>
        <v>468.57977966799569</v>
      </c>
      <c r="G85" s="38">
        <f t="shared" si="3"/>
        <v>527.03250913518468</v>
      </c>
      <c r="I85" s="39">
        <v>40918</v>
      </c>
      <c r="J85" s="38" t="s">
        <v>395</v>
      </c>
      <c r="L85" s="38">
        <v>400</v>
      </c>
      <c r="M85" s="40">
        <v>5.1041590000000005E-4</v>
      </c>
    </row>
    <row r="86" spans="1:13" x14ac:dyDescent="0.25">
      <c r="A86" s="38">
        <v>239</v>
      </c>
      <c r="B86" s="39">
        <v>41127</v>
      </c>
      <c r="C86" s="38" t="s">
        <v>400</v>
      </c>
      <c r="D86" s="38" t="s">
        <v>394</v>
      </c>
      <c r="E86" s="38">
        <v>4.638051E-4</v>
      </c>
      <c r="F86" s="38">
        <f t="shared" si="2"/>
        <v>354.92195323689714</v>
      </c>
      <c r="G86" s="38">
        <f t="shared" si="3"/>
        <v>413.37468270408607</v>
      </c>
      <c r="H86" s="38">
        <f>AVERAGE(G86:G88)</f>
        <v>411.52589099703664</v>
      </c>
      <c r="I86" s="39">
        <v>40918</v>
      </c>
      <c r="J86" s="38" t="s">
        <v>395</v>
      </c>
      <c r="L86" s="38">
        <v>500</v>
      </c>
      <c r="M86" s="40">
        <v>1.061736E-3</v>
      </c>
    </row>
    <row r="87" spans="1:13" x14ac:dyDescent="0.25">
      <c r="A87" s="38">
        <v>239</v>
      </c>
      <c r="B87" s="39">
        <v>41127</v>
      </c>
      <c r="C87" s="38" t="s">
        <v>400</v>
      </c>
      <c r="D87" s="38" t="s">
        <v>394</v>
      </c>
      <c r="E87" s="38">
        <v>4.3384260000000003E-4</v>
      </c>
      <c r="F87" s="38">
        <f t="shared" si="2"/>
        <v>336.88404326540001</v>
      </c>
      <c r="G87" s="38">
        <f t="shared" si="3"/>
        <v>395.33677273258894</v>
      </c>
      <c r="I87" s="39">
        <v>40918</v>
      </c>
      <c r="J87" s="38" t="s">
        <v>395</v>
      </c>
      <c r="L87" s="38">
        <v>500</v>
      </c>
      <c r="M87" s="40">
        <v>7.1312779999999998E-4</v>
      </c>
    </row>
    <row r="88" spans="1:13" x14ac:dyDescent="0.25">
      <c r="A88" s="38">
        <v>239</v>
      </c>
      <c r="B88" s="39">
        <v>41127</v>
      </c>
      <c r="C88" s="38" t="s">
        <v>400</v>
      </c>
      <c r="D88" s="38" t="s">
        <v>394</v>
      </c>
      <c r="E88" s="38">
        <v>4.8455459999999998E-4</v>
      </c>
      <c r="F88" s="38">
        <f t="shared" si="2"/>
        <v>367.41348808724604</v>
      </c>
      <c r="G88" s="38">
        <f t="shared" si="3"/>
        <v>425.86621755443497</v>
      </c>
      <c r="I88" s="39">
        <v>40918</v>
      </c>
      <c r="J88" s="38" t="s">
        <v>395</v>
      </c>
      <c r="L88" s="38">
        <v>500</v>
      </c>
      <c r="M88" s="40">
        <v>4.5664559999999998E-4</v>
      </c>
    </row>
    <row r="89" spans="1:13" x14ac:dyDescent="0.25">
      <c r="A89" s="38">
        <v>239</v>
      </c>
      <c r="B89" s="39">
        <v>41127</v>
      </c>
      <c r="C89" s="38" t="s">
        <v>401</v>
      </c>
      <c r="D89" s="38" t="s">
        <v>394</v>
      </c>
      <c r="E89" s="38">
        <v>4.8000940000000002E-4</v>
      </c>
      <c r="F89" s="38">
        <f t="shared" si="2"/>
        <v>364.67720411887063</v>
      </c>
      <c r="G89" s="38">
        <f t="shared" si="3"/>
        <v>423.12993358605956</v>
      </c>
      <c r="H89" s="38">
        <f>AVERAGE(G89:G91)</f>
        <v>422.69604045363991</v>
      </c>
      <c r="I89" s="39">
        <v>40918</v>
      </c>
      <c r="J89" s="38" t="s">
        <v>395</v>
      </c>
      <c r="L89" s="38">
        <v>1000</v>
      </c>
      <c r="M89" s="38">
        <v>1.52893E-3</v>
      </c>
    </row>
    <row r="90" spans="1:13" x14ac:dyDescent="0.25">
      <c r="A90" s="38">
        <v>239</v>
      </c>
      <c r="B90" s="39">
        <v>41127</v>
      </c>
      <c r="C90" s="38" t="s">
        <v>401</v>
      </c>
      <c r="D90" s="38" t="s">
        <v>394</v>
      </c>
      <c r="E90" s="38">
        <v>5.0633009999999997E-4</v>
      </c>
      <c r="F90" s="38">
        <f t="shared" si="2"/>
        <v>380.52269154437863</v>
      </c>
      <c r="G90" s="38">
        <f t="shared" si="3"/>
        <v>438.97542101156756</v>
      </c>
      <c r="I90" s="39">
        <v>40918</v>
      </c>
      <c r="J90" s="38" t="s">
        <v>395</v>
      </c>
      <c r="L90" s="38">
        <v>1000</v>
      </c>
      <c r="M90" s="38">
        <v>1.7130019999999999E-3</v>
      </c>
    </row>
    <row r="91" spans="1:13" x14ac:dyDescent="0.25">
      <c r="A91" s="38">
        <v>239</v>
      </c>
      <c r="B91" s="39">
        <v>41127</v>
      </c>
      <c r="C91" s="38" t="s">
        <v>401</v>
      </c>
      <c r="D91" s="38" t="s">
        <v>394</v>
      </c>
      <c r="E91" s="38">
        <v>4.5152650000000001E-4</v>
      </c>
      <c r="F91" s="38">
        <f t="shared" si="2"/>
        <v>347.53003729610367</v>
      </c>
      <c r="G91" s="38">
        <f t="shared" si="3"/>
        <v>405.9827667632926</v>
      </c>
      <c r="I91" s="39">
        <v>40918</v>
      </c>
      <c r="J91" s="38" t="s">
        <v>395</v>
      </c>
      <c r="L91" s="38">
        <v>1000</v>
      </c>
      <c r="M91" s="38">
        <v>1.5031319999999999E-3</v>
      </c>
    </row>
    <row r="92" spans="1:13" x14ac:dyDescent="0.25">
      <c r="A92" s="38">
        <v>239</v>
      </c>
      <c r="B92" s="39">
        <v>41127</v>
      </c>
      <c r="C92" s="38" t="s">
        <v>402</v>
      </c>
      <c r="D92" s="38" t="s">
        <v>394</v>
      </c>
      <c r="E92" s="38">
        <v>5.1902820000000001E-4</v>
      </c>
      <c r="F92" s="38">
        <f t="shared" si="2"/>
        <v>388.16715327517778</v>
      </c>
      <c r="G92" s="38">
        <f t="shared" si="3"/>
        <v>446.61988274236666</v>
      </c>
      <c r="H92" s="38">
        <f>AVERAGE(G92:G94)</f>
        <v>438.732186405238</v>
      </c>
      <c r="I92" s="39">
        <v>40918</v>
      </c>
      <c r="J92" s="38" t="s">
        <v>395</v>
      </c>
      <c r="L92" s="38">
        <v>2000</v>
      </c>
      <c r="M92" s="38">
        <v>3.2116760000000001E-3</v>
      </c>
    </row>
    <row r="93" spans="1:13" x14ac:dyDescent="0.25">
      <c r="A93" s="38">
        <v>239</v>
      </c>
      <c r="B93" s="39">
        <v>41127</v>
      </c>
      <c r="C93" s="38" t="s">
        <v>402</v>
      </c>
      <c r="D93" s="38" t="s">
        <v>394</v>
      </c>
      <c r="E93" s="38">
        <v>4.9461489999999997E-4</v>
      </c>
      <c r="F93" s="38">
        <f t="shared" si="2"/>
        <v>373.46995152274883</v>
      </c>
      <c r="G93" s="38">
        <f t="shared" si="3"/>
        <v>431.92268098993776</v>
      </c>
      <c r="I93" s="39">
        <v>40918</v>
      </c>
      <c r="J93" s="38" t="s">
        <v>395</v>
      </c>
      <c r="L93" s="38">
        <v>2000</v>
      </c>
      <c r="M93" s="38">
        <v>3.0612149999999999E-3</v>
      </c>
    </row>
    <row r="94" spans="1:13" x14ac:dyDescent="0.25">
      <c r="A94" s="38">
        <v>239</v>
      </c>
      <c r="B94" s="39">
        <v>41127</v>
      </c>
      <c r="C94" s="38" t="s">
        <v>402</v>
      </c>
      <c r="D94" s="38" t="s">
        <v>394</v>
      </c>
      <c r="E94" s="38">
        <v>5.0413509999999999E-4</v>
      </c>
      <c r="F94" s="38">
        <f t="shared" si="2"/>
        <v>379.20126601622059</v>
      </c>
      <c r="G94" s="38">
        <f t="shared" si="3"/>
        <v>437.65399548340952</v>
      </c>
      <c r="I94" s="39">
        <v>40918</v>
      </c>
      <c r="J94" s="38" t="s">
        <v>395</v>
      </c>
      <c r="L94" s="38">
        <v>2000</v>
      </c>
      <c r="M94" s="38">
        <v>3.0657660000000002E-3</v>
      </c>
    </row>
    <row r="95" spans="1:13" x14ac:dyDescent="0.25">
      <c r="A95" s="38">
        <v>239</v>
      </c>
      <c r="B95" s="39">
        <v>41127</v>
      </c>
      <c r="C95" s="38" t="s">
        <v>403</v>
      </c>
      <c r="D95" s="38" t="s">
        <v>394</v>
      </c>
      <c r="E95" s="38">
        <v>4.9652690000000005E-4</v>
      </c>
      <c r="F95" s="40">
        <f t="shared" si="2"/>
        <v>374.62100647028336</v>
      </c>
      <c r="G95" s="38">
        <f t="shared" si="3"/>
        <v>433.07373593747229</v>
      </c>
      <c r="H95" s="38">
        <f>AVERAGE(G95:G97)</f>
        <v>471.82523688612309</v>
      </c>
      <c r="I95" s="39">
        <v>40918</v>
      </c>
      <c r="J95" s="38" t="s">
        <v>395</v>
      </c>
    </row>
    <row r="96" spans="1:13" x14ac:dyDescent="0.25">
      <c r="A96" s="38">
        <v>239</v>
      </c>
      <c r="B96" s="39">
        <v>41127</v>
      </c>
      <c r="C96" s="38" t="s">
        <v>403</v>
      </c>
      <c r="D96" s="38" t="s">
        <v>394</v>
      </c>
      <c r="E96" s="38">
        <v>5.566573E-4</v>
      </c>
      <c r="F96" s="40">
        <f t="shared" si="2"/>
        <v>410.82048053787156</v>
      </c>
      <c r="G96" s="38">
        <f t="shared" si="3"/>
        <v>469.27321000506043</v>
      </c>
      <c r="I96" s="39">
        <v>40918</v>
      </c>
      <c r="J96" s="38" t="s">
        <v>395</v>
      </c>
      <c r="L96" s="38" t="s">
        <v>404</v>
      </c>
      <c r="M96" s="38">
        <f>SLOPE(L71:L94,M71:M94)</f>
        <v>602016.18594900717</v>
      </c>
    </row>
    <row r="97" spans="1:13" x14ac:dyDescent="0.25">
      <c r="A97" s="38">
        <v>239</v>
      </c>
      <c r="B97" s="39">
        <v>41127</v>
      </c>
      <c r="C97" s="38" t="s">
        <v>403</v>
      </c>
      <c r="D97" s="38" t="s">
        <v>394</v>
      </c>
      <c r="E97" s="38">
        <v>6.2950509999999996E-4</v>
      </c>
      <c r="F97" s="40">
        <f t="shared" si="2"/>
        <v>454.67603524864762</v>
      </c>
      <c r="G97" s="38">
        <f t="shared" si="3"/>
        <v>513.1287647158365</v>
      </c>
      <c r="I97" s="39">
        <v>40918</v>
      </c>
      <c r="J97" s="38" t="s">
        <v>395</v>
      </c>
      <c r="L97" s="38" t="s">
        <v>405</v>
      </c>
      <c r="M97" s="38">
        <f>INTERCEPT(L71:L94,M71:M94)</f>
        <v>75.703775911199273</v>
      </c>
    </row>
    <row r="98" spans="1:13" x14ac:dyDescent="0.25">
      <c r="A98" s="38">
        <v>239</v>
      </c>
      <c r="B98" s="39">
        <v>41127</v>
      </c>
      <c r="C98" s="38" t="s">
        <v>406</v>
      </c>
      <c r="D98" s="38" t="s">
        <v>394</v>
      </c>
      <c r="E98" s="38">
        <v>7.0981790000000005E-4</v>
      </c>
      <c r="F98" s="40">
        <f t="shared" si="2"/>
        <v>503.02564078753306</v>
      </c>
      <c r="G98" s="38">
        <f t="shared" si="3"/>
        <v>561.47837025472199</v>
      </c>
      <c r="H98" s="38">
        <f>AVERAGE(G98:G100)</f>
        <v>495.16919711733755</v>
      </c>
      <c r="I98" s="39">
        <v>40918</v>
      </c>
      <c r="J98" s="38" t="s">
        <v>395</v>
      </c>
      <c r="L98" s="38" t="s">
        <v>407</v>
      </c>
      <c r="M98" s="38">
        <f>RSQ(L71:L94,M71:M94)</f>
        <v>0.9809743925252481</v>
      </c>
    </row>
    <row r="99" spans="1:13" x14ac:dyDescent="0.25">
      <c r="A99" s="38">
        <v>239</v>
      </c>
      <c r="B99" s="39">
        <v>41127</v>
      </c>
      <c r="C99" s="38" t="s">
        <v>406</v>
      </c>
      <c r="D99" s="38" t="s">
        <v>394</v>
      </c>
      <c r="E99" s="38">
        <v>6.2540879999999999E-4</v>
      </c>
      <c r="F99" s="40">
        <f t="shared" si="2"/>
        <v>452.20999634614469</v>
      </c>
      <c r="G99" s="38">
        <f t="shared" si="3"/>
        <v>510.66272581333362</v>
      </c>
      <c r="I99" s="39">
        <v>40918</v>
      </c>
      <c r="J99" s="38" t="s">
        <v>395</v>
      </c>
    </row>
    <row r="100" spans="1:13" x14ac:dyDescent="0.25">
      <c r="A100" s="38">
        <v>239</v>
      </c>
      <c r="B100" s="39">
        <v>41127</v>
      </c>
      <c r="C100" s="38" t="s">
        <v>406</v>
      </c>
      <c r="D100" s="38" t="s">
        <v>394</v>
      </c>
      <c r="E100" s="38">
        <v>4.6379150000000003E-4</v>
      </c>
      <c r="F100" s="40">
        <f t="shared" si="2"/>
        <v>354.91376581676826</v>
      </c>
      <c r="G100" s="38">
        <f t="shared" si="3"/>
        <v>413.36649528395719</v>
      </c>
      <c r="I100" s="39">
        <v>40918</v>
      </c>
      <c r="J100" s="38" t="s">
        <v>395</v>
      </c>
    </row>
    <row r="101" spans="1:13" x14ac:dyDescent="0.25">
      <c r="A101" s="38">
        <v>239</v>
      </c>
      <c r="B101" s="39">
        <v>41127</v>
      </c>
      <c r="C101" s="38" t="s">
        <v>408</v>
      </c>
      <c r="D101" s="38" t="s">
        <v>394</v>
      </c>
      <c r="E101" s="38">
        <v>4.6456129999999999E-4</v>
      </c>
      <c r="F101" s="38">
        <f t="shared" si="2"/>
        <v>355.37719787671176</v>
      </c>
      <c r="G101" s="38">
        <f t="shared" si="3"/>
        <v>413.82992734390075</v>
      </c>
      <c r="H101" s="38">
        <f>AVERAGE(G101:G103)</f>
        <v>421.81808011525806</v>
      </c>
      <c r="I101" s="39">
        <v>40918</v>
      </c>
      <c r="J101" s="38" t="s">
        <v>395</v>
      </c>
    </row>
    <row r="102" spans="1:13" x14ac:dyDescent="0.25">
      <c r="A102" s="38">
        <v>239</v>
      </c>
      <c r="B102" s="39">
        <v>41127</v>
      </c>
      <c r="C102" s="38" t="s">
        <v>408</v>
      </c>
      <c r="D102" s="38" t="s">
        <v>394</v>
      </c>
      <c r="E102" s="38">
        <v>5.4448829999999998E-4</v>
      </c>
      <c r="F102" s="40">
        <f>E102*$M$96+$M$97</f>
        <v>403.49454557105804</v>
      </c>
      <c r="G102" s="38">
        <f t="shared" si="3"/>
        <v>461.94727503824697</v>
      </c>
      <c r="I102" s="39">
        <v>40918</v>
      </c>
      <c r="J102" s="38" t="s">
        <v>395</v>
      </c>
    </row>
    <row r="103" spans="1:13" x14ac:dyDescent="0.25">
      <c r="A103" s="38">
        <v>239</v>
      </c>
      <c r="B103" s="39">
        <v>41127</v>
      </c>
      <c r="C103" s="38" t="s">
        <v>408</v>
      </c>
      <c r="D103" s="38" t="s">
        <v>394</v>
      </c>
      <c r="E103" s="38">
        <v>4.244413E-4</v>
      </c>
      <c r="F103" s="38">
        <f t="shared" si="2"/>
        <v>331.22430849643763</v>
      </c>
      <c r="G103" s="38">
        <f t="shared" si="3"/>
        <v>389.67703796362656</v>
      </c>
      <c r="I103" s="39">
        <v>40918</v>
      </c>
      <c r="J103" s="38" t="s">
        <v>395</v>
      </c>
    </row>
    <row r="104" spans="1:13" x14ac:dyDescent="0.25">
      <c r="A104" s="38">
        <v>239</v>
      </c>
      <c r="B104" s="39">
        <v>41127</v>
      </c>
      <c r="C104" s="38" t="s">
        <v>409</v>
      </c>
      <c r="D104" s="38" t="s">
        <v>394</v>
      </c>
      <c r="E104" s="38">
        <v>4.4301410000000002E-4</v>
      </c>
      <c r="F104" s="38">
        <f t="shared" si="2"/>
        <v>342.40543471483136</v>
      </c>
      <c r="G104" s="38">
        <f t="shared" si="3"/>
        <v>400.85816418202029</v>
      </c>
      <c r="H104" s="38">
        <f>AVERAGE(G104:G106)</f>
        <v>410.15736773593125</v>
      </c>
      <c r="I104" s="39">
        <v>40918</v>
      </c>
      <c r="J104" s="38" t="s">
        <v>395</v>
      </c>
    </row>
    <row r="105" spans="1:13" x14ac:dyDescent="0.25">
      <c r="A105" s="38">
        <v>239</v>
      </c>
      <c r="B105" s="39">
        <v>41127</v>
      </c>
      <c r="C105" s="38" t="s">
        <v>409</v>
      </c>
      <c r="D105" s="38" t="s">
        <v>394</v>
      </c>
      <c r="E105" s="38">
        <v>4.6316499999999997E-4</v>
      </c>
      <c r="F105" s="38">
        <f t="shared" si="2"/>
        <v>354.53660267627117</v>
      </c>
      <c r="G105" s="38">
        <f t="shared" si="3"/>
        <v>412.9893321434601</v>
      </c>
      <c r="I105" s="39">
        <v>40918</v>
      </c>
      <c r="J105" s="38" t="s">
        <v>395</v>
      </c>
    </row>
    <row r="106" spans="1:13" x14ac:dyDescent="0.25">
      <c r="A106" s="38">
        <v>239</v>
      </c>
      <c r="B106" s="39">
        <v>41127</v>
      </c>
      <c r="C106" s="38" t="s">
        <v>409</v>
      </c>
      <c r="D106" s="38" t="s">
        <v>394</v>
      </c>
      <c r="E106" s="38">
        <v>4.6920350000000002E-4</v>
      </c>
      <c r="F106" s="38">
        <f t="shared" si="2"/>
        <v>358.17187741512424</v>
      </c>
      <c r="G106" s="38">
        <f t="shared" si="3"/>
        <v>416.62460688231317</v>
      </c>
      <c r="I106" s="39">
        <v>40918</v>
      </c>
      <c r="J106" s="38" t="s">
        <v>395</v>
      </c>
    </row>
    <row r="107" spans="1:13" x14ac:dyDescent="0.25">
      <c r="A107" s="38">
        <v>239</v>
      </c>
      <c r="B107" s="39">
        <v>41127</v>
      </c>
      <c r="C107" s="38" t="s">
        <v>410</v>
      </c>
      <c r="D107" s="38" t="s">
        <v>394</v>
      </c>
      <c r="E107" s="38">
        <v>4.2083879999999999E-4</v>
      </c>
      <c r="F107" s="38">
        <f t="shared" si="2"/>
        <v>329.05554518655629</v>
      </c>
      <c r="G107" s="38">
        <f t="shared" si="3"/>
        <v>387.50827465374527</v>
      </c>
      <c r="H107" s="38">
        <f>AVERAGE(G107:G109)</f>
        <v>357.0568109951858</v>
      </c>
      <c r="I107" s="39">
        <v>40918</v>
      </c>
      <c r="J107" s="38" t="s">
        <v>395</v>
      </c>
    </row>
    <row r="108" spans="1:13" x14ac:dyDescent="0.25">
      <c r="A108" s="38">
        <v>239</v>
      </c>
      <c r="B108" s="39">
        <v>41127</v>
      </c>
      <c r="C108" s="38" t="s">
        <v>410</v>
      </c>
      <c r="D108" s="38" t="s">
        <v>394</v>
      </c>
      <c r="E108" s="38">
        <v>4.223028E-4</v>
      </c>
      <c r="F108" s="38">
        <f t="shared" si="2"/>
        <v>329.93689688278562</v>
      </c>
      <c r="G108" s="38">
        <f t="shared" si="3"/>
        <v>388.38962634997461</v>
      </c>
      <c r="I108" s="39">
        <v>40918</v>
      </c>
      <c r="J108" s="38" t="s">
        <v>395</v>
      </c>
    </row>
    <row r="109" spans="1:13" x14ac:dyDescent="0.25">
      <c r="A109" s="38">
        <v>239</v>
      </c>
      <c r="B109" s="39">
        <v>41127</v>
      </c>
      <c r="C109" s="38" t="s">
        <v>410</v>
      </c>
      <c r="D109" s="38" t="s">
        <v>394</v>
      </c>
      <c r="E109" s="38">
        <v>2.6762740000000002E-4</v>
      </c>
      <c r="F109" s="40">
        <f t="shared" si="2"/>
        <v>236.81980251464861</v>
      </c>
      <c r="G109" s="38">
        <f t="shared" si="3"/>
        <v>295.27253198183752</v>
      </c>
      <c r="I109" s="39">
        <v>40918</v>
      </c>
      <c r="J109" s="38" t="s">
        <v>395</v>
      </c>
    </row>
    <row r="110" spans="1:13" x14ac:dyDescent="0.25">
      <c r="A110" s="38">
        <v>239</v>
      </c>
      <c r="B110" s="39">
        <v>41127</v>
      </c>
      <c r="C110" s="38" t="s">
        <v>411</v>
      </c>
      <c r="D110" s="38" t="s">
        <v>394</v>
      </c>
      <c r="E110" s="38">
        <v>4.0412210000000001E-4</v>
      </c>
      <c r="F110" s="38">
        <f t="shared" si="2"/>
        <v>318.99182121090257</v>
      </c>
      <c r="G110" s="38">
        <f t="shared" si="3"/>
        <v>377.4445506780915</v>
      </c>
      <c r="H110" s="38">
        <f>AVERAGE(G110:G112)</f>
        <v>400.75953386355559</v>
      </c>
      <c r="I110" s="39">
        <v>40918</v>
      </c>
      <c r="J110" s="38" t="s">
        <v>395</v>
      </c>
    </row>
    <row r="111" spans="1:13" x14ac:dyDescent="0.25">
      <c r="A111" s="38">
        <v>239</v>
      </c>
      <c r="B111" s="39">
        <v>41127</v>
      </c>
      <c r="C111" s="38" t="s">
        <v>411</v>
      </c>
      <c r="D111" s="38" t="s">
        <v>394</v>
      </c>
      <c r="E111" s="38">
        <v>4.9322090000000003E-4</v>
      </c>
      <c r="F111" s="38">
        <f t="shared" si="2"/>
        <v>372.63074095953596</v>
      </c>
      <c r="G111" s="38">
        <f t="shared" si="3"/>
        <v>431.08347042672489</v>
      </c>
      <c r="I111" s="39">
        <v>40918</v>
      </c>
      <c r="J111" s="38" t="s">
        <v>395</v>
      </c>
    </row>
    <row r="112" spans="1:13" x14ac:dyDescent="0.25">
      <c r="A112" s="38">
        <v>239</v>
      </c>
      <c r="B112" s="39">
        <v>41127</v>
      </c>
      <c r="C112" s="38" t="s">
        <v>411</v>
      </c>
      <c r="D112" s="38" t="s">
        <v>394</v>
      </c>
      <c r="E112" s="38">
        <v>4.3120780000000002E-4</v>
      </c>
      <c r="F112" s="38">
        <f t="shared" si="2"/>
        <v>335.29785101866156</v>
      </c>
      <c r="G112" s="38">
        <f t="shared" si="3"/>
        <v>393.75058048585049</v>
      </c>
      <c r="I112" s="39">
        <v>40918</v>
      </c>
      <c r="J112" s="38" t="s">
        <v>395</v>
      </c>
    </row>
    <row r="113" spans="1:10" x14ac:dyDescent="0.25">
      <c r="A113" s="38">
        <v>239</v>
      </c>
      <c r="B113" s="39">
        <v>41127</v>
      </c>
      <c r="C113" s="38" t="s">
        <v>412</v>
      </c>
      <c r="D113" s="38" t="s">
        <v>394</v>
      </c>
      <c r="E113" s="38">
        <v>3.0919399999999999E-4</v>
      </c>
      <c r="F113" s="38">
        <f t="shared" si="2"/>
        <v>261.84356850951656</v>
      </c>
      <c r="G113" s="38">
        <f t="shared" si="3"/>
        <v>320.29629797670555</v>
      </c>
      <c r="H113" s="38">
        <f>AVERAGE(G113:G115)</f>
        <v>323.06282322482178</v>
      </c>
      <c r="I113" s="39">
        <v>40918</v>
      </c>
      <c r="J113" s="38" t="s">
        <v>395</v>
      </c>
    </row>
    <row r="114" spans="1:10" x14ac:dyDescent="0.25">
      <c r="A114" s="38">
        <v>239</v>
      </c>
      <c r="B114" s="39">
        <v>41127</v>
      </c>
      <c r="C114" s="38" t="s">
        <v>412</v>
      </c>
      <c r="D114" s="38" t="s">
        <v>394</v>
      </c>
      <c r="E114" s="38">
        <v>3.2448040000000001E-4</v>
      </c>
      <c r="F114" s="38">
        <f t="shared" si="2"/>
        <v>271.04622873440746</v>
      </c>
      <c r="G114" s="38">
        <f t="shared" si="3"/>
        <v>329.49895820159645</v>
      </c>
      <c r="I114" s="39">
        <v>40918</v>
      </c>
      <c r="J114" s="38" t="s">
        <v>395</v>
      </c>
    </row>
    <row r="115" spans="1:10" x14ac:dyDescent="0.25">
      <c r="A115" s="38">
        <v>239</v>
      </c>
      <c r="B115" s="39">
        <v>41127</v>
      </c>
      <c r="C115" s="38" t="s">
        <v>412</v>
      </c>
      <c r="D115" s="38" t="s">
        <v>394</v>
      </c>
      <c r="E115" s="38">
        <v>3.0769389999999998E-4</v>
      </c>
      <c r="F115" s="38">
        <f t="shared" si="2"/>
        <v>260.94048402897448</v>
      </c>
      <c r="G115" s="38">
        <f t="shared" si="3"/>
        <v>319.39321349616341</v>
      </c>
      <c r="I115" s="39">
        <v>40918</v>
      </c>
      <c r="J115" s="38" t="s">
        <v>395</v>
      </c>
    </row>
    <row r="116" spans="1:10" x14ac:dyDescent="0.25">
      <c r="A116" s="38">
        <v>239</v>
      </c>
      <c r="B116" s="39">
        <v>41127</v>
      </c>
      <c r="C116" s="38" t="s">
        <v>413</v>
      </c>
      <c r="D116" s="38" t="s">
        <v>394</v>
      </c>
      <c r="E116" s="38">
        <v>5.7017329999999998E-4</v>
      </c>
      <c r="F116" s="38">
        <f t="shared" si="2"/>
        <v>418.95733130715831</v>
      </c>
      <c r="G116" s="38">
        <f t="shared" si="3"/>
        <v>477.41006077434724</v>
      </c>
      <c r="H116" s="38">
        <f>AVERAGE(G116:G118)</f>
        <v>474.53406891641924</v>
      </c>
      <c r="I116" s="39">
        <v>40918</v>
      </c>
      <c r="J116" s="38" t="s">
        <v>395</v>
      </c>
    </row>
    <row r="117" spans="1:10" x14ac:dyDescent="0.25">
      <c r="A117" s="38">
        <v>239</v>
      </c>
      <c r="B117" s="39">
        <v>41127</v>
      </c>
      <c r="C117" s="38" t="s">
        <v>413</v>
      </c>
      <c r="D117" s="38" t="s">
        <v>394</v>
      </c>
      <c r="E117" s="38">
        <v>5.5560620000000001E-4</v>
      </c>
      <c r="F117" s="38">
        <f t="shared" si="2"/>
        <v>410.18770132482052</v>
      </c>
      <c r="G117" s="38">
        <f t="shared" si="3"/>
        <v>468.64043079200945</v>
      </c>
      <c r="I117" s="39">
        <v>40918</v>
      </c>
      <c r="J117" s="38" t="s">
        <v>395</v>
      </c>
    </row>
    <row r="118" spans="1:10" x14ac:dyDescent="0.25">
      <c r="A118" s="38">
        <v>239</v>
      </c>
      <c r="B118" s="39">
        <v>41127</v>
      </c>
      <c r="C118" s="38" t="s">
        <v>413</v>
      </c>
      <c r="D118" s="38" t="s">
        <v>394</v>
      </c>
      <c r="E118" s="38">
        <v>5.7040859999999999E-4</v>
      </c>
      <c r="F118" s="38">
        <f t="shared" si="2"/>
        <v>419.0989857157121</v>
      </c>
      <c r="G118" s="38">
        <f t="shared" si="3"/>
        <v>477.55171518290103</v>
      </c>
      <c r="I118" s="39">
        <v>40918</v>
      </c>
      <c r="J118" s="38" t="s">
        <v>395</v>
      </c>
    </row>
    <row r="119" spans="1:10" x14ac:dyDescent="0.25">
      <c r="A119" s="38">
        <v>239</v>
      </c>
      <c r="B119" s="39">
        <v>41127</v>
      </c>
      <c r="C119" s="38" t="s">
        <v>414</v>
      </c>
      <c r="D119" s="38" t="s">
        <v>394</v>
      </c>
      <c r="E119" s="38">
        <v>5.7751199999999997E-4</v>
      </c>
      <c r="F119" s="38">
        <f t="shared" si="2"/>
        <v>423.37534749098228</v>
      </c>
      <c r="G119" s="38">
        <f t="shared" si="3"/>
        <v>481.82807695817121</v>
      </c>
      <c r="H119" s="38">
        <f>AVERAGE(G119:G121)</f>
        <v>480.55208358484606</v>
      </c>
      <c r="I119" s="39">
        <v>40918</v>
      </c>
      <c r="J119" s="38" t="s">
        <v>395</v>
      </c>
    </row>
    <row r="120" spans="1:10" x14ac:dyDescent="0.25">
      <c r="A120" s="38">
        <v>239</v>
      </c>
      <c r="B120" s="39">
        <v>41127</v>
      </c>
      <c r="C120" s="38" t="s">
        <v>414</v>
      </c>
      <c r="D120" s="38" t="s">
        <v>394</v>
      </c>
      <c r="E120" s="38">
        <v>6.063113E-4</v>
      </c>
      <c r="F120" s="38">
        <f t="shared" si="2"/>
        <v>440.71299223498352</v>
      </c>
      <c r="G120" s="38">
        <f t="shared" si="3"/>
        <v>499.16572170217245</v>
      </c>
      <c r="I120" s="39">
        <v>40918</v>
      </c>
      <c r="J120" s="38" t="s">
        <v>395</v>
      </c>
    </row>
    <row r="121" spans="1:10" x14ac:dyDescent="0.25">
      <c r="A121" s="38">
        <v>239</v>
      </c>
      <c r="B121" s="39">
        <v>41127</v>
      </c>
      <c r="C121" s="38" t="s">
        <v>414</v>
      </c>
      <c r="D121" s="38" t="s">
        <v>394</v>
      </c>
      <c r="E121" s="38">
        <v>5.4235410000000003E-4</v>
      </c>
      <c r="F121" s="38">
        <f t="shared" si="2"/>
        <v>402.2097226270057</v>
      </c>
      <c r="G121" s="38">
        <f t="shared" si="3"/>
        <v>460.66245209419463</v>
      </c>
      <c r="I121" s="39">
        <v>40918</v>
      </c>
      <c r="J121" s="38" t="s">
        <v>395</v>
      </c>
    </row>
    <row r="122" spans="1:10" x14ac:dyDescent="0.25">
      <c r="A122" s="38">
        <v>239</v>
      </c>
      <c r="B122" s="39">
        <v>41127</v>
      </c>
      <c r="C122" s="38" t="s">
        <v>415</v>
      </c>
      <c r="D122" s="38" t="s">
        <v>394</v>
      </c>
      <c r="E122" s="38">
        <v>5.0160350000000005E-4</v>
      </c>
      <c r="F122" s="38">
        <f t="shared" si="2"/>
        <v>377.67720183987211</v>
      </c>
      <c r="G122" s="38">
        <f t="shared" si="3"/>
        <v>436.12993130706104</v>
      </c>
      <c r="H122" s="38">
        <f>AVERAGE(G122:G124)</f>
        <v>443.46076267218683</v>
      </c>
      <c r="I122" s="39">
        <v>40918</v>
      </c>
      <c r="J122" s="38" t="s">
        <v>395</v>
      </c>
    </row>
    <row r="123" spans="1:10" x14ac:dyDescent="0.25">
      <c r="A123" s="38">
        <v>239</v>
      </c>
      <c r="B123" s="39">
        <v>41127</v>
      </c>
      <c r="C123" s="38" t="s">
        <v>415</v>
      </c>
      <c r="D123" s="38" t="s">
        <v>394</v>
      </c>
      <c r="E123" s="38">
        <v>5.1538159999999996E-4</v>
      </c>
      <c r="F123" s="38">
        <f t="shared" si="2"/>
        <v>385.97184105149609</v>
      </c>
      <c r="G123" s="38">
        <f t="shared" si="3"/>
        <v>444.42457051868502</v>
      </c>
      <c r="I123" s="39">
        <v>40918</v>
      </c>
      <c r="J123" s="38" t="s">
        <v>395</v>
      </c>
    </row>
    <row r="124" spans="1:10" x14ac:dyDescent="0.25">
      <c r="A124" s="38">
        <v>239</v>
      </c>
      <c r="B124" s="39">
        <v>41127</v>
      </c>
      <c r="C124" s="38" t="s">
        <v>415</v>
      </c>
      <c r="D124" s="38" t="s">
        <v>394</v>
      </c>
      <c r="E124" s="38">
        <v>5.2435679999999997E-4</v>
      </c>
      <c r="F124" s="38">
        <f t="shared" si="2"/>
        <v>391.37505672362562</v>
      </c>
      <c r="G124" s="38">
        <f t="shared" si="3"/>
        <v>449.82778619081455</v>
      </c>
      <c r="I124" s="39">
        <v>40918</v>
      </c>
      <c r="J124" s="38" t="s">
        <v>395</v>
      </c>
    </row>
    <row r="125" spans="1:10" x14ac:dyDescent="0.25">
      <c r="A125" s="38">
        <v>239</v>
      </c>
      <c r="B125" s="39">
        <v>41127</v>
      </c>
      <c r="C125" s="38" t="s">
        <v>416</v>
      </c>
      <c r="D125" s="38" t="s">
        <v>394</v>
      </c>
      <c r="E125" s="38">
        <v>4.7968989999999998E-4</v>
      </c>
      <c r="F125" s="38">
        <f t="shared" si="2"/>
        <v>364.48485994745994</v>
      </c>
      <c r="G125" s="38">
        <f t="shared" si="3"/>
        <v>422.93758941464887</v>
      </c>
      <c r="H125" s="38">
        <f>AVERAGE(G125:G127)</f>
        <v>417.13092256190248</v>
      </c>
      <c r="I125" s="39">
        <v>40918</v>
      </c>
      <c r="J125" s="38" t="s">
        <v>395</v>
      </c>
    </row>
    <row r="126" spans="1:10" x14ac:dyDescent="0.25">
      <c r="A126" s="38">
        <v>239</v>
      </c>
      <c r="B126" s="39">
        <v>41127</v>
      </c>
      <c r="C126" s="38" t="s">
        <v>416</v>
      </c>
      <c r="D126" s="38" t="s">
        <v>394</v>
      </c>
      <c r="E126" s="38">
        <v>4.5549570000000001E-4</v>
      </c>
      <c r="F126" s="38">
        <f t="shared" si="2"/>
        <v>349.91955994137248</v>
      </c>
      <c r="G126" s="38">
        <f t="shared" si="3"/>
        <v>408.37228940856136</v>
      </c>
      <c r="I126" s="39">
        <v>40918</v>
      </c>
      <c r="J126" s="38" t="s">
        <v>395</v>
      </c>
    </row>
    <row r="127" spans="1:10" x14ac:dyDescent="0.25">
      <c r="A127" s="38">
        <v>239</v>
      </c>
      <c r="B127" s="39">
        <v>41127</v>
      </c>
      <c r="C127" s="38" t="s">
        <v>416</v>
      </c>
      <c r="D127" s="38" t="s">
        <v>394</v>
      </c>
      <c r="E127" s="38">
        <v>4.7494799999999999E-4</v>
      </c>
      <c r="F127" s="38">
        <f t="shared" si="2"/>
        <v>361.63015939530834</v>
      </c>
      <c r="G127" s="38">
        <f t="shared" si="3"/>
        <v>420.08288886249727</v>
      </c>
      <c r="I127" s="39">
        <v>40918</v>
      </c>
      <c r="J127" s="38" t="s">
        <v>395</v>
      </c>
    </row>
    <row r="128" spans="1:10" x14ac:dyDescent="0.25">
      <c r="A128" s="38">
        <v>239</v>
      </c>
      <c r="B128" s="39">
        <v>41127</v>
      </c>
      <c r="C128" s="38" t="s">
        <v>417</v>
      </c>
      <c r="D128" s="38" t="s">
        <v>394</v>
      </c>
      <c r="E128" s="38">
        <v>4.3260109999999999E-4</v>
      </c>
      <c r="F128" s="38">
        <f t="shared" si="2"/>
        <v>336.1366401705443</v>
      </c>
      <c r="G128" s="38">
        <f t="shared" si="3"/>
        <v>394.58936963773328</v>
      </c>
      <c r="H128" s="38">
        <f>AVERAGE(G128:G130)</f>
        <v>409.52316375124013</v>
      </c>
      <c r="I128" s="39">
        <v>40918</v>
      </c>
      <c r="J128" s="38" t="s">
        <v>395</v>
      </c>
    </row>
    <row r="129" spans="1:13" x14ac:dyDescent="0.25">
      <c r="A129" s="38">
        <v>239</v>
      </c>
      <c r="B129" s="39">
        <v>41127</v>
      </c>
      <c r="C129" s="38" t="s">
        <v>417</v>
      </c>
      <c r="D129" s="38" t="s">
        <v>394</v>
      </c>
      <c r="E129" s="38">
        <v>4.6032819999999999E-4</v>
      </c>
      <c r="F129" s="38">
        <f t="shared" si="2"/>
        <v>352.82880315997102</v>
      </c>
      <c r="G129" s="38">
        <f t="shared" si="3"/>
        <v>411.28153262716</v>
      </c>
      <c r="I129" s="39">
        <v>40918</v>
      </c>
      <c r="J129" s="38" t="s">
        <v>395</v>
      </c>
    </row>
    <row r="130" spans="1:13" x14ac:dyDescent="0.25">
      <c r="A130" s="38">
        <v>239</v>
      </c>
      <c r="B130" s="39">
        <v>41127</v>
      </c>
      <c r="C130" s="38" t="s">
        <v>417</v>
      </c>
      <c r="D130" s="38" t="s">
        <v>394</v>
      </c>
      <c r="E130" s="38">
        <v>4.7929290000000001E-4</v>
      </c>
      <c r="F130" s="38">
        <f t="shared" si="2"/>
        <v>364.24585952163818</v>
      </c>
      <c r="G130" s="38">
        <f t="shared" si="3"/>
        <v>422.69858898882711</v>
      </c>
      <c r="I130" s="39">
        <v>40918</v>
      </c>
      <c r="J130" s="38" t="s">
        <v>395</v>
      </c>
    </row>
    <row r="131" spans="1:13" x14ac:dyDescent="0.25">
      <c r="A131" s="38">
        <v>239</v>
      </c>
      <c r="B131" s="39">
        <v>41127</v>
      </c>
      <c r="C131" s="38" t="s">
        <v>418</v>
      </c>
      <c r="D131" s="38" t="s">
        <v>394</v>
      </c>
      <c r="E131" s="38">
        <v>5.2332439999999995E-4</v>
      </c>
      <c r="F131" s="38">
        <f t="shared" si="2"/>
        <v>390.75353521325184</v>
      </c>
      <c r="G131" s="38">
        <f t="shared" si="3"/>
        <v>449.20626468044077</v>
      </c>
      <c r="H131" s="38">
        <f>AVERAGE(G131:G133)</f>
        <v>457.48352569149711</v>
      </c>
      <c r="I131" s="39">
        <v>40918</v>
      </c>
      <c r="J131" s="38" t="s">
        <v>395</v>
      </c>
    </row>
    <row r="132" spans="1:13" x14ac:dyDescent="0.25">
      <c r="A132" s="38">
        <v>239</v>
      </c>
      <c r="B132" s="39">
        <v>41127</v>
      </c>
      <c r="C132" s="38" t="s">
        <v>418</v>
      </c>
      <c r="D132" s="38" t="s">
        <v>394</v>
      </c>
      <c r="E132" s="38">
        <v>5.4649799999999997E-4</v>
      </c>
      <c r="F132" s="38">
        <f t="shared" si="2"/>
        <v>404.70441749995979</v>
      </c>
      <c r="G132" s="38">
        <f t="shared" si="3"/>
        <v>463.15714696714872</v>
      </c>
      <c r="I132" s="39">
        <v>40918</v>
      </c>
      <c r="J132" s="38" t="s">
        <v>395</v>
      </c>
    </row>
    <row r="133" spans="1:13" x14ac:dyDescent="0.25">
      <c r="A133" s="38">
        <v>239</v>
      </c>
      <c r="B133" s="39">
        <v>41127</v>
      </c>
      <c r="C133" s="38" t="s">
        <v>418</v>
      </c>
      <c r="D133" s="38" t="s">
        <v>394</v>
      </c>
      <c r="E133" s="38">
        <v>5.4139849999999996E-4</v>
      </c>
      <c r="F133" s="38">
        <f t="shared" si="2"/>
        <v>401.63443595971279</v>
      </c>
      <c r="G133" s="38">
        <f t="shared" si="3"/>
        <v>460.08716542690172</v>
      </c>
      <c r="I133" s="39">
        <v>40918</v>
      </c>
      <c r="J133" s="38" t="s">
        <v>395</v>
      </c>
    </row>
    <row r="134" spans="1:13" x14ac:dyDescent="0.25">
      <c r="A134" s="38">
        <v>239</v>
      </c>
      <c r="B134" s="39">
        <v>41127</v>
      </c>
      <c r="C134" s="38" t="s">
        <v>419</v>
      </c>
      <c r="D134" s="38" t="s">
        <v>394</v>
      </c>
      <c r="E134" s="38">
        <v>6.7336320000000002E-4</v>
      </c>
      <c r="F134" s="38">
        <f t="shared" si="2"/>
        <v>481.07932133361777</v>
      </c>
      <c r="G134" s="38">
        <f t="shared" si="3"/>
        <v>539.5320508008067</v>
      </c>
      <c r="H134" s="38">
        <f>AVERAGE(G134:G136)</f>
        <v>565.07874812199623</v>
      </c>
      <c r="I134" s="39">
        <v>40918</v>
      </c>
      <c r="J134" s="38" t="s">
        <v>395</v>
      </c>
    </row>
    <row r="135" spans="1:13" x14ac:dyDescent="0.25">
      <c r="A135" s="38">
        <v>239</v>
      </c>
      <c r="B135" s="39">
        <v>41127</v>
      </c>
      <c r="C135" s="38" t="s">
        <v>419</v>
      </c>
      <c r="D135" s="38" t="s">
        <v>394</v>
      </c>
      <c r="E135" s="38">
        <v>7.1994099999999998E-4</v>
      </c>
      <c r="F135" s="38">
        <f t="shared" si="2"/>
        <v>509.11991083951341</v>
      </c>
      <c r="G135" s="38">
        <f t="shared" si="3"/>
        <v>567.5726403067024</v>
      </c>
      <c r="I135" s="39">
        <v>40918</v>
      </c>
      <c r="J135" s="38" t="s">
        <v>395</v>
      </c>
    </row>
    <row r="136" spans="1:13" x14ac:dyDescent="0.25">
      <c r="A136" s="38">
        <v>239</v>
      </c>
      <c r="B136" s="39">
        <v>41127</v>
      </c>
      <c r="C136" s="38" t="s">
        <v>419</v>
      </c>
      <c r="D136" s="38" t="s">
        <v>394</v>
      </c>
      <c r="E136" s="38">
        <v>7.5409109999999995E-4</v>
      </c>
      <c r="F136" s="38">
        <f>E136*$M$96+$M$97</f>
        <v>529.6788237912906</v>
      </c>
      <c r="G136" s="38">
        <f>(E136-AVERAGE($M$71:$M$73))*$M$96+$M$97</f>
        <v>588.13155325847947</v>
      </c>
      <c r="I136" s="39">
        <v>40918</v>
      </c>
      <c r="J136" s="38" t="s">
        <v>395</v>
      </c>
    </row>
    <row r="137" spans="1:13" x14ac:dyDescent="0.25">
      <c r="A137" s="38">
        <v>239</v>
      </c>
      <c r="B137" s="39">
        <v>41127</v>
      </c>
      <c r="C137" s="38" t="s">
        <v>420</v>
      </c>
      <c r="D137" s="38" t="s">
        <v>394</v>
      </c>
      <c r="E137" s="38">
        <v>5.8149649999999998E-4</v>
      </c>
      <c r="F137" s="38">
        <f>E137*$M$96+$M$97</f>
        <v>425.77408098389611</v>
      </c>
      <c r="G137" s="38">
        <f>(E137-AVERAGE($M$71:$M$73))*$M$96+$M$97</f>
        <v>484.22681045108504</v>
      </c>
      <c r="H137" s="38">
        <f>AVERAGE(G137:G139)</f>
        <v>500.87944104430113</v>
      </c>
      <c r="I137" s="39">
        <v>40918</v>
      </c>
      <c r="J137" s="38" t="s">
        <v>395</v>
      </c>
    </row>
    <row r="138" spans="1:13" x14ac:dyDescent="0.25">
      <c r="A138" s="38">
        <v>239</v>
      </c>
      <c r="B138" s="39">
        <v>41127</v>
      </c>
      <c r="C138" s="38" t="s">
        <v>420</v>
      </c>
      <c r="D138" s="38" t="s">
        <v>394</v>
      </c>
      <c r="E138" s="38">
        <v>6.2661080000000005E-4</v>
      </c>
      <c r="F138" s="38">
        <f>E138*$M$96+$M$97</f>
        <v>452.93361980165542</v>
      </c>
      <c r="G138" s="38">
        <f>(E138-AVERAGE($M$71:$M$73))*$M$96+$M$97</f>
        <v>511.38634926884436</v>
      </c>
      <c r="I138" s="39">
        <v>40918</v>
      </c>
      <c r="J138" s="38" t="s">
        <v>395</v>
      </c>
    </row>
    <row r="139" spans="1:13" x14ac:dyDescent="0.25">
      <c r="A139" s="38">
        <v>239</v>
      </c>
      <c r="B139" s="39">
        <v>41127</v>
      </c>
      <c r="C139" s="38" t="s">
        <v>420</v>
      </c>
      <c r="D139" s="38" t="s">
        <v>394</v>
      </c>
      <c r="E139" s="38">
        <v>6.1936650000000005E-4</v>
      </c>
      <c r="F139" s="38">
        <f>E139*$M$96+$M$97</f>
        <v>448.57243394578506</v>
      </c>
      <c r="G139" s="38">
        <f>(E139-AVERAGE($M$71:$M$73))*$M$96+$M$97</f>
        <v>507.025163412974</v>
      </c>
      <c r="I139" s="39">
        <v>40918</v>
      </c>
      <c r="J139" s="38" t="s">
        <v>395</v>
      </c>
    </row>
    <row r="140" spans="1:13" x14ac:dyDescent="0.25">
      <c r="A140" s="38">
        <v>239</v>
      </c>
      <c r="B140" s="39">
        <v>41127</v>
      </c>
      <c r="C140" s="38" t="s">
        <v>393</v>
      </c>
      <c r="D140" s="38" t="s">
        <v>394</v>
      </c>
      <c r="E140" s="38">
        <v>4.1962180000000001E-4</v>
      </c>
      <c r="F140" s="38">
        <f>E140*$M$165+$M$166</f>
        <v>246.73586288585142</v>
      </c>
      <c r="G140" s="38">
        <f>(E140-AVERAGE($M$140:$M$142))*$M$165+$M$166</f>
        <v>245.42756445430365</v>
      </c>
      <c r="H140" s="38">
        <f>AVERAGE(G140:G142)</f>
        <v>256.2727136808416</v>
      </c>
      <c r="I140" s="39">
        <v>40925</v>
      </c>
      <c r="J140" s="38" t="s">
        <v>395</v>
      </c>
      <c r="L140" s="38">
        <v>0</v>
      </c>
      <c r="M140" s="38">
        <v>6.3727499999999997E-7</v>
      </c>
    </row>
    <row r="141" spans="1:13" x14ac:dyDescent="0.25">
      <c r="A141" s="38">
        <v>239</v>
      </c>
      <c r="B141" s="39">
        <v>41127</v>
      </c>
      <c r="C141" s="38" t="s">
        <v>393</v>
      </c>
      <c r="D141" s="38" t="s">
        <v>394</v>
      </c>
      <c r="E141" s="38">
        <v>4.5219120000000002E-4</v>
      </c>
      <c r="F141" s="38">
        <f t="shared" ref="F141:F204" si="4">E141*$M$165+$M$166</f>
        <v>267.87047792608814</v>
      </c>
      <c r="G141" s="38">
        <f>(E141-AVERAGE($M$140:$M$142))*$M$165+$M$166</f>
        <v>266.56217949454037</v>
      </c>
      <c r="I141" s="39">
        <v>40925</v>
      </c>
      <c r="J141" s="38" t="s">
        <v>395</v>
      </c>
      <c r="L141" s="38">
        <v>0</v>
      </c>
      <c r="M141" s="38">
        <v>3.3413759999999998E-7</v>
      </c>
    </row>
    <row r="142" spans="1:13" x14ac:dyDescent="0.25">
      <c r="A142" s="38">
        <v>239</v>
      </c>
      <c r="B142" s="39">
        <v>41127</v>
      </c>
      <c r="C142" s="38" t="s">
        <v>393</v>
      </c>
      <c r="D142" s="38" t="s">
        <v>394</v>
      </c>
      <c r="E142" s="38">
        <v>4.3719100000000002E-4</v>
      </c>
      <c r="F142" s="38">
        <f t="shared" si="4"/>
        <v>258.1366955252285</v>
      </c>
      <c r="G142" s="38">
        <f>(E142-AVERAGE($M$140:$M$142))*$M$165+$M$166</f>
        <v>256.82839709368073</v>
      </c>
      <c r="I142" s="39">
        <v>40925</v>
      </c>
      <c r="J142" s="38" t="s">
        <v>395</v>
      </c>
      <c r="L142" s="38">
        <v>0</v>
      </c>
      <c r="M142" s="38">
        <v>5.077029E-6</v>
      </c>
    </row>
    <row r="143" spans="1:13" x14ac:dyDescent="0.25">
      <c r="A143" s="38">
        <v>239</v>
      </c>
      <c r="B143" s="39">
        <v>41127</v>
      </c>
      <c r="C143" s="38" t="s">
        <v>396</v>
      </c>
      <c r="D143" s="38" t="s">
        <v>394</v>
      </c>
      <c r="E143" s="38">
        <v>4.2310550000000002E-4</v>
      </c>
      <c r="F143" s="38">
        <f t="shared" si="4"/>
        <v>248.99647126106476</v>
      </c>
      <c r="G143" s="38">
        <f t="shared" ref="G143:G206" si="5">(E143-AVERAGE($M$140:$M$142))*$M$165+$M$166</f>
        <v>247.68817282951699</v>
      </c>
      <c r="H143" s="38">
        <f>AVERAGE(G143:G145)</f>
        <v>266.43678841847077</v>
      </c>
      <c r="I143" s="39">
        <v>40925</v>
      </c>
      <c r="J143" s="38" t="s">
        <v>395</v>
      </c>
      <c r="L143" s="38">
        <v>100</v>
      </c>
      <c r="M143" s="38">
        <v>2.9538900000000001E-4</v>
      </c>
    </row>
    <row r="144" spans="1:13" x14ac:dyDescent="0.25">
      <c r="A144" s="38">
        <v>239</v>
      </c>
      <c r="B144" s="39">
        <v>41127</v>
      </c>
      <c r="C144" s="38" t="s">
        <v>396</v>
      </c>
      <c r="D144" s="38" t="s">
        <v>394</v>
      </c>
      <c r="E144" s="38">
        <v>4.8228710000000001E-4</v>
      </c>
      <c r="F144" s="38">
        <f t="shared" si="4"/>
        <v>287.40001364948063</v>
      </c>
      <c r="G144" s="38">
        <f t="shared" si="5"/>
        <v>286.09171521793292</v>
      </c>
      <c r="I144" s="39">
        <v>40925</v>
      </c>
      <c r="J144" s="38" t="s">
        <v>395</v>
      </c>
      <c r="L144" s="38">
        <v>100</v>
      </c>
      <c r="M144" s="38">
        <v>2.1226449999999999E-4</v>
      </c>
    </row>
    <row r="145" spans="1:13" x14ac:dyDescent="0.25">
      <c r="A145" s="38">
        <v>239</v>
      </c>
      <c r="B145" s="39">
        <v>41127</v>
      </c>
      <c r="C145" s="38" t="s">
        <v>396</v>
      </c>
      <c r="D145" s="38" t="s">
        <v>394</v>
      </c>
      <c r="E145" s="38">
        <v>4.5060130000000001E-4</v>
      </c>
      <c r="F145" s="38">
        <f t="shared" si="4"/>
        <v>266.83877563951017</v>
      </c>
      <c r="G145" s="38">
        <f t="shared" si="5"/>
        <v>265.53047720796241</v>
      </c>
      <c r="I145" s="39">
        <v>40925</v>
      </c>
      <c r="J145" s="38" t="s">
        <v>395</v>
      </c>
      <c r="L145" s="38">
        <v>100</v>
      </c>
      <c r="M145" s="38">
        <v>2.3578689999999999E-4</v>
      </c>
    </row>
    <row r="146" spans="1:13" x14ac:dyDescent="0.25">
      <c r="A146" s="38">
        <v>239</v>
      </c>
      <c r="B146" s="39">
        <v>41127</v>
      </c>
      <c r="C146" s="38" t="s">
        <v>397</v>
      </c>
      <c r="D146" s="38" t="s">
        <v>394</v>
      </c>
      <c r="E146" s="38">
        <v>4.34074E-4</v>
      </c>
      <c r="F146" s="40">
        <f t="shared" si="4"/>
        <v>256.1140425110367</v>
      </c>
      <c r="G146" s="38">
        <f t="shared" si="5"/>
        <v>254.80574407948893</v>
      </c>
      <c r="H146" s="38">
        <f>AVERAGE(G146:G148)</f>
        <v>255.43259130814124</v>
      </c>
      <c r="I146" s="39">
        <v>40925</v>
      </c>
      <c r="J146" s="38" t="s">
        <v>395</v>
      </c>
      <c r="L146" s="38">
        <v>200</v>
      </c>
      <c r="M146" s="38">
        <v>3.5836290000000002E-4</v>
      </c>
    </row>
    <row r="147" spans="1:13" x14ac:dyDescent="0.25">
      <c r="A147" s="38">
        <v>239</v>
      </c>
      <c r="B147" s="39">
        <v>41127</v>
      </c>
      <c r="C147" s="38" t="s">
        <v>397</v>
      </c>
      <c r="D147" s="38" t="s">
        <v>394</v>
      </c>
      <c r="E147" s="38">
        <v>3.660178E-4</v>
      </c>
      <c r="F147" s="40">
        <f t="shared" si="4"/>
        <v>211.95168188721928</v>
      </c>
      <c r="G147" s="38">
        <f t="shared" si="5"/>
        <v>210.64338345567154</v>
      </c>
      <c r="I147" s="39">
        <v>40925</v>
      </c>
      <c r="J147" s="38" t="s">
        <v>395</v>
      </c>
      <c r="L147" s="38">
        <v>200</v>
      </c>
      <c r="M147" s="38">
        <v>3.5910279999999998E-4</v>
      </c>
    </row>
    <row r="148" spans="1:13" x14ac:dyDescent="0.25">
      <c r="A148" s="38">
        <v>239</v>
      </c>
      <c r="B148" s="39">
        <v>41127</v>
      </c>
      <c r="C148" s="38" t="s">
        <v>397</v>
      </c>
      <c r="D148" s="38" t="s">
        <v>394</v>
      </c>
      <c r="E148" s="38">
        <v>5.0502819999999999E-4</v>
      </c>
      <c r="F148" s="40">
        <f t="shared" si="4"/>
        <v>302.15694482081102</v>
      </c>
      <c r="G148" s="38">
        <f t="shared" si="5"/>
        <v>300.84864638926325</v>
      </c>
      <c r="I148" s="39">
        <v>40925</v>
      </c>
      <c r="J148" s="38" t="s">
        <v>395</v>
      </c>
      <c r="L148" s="38">
        <v>200</v>
      </c>
      <c r="M148" s="38">
        <v>3.3598219999999998E-4</v>
      </c>
    </row>
    <row r="149" spans="1:13" x14ac:dyDescent="0.25">
      <c r="A149" s="38">
        <v>239</v>
      </c>
      <c r="B149" s="39">
        <v>41127</v>
      </c>
      <c r="C149" s="38" t="s">
        <v>398</v>
      </c>
      <c r="D149" s="38" t="s">
        <v>394</v>
      </c>
      <c r="E149" s="38">
        <v>6.3428560000000004E-4</v>
      </c>
      <c r="F149" s="38">
        <f t="shared" si="4"/>
        <v>386.03338682164292</v>
      </c>
      <c r="G149" s="38">
        <f t="shared" si="5"/>
        <v>384.72508839009521</v>
      </c>
      <c r="H149" s="38">
        <f>AVERAGE(G149:G151)</f>
        <v>392.08775301300915</v>
      </c>
      <c r="I149" s="39">
        <v>40925</v>
      </c>
      <c r="J149" s="38" t="s">
        <v>395</v>
      </c>
      <c r="L149" s="38">
        <v>300</v>
      </c>
      <c r="M149" s="38">
        <v>4.9482889999999998E-4</v>
      </c>
    </row>
    <row r="150" spans="1:13" x14ac:dyDescent="0.25">
      <c r="A150" s="38">
        <v>239</v>
      </c>
      <c r="B150" s="39">
        <v>41127</v>
      </c>
      <c r="C150" s="38" t="s">
        <v>398</v>
      </c>
      <c r="D150" s="38" t="s">
        <v>394</v>
      </c>
      <c r="E150" s="38">
        <v>6.5362880000000001E-4</v>
      </c>
      <c r="F150" s="38">
        <f t="shared" si="4"/>
        <v>398.58538611073965</v>
      </c>
      <c r="G150" s="38">
        <f t="shared" si="5"/>
        <v>397.27708767919188</v>
      </c>
      <c r="I150" s="39">
        <v>40925</v>
      </c>
      <c r="J150" s="38" t="s">
        <v>395</v>
      </c>
      <c r="L150" s="38">
        <v>300</v>
      </c>
      <c r="M150" s="38">
        <v>5.2071150000000004E-4</v>
      </c>
    </row>
    <row r="151" spans="1:13" x14ac:dyDescent="0.25">
      <c r="A151" s="38">
        <v>239</v>
      </c>
      <c r="B151" s="39">
        <v>41127</v>
      </c>
      <c r="C151" s="38" t="s">
        <v>398</v>
      </c>
      <c r="D151" s="38" t="s">
        <v>394</v>
      </c>
      <c r="E151" s="38">
        <v>6.4898099999999997E-4</v>
      </c>
      <c r="F151" s="38">
        <f t="shared" si="4"/>
        <v>395.56938140128801</v>
      </c>
      <c r="G151" s="38">
        <f t="shared" si="5"/>
        <v>394.2610829697403</v>
      </c>
      <c r="I151" s="39">
        <v>40925</v>
      </c>
      <c r="J151" s="38" t="s">
        <v>395</v>
      </c>
      <c r="L151" s="38">
        <v>300</v>
      </c>
      <c r="M151" s="38">
        <v>4.1415780000000001E-4</v>
      </c>
    </row>
    <row r="152" spans="1:13" x14ac:dyDescent="0.25">
      <c r="A152" s="38">
        <v>239</v>
      </c>
      <c r="B152" s="39">
        <v>41127</v>
      </c>
      <c r="C152" s="38" t="s">
        <v>399</v>
      </c>
      <c r="D152" s="38" t="s">
        <v>394</v>
      </c>
      <c r="E152" s="38">
        <v>5.6357939999999995E-4</v>
      </c>
      <c r="F152" s="38">
        <f t="shared" si="4"/>
        <v>340.15141423516644</v>
      </c>
      <c r="G152" s="38">
        <f t="shared" si="5"/>
        <v>338.84311580361867</v>
      </c>
      <c r="H152" s="38">
        <f>AVERAGE(G152:G154)</f>
        <v>345.40878895010331</v>
      </c>
      <c r="I152" s="39">
        <v>40925</v>
      </c>
      <c r="J152" s="38" t="s">
        <v>395</v>
      </c>
      <c r="L152" s="38">
        <v>400</v>
      </c>
      <c r="M152" s="38">
        <v>6.6191450000000005E-4</v>
      </c>
    </row>
    <row r="153" spans="1:13" x14ac:dyDescent="0.25">
      <c r="A153" s="38">
        <v>239</v>
      </c>
      <c r="B153" s="39">
        <v>41127</v>
      </c>
      <c r="C153" s="38" t="s">
        <v>399</v>
      </c>
      <c r="D153" s="38" t="s">
        <v>394</v>
      </c>
      <c r="E153" s="38">
        <v>5.8014000000000004E-4</v>
      </c>
      <c r="F153" s="38">
        <f t="shared" si="4"/>
        <v>350.89775607245377</v>
      </c>
      <c r="G153" s="38">
        <f t="shared" si="5"/>
        <v>349.58945764090601</v>
      </c>
      <c r="I153" s="39">
        <v>40925</v>
      </c>
      <c r="J153" s="38" t="s">
        <v>395</v>
      </c>
      <c r="L153" s="38">
        <v>400</v>
      </c>
      <c r="M153" s="38">
        <v>6.5356279999999995E-4</v>
      </c>
    </row>
    <row r="154" spans="1:13" x14ac:dyDescent="0.25">
      <c r="A154" s="38">
        <v>239</v>
      </c>
      <c r="B154" s="39">
        <v>41127</v>
      </c>
      <c r="C154" s="38" t="s">
        <v>399</v>
      </c>
      <c r="D154" s="38" t="s">
        <v>394</v>
      </c>
      <c r="E154" s="38">
        <v>5.7737279999999999E-4</v>
      </c>
      <c r="F154" s="38">
        <f t="shared" si="4"/>
        <v>349.10209183733292</v>
      </c>
      <c r="G154" s="38">
        <f t="shared" si="5"/>
        <v>347.79379340578521</v>
      </c>
      <c r="I154" s="39">
        <v>40925</v>
      </c>
      <c r="J154" s="38" t="s">
        <v>395</v>
      </c>
      <c r="L154" s="38">
        <v>400</v>
      </c>
      <c r="M154" s="38">
        <v>6.7067799999999996E-4</v>
      </c>
    </row>
    <row r="155" spans="1:13" x14ac:dyDescent="0.25">
      <c r="A155" s="38">
        <v>239</v>
      </c>
      <c r="B155" s="39">
        <v>41127</v>
      </c>
      <c r="C155" s="38" t="s">
        <v>400</v>
      </c>
      <c r="D155" s="38" t="s">
        <v>394</v>
      </c>
      <c r="E155" s="38">
        <v>6.2064650000000004E-4</v>
      </c>
      <c r="F155" s="38">
        <f t="shared" si="4"/>
        <v>377.18283605941542</v>
      </c>
      <c r="G155" s="38">
        <f t="shared" si="5"/>
        <v>375.87453762786765</v>
      </c>
      <c r="H155" s="38">
        <f>AVERAGE(G155:G157)</f>
        <v>377.49761338688705</v>
      </c>
      <c r="I155" s="39">
        <v>40925</v>
      </c>
      <c r="J155" s="38" t="s">
        <v>395</v>
      </c>
      <c r="L155" s="38">
        <v>500</v>
      </c>
      <c r="M155" s="38">
        <v>8.1086319999999995E-4</v>
      </c>
    </row>
    <row r="156" spans="1:13" x14ac:dyDescent="0.25">
      <c r="A156" s="38">
        <v>239</v>
      </c>
      <c r="B156" s="39">
        <v>41127</v>
      </c>
      <c r="C156" s="38" t="s">
        <v>400</v>
      </c>
      <c r="D156" s="38" t="s">
        <v>394</v>
      </c>
      <c r="E156" s="38">
        <v>6.3497650000000005E-4</v>
      </c>
      <c r="F156" s="38">
        <f t="shared" si="4"/>
        <v>386.48171886126602</v>
      </c>
      <c r="G156" s="38">
        <f t="shared" si="5"/>
        <v>385.17342042971825</v>
      </c>
      <c r="I156" s="39">
        <v>40925</v>
      </c>
      <c r="J156" s="38" t="s">
        <v>395</v>
      </c>
      <c r="L156" s="38">
        <v>500</v>
      </c>
      <c r="M156" s="38">
        <v>8.2539050000000002E-4</v>
      </c>
    </row>
    <row r="157" spans="1:13" x14ac:dyDescent="0.25">
      <c r="A157" s="38">
        <v>239</v>
      </c>
      <c r="B157" s="39">
        <v>41127</v>
      </c>
      <c r="C157" s="38" t="s">
        <v>400</v>
      </c>
      <c r="D157" s="38" t="s">
        <v>394</v>
      </c>
      <c r="E157" s="38">
        <v>6.1382020000000002E-4</v>
      </c>
      <c r="F157" s="38">
        <f t="shared" si="4"/>
        <v>372.7531805346232</v>
      </c>
      <c r="G157" s="38">
        <f t="shared" si="5"/>
        <v>371.44488210307543</v>
      </c>
      <c r="I157" s="39">
        <v>40925</v>
      </c>
      <c r="J157" s="38" t="s">
        <v>395</v>
      </c>
      <c r="L157" s="38">
        <v>500</v>
      </c>
      <c r="M157" s="38">
        <v>8.3575070000000003E-4</v>
      </c>
    </row>
    <row r="158" spans="1:13" x14ac:dyDescent="0.25">
      <c r="A158" s="38">
        <v>239</v>
      </c>
      <c r="B158" s="39">
        <v>41127</v>
      </c>
      <c r="C158" s="38" t="s">
        <v>401</v>
      </c>
      <c r="D158" s="38" t="s">
        <v>394</v>
      </c>
      <c r="E158" s="38">
        <v>5.6953410000000005E-4</v>
      </c>
      <c r="F158" s="38">
        <f t="shared" si="4"/>
        <v>344.01547965178753</v>
      </c>
      <c r="G158" s="38">
        <f t="shared" si="5"/>
        <v>342.70718122023982</v>
      </c>
      <c r="H158" s="38">
        <f>AVERAGE(G158:G160)</f>
        <v>356.65719258946956</v>
      </c>
      <c r="I158" s="39">
        <v>40925</v>
      </c>
      <c r="J158" s="38" t="s">
        <v>395</v>
      </c>
      <c r="L158" s="38">
        <v>1000</v>
      </c>
      <c r="M158" s="38">
        <v>1.5473259999999999E-3</v>
      </c>
    </row>
    <row r="159" spans="1:13" x14ac:dyDescent="0.25">
      <c r="A159" s="38">
        <v>239</v>
      </c>
      <c r="B159" s="39">
        <v>41127</v>
      </c>
      <c r="C159" s="38" t="s">
        <v>401</v>
      </c>
      <c r="D159" s="38" t="s">
        <v>394</v>
      </c>
      <c r="E159" s="38">
        <v>5.9984630000000001E-4</v>
      </c>
      <c r="F159" s="38">
        <f t="shared" si="4"/>
        <v>363.68537464594351</v>
      </c>
      <c r="G159" s="38">
        <f t="shared" si="5"/>
        <v>362.37707621439574</v>
      </c>
      <c r="I159" s="39">
        <v>40925</v>
      </c>
      <c r="J159" s="38" t="s">
        <v>395</v>
      </c>
      <c r="L159" s="38">
        <v>1000</v>
      </c>
      <c r="M159" s="38">
        <v>1.597963E-3</v>
      </c>
    </row>
    <row r="160" spans="1:13" x14ac:dyDescent="0.25">
      <c r="A160" s="38">
        <v>239</v>
      </c>
      <c r="B160" s="39">
        <v>41127</v>
      </c>
      <c r="C160" s="38" t="s">
        <v>401</v>
      </c>
      <c r="D160" s="38" t="s">
        <v>394</v>
      </c>
      <c r="E160" s="38">
        <v>6.0371470000000001E-4</v>
      </c>
      <c r="F160" s="38">
        <f t="shared" si="4"/>
        <v>366.19561876532094</v>
      </c>
      <c r="G160" s="38">
        <f t="shared" si="5"/>
        <v>364.88732033377318</v>
      </c>
      <c r="I160" s="39">
        <v>40925</v>
      </c>
      <c r="J160" s="38" t="s">
        <v>395</v>
      </c>
      <c r="L160" s="38">
        <v>1000</v>
      </c>
      <c r="M160" s="38">
        <v>1.581156E-3</v>
      </c>
    </row>
    <row r="161" spans="1:13" x14ac:dyDescent="0.25">
      <c r="A161" s="38">
        <v>239</v>
      </c>
      <c r="B161" s="39">
        <v>41127</v>
      </c>
      <c r="C161" s="38" t="s">
        <v>402</v>
      </c>
      <c r="D161" s="38" t="s">
        <v>394</v>
      </c>
      <c r="E161" s="38">
        <v>6.3731370000000005E-4</v>
      </c>
      <c r="F161" s="38">
        <f t="shared" si="4"/>
        <v>387.99835172131384</v>
      </c>
      <c r="G161" s="38">
        <f t="shared" si="5"/>
        <v>386.69005328976607</v>
      </c>
      <c r="H161" s="38">
        <f>AVERAGE(G161:G163)</f>
        <v>392.49070460108936</v>
      </c>
      <c r="I161" s="39">
        <v>40925</v>
      </c>
      <c r="J161" s="38" t="s">
        <v>395</v>
      </c>
      <c r="L161" s="38">
        <v>2000</v>
      </c>
      <c r="M161" s="38">
        <v>3.2269590000000002E-3</v>
      </c>
    </row>
    <row r="162" spans="1:13" x14ac:dyDescent="0.25">
      <c r="A162" s="38">
        <v>239</v>
      </c>
      <c r="B162" s="39">
        <v>41127</v>
      </c>
      <c r="C162" s="38" t="s">
        <v>402</v>
      </c>
      <c r="D162" s="38" t="s">
        <v>394</v>
      </c>
      <c r="E162" s="38">
        <v>6.5983860000000004E-4</v>
      </c>
      <c r="F162" s="38">
        <f t="shared" si="4"/>
        <v>402.61498851289821</v>
      </c>
      <c r="G162" s="38">
        <f t="shared" si="5"/>
        <v>401.30669008135044</v>
      </c>
      <c r="I162" s="39">
        <v>40925</v>
      </c>
      <c r="J162" s="38" t="s">
        <v>395</v>
      </c>
      <c r="L162" s="38">
        <v>2000</v>
      </c>
      <c r="M162" s="38">
        <v>2.9182309999999999E-3</v>
      </c>
    </row>
    <row r="163" spans="1:13" x14ac:dyDescent="0.25">
      <c r="A163" s="38">
        <v>239</v>
      </c>
      <c r="B163" s="39">
        <v>41127</v>
      </c>
      <c r="C163" s="38" t="s">
        <v>402</v>
      </c>
      <c r="D163" s="38" t="s">
        <v>394</v>
      </c>
      <c r="E163" s="38">
        <v>6.4160599999999997E-4</v>
      </c>
      <c r="F163" s="38">
        <f t="shared" si="4"/>
        <v>390.78366886369918</v>
      </c>
      <c r="G163" s="38">
        <f t="shared" si="5"/>
        <v>389.47537043215146</v>
      </c>
      <c r="I163" s="39">
        <v>40925</v>
      </c>
      <c r="J163" s="38" t="s">
        <v>395</v>
      </c>
      <c r="L163" s="38">
        <v>2000</v>
      </c>
      <c r="M163" s="38">
        <v>3.187058E-3</v>
      </c>
    </row>
    <row r="164" spans="1:13" x14ac:dyDescent="0.25">
      <c r="A164" s="38">
        <v>239</v>
      </c>
      <c r="B164" s="39">
        <v>41127</v>
      </c>
      <c r="C164" s="38" t="s">
        <v>403</v>
      </c>
      <c r="D164" s="38" t="s">
        <v>394</v>
      </c>
      <c r="E164" s="38">
        <v>6.4530730000000001E-4</v>
      </c>
      <c r="F164" s="38">
        <f t="shared" si="4"/>
        <v>393.18548009290299</v>
      </c>
      <c r="G164" s="38">
        <f t="shared" si="5"/>
        <v>391.87718166135522</v>
      </c>
      <c r="H164" s="38">
        <f>AVERAGE(G164:G166)</f>
        <v>392.41281374979957</v>
      </c>
      <c r="I164" s="39">
        <v>40925</v>
      </c>
      <c r="J164" s="38" t="s">
        <v>395</v>
      </c>
    </row>
    <row r="165" spans="1:13" x14ac:dyDescent="0.25">
      <c r="A165" s="38">
        <v>239</v>
      </c>
      <c r="B165" s="39">
        <v>41127</v>
      </c>
      <c r="C165" s="38" t="s">
        <v>403</v>
      </c>
      <c r="D165" s="38" t="s">
        <v>394</v>
      </c>
      <c r="E165" s="38">
        <v>6.2016739999999995E-4</v>
      </c>
      <c r="F165" s="38">
        <f t="shared" si="4"/>
        <v>376.8719431947701</v>
      </c>
      <c r="G165" s="38">
        <f t="shared" si="5"/>
        <v>375.56364476322238</v>
      </c>
      <c r="I165" s="39">
        <v>40925</v>
      </c>
      <c r="J165" s="38" t="s">
        <v>395</v>
      </c>
      <c r="L165" s="38" t="s">
        <v>404</v>
      </c>
      <c r="M165" s="38">
        <f>SLOPE(L140:L163,M140:M163)</f>
        <v>648910.1745883167</v>
      </c>
    </row>
    <row r="166" spans="1:13" x14ac:dyDescent="0.25">
      <c r="A166" s="38">
        <v>239</v>
      </c>
      <c r="B166" s="39">
        <v>41127</v>
      </c>
      <c r="C166" s="38" t="s">
        <v>403</v>
      </c>
      <c r="D166" s="38" t="s">
        <v>394</v>
      </c>
      <c r="E166" s="38">
        <v>6.7292350000000003E-4</v>
      </c>
      <c r="F166" s="38">
        <f t="shared" si="4"/>
        <v>411.10591325636886</v>
      </c>
      <c r="G166" s="38">
        <f t="shared" si="5"/>
        <v>409.7976148248211</v>
      </c>
      <c r="I166" s="39">
        <v>40925</v>
      </c>
      <c r="J166" s="38" t="s">
        <v>395</v>
      </c>
      <c r="L166" s="38" t="s">
        <v>405</v>
      </c>
      <c r="M166" s="38">
        <f>INTERCEPT(L140:L163,M140:M163)</f>
        <v>-25.560992613212306</v>
      </c>
    </row>
    <row r="167" spans="1:13" x14ac:dyDescent="0.25">
      <c r="A167" s="38">
        <v>239</v>
      </c>
      <c r="B167" s="39">
        <v>41127</v>
      </c>
      <c r="C167" s="38" t="s">
        <v>406</v>
      </c>
      <c r="D167" s="38" t="s">
        <v>394</v>
      </c>
      <c r="E167" s="38">
        <v>7.5392649999999999E-4</v>
      </c>
      <c r="F167" s="40">
        <f t="shared" si="4"/>
        <v>463.66958412854626</v>
      </c>
      <c r="G167" s="38">
        <f t="shared" si="5"/>
        <v>462.36128569699849</v>
      </c>
      <c r="H167" s="38">
        <f>AVERAGE(G167:G168)</f>
        <v>405.79224921768343</v>
      </c>
      <c r="I167" s="39">
        <v>40925</v>
      </c>
      <c r="J167" s="38" t="s">
        <v>395</v>
      </c>
      <c r="L167" s="38" t="s">
        <v>407</v>
      </c>
      <c r="M167" s="38">
        <f>RSQ(L140:L163,M140:M163)</f>
        <v>0.99607123178932977</v>
      </c>
    </row>
    <row r="168" spans="1:13" x14ac:dyDescent="0.25">
      <c r="A168" s="38">
        <v>239</v>
      </c>
      <c r="B168" s="39">
        <v>41127</v>
      </c>
      <c r="C168" s="38" t="s">
        <v>406</v>
      </c>
      <c r="D168" s="38" t="s">
        <v>394</v>
      </c>
      <c r="E168" s="38">
        <v>5.7957560000000002E-4</v>
      </c>
      <c r="F168" s="40">
        <f t="shared" si="4"/>
        <v>350.53151116991609</v>
      </c>
      <c r="G168" s="38">
        <f t="shared" si="5"/>
        <v>349.22321273836837</v>
      </c>
      <c r="I168" s="39">
        <v>40925</v>
      </c>
      <c r="J168" s="38" t="s">
        <v>395</v>
      </c>
    </row>
    <row r="169" spans="1:13" x14ac:dyDescent="0.25">
      <c r="A169" s="38">
        <v>239</v>
      </c>
      <c r="B169" s="39">
        <v>41127</v>
      </c>
      <c r="C169" s="38" t="s">
        <v>408</v>
      </c>
      <c r="D169" s="38" t="s">
        <v>394</v>
      </c>
      <c r="E169" s="38">
        <v>5.5060601999999995E-4</v>
      </c>
      <c r="F169" s="38">
        <f t="shared" si="4"/>
        <v>331.73285595436585</v>
      </c>
      <c r="G169" s="38">
        <f t="shared" si="5"/>
        <v>330.42455752281813</v>
      </c>
      <c r="H169" s="38">
        <f>AVERAGE(G169:G171)</f>
        <v>381.62739021573071</v>
      </c>
      <c r="I169" s="39">
        <v>40925</v>
      </c>
      <c r="J169" s="38" t="s">
        <v>395</v>
      </c>
    </row>
    <row r="170" spans="1:13" x14ac:dyDescent="0.25">
      <c r="A170" s="38">
        <v>239</v>
      </c>
      <c r="B170" s="39">
        <v>41127</v>
      </c>
      <c r="C170" s="38" t="s">
        <v>408</v>
      </c>
      <c r="D170" s="38" t="s">
        <v>394</v>
      </c>
      <c r="E170" s="38">
        <v>5.8480529999999998E-4</v>
      </c>
      <c r="F170" s="38">
        <f t="shared" si="4"/>
        <v>353.92511670996061</v>
      </c>
      <c r="G170" s="38">
        <f t="shared" si="5"/>
        <v>352.61681827841284</v>
      </c>
      <c r="I170" s="39">
        <v>40925</v>
      </c>
      <c r="J170" s="38" t="s">
        <v>395</v>
      </c>
    </row>
    <row r="171" spans="1:13" x14ac:dyDescent="0.25">
      <c r="A171" s="38">
        <v>239</v>
      </c>
      <c r="B171" s="39">
        <v>41127</v>
      </c>
      <c r="C171" s="38" t="s">
        <v>408</v>
      </c>
      <c r="D171" s="38" t="s">
        <v>394</v>
      </c>
      <c r="E171" s="38">
        <v>7.5312440000000001E-4</v>
      </c>
      <c r="F171" s="40">
        <f t="shared" si="4"/>
        <v>463.14909327750894</v>
      </c>
      <c r="G171" s="38">
        <f t="shared" si="5"/>
        <v>461.84079484596123</v>
      </c>
      <c r="I171" s="39">
        <v>40925</v>
      </c>
      <c r="J171" s="38" t="s">
        <v>395</v>
      </c>
    </row>
    <row r="172" spans="1:13" x14ac:dyDescent="0.25">
      <c r="A172" s="38">
        <v>239</v>
      </c>
      <c r="B172" s="39">
        <v>41127</v>
      </c>
      <c r="C172" s="38" t="s">
        <v>409</v>
      </c>
      <c r="D172" s="38" t="s">
        <v>394</v>
      </c>
      <c r="E172" s="38">
        <v>5.8188689999999997E-4</v>
      </c>
      <c r="F172" s="38">
        <f t="shared" si="4"/>
        <v>352.03133725644204</v>
      </c>
      <c r="G172" s="38">
        <f t="shared" si="5"/>
        <v>350.72303882489433</v>
      </c>
      <c r="H172" s="38">
        <f>AVERAGE(G172:G174)</f>
        <v>364.77826016376406</v>
      </c>
      <c r="I172" s="39">
        <v>40925</v>
      </c>
      <c r="J172" s="38" t="s">
        <v>395</v>
      </c>
    </row>
    <row r="173" spans="1:13" x14ac:dyDescent="0.25">
      <c r="A173" s="38">
        <v>239</v>
      </c>
      <c r="B173" s="39">
        <v>41127</v>
      </c>
      <c r="C173" s="38" t="s">
        <v>409</v>
      </c>
      <c r="D173" s="38" t="s">
        <v>394</v>
      </c>
      <c r="E173" s="38">
        <v>5.9999089999999999E-4</v>
      </c>
      <c r="F173" s="38">
        <f t="shared" si="4"/>
        <v>363.77920705718896</v>
      </c>
      <c r="G173" s="38">
        <f t="shared" si="5"/>
        <v>362.47090862564119</v>
      </c>
      <c r="I173" s="39">
        <v>40925</v>
      </c>
      <c r="J173" s="38" t="s">
        <v>395</v>
      </c>
    </row>
    <row r="174" spans="1:13" x14ac:dyDescent="0.25">
      <c r="A174" s="38">
        <v>239</v>
      </c>
      <c r="B174" s="39">
        <v>41127</v>
      </c>
      <c r="C174" s="38" t="s">
        <v>409</v>
      </c>
      <c r="D174" s="38" t="s">
        <v>394</v>
      </c>
      <c r="E174" s="38">
        <v>6.2876209999999997E-4</v>
      </c>
      <c r="F174" s="38">
        <f t="shared" si="4"/>
        <v>382.44913147230432</v>
      </c>
      <c r="G174" s="38">
        <f t="shared" si="5"/>
        <v>381.1408330407566</v>
      </c>
      <c r="I174" s="39">
        <v>40925</v>
      </c>
      <c r="J174" s="38" t="s">
        <v>395</v>
      </c>
    </row>
    <row r="175" spans="1:13" x14ac:dyDescent="0.25">
      <c r="A175" s="38">
        <v>239</v>
      </c>
      <c r="B175" s="39">
        <v>41127</v>
      </c>
      <c r="C175" s="38" t="s">
        <v>410</v>
      </c>
      <c r="D175" s="38" t="s">
        <v>394</v>
      </c>
      <c r="E175" s="38">
        <v>6.3176330000000002E-4</v>
      </c>
      <c r="F175" s="38">
        <f t="shared" si="4"/>
        <v>384.39664068827881</v>
      </c>
      <c r="G175" s="38">
        <f t="shared" si="5"/>
        <v>383.0883422567311</v>
      </c>
      <c r="H175" s="38">
        <f>AVERAGE(G175:G177)</f>
        <v>357.4047803712736</v>
      </c>
      <c r="I175" s="39">
        <v>40925</v>
      </c>
      <c r="J175" s="38" t="s">
        <v>395</v>
      </c>
    </row>
    <row r="176" spans="1:13" x14ac:dyDescent="0.25">
      <c r="A176" s="38">
        <v>239</v>
      </c>
      <c r="B176" s="39">
        <v>41127</v>
      </c>
      <c r="C176" s="38" t="s">
        <v>410</v>
      </c>
      <c r="D176" s="38" t="s">
        <v>394</v>
      </c>
      <c r="E176" s="38">
        <v>5.8389279999999997E-4</v>
      </c>
      <c r="F176" s="38">
        <f t="shared" si="4"/>
        <v>353.33298617564878</v>
      </c>
      <c r="G176" s="38">
        <f t="shared" si="5"/>
        <v>352.02468774410102</v>
      </c>
      <c r="I176" s="39">
        <v>40925</v>
      </c>
      <c r="J176" s="38" t="s">
        <v>395</v>
      </c>
    </row>
    <row r="177" spans="1:10" x14ac:dyDescent="0.25">
      <c r="A177" s="38">
        <v>239</v>
      </c>
      <c r="B177" s="39">
        <v>41127</v>
      </c>
      <c r="C177" s="38" t="s">
        <v>410</v>
      </c>
      <c r="D177" s="38" t="s">
        <v>394</v>
      </c>
      <c r="E177" s="38">
        <v>5.6089520000000002E-4</v>
      </c>
      <c r="F177" s="38">
        <f t="shared" si="4"/>
        <v>338.40960954453652</v>
      </c>
      <c r="G177" s="38">
        <f t="shared" si="5"/>
        <v>337.10131111298875</v>
      </c>
      <c r="I177" s="39">
        <v>40925</v>
      </c>
      <c r="J177" s="38" t="s">
        <v>395</v>
      </c>
    </row>
    <row r="178" spans="1:10" x14ac:dyDescent="0.25">
      <c r="A178" s="38">
        <v>239</v>
      </c>
      <c r="B178" s="39">
        <v>41127</v>
      </c>
      <c r="C178" s="38" t="s">
        <v>411</v>
      </c>
      <c r="D178" s="38" t="s">
        <v>394</v>
      </c>
      <c r="E178" s="38">
        <v>9.376206E-4</v>
      </c>
      <c r="F178" s="40">
        <f t="shared" si="4"/>
        <v>582.87055463038996</v>
      </c>
      <c r="G178" s="38">
        <f t="shared" si="5"/>
        <v>581.56225619884219</v>
      </c>
      <c r="H178" s="38">
        <f>AVERAGE(G178:G180)</f>
        <v>404.9289066759024</v>
      </c>
      <c r="I178" s="39">
        <v>40925</v>
      </c>
      <c r="J178" s="38" t="s">
        <v>395</v>
      </c>
    </row>
    <row r="179" spans="1:10" x14ac:dyDescent="0.25">
      <c r="A179" s="38">
        <v>239</v>
      </c>
      <c r="B179" s="39">
        <v>41127</v>
      </c>
      <c r="C179" s="38" t="s">
        <v>411</v>
      </c>
      <c r="D179" s="38" t="s">
        <v>394</v>
      </c>
      <c r="E179" s="38">
        <v>5.5708099999999996E-4</v>
      </c>
      <c r="F179" s="38">
        <f t="shared" si="4"/>
        <v>335.93453635662172</v>
      </c>
      <c r="G179" s="38">
        <f t="shared" si="5"/>
        <v>334.62623792507401</v>
      </c>
      <c r="I179" s="39">
        <v>40925</v>
      </c>
      <c r="J179" s="38" t="s">
        <v>395</v>
      </c>
    </row>
    <row r="180" spans="1:10" x14ac:dyDescent="0.25">
      <c r="A180" s="38">
        <v>239</v>
      </c>
      <c r="B180" s="39">
        <v>41127</v>
      </c>
      <c r="C180" s="38" t="s">
        <v>411</v>
      </c>
      <c r="D180" s="38" t="s">
        <v>394</v>
      </c>
      <c r="E180" s="38">
        <v>5.0156020000000003E-4</v>
      </c>
      <c r="F180" s="38">
        <f t="shared" si="4"/>
        <v>299.90652433533876</v>
      </c>
      <c r="G180" s="38">
        <f t="shared" si="5"/>
        <v>298.59822590379099</v>
      </c>
      <c r="I180" s="39">
        <v>40925</v>
      </c>
      <c r="J180" s="38" t="s">
        <v>395</v>
      </c>
    </row>
    <row r="181" spans="1:10" x14ac:dyDescent="0.25">
      <c r="A181" s="38">
        <v>239</v>
      </c>
      <c r="B181" s="39">
        <v>41127</v>
      </c>
      <c r="C181" s="38" t="s">
        <v>412</v>
      </c>
      <c r="D181" s="38" t="s">
        <v>394</v>
      </c>
      <c r="E181" s="38">
        <v>6.888272E-4</v>
      </c>
      <c r="F181" s="38">
        <f t="shared" si="4"/>
        <v>421.42598599996904</v>
      </c>
      <c r="G181" s="38">
        <f t="shared" si="5"/>
        <v>420.11768756842127</v>
      </c>
      <c r="H181" s="38">
        <f>AVERAGE(G181:G183)</f>
        <v>426.52065730379746</v>
      </c>
      <c r="I181" s="39">
        <v>40925</v>
      </c>
      <c r="J181" s="38" t="s">
        <v>395</v>
      </c>
    </row>
    <row r="182" spans="1:10" x14ac:dyDescent="0.25">
      <c r="A182" s="38">
        <v>239</v>
      </c>
      <c r="B182" s="39">
        <v>41127</v>
      </c>
      <c r="C182" s="38" t="s">
        <v>412</v>
      </c>
      <c r="D182" s="38" t="s">
        <v>394</v>
      </c>
      <c r="E182" s="38">
        <v>6.8051139999999999E-4</v>
      </c>
      <c r="F182" s="38">
        <f t="shared" si="4"/>
        <v>416.02977877012751</v>
      </c>
      <c r="G182" s="38">
        <f t="shared" si="5"/>
        <v>414.72148033857979</v>
      </c>
      <c r="I182" s="39">
        <v>40925</v>
      </c>
      <c r="J182" s="38" t="s">
        <v>395</v>
      </c>
    </row>
    <row r="183" spans="1:10" x14ac:dyDescent="0.25">
      <c r="A183" s="38">
        <v>239</v>
      </c>
      <c r="B183" s="39">
        <v>41127</v>
      </c>
      <c r="C183" s="38" t="s">
        <v>412</v>
      </c>
      <c r="D183" s="38" t="s">
        <v>394</v>
      </c>
      <c r="E183" s="38">
        <v>7.2674480000000004E-4</v>
      </c>
      <c r="F183" s="38">
        <f t="shared" si="4"/>
        <v>446.03110243593903</v>
      </c>
      <c r="G183" s="38">
        <f t="shared" si="5"/>
        <v>444.72280400439126</v>
      </c>
      <c r="I183" s="39">
        <v>40925</v>
      </c>
      <c r="J183" s="38" t="s">
        <v>395</v>
      </c>
    </row>
    <row r="184" spans="1:10" x14ac:dyDescent="0.25">
      <c r="A184" s="38">
        <v>239</v>
      </c>
      <c r="B184" s="39">
        <v>41127</v>
      </c>
      <c r="C184" s="38" t="s">
        <v>413</v>
      </c>
      <c r="D184" s="38" t="s">
        <v>394</v>
      </c>
      <c r="E184" s="38">
        <v>6.7677220000000003E-4</v>
      </c>
      <c r="F184" s="38">
        <f t="shared" si="4"/>
        <v>413.60337384530692</v>
      </c>
      <c r="G184" s="38">
        <f t="shared" si="5"/>
        <v>412.29507541375915</v>
      </c>
      <c r="H184" s="38">
        <f>AVERAGE(G184:G186)</f>
        <v>419.90149232858766</v>
      </c>
      <c r="I184" s="39">
        <v>40925</v>
      </c>
      <c r="J184" s="38" t="s">
        <v>395</v>
      </c>
    </row>
    <row r="185" spans="1:10" x14ac:dyDescent="0.25">
      <c r="A185" s="38">
        <v>239</v>
      </c>
      <c r="B185" s="39">
        <v>41127</v>
      </c>
      <c r="C185" s="38" t="s">
        <v>413</v>
      </c>
      <c r="D185" s="38" t="s">
        <v>394</v>
      </c>
      <c r="E185" s="38">
        <v>6.8709249999999999E-4</v>
      </c>
      <c r="F185" s="38">
        <f t="shared" si="4"/>
        <v>420.30032152011069</v>
      </c>
      <c r="G185" s="38">
        <f t="shared" si="5"/>
        <v>418.99202308856292</v>
      </c>
      <c r="I185" s="39">
        <v>40925</v>
      </c>
      <c r="J185" s="38" t="s">
        <v>395</v>
      </c>
    </row>
    <row r="186" spans="1:10" x14ac:dyDescent="0.25">
      <c r="A186" s="38">
        <v>239</v>
      </c>
      <c r="B186" s="39">
        <v>41127</v>
      </c>
      <c r="C186" s="38" t="s">
        <v>413</v>
      </c>
      <c r="D186" s="38" t="s">
        <v>394</v>
      </c>
      <c r="E186" s="38">
        <v>7.016174E-4</v>
      </c>
      <c r="F186" s="38">
        <f t="shared" si="4"/>
        <v>429.72567691498853</v>
      </c>
      <c r="G186" s="38">
        <f t="shared" si="5"/>
        <v>428.41737848344081</v>
      </c>
      <c r="I186" s="39">
        <v>40925</v>
      </c>
      <c r="J186" s="38" t="s">
        <v>395</v>
      </c>
    </row>
    <row r="187" spans="1:10" x14ac:dyDescent="0.25">
      <c r="A187" s="38">
        <v>239</v>
      </c>
      <c r="B187" s="39">
        <v>41127</v>
      </c>
      <c r="C187" s="38" t="s">
        <v>414</v>
      </c>
      <c r="D187" s="38" t="s">
        <v>394</v>
      </c>
      <c r="E187" s="38">
        <v>5.7853319999999996E-4</v>
      </c>
      <c r="F187" s="38">
        <f t="shared" si="4"/>
        <v>349.85508720392522</v>
      </c>
      <c r="G187" s="38">
        <f t="shared" si="5"/>
        <v>348.54678877237745</v>
      </c>
      <c r="H187" s="38">
        <f>AVERAGE(G187:G189)</f>
        <v>353.65401467113566</v>
      </c>
      <c r="I187" s="39">
        <v>40925</v>
      </c>
      <c r="J187" s="38" t="s">
        <v>395</v>
      </c>
    </row>
    <row r="188" spans="1:10" x14ac:dyDescent="0.25">
      <c r="A188" s="38">
        <v>239</v>
      </c>
      <c r="B188" s="39">
        <v>41127</v>
      </c>
      <c r="C188" s="38" t="s">
        <v>414</v>
      </c>
      <c r="D188" s="38" t="s">
        <v>394</v>
      </c>
      <c r="E188" s="38">
        <v>5.9846089999999997E-4</v>
      </c>
      <c r="F188" s="38">
        <f t="shared" si="4"/>
        <v>362.78637449006879</v>
      </c>
      <c r="G188" s="38">
        <f t="shared" si="5"/>
        <v>361.47807605852108</v>
      </c>
      <c r="I188" s="39">
        <v>40925</v>
      </c>
      <c r="J188" s="38" t="s">
        <v>395</v>
      </c>
    </row>
    <row r="189" spans="1:10" x14ac:dyDescent="0.25">
      <c r="A189" s="38">
        <v>239</v>
      </c>
      <c r="B189" s="39">
        <v>41127</v>
      </c>
      <c r="C189" s="38" t="s">
        <v>414</v>
      </c>
      <c r="D189" s="38" t="s">
        <v>394</v>
      </c>
      <c r="E189" s="38">
        <v>5.8221689999999997E-4</v>
      </c>
      <c r="F189" s="38">
        <f t="shared" si="4"/>
        <v>352.2454776140562</v>
      </c>
      <c r="G189" s="38">
        <f t="shared" si="5"/>
        <v>350.93717918250843</v>
      </c>
      <c r="I189" s="39">
        <v>40925</v>
      </c>
      <c r="J189" s="38" t="s">
        <v>395</v>
      </c>
    </row>
    <row r="190" spans="1:10" x14ac:dyDescent="0.25">
      <c r="A190" s="38">
        <v>239</v>
      </c>
      <c r="B190" s="39">
        <v>41127</v>
      </c>
      <c r="C190" s="38" t="s">
        <v>415</v>
      </c>
      <c r="D190" s="38" t="s">
        <v>394</v>
      </c>
      <c r="E190" s="38">
        <v>5.0075409999999999E-4</v>
      </c>
      <c r="F190" s="38">
        <f t="shared" si="4"/>
        <v>299.38343784360308</v>
      </c>
      <c r="G190" s="38">
        <f t="shared" si="5"/>
        <v>298.07513941205536</v>
      </c>
      <c r="H190" s="38">
        <f>AVERAGE(G190:G192)</f>
        <v>346.97000193914533</v>
      </c>
      <c r="I190" s="39">
        <v>40925</v>
      </c>
      <c r="J190" s="38" t="s">
        <v>395</v>
      </c>
    </row>
    <row r="191" spans="1:10" x14ac:dyDescent="0.25">
      <c r="A191" s="38">
        <v>239</v>
      </c>
      <c r="B191" s="39">
        <v>41127</v>
      </c>
      <c r="C191" s="38" t="s">
        <v>415</v>
      </c>
      <c r="D191" s="38" t="s">
        <v>394</v>
      </c>
      <c r="E191" s="38">
        <v>6.9543969999999997E-4</v>
      </c>
      <c r="F191" s="40">
        <f t="shared" si="4"/>
        <v>425.71690452943426</v>
      </c>
      <c r="G191" s="38">
        <f t="shared" si="5"/>
        <v>424.40860609788655</v>
      </c>
      <c r="I191" s="39">
        <v>40925</v>
      </c>
      <c r="J191" s="38" t="s">
        <v>395</v>
      </c>
    </row>
    <row r="192" spans="1:10" x14ac:dyDescent="0.25">
      <c r="A192" s="38">
        <v>239</v>
      </c>
      <c r="B192" s="39">
        <v>41127</v>
      </c>
      <c r="C192" s="38" t="s">
        <v>415</v>
      </c>
      <c r="D192" s="38" t="s">
        <v>394</v>
      </c>
      <c r="E192" s="38">
        <v>5.3211610000000005E-4</v>
      </c>
      <c r="F192" s="38">
        <f t="shared" si="4"/>
        <v>319.73455873904192</v>
      </c>
      <c r="G192" s="38">
        <f t="shared" si="5"/>
        <v>318.42626030749415</v>
      </c>
      <c r="I192" s="39">
        <v>40925</v>
      </c>
      <c r="J192" s="38" t="s">
        <v>395</v>
      </c>
    </row>
    <row r="193" spans="1:10" x14ac:dyDescent="0.25">
      <c r="A193" s="38">
        <v>239</v>
      </c>
      <c r="B193" s="39">
        <v>41127</v>
      </c>
      <c r="C193" s="38" t="s">
        <v>416</v>
      </c>
      <c r="D193" s="38" t="s">
        <v>394</v>
      </c>
      <c r="E193" s="38">
        <v>4.1501910000000001E-4</v>
      </c>
      <c r="F193" s="38">
        <f t="shared" si="4"/>
        <v>243.74912402527377</v>
      </c>
      <c r="G193" s="38">
        <f t="shared" si="5"/>
        <v>242.440825593726</v>
      </c>
      <c r="H193" s="38">
        <f>AVERAGE(G193:G195)</f>
        <v>286.97544435436555</v>
      </c>
      <c r="I193" s="39">
        <v>40925</v>
      </c>
      <c r="J193" s="38" t="s">
        <v>395</v>
      </c>
    </row>
    <row r="194" spans="1:10" x14ac:dyDescent="0.25">
      <c r="A194" s="38">
        <v>239</v>
      </c>
      <c r="B194" s="39">
        <v>41127</v>
      </c>
      <c r="C194" s="38" t="s">
        <v>416</v>
      </c>
      <c r="D194" s="38" t="s">
        <v>394</v>
      </c>
      <c r="E194" s="38">
        <v>6.1073789999999996E-4</v>
      </c>
      <c r="F194" s="40">
        <f t="shared" si="4"/>
        <v>370.75304470348959</v>
      </c>
      <c r="G194" s="38">
        <f t="shared" si="5"/>
        <v>369.44474627194182</v>
      </c>
      <c r="I194" s="39">
        <v>40925</v>
      </c>
      <c r="J194" s="38" t="s">
        <v>395</v>
      </c>
    </row>
    <row r="195" spans="1:10" x14ac:dyDescent="0.25">
      <c r="A195" s="38">
        <v>239</v>
      </c>
      <c r="B195" s="39">
        <v>41127</v>
      </c>
      <c r="C195" s="38" t="s">
        <v>416</v>
      </c>
      <c r="D195" s="38" t="s">
        <v>394</v>
      </c>
      <c r="E195" s="38">
        <v>4.2518990000000001E-4</v>
      </c>
      <c r="F195" s="38">
        <f t="shared" si="4"/>
        <v>250.34905962897659</v>
      </c>
      <c r="G195" s="38">
        <f t="shared" si="5"/>
        <v>249.04076119742888</v>
      </c>
      <c r="I195" s="39">
        <v>40925</v>
      </c>
      <c r="J195" s="38" t="s">
        <v>395</v>
      </c>
    </row>
    <row r="196" spans="1:10" x14ac:dyDescent="0.25">
      <c r="A196" s="38">
        <v>239</v>
      </c>
      <c r="B196" s="39">
        <v>41127</v>
      </c>
      <c r="C196" s="38" t="s">
        <v>417</v>
      </c>
      <c r="D196" s="38" t="s">
        <v>394</v>
      </c>
      <c r="E196" s="38">
        <v>5.8897759999999996E-4</v>
      </c>
      <c r="F196" s="38">
        <f t="shared" si="4"/>
        <v>356.63256463139544</v>
      </c>
      <c r="G196" s="38">
        <f t="shared" si="5"/>
        <v>355.32426619984767</v>
      </c>
      <c r="H196" s="38">
        <f>AVERAGE(G196:G198)</f>
        <v>333.78639674678266</v>
      </c>
      <c r="I196" s="39">
        <v>40925</v>
      </c>
      <c r="J196" s="38" t="s">
        <v>395</v>
      </c>
    </row>
    <row r="197" spans="1:10" x14ac:dyDescent="0.25">
      <c r="A197" s="38">
        <v>239</v>
      </c>
      <c r="B197" s="39">
        <v>41127</v>
      </c>
      <c r="C197" s="38" t="s">
        <v>417</v>
      </c>
      <c r="D197" s="38" t="s">
        <v>394</v>
      </c>
      <c r="E197" s="38">
        <v>5.1115749999999999E-4</v>
      </c>
      <c r="F197" s="40">
        <f t="shared" si="4"/>
        <v>306.13430995391519</v>
      </c>
      <c r="G197" s="38">
        <f t="shared" si="5"/>
        <v>304.82601152236742</v>
      </c>
      <c r="I197" s="39">
        <v>40925</v>
      </c>
      <c r="J197" s="38" t="s">
        <v>395</v>
      </c>
    </row>
    <row r="198" spans="1:10" x14ac:dyDescent="0.25">
      <c r="A198" s="38">
        <v>239</v>
      </c>
      <c r="B198" s="39">
        <v>41127</v>
      </c>
      <c r="C198" s="38" t="s">
        <v>417</v>
      </c>
      <c r="D198" s="38" t="s">
        <v>394</v>
      </c>
      <c r="E198" s="38">
        <v>5.6722520000000005E-4</v>
      </c>
      <c r="F198" s="38">
        <f t="shared" si="4"/>
        <v>342.51721094968059</v>
      </c>
      <c r="G198" s="38">
        <f t="shared" si="5"/>
        <v>341.20891251813282</v>
      </c>
      <c r="I198" s="39">
        <v>40925</v>
      </c>
      <c r="J198" s="38" t="s">
        <v>395</v>
      </c>
    </row>
    <row r="199" spans="1:10" x14ac:dyDescent="0.25">
      <c r="A199" s="38">
        <v>239</v>
      </c>
      <c r="B199" s="39">
        <v>41127</v>
      </c>
      <c r="C199" s="38" t="s">
        <v>418</v>
      </c>
      <c r="D199" s="38" t="s">
        <v>394</v>
      </c>
      <c r="E199" s="38">
        <v>4.8333170000000001E-4</v>
      </c>
      <c r="F199" s="38">
        <f t="shared" si="4"/>
        <v>288.07786521785562</v>
      </c>
      <c r="G199" s="38">
        <f t="shared" si="5"/>
        <v>286.76956678630785</v>
      </c>
      <c r="H199" s="38">
        <f>AVERAGE(G199:G201)</f>
        <v>274.3250486524621</v>
      </c>
      <c r="I199" s="39">
        <v>40925</v>
      </c>
      <c r="J199" s="38" t="s">
        <v>395</v>
      </c>
    </row>
    <row r="200" spans="1:10" x14ac:dyDescent="0.25">
      <c r="A200" s="38">
        <v>239</v>
      </c>
      <c r="B200" s="39">
        <v>41127</v>
      </c>
      <c r="C200" s="38" t="s">
        <v>418</v>
      </c>
      <c r="D200" s="38" t="s">
        <v>394</v>
      </c>
      <c r="E200" s="38">
        <v>4.347722E-4</v>
      </c>
      <c r="F200" s="38">
        <f t="shared" si="4"/>
        <v>256.56711159493426</v>
      </c>
      <c r="G200" s="38">
        <f t="shared" si="5"/>
        <v>255.25881316338649</v>
      </c>
      <c r="I200" s="39">
        <v>40925</v>
      </c>
      <c r="J200" s="38" t="s">
        <v>395</v>
      </c>
    </row>
    <row r="201" spans="1:10" x14ac:dyDescent="0.25">
      <c r="A201" s="38">
        <v>239</v>
      </c>
      <c r="B201" s="39">
        <v>41127</v>
      </c>
      <c r="C201" s="38" t="s">
        <v>418</v>
      </c>
      <c r="D201" s="38" t="s">
        <v>394</v>
      </c>
      <c r="E201" s="38">
        <v>4.7435849999999998E-4</v>
      </c>
      <c r="F201" s="38">
        <f t="shared" si="4"/>
        <v>282.25506443923973</v>
      </c>
      <c r="G201" s="38">
        <f t="shared" si="5"/>
        <v>280.94676600769196</v>
      </c>
      <c r="I201" s="39">
        <v>40925</v>
      </c>
      <c r="J201" s="38" t="s">
        <v>395</v>
      </c>
    </row>
    <row r="202" spans="1:10" x14ac:dyDescent="0.25">
      <c r="A202" s="38">
        <v>239</v>
      </c>
      <c r="B202" s="39">
        <v>41127</v>
      </c>
      <c r="C202" s="38" t="s">
        <v>419</v>
      </c>
      <c r="D202" s="38" t="s">
        <v>394</v>
      </c>
      <c r="E202" s="38">
        <v>1.347616E-3</v>
      </c>
      <c r="F202" s="40">
        <f t="shared" si="4"/>
        <v>848.92074122479676</v>
      </c>
      <c r="G202" s="38">
        <f t="shared" si="5"/>
        <v>847.61244279324887</v>
      </c>
      <c r="H202" s="38">
        <f>AVERAGE(G202:G204)</f>
        <v>617.01163501744486</v>
      </c>
      <c r="I202" s="39">
        <v>40925</v>
      </c>
      <c r="J202" s="38" t="s">
        <v>395</v>
      </c>
    </row>
    <row r="203" spans="1:10" x14ac:dyDescent="0.25">
      <c r="A203" s="38">
        <v>239</v>
      </c>
      <c r="B203" s="39">
        <v>41127</v>
      </c>
      <c r="C203" s="38" t="s">
        <v>419</v>
      </c>
      <c r="D203" s="38" t="s">
        <v>394</v>
      </c>
      <c r="E203" s="38">
        <v>8.2296599999999995E-4</v>
      </c>
      <c r="F203" s="38">
        <f t="shared" si="4"/>
        <v>508.47001812703627</v>
      </c>
      <c r="G203" s="38">
        <f t="shared" si="5"/>
        <v>507.16171969548861</v>
      </c>
      <c r="I203" s="39">
        <v>40925</v>
      </c>
      <c r="J203" s="38" t="s">
        <v>395</v>
      </c>
    </row>
    <row r="204" spans="1:10" x14ac:dyDescent="0.25">
      <c r="A204" s="38">
        <v>239</v>
      </c>
      <c r="B204" s="39">
        <v>41127</v>
      </c>
      <c r="C204" s="38" t="s">
        <v>419</v>
      </c>
      <c r="D204" s="38" t="s">
        <v>394</v>
      </c>
      <c r="E204" s="38">
        <v>8.0616710000000003E-4</v>
      </c>
      <c r="F204" s="38">
        <f t="shared" si="4"/>
        <v>497.56904099514463</v>
      </c>
      <c r="G204" s="38">
        <f t="shared" si="5"/>
        <v>496.26074256359698</v>
      </c>
      <c r="I204" s="39">
        <v>40925</v>
      </c>
      <c r="J204" s="38" t="s">
        <v>395</v>
      </c>
    </row>
    <row r="205" spans="1:10" x14ac:dyDescent="0.25">
      <c r="A205" s="38">
        <v>239</v>
      </c>
      <c r="B205" s="39">
        <v>41127</v>
      </c>
      <c r="C205" s="38" t="s">
        <v>420</v>
      </c>
      <c r="D205" s="38" t="s">
        <v>394</v>
      </c>
      <c r="E205" s="38">
        <v>5.4062010000000005E-4</v>
      </c>
      <c r="F205" s="38">
        <f t="shared" ref="F205:F216" si="6">E205*$M$165+$M$166</f>
        <v>325.25289086374096</v>
      </c>
      <c r="G205" s="38">
        <f t="shared" si="5"/>
        <v>323.94459243219319</v>
      </c>
      <c r="H205" s="38">
        <f>AVERAGE(G205:G207)</f>
        <v>322.19393876981576</v>
      </c>
      <c r="I205" s="39">
        <v>40925</v>
      </c>
      <c r="J205" s="38" t="s">
        <v>395</v>
      </c>
    </row>
    <row r="206" spans="1:10" x14ac:dyDescent="0.25">
      <c r="A206" s="38">
        <v>239</v>
      </c>
      <c r="B206" s="39">
        <v>41127</v>
      </c>
      <c r="C206" s="38" t="s">
        <v>420</v>
      </c>
      <c r="D206" s="38" t="s">
        <v>394</v>
      </c>
      <c r="E206" s="38">
        <v>5.3176069999999996E-4</v>
      </c>
      <c r="F206" s="38">
        <f t="shared" si="6"/>
        <v>319.50393606299315</v>
      </c>
      <c r="G206" s="38">
        <f t="shared" si="5"/>
        <v>318.19563763144544</v>
      </c>
      <c r="I206" s="39">
        <v>40925</v>
      </c>
      <c r="J206" s="38" t="s">
        <v>395</v>
      </c>
    </row>
    <row r="207" spans="1:10" x14ac:dyDescent="0.25">
      <c r="A207" s="38">
        <v>239</v>
      </c>
      <c r="B207" s="39">
        <v>41127</v>
      </c>
      <c r="C207" s="38" t="s">
        <v>420</v>
      </c>
      <c r="D207" s="38" t="s">
        <v>394</v>
      </c>
      <c r="E207" s="38">
        <v>5.4138598999999997E-4</v>
      </c>
      <c r="F207" s="38">
        <f t="shared" si="6"/>
        <v>325.74988467735636</v>
      </c>
      <c r="G207" s="38">
        <f t="shared" ref="G207:G216" si="7">(E207-AVERAGE($M$140:$M$142))*$M$165+$M$166</f>
        <v>324.44158624580859</v>
      </c>
      <c r="I207" s="39">
        <v>40925</v>
      </c>
      <c r="J207" s="38" t="s">
        <v>395</v>
      </c>
    </row>
    <row r="208" spans="1:10" x14ac:dyDescent="0.25">
      <c r="A208" s="38">
        <v>114</v>
      </c>
      <c r="B208" s="39">
        <v>41116</v>
      </c>
      <c r="C208" s="38" t="s">
        <v>421</v>
      </c>
      <c r="D208" s="38" t="s">
        <v>394</v>
      </c>
      <c r="E208" s="38">
        <v>6.7217929999999996E-4</v>
      </c>
      <c r="F208" s="40">
        <f t="shared" si="6"/>
        <v>410.62299430444017</v>
      </c>
      <c r="G208" s="38">
        <f t="shared" si="7"/>
        <v>409.31469587289246</v>
      </c>
      <c r="H208" s="38">
        <f>AVERAGE(G208:G210)</f>
        <v>324.16610873545852</v>
      </c>
      <c r="I208" s="39">
        <v>40925</v>
      </c>
      <c r="J208" s="38" t="s">
        <v>395</v>
      </c>
    </row>
    <row r="209" spans="1:13" x14ac:dyDescent="0.25">
      <c r="A209" s="38">
        <v>114</v>
      </c>
      <c r="B209" s="39">
        <v>41116</v>
      </c>
      <c r="C209" s="38" t="s">
        <v>421</v>
      </c>
      <c r="D209" s="38" t="s">
        <v>394</v>
      </c>
      <c r="E209" s="38">
        <v>4.6280140000000002E-4</v>
      </c>
      <c r="F209" s="38">
        <f t="shared" si="6"/>
        <v>274.75554466050511</v>
      </c>
      <c r="G209" s="38">
        <f t="shared" si="7"/>
        <v>273.44724622895734</v>
      </c>
      <c r="I209" s="39">
        <v>40925</v>
      </c>
      <c r="J209" s="38" t="s">
        <v>395</v>
      </c>
    </row>
    <row r="210" spans="1:13" x14ac:dyDescent="0.25">
      <c r="A210" s="38">
        <v>114</v>
      </c>
      <c r="B210" s="39">
        <v>41116</v>
      </c>
      <c r="C210" s="38" t="s">
        <v>421</v>
      </c>
      <c r="D210" s="38" t="s">
        <v>394</v>
      </c>
      <c r="E210" s="38">
        <v>4.879037E-4</v>
      </c>
      <c r="F210" s="38">
        <f t="shared" si="6"/>
        <v>291.04468253607337</v>
      </c>
      <c r="G210" s="38">
        <f t="shared" si="7"/>
        <v>289.73638410452565</v>
      </c>
      <c r="I210" s="39">
        <v>40925</v>
      </c>
      <c r="J210" s="38" t="s">
        <v>395</v>
      </c>
    </row>
    <row r="211" spans="1:13" x14ac:dyDescent="0.25">
      <c r="A211" s="38">
        <v>222</v>
      </c>
      <c r="B211" s="39">
        <v>41110</v>
      </c>
      <c r="C211" s="38" t="s">
        <v>421</v>
      </c>
      <c r="D211" s="38" t="s">
        <v>394</v>
      </c>
      <c r="E211" s="38">
        <v>1.527947E-3</v>
      </c>
      <c r="F211" s="38">
        <f t="shared" si="6"/>
        <v>965.9393619184824</v>
      </c>
      <c r="G211" s="38">
        <f t="shared" si="7"/>
        <v>964.63106348693464</v>
      </c>
      <c r="H211" s="38">
        <f>AVERAGE(G211:G213)</f>
        <v>966.77938877160511</v>
      </c>
      <c r="I211" s="39">
        <v>40925</v>
      </c>
      <c r="J211" s="38" t="s">
        <v>395</v>
      </c>
    </row>
    <row r="212" spans="1:13" x14ac:dyDescent="0.25">
      <c r="A212" s="38">
        <v>222</v>
      </c>
      <c r="B212" s="39">
        <v>41110</v>
      </c>
      <c r="C212" s="38" t="s">
        <v>421</v>
      </c>
      <c r="D212" s="38" t="s">
        <v>394</v>
      </c>
      <c r="E212" s="38">
        <v>1.5256309999999999E-3</v>
      </c>
      <c r="F212" s="38">
        <f t="shared" si="6"/>
        <v>964.43648595413583</v>
      </c>
      <c r="G212" s="38">
        <f t="shared" si="7"/>
        <v>963.12818752258806</v>
      </c>
      <c r="I212" s="39">
        <v>40925</v>
      </c>
      <c r="J212" s="38" t="s">
        <v>395</v>
      </c>
    </row>
    <row r="213" spans="1:13" x14ac:dyDescent="0.25">
      <c r="A213" s="38">
        <v>222</v>
      </c>
      <c r="B213" s="39">
        <v>41110</v>
      </c>
      <c r="C213" s="38" t="s">
        <v>421</v>
      </c>
      <c r="D213" s="38" t="s">
        <v>394</v>
      </c>
      <c r="E213" s="38">
        <v>1.5401950000000001E-3</v>
      </c>
      <c r="F213" s="38">
        <f t="shared" si="6"/>
        <v>973.88721373684018</v>
      </c>
      <c r="G213" s="38">
        <f t="shared" si="7"/>
        <v>972.57891530529241</v>
      </c>
      <c r="I213" s="39">
        <v>40925</v>
      </c>
      <c r="J213" s="38" t="s">
        <v>395</v>
      </c>
    </row>
    <row r="214" spans="1:13" x14ac:dyDescent="0.25">
      <c r="A214" s="38">
        <v>224</v>
      </c>
      <c r="B214" s="39">
        <v>41107</v>
      </c>
      <c r="C214" s="38" t="s">
        <v>421</v>
      </c>
      <c r="D214" s="38" t="s">
        <v>394</v>
      </c>
      <c r="E214" s="38">
        <v>-7.7030080000000005E-5</v>
      </c>
      <c r="F214" s="40">
        <f t="shared" si="6"/>
        <v>-75.546595274564311</v>
      </c>
      <c r="G214" s="38">
        <f t="shared" si="7"/>
        <v>-76.854893706112051</v>
      </c>
      <c r="H214" s="38">
        <f>AVERAGE(G214:G216)</f>
        <v>49.877492672581212</v>
      </c>
      <c r="I214" s="39">
        <v>40925</v>
      </c>
      <c r="J214" s="38" t="s">
        <v>395</v>
      </c>
    </row>
    <row r="215" spans="1:13" x14ac:dyDescent="0.25">
      <c r="A215" s="38">
        <v>224</v>
      </c>
      <c r="B215" s="39">
        <v>41107</v>
      </c>
      <c r="C215" s="38" t="s">
        <v>421</v>
      </c>
      <c r="D215" s="38" t="s">
        <v>394</v>
      </c>
      <c r="E215" s="38">
        <v>2.2083009999999999E-4</v>
      </c>
      <c r="F215" s="38">
        <f t="shared" si="6"/>
        <v>117.73790613214314</v>
      </c>
      <c r="G215" s="38">
        <f t="shared" si="7"/>
        <v>116.42960770059537</v>
      </c>
      <c r="I215" s="39">
        <v>40925</v>
      </c>
      <c r="J215" s="38" t="s">
        <v>395</v>
      </c>
    </row>
    <row r="216" spans="1:13" x14ac:dyDescent="0.25">
      <c r="A216" s="38">
        <v>224</v>
      </c>
      <c r="B216" s="39">
        <v>41107</v>
      </c>
      <c r="C216" s="38" t="s">
        <v>421</v>
      </c>
      <c r="D216" s="38" t="s">
        <v>394</v>
      </c>
      <c r="E216" s="38">
        <v>2.110108E-4</v>
      </c>
      <c r="F216" s="38">
        <f t="shared" si="6"/>
        <v>111.36606245480806</v>
      </c>
      <c r="G216" s="38">
        <f t="shared" si="7"/>
        <v>110.05776402326032</v>
      </c>
      <c r="I216" s="39">
        <v>40925</v>
      </c>
      <c r="J216" s="38" t="s">
        <v>395</v>
      </c>
    </row>
    <row r="217" spans="1:13" x14ac:dyDescent="0.25">
      <c r="A217" s="38">
        <v>222</v>
      </c>
      <c r="B217" s="39">
        <v>41128</v>
      </c>
      <c r="C217" s="38" t="s">
        <v>410</v>
      </c>
      <c r="D217" s="38" t="s">
        <v>394</v>
      </c>
      <c r="E217" s="38">
        <v>7.1825290000000004E-4</v>
      </c>
      <c r="F217" s="38">
        <f>E217*$M$242+$M$243</f>
        <v>416.15642007858031</v>
      </c>
      <c r="G217" s="38">
        <f>(E217-AVERAGE($M$217:$M$218))*$M$242+$M$243</f>
        <v>389.65423102261269</v>
      </c>
      <c r="H217" s="38">
        <f>AVERAGE(G217:G219)</f>
        <v>382.97913681813492</v>
      </c>
      <c r="I217" s="39">
        <v>41296</v>
      </c>
      <c r="J217" s="38" t="s">
        <v>395</v>
      </c>
      <c r="L217" s="38">
        <v>0</v>
      </c>
      <c r="M217" s="38">
        <v>4.9844859999999998E-5</v>
      </c>
    </row>
    <row r="218" spans="1:13" x14ac:dyDescent="0.25">
      <c r="A218" s="38">
        <v>222</v>
      </c>
      <c r="B218" s="39">
        <v>41128</v>
      </c>
      <c r="C218" s="38" t="s">
        <v>410</v>
      </c>
      <c r="D218" s="38" t="s">
        <v>394</v>
      </c>
      <c r="E218" s="38">
        <v>6.9398020000000003E-4</v>
      </c>
      <c r="F218" s="38">
        <f>E218*$M$242+$M$243</f>
        <v>399.67345934762938</v>
      </c>
      <c r="G218" s="38">
        <f>(E218-AVERAGE($M$217:$M$218))*$M$242+$M$243</f>
        <v>373.17127029166181</v>
      </c>
      <c r="I218" s="39">
        <v>41296</v>
      </c>
      <c r="J218" s="38" t="s">
        <v>395</v>
      </c>
      <c r="L218" s="38">
        <v>0</v>
      </c>
      <c r="M218" s="38">
        <v>2.820904E-5</v>
      </c>
    </row>
    <row r="219" spans="1:13" x14ac:dyDescent="0.25">
      <c r="A219" s="38">
        <v>222</v>
      </c>
      <c r="B219" s="39">
        <v>41128</v>
      </c>
      <c r="C219" s="38" t="s">
        <v>410</v>
      </c>
      <c r="D219" s="38" t="s">
        <v>394</v>
      </c>
      <c r="E219" s="38">
        <v>7.1303649999999996E-4</v>
      </c>
      <c r="F219" s="38">
        <f>E219*$M$242+$M$243</f>
        <v>412.61409819609776</v>
      </c>
      <c r="G219" s="38">
        <f>(E219-AVERAGE($M$217:$M$218))*$M$242+$M$243</f>
        <v>386.11190914013014</v>
      </c>
      <c r="I219" s="39">
        <v>41296</v>
      </c>
      <c r="J219" s="38" t="s">
        <v>395</v>
      </c>
      <c r="L219" s="38">
        <v>100</v>
      </c>
      <c r="M219" s="38">
        <v>2.3409209999999999E-4</v>
      </c>
    </row>
    <row r="220" spans="1:13" x14ac:dyDescent="0.25">
      <c r="L220" s="38">
        <v>100</v>
      </c>
      <c r="M220" s="38">
        <v>2.7103979999999999E-4</v>
      </c>
    </row>
    <row r="221" spans="1:13" x14ac:dyDescent="0.25">
      <c r="L221" s="38">
        <v>100</v>
      </c>
      <c r="M221" s="38">
        <v>2.7583700000000002E-4</v>
      </c>
    </row>
    <row r="222" spans="1:13" x14ac:dyDescent="0.25">
      <c r="L222" s="38">
        <v>200</v>
      </c>
      <c r="M222" s="38">
        <v>3.7899569999999999E-4</v>
      </c>
    </row>
    <row r="223" spans="1:13" x14ac:dyDescent="0.25">
      <c r="L223" s="38">
        <v>200</v>
      </c>
      <c r="M223" s="38">
        <v>4.0950010000000001E-4</v>
      </c>
    </row>
    <row r="224" spans="1:13" x14ac:dyDescent="0.25">
      <c r="L224" s="38">
        <v>300</v>
      </c>
      <c r="M224" s="38">
        <v>5.360489E-4</v>
      </c>
    </row>
    <row r="225" spans="12:13" x14ac:dyDescent="0.25">
      <c r="L225" s="38">
        <v>300</v>
      </c>
      <c r="M225" s="38">
        <v>5.6829519999999998E-4</v>
      </c>
    </row>
    <row r="226" spans="12:13" x14ac:dyDescent="0.25">
      <c r="L226" s="38">
        <v>400</v>
      </c>
      <c r="M226" s="38">
        <v>7.2085089999999997E-4</v>
      </c>
    </row>
    <row r="227" spans="12:13" x14ac:dyDescent="0.25">
      <c r="L227" s="38">
        <v>400</v>
      </c>
      <c r="M227" s="38">
        <v>7.6829320000000004E-4</v>
      </c>
    </row>
    <row r="228" spans="12:13" x14ac:dyDescent="0.25">
      <c r="L228" s="38">
        <v>500</v>
      </c>
      <c r="M228" s="38">
        <v>8.3916009999999996E-4</v>
      </c>
    </row>
    <row r="229" spans="12:13" x14ac:dyDescent="0.25">
      <c r="L229" s="38">
        <v>500</v>
      </c>
      <c r="M229" s="38">
        <v>8.6555460000000003E-4</v>
      </c>
    </row>
    <row r="230" spans="12:13" x14ac:dyDescent="0.25">
      <c r="L230" s="38">
        <v>500</v>
      </c>
      <c r="M230" s="38">
        <v>8.8991560000000001E-4</v>
      </c>
    </row>
    <row r="231" spans="12:13" x14ac:dyDescent="0.25">
      <c r="L231" s="38">
        <v>1000</v>
      </c>
      <c r="M231" s="38">
        <v>1.5505219999999999E-3</v>
      </c>
    </row>
    <row r="232" spans="12:13" x14ac:dyDescent="0.25">
      <c r="L232" s="38">
        <v>1000</v>
      </c>
      <c r="M232" s="38">
        <v>1.5727110000000001E-3</v>
      </c>
    </row>
    <row r="233" spans="12:13" x14ac:dyDescent="0.25">
      <c r="L233" s="38">
        <v>1000</v>
      </c>
      <c r="M233" s="38">
        <v>1.587251E-3</v>
      </c>
    </row>
    <row r="234" spans="12:13" x14ac:dyDescent="0.25">
      <c r="L234" s="38">
        <v>2000</v>
      </c>
      <c r="M234" s="38">
        <v>3.063667E-3</v>
      </c>
    </row>
    <row r="235" spans="12:13" x14ac:dyDescent="0.25">
      <c r="L235" s="38">
        <v>2000</v>
      </c>
      <c r="M235" s="38">
        <v>3.0285099999999999E-3</v>
      </c>
    </row>
    <row r="236" spans="12:13" x14ac:dyDescent="0.25">
      <c r="L236" s="38">
        <v>2000</v>
      </c>
      <c r="M236" s="38">
        <v>3.0248530000000001E-3</v>
      </c>
    </row>
    <row r="237" spans="12:13" x14ac:dyDescent="0.25">
      <c r="L237" s="40">
        <v>300</v>
      </c>
      <c r="M237" s="40">
        <v>7.1487649999999999E-4</v>
      </c>
    </row>
    <row r="238" spans="12:13" x14ac:dyDescent="0.25">
      <c r="L238" s="40">
        <v>400</v>
      </c>
      <c r="M238" s="40">
        <v>8.2720500000000002E-4</v>
      </c>
    </row>
    <row r="239" spans="12:13" x14ac:dyDescent="0.25">
      <c r="L239" s="40">
        <v>200</v>
      </c>
      <c r="M239" s="40">
        <v>4.3723340000000001E-4</v>
      </c>
    </row>
    <row r="240" spans="12:13" x14ac:dyDescent="0.25">
      <c r="L240" s="40">
        <v>0</v>
      </c>
      <c r="M240" s="40">
        <v>1.6858889999999999E-4</v>
      </c>
    </row>
    <row r="242" spans="12:13" x14ac:dyDescent="0.25">
      <c r="L242" s="38" t="s">
        <v>404</v>
      </c>
      <c r="M242" s="38">
        <f>SLOPE(L217:L236,M217:M236)</f>
        <v>679074.05154560122</v>
      </c>
    </row>
    <row r="243" spans="12:13" x14ac:dyDescent="0.25">
      <c r="L243" s="38" t="s">
        <v>405</v>
      </c>
      <c r="M243" s="38">
        <f>INTERCEPT(L217:L236,M217:M236)</f>
        <v>-71.590486758797283</v>
      </c>
    </row>
    <row r="244" spans="12:13" x14ac:dyDescent="0.25">
      <c r="L244" s="38" t="s">
        <v>407</v>
      </c>
      <c r="M244" s="38">
        <f>RSQ(L217:L236,M217:M236)</f>
        <v>0.9987622214978088</v>
      </c>
    </row>
  </sheetData>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workbookViewId="0">
      <selection activeCell="I23" sqref="I23"/>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s="14" t="s">
        <v>258</v>
      </c>
      <c r="B1" s="14" t="s">
        <v>11</v>
      </c>
      <c r="C1" s="14" t="s">
        <v>259</v>
      </c>
      <c r="D1" s="14" t="s">
        <v>260</v>
      </c>
      <c r="E1" s="14" t="s">
        <v>261</v>
      </c>
      <c r="F1" s="14" t="s">
        <v>262</v>
      </c>
      <c r="G1" s="16" t="s">
        <v>263</v>
      </c>
      <c r="H1" s="14" t="s">
        <v>264</v>
      </c>
      <c r="I1" t="s">
        <v>280</v>
      </c>
      <c r="J1" t="s">
        <v>281</v>
      </c>
    </row>
    <row r="2" spans="1:10" x14ac:dyDescent="0.35">
      <c r="A2" s="15">
        <v>42454</v>
      </c>
      <c r="B2" s="8">
        <v>222</v>
      </c>
      <c r="C2" s="14" t="s">
        <v>84</v>
      </c>
      <c r="D2" s="14" t="s">
        <v>265</v>
      </c>
      <c r="E2" s="15">
        <v>41864</v>
      </c>
      <c r="F2" s="14">
        <v>37</v>
      </c>
      <c r="G2" s="16">
        <v>8.1750889999999998E-4</v>
      </c>
      <c r="H2" s="14">
        <v>538.80097114120667</v>
      </c>
      <c r="I2">
        <f>AVERAGE(H2:H4)</f>
        <v>545.32576403345195</v>
      </c>
      <c r="J2" s="14">
        <f>STDEV(H2:H4)</f>
        <v>6.3684058589131398</v>
      </c>
    </row>
    <row r="3" spans="1:10" x14ac:dyDescent="0.35">
      <c r="A3" s="15">
        <v>42454</v>
      </c>
      <c r="B3" s="8">
        <v>222</v>
      </c>
      <c r="C3" s="14" t="s">
        <v>84</v>
      </c>
      <c r="D3" s="14" t="s">
        <v>266</v>
      </c>
      <c r="E3" s="15">
        <v>41864</v>
      </c>
      <c r="F3" s="14">
        <v>38</v>
      </c>
      <c r="G3" s="16">
        <v>8.2725129999999998E-4</v>
      </c>
      <c r="H3" s="14">
        <v>545.65100173874725</v>
      </c>
    </row>
    <row r="4" spans="1:10" x14ac:dyDescent="0.35">
      <c r="A4" s="15">
        <v>42454</v>
      </c>
      <c r="B4" s="8">
        <v>222</v>
      </c>
      <c r="C4" s="14" t="s">
        <v>84</v>
      </c>
      <c r="D4" s="14" t="s">
        <v>267</v>
      </c>
      <c r="E4" s="15">
        <v>41864</v>
      </c>
      <c r="F4" s="14">
        <v>39</v>
      </c>
      <c r="G4" s="16">
        <v>8.3560600000000002E-4</v>
      </c>
      <c r="H4" s="14">
        <v>551.52531922040191</v>
      </c>
    </row>
    <row r="5" spans="1:10" x14ac:dyDescent="0.35">
      <c r="A5" s="15">
        <v>42454</v>
      </c>
      <c r="B5" s="8">
        <v>222</v>
      </c>
      <c r="C5" s="14" t="s">
        <v>268</v>
      </c>
      <c r="D5" s="14" t="s">
        <v>265</v>
      </c>
      <c r="E5" s="15">
        <v>41864</v>
      </c>
      <c r="F5" s="14">
        <v>40</v>
      </c>
      <c r="G5" s="16">
        <v>4.7917979999999999E-4</v>
      </c>
      <c r="H5" s="14">
        <v>300.91660106418692</v>
      </c>
      <c r="I5" s="14">
        <f>AVERAGE(H5:H7)</f>
        <v>318.70546528516763</v>
      </c>
      <c r="J5" s="14">
        <f>STDEV(H5:H7)</f>
        <v>15.846165219695374</v>
      </c>
    </row>
    <row r="6" spans="1:10" x14ac:dyDescent="0.35">
      <c r="A6" s="15">
        <v>42454</v>
      </c>
      <c r="B6" s="8">
        <v>222</v>
      </c>
      <c r="C6" s="14" t="s">
        <v>268</v>
      </c>
      <c r="D6" s="14" t="s">
        <v>266</v>
      </c>
      <c r="E6" s="15">
        <v>41864</v>
      </c>
      <c r="F6" s="14">
        <v>41</v>
      </c>
      <c r="G6" s="16">
        <v>5.1185260000000002E-4</v>
      </c>
      <c r="H6" s="14">
        <v>323.88934696943852</v>
      </c>
    </row>
    <row r="7" spans="1:10" x14ac:dyDescent="0.35">
      <c r="A7" s="15">
        <v>42454</v>
      </c>
      <c r="B7" s="8">
        <v>222</v>
      </c>
      <c r="C7" s="14" t="s">
        <v>268</v>
      </c>
      <c r="D7" s="14" t="s">
        <v>267</v>
      </c>
      <c r="E7" s="15">
        <v>41864</v>
      </c>
      <c r="F7" s="14">
        <v>42</v>
      </c>
      <c r="G7" s="16">
        <v>5.2240719999999997E-4</v>
      </c>
      <c r="H7" s="14">
        <v>331.31044782187746</v>
      </c>
    </row>
    <row r="8" spans="1:10" x14ac:dyDescent="0.35">
      <c r="A8" s="15">
        <v>42454</v>
      </c>
      <c r="B8" s="8">
        <v>222</v>
      </c>
      <c r="C8" s="14" t="s">
        <v>269</v>
      </c>
      <c r="D8" s="14" t="s">
        <v>265</v>
      </c>
      <c r="E8" s="15">
        <v>41864</v>
      </c>
      <c r="F8" s="14">
        <v>43</v>
      </c>
      <c r="G8" s="16">
        <v>7.9987039999999997E-4</v>
      </c>
      <c r="H8" s="14">
        <v>526.39907174324321</v>
      </c>
      <c r="I8" s="14">
        <f>AVERAGE(H8:H10)</f>
        <v>550.68017461760962</v>
      </c>
      <c r="J8" s="14">
        <f>STDEV(H8:H10)</f>
        <v>22.599302911945053</v>
      </c>
    </row>
    <row r="9" spans="1:10" x14ac:dyDescent="0.35">
      <c r="A9" s="15">
        <v>42454</v>
      </c>
      <c r="B9" s="8">
        <v>222</v>
      </c>
      <c r="C9" s="14" t="s">
        <v>269</v>
      </c>
      <c r="D9" s="14" t="s">
        <v>266</v>
      </c>
      <c r="E9" s="15">
        <v>41864</v>
      </c>
      <c r="F9" s="14">
        <v>44</v>
      </c>
      <c r="G9" s="16">
        <v>8.3989540000000004E-4</v>
      </c>
      <c r="H9" s="14">
        <v>554.54126203173075</v>
      </c>
    </row>
    <row r="10" spans="1:10" x14ac:dyDescent="0.35">
      <c r="A10" s="15">
        <v>42454</v>
      </c>
      <c r="B10" s="8">
        <v>222</v>
      </c>
      <c r="C10" s="14" t="s">
        <v>270</v>
      </c>
      <c r="D10" s="14" t="s">
        <v>267</v>
      </c>
      <c r="E10" s="15">
        <v>41864</v>
      </c>
      <c r="F10" s="14">
        <v>45</v>
      </c>
      <c r="G10" s="16">
        <v>8.6344619999999999E-4</v>
      </c>
      <c r="H10" s="14">
        <v>571.10019007785468</v>
      </c>
    </row>
    <row r="11" spans="1:10" x14ac:dyDescent="0.35">
      <c r="A11" s="15">
        <v>42454</v>
      </c>
      <c r="B11" s="9">
        <v>239</v>
      </c>
      <c r="C11" s="14" t="s">
        <v>271</v>
      </c>
      <c r="D11" s="14" t="s">
        <v>265</v>
      </c>
      <c r="E11" s="15">
        <v>41866</v>
      </c>
      <c r="F11" s="14">
        <v>46</v>
      </c>
      <c r="G11" s="16">
        <v>5.3451789999999996E-4</v>
      </c>
      <c r="H11" s="14">
        <v>339.82566640843049</v>
      </c>
      <c r="I11" s="14">
        <f>AVERAGE(H11:H13)</f>
        <v>357.27954305848198</v>
      </c>
      <c r="J11" s="14">
        <f>STDEV(H11:H13)</f>
        <v>16.228496299484032</v>
      </c>
    </row>
    <row r="12" spans="1:10" x14ac:dyDescent="0.35">
      <c r="A12" s="15">
        <v>42454</v>
      </c>
      <c r="B12" s="9">
        <v>239</v>
      </c>
      <c r="C12" s="14" t="s">
        <v>271</v>
      </c>
      <c r="D12" s="14" t="s">
        <v>266</v>
      </c>
      <c r="E12" s="15">
        <v>41866</v>
      </c>
      <c r="F12" s="14">
        <v>47</v>
      </c>
      <c r="G12" s="16">
        <v>5.6335300000000005E-4</v>
      </c>
      <c r="H12" s="14">
        <v>360.100066687945</v>
      </c>
    </row>
    <row r="13" spans="1:10" x14ac:dyDescent="0.35">
      <c r="A13" s="15">
        <v>42454</v>
      </c>
      <c r="B13" s="9">
        <v>239</v>
      </c>
      <c r="C13" s="14" t="s">
        <v>271</v>
      </c>
      <c r="D13" s="14" t="s">
        <v>267</v>
      </c>
      <c r="E13" s="15">
        <v>41866</v>
      </c>
      <c r="F13" s="14">
        <v>48</v>
      </c>
      <c r="G13" s="16">
        <v>5.8015370000000005E-4</v>
      </c>
      <c r="H13" s="14">
        <v>371.91289607907032</v>
      </c>
    </row>
    <row r="14" spans="1:10" x14ac:dyDescent="0.35">
      <c r="A14" s="15">
        <v>42454</v>
      </c>
      <c r="B14" s="9">
        <v>239</v>
      </c>
      <c r="C14" s="14" t="s">
        <v>272</v>
      </c>
      <c r="D14" s="14" t="s">
        <v>265</v>
      </c>
      <c r="E14" s="15">
        <v>41866</v>
      </c>
      <c r="F14" s="14">
        <v>49</v>
      </c>
      <c r="G14" s="16">
        <v>6.0821639999999999E-4</v>
      </c>
      <c r="H14" s="14">
        <v>391.64421009303004</v>
      </c>
      <c r="I14" s="14">
        <f>AVERAGE(H14:H16)</f>
        <v>396.4830496574366</v>
      </c>
      <c r="J14" s="14">
        <f>STDEV(H14:H16)</f>
        <v>4.4542895549462456</v>
      </c>
    </row>
    <row r="15" spans="1:10" x14ac:dyDescent="0.35">
      <c r="A15" s="15">
        <v>42454</v>
      </c>
      <c r="B15" s="9">
        <v>239</v>
      </c>
      <c r="C15" s="14" t="s">
        <v>272</v>
      </c>
      <c r="D15" s="14" t="s">
        <v>266</v>
      </c>
      <c r="E15" s="15">
        <v>41866</v>
      </c>
      <c r="F15" s="14">
        <v>50</v>
      </c>
      <c r="G15" s="16">
        <v>6.1639189999999997E-4</v>
      </c>
      <c r="H15" s="14">
        <v>397.39252931110695</v>
      </c>
    </row>
    <row r="16" spans="1:10" x14ac:dyDescent="0.35">
      <c r="A16" s="15">
        <v>42454</v>
      </c>
      <c r="B16" s="9">
        <v>239</v>
      </c>
      <c r="C16" s="14" t="s">
        <v>272</v>
      </c>
      <c r="D16" s="14" t="s">
        <v>267</v>
      </c>
      <c r="E16" s="15">
        <v>41866</v>
      </c>
      <c r="F16" s="14">
        <v>51</v>
      </c>
      <c r="G16" s="16">
        <v>6.2068690000000005E-4</v>
      </c>
      <c r="H16" s="14">
        <v>400.41240956817268</v>
      </c>
    </row>
    <row r="17" spans="1:10" x14ac:dyDescent="0.35">
      <c r="A17" s="15">
        <v>42454</v>
      </c>
      <c r="B17" s="9">
        <v>239</v>
      </c>
      <c r="C17" s="14" t="s">
        <v>273</v>
      </c>
      <c r="D17" s="14" t="s">
        <v>265</v>
      </c>
      <c r="E17" s="15">
        <v>41866</v>
      </c>
      <c r="F17" s="14">
        <v>52</v>
      </c>
      <c r="G17" s="16">
        <v>5.5404550000000003E-4</v>
      </c>
      <c r="H17" s="14">
        <v>353.55582093878576</v>
      </c>
      <c r="I17" s="14">
        <f>AVERAGE(H17:H19)</f>
        <v>392.34755977494342</v>
      </c>
      <c r="J17" s="14">
        <f>STDEV(H17:H19)</f>
        <v>33.626121506950966</v>
      </c>
    </row>
    <row r="18" spans="1:10" x14ac:dyDescent="0.35">
      <c r="A18" s="15">
        <v>42454</v>
      </c>
      <c r="B18" s="9">
        <v>239</v>
      </c>
      <c r="C18" s="14" t="s">
        <v>273</v>
      </c>
      <c r="D18" s="14" t="s">
        <v>266</v>
      </c>
      <c r="E18" s="15">
        <v>41866</v>
      </c>
      <c r="F18" s="14">
        <v>53</v>
      </c>
      <c r="G18" s="16">
        <v>6.3473309999999999E-4</v>
      </c>
      <c r="H18" s="14">
        <v>410.28850783750818</v>
      </c>
    </row>
    <row r="19" spans="1:10" x14ac:dyDescent="0.35">
      <c r="A19" s="15">
        <v>42454</v>
      </c>
      <c r="B19" s="9">
        <v>239</v>
      </c>
      <c r="C19" s="14" t="s">
        <v>273</v>
      </c>
      <c r="D19" s="14" t="s">
        <v>267</v>
      </c>
      <c r="E19" s="15">
        <v>41866</v>
      </c>
      <c r="F19" s="14">
        <v>54</v>
      </c>
      <c r="G19" s="16">
        <v>6.3887160000000004E-4</v>
      </c>
      <c r="H19" s="14">
        <v>413.19835054853644</v>
      </c>
    </row>
    <row r="20" spans="1:10" x14ac:dyDescent="0.35">
      <c r="A20" s="15">
        <v>42454</v>
      </c>
      <c r="B20" s="9">
        <v>239</v>
      </c>
      <c r="C20" s="14" t="s">
        <v>274</v>
      </c>
      <c r="D20" s="14" t="s">
        <v>265</v>
      </c>
      <c r="E20" s="15">
        <v>41866</v>
      </c>
      <c r="F20" s="14">
        <v>55</v>
      </c>
      <c r="G20" s="16">
        <v>8.2538830000000003E-4</v>
      </c>
      <c r="H20" s="14">
        <v>544.34109791595017</v>
      </c>
      <c r="I20" s="14">
        <f>AVERAGE(H20:H22)</f>
        <v>519.39946508205821</v>
      </c>
      <c r="J20" s="14">
        <f>STDEV(H20:H22)</f>
        <v>21.937232905488393</v>
      </c>
    </row>
    <row r="21" spans="1:10" x14ac:dyDescent="0.35">
      <c r="A21" s="15">
        <v>42454</v>
      </c>
      <c r="B21" s="9">
        <v>239</v>
      </c>
      <c r="C21" s="14" t="s">
        <v>274</v>
      </c>
      <c r="D21" s="14" t="s">
        <v>266</v>
      </c>
      <c r="E21" s="15">
        <v>41866</v>
      </c>
      <c r="F21" s="14">
        <v>56</v>
      </c>
      <c r="G21" s="16">
        <v>7.6672980000000001E-4</v>
      </c>
      <c r="H21" s="14">
        <v>503.09740849590662</v>
      </c>
    </row>
    <row r="22" spans="1:10" x14ac:dyDescent="0.35">
      <c r="A22" s="15">
        <v>42454</v>
      </c>
      <c r="B22" s="9">
        <v>239</v>
      </c>
      <c r="C22" s="14" t="s">
        <v>274</v>
      </c>
      <c r="D22" s="14" t="s">
        <v>267</v>
      </c>
      <c r="E22" s="15">
        <v>41866</v>
      </c>
      <c r="F22" s="14">
        <v>57</v>
      </c>
      <c r="G22" s="16">
        <v>7.7762770000000005E-4</v>
      </c>
      <c r="H22" s="14">
        <v>510.75988883431785</v>
      </c>
    </row>
    <row r="23" spans="1:10" x14ac:dyDescent="0.35">
      <c r="A23" s="15">
        <v>42454</v>
      </c>
      <c r="B23" s="9">
        <v>239</v>
      </c>
      <c r="C23" s="14" t="s">
        <v>275</v>
      </c>
      <c r="D23" s="14" t="s">
        <v>265</v>
      </c>
      <c r="E23" s="15">
        <v>41866</v>
      </c>
      <c r="F23" s="14">
        <v>58</v>
      </c>
      <c r="G23" s="16">
        <v>4.6872949999999999E-4</v>
      </c>
      <c r="H23" s="14">
        <v>293.56883513859589</v>
      </c>
      <c r="I23" s="14">
        <f>AVERAGE(H23:H25)</f>
        <v>305.23276814420984</v>
      </c>
      <c r="J23" s="14">
        <f>STDEV(H23:H25)</f>
        <v>25.788919461689872</v>
      </c>
    </row>
    <row r="24" spans="1:10" x14ac:dyDescent="0.35">
      <c r="A24" s="15">
        <v>42454</v>
      </c>
      <c r="B24" s="9">
        <v>239</v>
      </c>
      <c r="C24" s="14" t="s">
        <v>275</v>
      </c>
      <c r="D24" s="14" t="s">
        <v>266</v>
      </c>
      <c r="E24" s="15">
        <v>41866</v>
      </c>
      <c r="F24" s="14">
        <v>59</v>
      </c>
      <c r="G24" s="16">
        <v>4.5986550000000001E-4</v>
      </c>
      <c r="H24" s="14">
        <v>287.33642102948522</v>
      </c>
    </row>
    <row r="25" spans="1:10" x14ac:dyDescent="0.35">
      <c r="A25" s="15">
        <v>42454</v>
      </c>
      <c r="B25" s="9">
        <v>239</v>
      </c>
      <c r="C25" s="14" t="s">
        <v>275</v>
      </c>
      <c r="D25" s="14" t="s">
        <v>267</v>
      </c>
      <c r="E25" s="15">
        <v>41866</v>
      </c>
      <c r="F25" s="14">
        <v>60</v>
      </c>
      <c r="G25" s="16">
        <v>5.2736030000000004E-4</v>
      </c>
      <c r="H25" s="14">
        <v>334.79304826454853</v>
      </c>
    </row>
    <row r="26" spans="1:10" x14ac:dyDescent="0.35">
      <c r="A26" s="15">
        <v>42454</v>
      </c>
      <c r="B26" s="8">
        <v>222</v>
      </c>
      <c r="C26" s="14" t="s">
        <v>276</v>
      </c>
      <c r="D26" s="14" t="s">
        <v>265</v>
      </c>
      <c r="E26" s="15">
        <v>41864</v>
      </c>
      <c r="F26" s="14">
        <v>61</v>
      </c>
      <c r="G26" s="16">
        <v>1.5936240000000001E-3</v>
      </c>
      <c r="H26" s="14">
        <v>1084.4993803846423</v>
      </c>
      <c r="I26" s="14">
        <f>AVERAGE(H26:H28)</f>
        <v>1124.0275856338212</v>
      </c>
      <c r="J26" s="14">
        <f>STDEV(H26:H28)</f>
        <v>45.228219349377817</v>
      </c>
    </row>
    <row r="27" spans="1:10" x14ac:dyDescent="0.35">
      <c r="A27" s="15">
        <v>42454</v>
      </c>
      <c r="B27" s="8">
        <v>222</v>
      </c>
      <c r="C27" s="14" t="s">
        <v>276</v>
      </c>
      <c r="D27" s="14" t="s">
        <v>266</v>
      </c>
      <c r="E27" s="15">
        <v>41864</v>
      </c>
      <c r="F27" s="14">
        <v>62</v>
      </c>
      <c r="G27" s="16">
        <v>1.635912E-3</v>
      </c>
      <c r="H27" s="14">
        <v>1114.2327206199843</v>
      </c>
    </row>
    <row r="28" spans="1:10" x14ac:dyDescent="0.35">
      <c r="A28" s="15">
        <v>42454</v>
      </c>
      <c r="B28" s="8">
        <v>222</v>
      </c>
      <c r="C28" s="14" t="s">
        <v>276</v>
      </c>
      <c r="D28" s="14" t="s">
        <v>267</v>
      </c>
      <c r="E28" s="15">
        <v>41864</v>
      </c>
      <c r="F28" s="14">
        <v>63</v>
      </c>
      <c r="G28" s="16">
        <v>1.719992E-3</v>
      </c>
      <c r="H28" s="14">
        <v>1173.3506558968368</v>
      </c>
    </row>
    <row r="29" spans="1:10" x14ac:dyDescent="0.35">
      <c r="A29" s="15">
        <v>42454</v>
      </c>
      <c r="B29" s="8">
        <v>222</v>
      </c>
      <c r="C29" s="14" t="s">
        <v>277</v>
      </c>
      <c r="D29" s="14" t="s">
        <v>265</v>
      </c>
      <c r="E29" s="15">
        <v>41864</v>
      </c>
      <c r="F29" s="14">
        <v>64</v>
      </c>
      <c r="G29" s="16">
        <v>7.3988890000000005E-4</v>
      </c>
      <c r="H29" s="14">
        <v>484.22516076788008</v>
      </c>
      <c r="I29" s="14">
        <f>AVERAGE(H29:H31)</f>
        <v>486.23203936044519</v>
      </c>
      <c r="J29" s="14">
        <f>STDEV(H29:H31)</f>
        <v>13.877666232477674</v>
      </c>
    </row>
    <row r="30" spans="1:10" x14ac:dyDescent="0.35">
      <c r="A30" s="15">
        <v>42454</v>
      </c>
      <c r="B30" s="8">
        <v>222</v>
      </c>
      <c r="C30" s="14" t="s">
        <v>277</v>
      </c>
      <c r="D30" s="14" t="s">
        <v>266</v>
      </c>
      <c r="E30" s="15">
        <v>41864</v>
      </c>
      <c r="F30" s="14">
        <v>65</v>
      </c>
      <c r="G30" s="16">
        <v>7.6375230000000002E-4</v>
      </c>
      <c r="H30" s="14">
        <v>501.0038826599548</v>
      </c>
    </row>
    <row r="31" spans="1:10" x14ac:dyDescent="0.35">
      <c r="A31" s="15">
        <v>42454</v>
      </c>
      <c r="B31" s="8">
        <v>222</v>
      </c>
      <c r="C31" s="14" t="s">
        <v>277</v>
      </c>
      <c r="D31" s="14" t="s">
        <v>267</v>
      </c>
      <c r="E31" s="15">
        <v>41864</v>
      </c>
      <c r="F31" s="14">
        <v>66</v>
      </c>
      <c r="G31" s="16">
        <v>7.2458829999999996E-4</v>
      </c>
      <c r="H31" s="14">
        <v>473.46707465350067</v>
      </c>
    </row>
    <row r="32" spans="1:10" x14ac:dyDescent="0.35">
      <c r="A32" s="15">
        <v>42454</v>
      </c>
      <c r="B32" s="8">
        <v>222</v>
      </c>
      <c r="C32" s="14" t="s">
        <v>278</v>
      </c>
      <c r="D32" s="14" t="s">
        <v>265</v>
      </c>
      <c r="E32" s="15">
        <v>41864</v>
      </c>
      <c r="F32" s="14">
        <v>67</v>
      </c>
      <c r="G32" s="16">
        <v>6.0904079999999998E-4</v>
      </c>
      <c r="H32" s="14">
        <v>392.22385835471221</v>
      </c>
      <c r="I32" s="14">
        <f>AVERAGE(H32:H34)</f>
        <v>418.66514239643197</v>
      </c>
      <c r="J32" s="14">
        <f>STDEV(H32:H34)</f>
        <v>24.091732265597681</v>
      </c>
    </row>
    <row r="33" spans="1:10" x14ac:dyDescent="0.35">
      <c r="A33" s="15">
        <v>42454</v>
      </c>
      <c r="B33" s="8">
        <v>222</v>
      </c>
      <c r="C33" s="14" t="s">
        <v>278</v>
      </c>
      <c r="D33" s="14" t="s">
        <v>266</v>
      </c>
      <c r="E33" s="15">
        <v>41864</v>
      </c>
      <c r="F33" s="14">
        <v>68</v>
      </c>
      <c r="G33" s="16">
        <v>6.7609799999999998E-4</v>
      </c>
      <c r="H33" s="14">
        <v>439.37280233005674</v>
      </c>
    </row>
    <row r="34" spans="1:10" x14ac:dyDescent="0.35">
      <c r="A34" s="15">
        <v>42454</v>
      </c>
      <c r="B34" s="8">
        <v>222</v>
      </c>
      <c r="C34" s="14" t="s">
        <v>278</v>
      </c>
      <c r="D34" s="14" t="s">
        <v>267</v>
      </c>
      <c r="E34" s="15">
        <v>41864</v>
      </c>
      <c r="F34" s="14">
        <v>69</v>
      </c>
      <c r="G34" s="16">
        <v>6.5480129999999999E-4</v>
      </c>
      <c r="H34" s="14">
        <v>424.39876650452692</v>
      </c>
    </row>
    <row r="35" spans="1:10" x14ac:dyDescent="0.35">
      <c r="A35" s="15">
        <v>42454</v>
      </c>
      <c r="B35" s="8">
        <v>222</v>
      </c>
      <c r="C35" s="14" t="s">
        <v>279</v>
      </c>
      <c r="D35" s="14" t="s">
        <v>265</v>
      </c>
      <c r="E35" s="15">
        <v>41864</v>
      </c>
      <c r="F35" s="14">
        <v>70</v>
      </c>
      <c r="G35" s="16">
        <v>7.3547529999999997E-4</v>
      </c>
      <c r="H35" s="14">
        <v>481.12189103503135</v>
      </c>
      <c r="I35" s="14">
        <f>AVERAGE(H35:H37)</f>
        <v>532.73013293036695</v>
      </c>
      <c r="J35" s="14">
        <f>STDEV(H35:H37)</f>
        <v>44.77869405085864</v>
      </c>
    </row>
    <row r="36" spans="1:10" x14ac:dyDescent="0.35">
      <c r="A36" s="15">
        <v>42454</v>
      </c>
      <c r="B36" s="8">
        <v>222</v>
      </c>
      <c r="C36" s="14" t="s">
        <v>279</v>
      </c>
      <c r="D36" s="14" t="s">
        <v>266</v>
      </c>
      <c r="E36" s="15">
        <v>41864</v>
      </c>
      <c r="F36" s="14">
        <v>71</v>
      </c>
      <c r="G36" s="16">
        <v>8.4166039999999996E-4</v>
      </c>
      <c r="H36" s="14">
        <v>555.7822605541337</v>
      </c>
    </row>
    <row r="37" spans="1:10" x14ac:dyDescent="0.35">
      <c r="A37" s="15">
        <v>42454</v>
      </c>
      <c r="B37" s="8">
        <v>222</v>
      </c>
      <c r="C37" s="14" t="s">
        <v>279</v>
      </c>
      <c r="D37" s="14" t="s">
        <v>267</v>
      </c>
      <c r="E37" s="15">
        <v>41864</v>
      </c>
      <c r="F37" s="14">
        <v>72</v>
      </c>
      <c r="G37" s="16">
        <v>8.4948840000000005E-4</v>
      </c>
      <c r="H37" s="14">
        <v>561.28624720193591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topLeftCell="A16" workbookViewId="0">
      <selection activeCell="C27" sqref="C27"/>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8" t="s">
        <v>116</v>
      </c>
      <c r="B2" t="s">
        <v>137</v>
      </c>
      <c r="C2" t="s">
        <v>115</v>
      </c>
      <c r="D2">
        <v>1125</v>
      </c>
      <c r="E2">
        <v>911</v>
      </c>
      <c r="F2">
        <f t="shared" ref="F2:F26" si="0">AVERAGE(D2:E2)</f>
        <v>1018</v>
      </c>
      <c r="G2">
        <f t="shared" ref="G2:G26" si="1">(F2 - 125.44)/(1.2408)</f>
        <v>719.34235976789171</v>
      </c>
    </row>
    <row r="3" spans="1:7" x14ac:dyDescent="0.35">
      <c r="A3" s="8" t="s">
        <v>116</v>
      </c>
      <c r="B3" t="s">
        <v>138</v>
      </c>
      <c r="C3" t="s">
        <v>115</v>
      </c>
      <c r="D3">
        <v>760</v>
      </c>
      <c r="E3">
        <v>855</v>
      </c>
      <c r="F3">
        <f t="shared" si="0"/>
        <v>807.5</v>
      </c>
      <c r="G3">
        <f t="shared" si="1"/>
        <v>549.69374597034175</v>
      </c>
    </row>
    <row r="4" spans="1:7" x14ac:dyDescent="0.35">
      <c r="A4" s="8" t="s">
        <v>116</v>
      </c>
      <c r="B4" t="s">
        <v>139</v>
      </c>
      <c r="C4" t="s">
        <v>115</v>
      </c>
      <c r="D4">
        <v>1199</v>
      </c>
      <c r="E4">
        <v>1062</v>
      </c>
      <c r="F4">
        <f t="shared" si="0"/>
        <v>1130.5</v>
      </c>
      <c r="G4">
        <f t="shared" si="1"/>
        <v>810.00967117988398</v>
      </c>
    </row>
    <row r="5" spans="1:7" x14ac:dyDescent="0.35">
      <c r="A5" s="8" t="s">
        <v>116</v>
      </c>
      <c r="B5" t="s">
        <v>140</v>
      </c>
      <c r="C5" t="s">
        <v>115</v>
      </c>
      <c r="D5">
        <v>1068</v>
      </c>
      <c r="E5">
        <v>807</v>
      </c>
      <c r="F5">
        <f t="shared" si="0"/>
        <v>937.5</v>
      </c>
      <c r="G5">
        <f t="shared" si="1"/>
        <v>654.46486137975501</v>
      </c>
    </row>
    <row r="6" spans="1:7" x14ac:dyDescent="0.35">
      <c r="A6" s="8" t="s">
        <v>116</v>
      </c>
      <c r="B6" t="s">
        <v>141</v>
      </c>
      <c r="C6" t="s">
        <v>115</v>
      </c>
      <c r="D6">
        <v>583</v>
      </c>
      <c r="E6">
        <v>696</v>
      </c>
      <c r="F6">
        <f t="shared" si="0"/>
        <v>639.5</v>
      </c>
      <c r="G6">
        <f t="shared" si="1"/>
        <v>414.29722759509991</v>
      </c>
    </row>
    <row r="7" spans="1:7" x14ac:dyDescent="0.35">
      <c r="A7" s="8" t="s">
        <v>116</v>
      </c>
      <c r="B7" t="s">
        <v>117</v>
      </c>
      <c r="C7" t="s">
        <v>115</v>
      </c>
      <c r="D7">
        <v>2196</v>
      </c>
      <c r="E7">
        <v>2365</v>
      </c>
      <c r="F7">
        <f t="shared" si="0"/>
        <v>2280.5</v>
      </c>
      <c r="G7">
        <f t="shared" si="1"/>
        <v>1736.8310767246937</v>
      </c>
    </row>
    <row r="8" spans="1:7" x14ac:dyDescent="0.35">
      <c r="A8" s="8" t="s">
        <v>116</v>
      </c>
      <c r="B8" t="s">
        <v>126</v>
      </c>
      <c r="C8" t="s">
        <v>115</v>
      </c>
      <c r="D8">
        <v>1077</v>
      </c>
      <c r="E8">
        <v>1004</v>
      </c>
      <c r="F8">
        <f t="shared" si="0"/>
        <v>1040.5</v>
      </c>
      <c r="G8">
        <f t="shared" si="1"/>
        <v>737.47582205029016</v>
      </c>
    </row>
    <row r="9" spans="1:7" x14ac:dyDescent="0.35">
      <c r="A9" s="8" t="s">
        <v>116</v>
      </c>
      <c r="B9" t="s">
        <v>127</v>
      </c>
      <c r="C9" t="s">
        <v>115</v>
      </c>
      <c r="D9">
        <v>1051</v>
      </c>
      <c r="E9">
        <v>1314</v>
      </c>
      <c r="F9">
        <f t="shared" si="0"/>
        <v>1182.5</v>
      </c>
      <c r="G9">
        <f t="shared" si="1"/>
        <v>851.91811734364933</v>
      </c>
    </row>
    <row r="10" spans="1:7" x14ac:dyDescent="0.35">
      <c r="A10" s="8" t="s">
        <v>116</v>
      </c>
      <c r="B10" t="s">
        <v>128</v>
      </c>
      <c r="C10" t="s">
        <v>115</v>
      </c>
      <c r="D10">
        <v>856</v>
      </c>
      <c r="E10">
        <v>908</v>
      </c>
      <c r="F10">
        <f t="shared" si="0"/>
        <v>882</v>
      </c>
      <c r="G10">
        <f t="shared" si="1"/>
        <v>609.73565441650544</v>
      </c>
    </row>
    <row r="11" spans="1:7" x14ac:dyDescent="0.35">
      <c r="A11" s="8" t="s">
        <v>116</v>
      </c>
      <c r="B11" t="s">
        <v>129</v>
      </c>
      <c r="C11" t="s">
        <v>115</v>
      </c>
      <c r="D11">
        <v>1310</v>
      </c>
      <c r="E11">
        <v>1102</v>
      </c>
      <c r="F11">
        <f t="shared" si="0"/>
        <v>1206</v>
      </c>
      <c r="G11">
        <f t="shared" si="1"/>
        <v>870.85751128304321</v>
      </c>
    </row>
    <row r="12" spans="1:7" x14ac:dyDescent="0.35">
      <c r="A12" s="8" t="s">
        <v>116</v>
      </c>
      <c r="B12" t="s">
        <v>130</v>
      </c>
      <c r="C12" t="s">
        <v>115</v>
      </c>
      <c r="D12">
        <v>1036</v>
      </c>
      <c r="E12">
        <v>1589</v>
      </c>
      <c r="F12">
        <f t="shared" si="0"/>
        <v>1312.5</v>
      </c>
      <c r="G12">
        <f t="shared" si="1"/>
        <v>956.68923275306258</v>
      </c>
    </row>
    <row r="13" spans="1:7" x14ac:dyDescent="0.35">
      <c r="A13" s="8" t="s">
        <v>116</v>
      </c>
      <c r="B13" t="s">
        <v>131</v>
      </c>
      <c r="C13" t="s">
        <v>115</v>
      </c>
      <c r="D13">
        <v>827</v>
      </c>
      <c r="E13">
        <v>753</v>
      </c>
      <c r="F13">
        <f t="shared" si="0"/>
        <v>790</v>
      </c>
      <c r="G13">
        <f t="shared" si="1"/>
        <v>535.58994197292066</v>
      </c>
    </row>
    <row r="14" spans="1:7" x14ac:dyDescent="0.35">
      <c r="A14" s="8" t="s">
        <v>116</v>
      </c>
      <c r="B14" t="s">
        <v>132</v>
      </c>
      <c r="C14" t="s">
        <v>115</v>
      </c>
      <c r="D14">
        <v>929</v>
      </c>
      <c r="E14">
        <v>965</v>
      </c>
      <c r="F14">
        <f t="shared" si="0"/>
        <v>947</v>
      </c>
      <c r="G14">
        <f t="shared" si="1"/>
        <v>662.12121212121212</v>
      </c>
    </row>
    <row r="15" spans="1:7" x14ac:dyDescent="0.35">
      <c r="A15" s="8" t="s">
        <v>116</v>
      </c>
      <c r="B15" t="s">
        <v>133</v>
      </c>
      <c r="C15" t="s">
        <v>115</v>
      </c>
      <c r="D15">
        <v>1952</v>
      </c>
      <c r="E15">
        <v>2064</v>
      </c>
      <c r="F15">
        <f t="shared" si="0"/>
        <v>2008</v>
      </c>
      <c r="G15">
        <f t="shared" si="1"/>
        <v>1517.2147001934236</v>
      </c>
    </row>
    <row r="16" spans="1:7" x14ac:dyDescent="0.35">
      <c r="A16" s="8" t="s">
        <v>116</v>
      </c>
      <c r="B16" t="s">
        <v>134</v>
      </c>
      <c r="C16" t="s">
        <v>115</v>
      </c>
      <c r="D16">
        <v>1269</v>
      </c>
      <c r="E16">
        <v>1353</v>
      </c>
      <c r="F16">
        <f t="shared" si="0"/>
        <v>1311</v>
      </c>
      <c r="G16">
        <f t="shared" si="1"/>
        <v>955.48033526756933</v>
      </c>
    </row>
    <row r="17" spans="1:7" x14ac:dyDescent="0.35">
      <c r="A17" s="8" t="s">
        <v>116</v>
      </c>
      <c r="B17" t="s">
        <v>135</v>
      </c>
      <c r="C17" t="s">
        <v>115</v>
      </c>
      <c r="D17">
        <v>1118</v>
      </c>
      <c r="E17">
        <v>1050</v>
      </c>
      <c r="F17">
        <f t="shared" si="0"/>
        <v>1084</v>
      </c>
      <c r="G17">
        <f t="shared" si="1"/>
        <v>772.53384912959382</v>
      </c>
    </row>
    <row r="18" spans="1:7" x14ac:dyDescent="0.35">
      <c r="A18" s="8" t="s">
        <v>116</v>
      </c>
      <c r="B18" t="s">
        <v>118</v>
      </c>
      <c r="C18" t="s">
        <v>115</v>
      </c>
      <c r="D18">
        <v>2429</v>
      </c>
      <c r="E18">
        <v>2905</v>
      </c>
      <c r="F18">
        <f t="shared" si="0"/>
        <v>2667</v>
      </c>
      <c r="G18">
        <f t="shared" si="1"/>
        <v>2048.3236621534493</v>
      </c>
    </row>
    <row r="19" spans="1:7" x14ac:dyDescent="0.35">
      <c r="A19" s="8" t="s">
        <v>116</v>
      </c>
      <c r="B19" t="s">
        <v>136</v>
      </c>
      <c r="C19" t="s">
        <v>115</v>
      </c>
      <c r="D19">
        <v>1437</v>
      </c>
      <c r="E19">
        <v>1239</v>
      </c>
      <c r="F19">
        <f t="shared" si="0"/>
        <v>1338</v>
      </c>
      <c r="G19">
        <f t="shared" si="1"/>
        <v>977.24049000644743</v>
      </c>
    </row>
    <row r="20" spans="1:7" x14ac:dyDescent="0.35">
      <c r="A20" s="8" t="s">
        <v>116</v>
      </c>
      <c r="B20" t="s">
        <v>119</v>
      </c>
      <c r="C20" t="s">
        <v>115</v>
      </c>
      <c r="D20">
        <v>1980</v>
      </c>
      <c r="E20">
        <v>1800</v>
      </c>
      <c r="F20">
        <f t="shared" si="0"/>
        <v>1890</v>
      </c>
      <c r="G20">
        <f t="shared" si="1"/>
        <v>1422.1147646679563</v>
      </c>
    </row>
    <row r="21" spans="1:7" x14ac:dyDescent="0.35">
      <c r="A21" s="8" t="s">
        <v>116</v>
      </c>
      <c r="B21" t="s">
        <v>120</v>
      </c>
      <c r="C21" t="s">
        <v>115</v>
      </c>
      <c r="D21">
        <v>1222</v>
      </c>
      <c r="E21">
        <v>1342</v>
      </c>
      <c r="F21">
        <f t="shared" si="0"/>
        <v>1282</v>
      </c>
      <c r="G21">
        <f t="shared" si="1"/>
        <v>932.10831721470026</v>
      </c>
    </row>
    <row r="22" spans="1:7" x14ac:dyDescent="0.35">
      <c r="A22" s="8" t="s">
        <v>116</v>
      </c>
      <c r="B22" t="s">
        <v>121</v>
      </c>
      <c r="C22" t="s">
        <v>115</v>
      </c>
      <c r="D22">
        <v>1136</v>
      </c>
      <c r="E22">
        <v>1261</v>
      </c>
      <c r="F22">
        <f t="shared" si="0"/>
        <v>1198.5</v>
      </c>
      <c r="G22">
        <f t="shared" si="1"/>
        <v>864.81302385557706</v>
      </c>
    </row>
    <row r="23" spans="1:7" x14ac:dyDescent="0.35">
      <c r="A23" s="8" t="s">
        <v>116</v>
      </c>
      <c r="B23" t="s">
        <v>122</v>
      </c>
      <c r="C23" t="s">
        <v>115</v>
      </c>
      <c r="D23">
        <v>1071</v>
      </c>
      <c r="E23">
        <v>1146</v>
      </c>
      <c r="F23">
        <f t="shared" si="0"/>
        <v>1108.5</v>
      </c>
      <c r="G23">
        <f t="shared" si="1"/>
        <v>792.27917472598324</v>
      </c>
    </row>
    <row r="24" spans="1:7" x14ac:dyDescent="0.35">
      <c r="A24" s="8" t="s">
        <v>116</v>
      </c>
      <c r="B24" t="s">
        <v>123</v>
      </c>
      <c r="C24" t="s">
        <v>115</v>
      </c>
      <c r="D24">
        <v>1160</v>
      </c>
      <c r="E24">
        <v>1078</v>
      </c>
      <c r="F24">
        <f t="shared" si="0"/>
        <v>1119</v>
      </c>
      <c r="G24">
        <f t="shared" si="1"/>
        <v>800.7414571244359</v>
      </c>
    </row>
    <row r="25" spans="1:7" x14ac:dyDescent="0.35">
      <c r="A25" s="8" t="s">
        <v>116</v>
      </c>
      <c r="B25" t="s">
        <v>124</v>
      </c>
      <c r="C25" t="s">
        <v>115</v>
      </c>
      <c r="D25">
        <v>1806</v>
      </c>
      <c r="E25">
        <v>1221</v>
      </c>
      <c r="F25">
        <f t="shared" si="0"/>
        <v>1513.5</v>
      </c>
      <c r="G25">
        <f t="shared" si="1"/>
        <v>1118.6814958091554</v>
      </c>
    </row>
    <row r="26" spans="1:7" x14ac:dyDescent="0.35">
      <c r="A26" s="8" t="s">
        <v>116</v>
      </c>
      <c r="B26" t="s">
        <v>125</v>
      </c>
      <c r="C26" t="s">
        <v>115</v>
      </c>
      <c r="D26">
        <v>1072</v>
      </c>
      <c r="E26">
        <v>1240</v>
      </c>
      <c r="F26">
        <f t="shared" si="0"/>
        <v>1156</v>
      </c>
      <c r="G26">
        <f t="shared" si="1"/>
        <v>830.56092843326883</v>
      </c>
    </row>
    <row r="27" spans="1:7" x14ac:dyDescent="0.35">
      <c r="A27" s="9" t="s">
        <v>142</v>
      </c>
      <c r="B27" t="s">
        <v>150</v>
      </c>
      <c r="C27" t="s">
        <v>146</v>
      </c>
      <c r="D27">
        <v>423</v>
      </c>
      <c r="E27">
        <v>518</v>
      </c>
      <c r="F27">
        <f t="shared" ref="F27:F41" si="2">AVERAGE(D27,E27)</f>
        <v>470.5</v>
      </c>
      <c r="G27">
        <f t="shared" ref="G27:G41" si="3">( F27 - 71.103)/1.3496</f>
        <v>295.93731475992888</v>
      </c>
    </row>
    <row r="28" spans="1:7" x14ac:dyDescent="0.35">
      <c r="A28" s="9" t="s">
        <v>142</v>
      </c>
      <c r="B28" t="s">
        <v>155</v>
      </c>
      <c r="C28" t="s">
        <v>146</v>
      </c>
      <c r="D28">
        <v>368</v>
      </c>
      <c r="E28">
        <v>442</v>
      </c>
      <c r="F28">
        <f t="shared" si="2"/>
        <v>405</v>
      </c>
      <c r="G28">
        <f t="shared" si="3"/>
        <v>247.40441612329579</v>
      </c>
    </row>
    <row r="29" spans="1:7" x14ac:dyDescent="0.35">
      <c r="A29" s="9" t="s">
        <v>142</v>
      </c>
      <c r="B29" t="s">
        <v>156</v>
      </c>
      <c r="C29" t="s">
        <v>146</v>
      </c>
      <c r="D29">
        <v>381</v>
      </c>
      <c r="E29">
        <v>405</v>
      </c>
      <c r="F29">
        <f t="shared" si="2"/>
        <v>393</v>
      </c>
      <c r="G29">
        <f t="shared" si="3"/>
        <v>238.5128927089508</v>
      </c>
    </row>
    <row r="30" spans="1:7" x14ac:dyDescent="0.35">
      <c r="A30" s="9" t="s">
        <v>142</v>
      </c>
      <c r="B30" t="s">
        <v>157</v>
      </c>
      <c r="C30" t="s">
        <v>146</v>
      </c>
      <c r="D30">
        <v>395</v>
      </c>
      <c r="E30">
        <v>388</v>
      </c>
      <c r="F30">
        <f t="shared" si="2"/>
        <v>391.5</v>
      </c>
      <c r="G30">
        <f t="shared" si="3"/>
        <v>237.40145228215769</v>
      </c>
    </row>
    <row r="31" spans="1:7" x14ac:dyDescent="0.35">
      <c r="A31" s="9" t="s">
        <v>142</v>
      </c>
      <c r="B31" t="s">
        <v>158</v>
      </c>
      <c r="C31" t="s">
        <v>146</v>
      </c>
      <c r="D31">
        <v>288</v>
      </c>
      <c r="E31">
        <v>295</v>
      </c>
      <c r="F31">
        <f t="shared" si="2"/>
        <v>291.5</v>
      </c>
      <c r="G31">
        <f t="shared" si="3"/>
        <v>163.30542382928274</v>
      </c>
    </row>
    <row r="32" spans="1:7" x14ac:dyDescent="0.35">
      <c r="A32" s="9" t="s">
        <v>142</v>
      </c>
      <c r="B32" t="s">
        <v>159</v>
      </c>
      <c r="C32" t="s">
        <v>146</v>
      </c>
      <c r="D32">
        <v>363</v>
      </c>
      <c r="E32">
        <v>388</v>
      </c>
      <c r="F32">
        <f t="shared" si="2"/>
        <v>375.5</v>
      </c>
      <c r="G32">
        <f t="shared" si="3"/>
        <v>225.54608772969769</v>
      </c>
    </row>
    <row r="33" spans="1:7" x14ac:dyDescent="0.35">
      <c r="A33" s="9" t="s">
        <v>142</v>
      </c>
      <c r="B33" t="s">
        <v>160</v>
      </c>
      <c r="C33" t="s">
        <v>146</v>
      </c>
      <c r="D33">
        <v>388</v>
      </c>
      <c r="E33">
        <v>376</v>
      </c>
      <c r="F33">
        <f t="shared" si="2"/>
        <v>382</v>
      </c>
      <c r="G33">
        <f t="shared" si="3"/>
        <v>230.36232957913458</v>
      </c>
    </row>
    <row r="34" spans="1:7" x14ac:dyDescent="0.35">
      <c r="A34" s="9" t="s">
        <v>142</v>
      </c>
      <c r="B34" t="s">
        <v>149</v>
      </c>
      <c r="C34" t="s">
        <v>146</v>
      </c>
      <c r="D34">
        <v>508</v>
      </c>
      <c r="E34">
        <v>493</v>
      </c>
      <c r="F34">
        <f t="shared" si="2"/>
        <v>500.5</v>
      </c>
      <c r="G34">
        <f t="shared" si="3"/>
        <v>318.16612329579135</v>
      </c>
    </row>
    <row r="35" spans="1:7" x14ac:dyDescent="0.35">
      <c r="A35" s="9" t="s">
        <v>142</v>
      </c>
      <c r="B35" t="s">
        <v>148</v>
      </c>
      <c r="C35" t="s">
        <v>146</v>
      </c>
      <c r="D35">
        <v>530</v>
      </c>
      <c r="E35">
        <v>481</v>
      </c>
      <c r="F35">
        <f t="shared" si="2"/>
        <v>505.5</v>
      </c>
      <c r="G35">
        <f t="shared" si="3"/>
        <v>321.87092471843511</v>
      </c>
    </row>
    <row r="36" spans="1:7" x14ac:dyDescent="0.35">
      <c r="A36" s="9" t="s">
        <v>142</v>
      </c>
      <c r="B36" t="s">
        <v>147</v>
      </c>
      <c r="C36" t="s">
        <v>146</v>
      </c>
      <c r="D36">
        <v>505</v>
      </c>
      <c r="E36">
        <v>521</v>
      </c>
      <c r="F36">
        <f t="shared" si="2"/>
        <v>513</v>
      </c>
      <c r="G36">
        <f t="shared" si="3"/>
        <v>327.42812685240074</v>
      </c>
    </row>
    <row r="37" spans="1:7" x14ac:dyDescent="0.35">
      <c r="A37" s="9" t="s">
        <v>142</v>
      </c>
      <c r="B37" t="s">
        <v>145</v>
      </c>
      <c r="C37" t="s">
        <v>146</v>
      </c>
      <c r="D37">
        <v>536</v>
      </c>
      <c r="E37">
        <v>480</v>
      </c>
      <c r="F37">
        <f t="shared" si="2"/>
        <v>508</v>
      </c>
      <c r="G37">
        <f t="shared" si="3"/>
        <v>323.72332542975698</v>
      </c>
    </row>
    <row r="38" spans="1:7" x14ac:dyDescent="0.35">
      <c r="A38" s="9" t="s">
        <v>142</v>
      </c>
      <c r="B38" t="s">
        <v>151</v>
      </c>
      <c r="C38" t="s">
        <v>146</v>
      </c>
      <c r="D38">
        <v>483</v>
      </c>
      <c r="E38">
        <v>386</v>
      </c>
      <c r="F38">
        <f t="shared" si="2"/>
        <v>434.5</v>
      </c>
      <c r="G38">
        <f t="shared" si="3"/>
        <v>269.26274451689392</v>
      </c>
    </row>
    <row r="39" spans="1:7" x14ac:dyDescent="0.35">
      <c r="A39" s="9" t="s">
        <v>142</v>
      </c>
      <c r="B39" t="s">
        <v>152</v>
      </c>
      <c r="C39" t="s">
        <v>146</v>
      </c>
      <c r="D39">
        <v>428</v>
      </c>
      <c r="E39">
        <v>346</v>
      </c>
      <c r="F39">
        <f t="shared" si="2"/>
        <v>387</v>
      </c>
      <c r="G39">
        <f t="shared" si="3"/>
        <v>234.06713100177831</v>
      </c>
    </row>
    <row r="40" spans="1:7" x14ac:dyDescent="0.35">
      <c r="A40" s="9" t="s">
        <v>142</v>
      </c>
      <c r="B40" t="s">
        <v>153</v>
      </c>
      <c r="C40" t="s">
        <v>146</v>
      </c>
      <c r="D40">
        <v>397</v>
      </c>
      <c r="E40">
        <v>449</v>
      </c>
      <c r="F40">
        <f t="shared" si="2"/>
        <v>423</v>
      </c>
      <c r="G40">
        <f t="shared" si="3"/>
        <v>260.74170124481327</v>
      </c>
    </row>
    <row r="41" spans="1:7" x14ac:dyDescent="0.35">
      <c r="A41" s="9" t="s">
        <v>142</v>
      </c>
      <c r="B41" t="s">
        <v>154</v>
      </c>
      <c r="C41" t="s">
        <v>146</v>
      </c>
      <c r="D41">
        <v>412</v>
      </c>
      <c r="E41">
        <v>451</v>
      </c>
      <c r="F41">
        <f t="shared" si="2"/>
        <v>431.5</v>
      </c>
      <c r="G41">
        <f t="shared" si="3"/>
        <v>267.03986366330764</v>
      </c>
    </row>
    <row r="42" spans="1:7" x14ac:dyDescent="0.35">
      <c r="A42" s="9" t="s">
        <v>142</v>
      </c>
      <c r="B42" t="s">
        <v>143</v>
      </c>
      <c r="C42" t="s">
        <v>144</v>
      </c>
      <c r="D42">
        <v>1039</v>
      </c>
      <c r="E42">
        <v>1231</v>
      </c>
      <c r="F42">
        <f t="shared" ref="F42:F51" si="4">AVERAGE(D42:E42)</f>
        <v>1135</v>
      </c>
      <c r="G42">
        <f t="shared" ref="G42:G51" si="5">(F42 - 125.44)/(1.2408)</f>
        <v>813.63636363636363</v>
      </c>
    </row>
    <row r="43" spans="1:7" x14ac:dyDescent="0.35">
      <c r="A43" s="9" t="s">
        <v>142</v>
      </c>
      <c r="B43" t="s">
        <v>138</v>
      </c>
      <c r="C43" t="s">
        <v>144</v>
      </c>
      <c r="D43">
        <v>560</v>
      </c>
      <c r="E43">
        <v>881</v>
      </c>
      <c r="F43">
        <f t="shared" si="4"/>
        <v>720.5</v>
      </c>
      <c r="G43">
        <f t="shared" si="5"/>
        <v>479.57769181173438</v>
      </c>
    </row>
    <row r="44" spans="1:7" x14ac:dyDescent="0.35">
      <c r="A44" s="9" t="s">
        <v>142</v>
      </c>
      <c r="B44" t="s">
        <v>139</v>
      </c>
      <c r="C44" t="s">
        <v>144</v>
      </c>
      <c r="D44">
        <v>994</v>
      </c>
      <c r="E44">
        <v>562</v>
      </c>
      <c r="F44">
        <f t="shared" si="4"/>
        <v>778</v>
      </c>
      <c r="G44">
        <f t="shared" si="5"/>
        <v>525.91876208897486</v>
      </c>
    </row>
    <row r="45" spans="1:7" x14ac:dyDescent="0.35">
      <c r="A45" s="9" t="s">
        <v>142</v>
      </c>
      <c r="B45" t="s">
        <v>140</v>
      </c>
      <c r="C45" t="s">
        <v>144</v>
      </c>
      <c r="D45">
        <v>436</v>
      </c>
      <c r="E45">
        <v>804</v>
      </c>
      <c r="F45">
        <f t="shared" si="4"/>
        <v>620</v>
      </c>
      <c r="G45">
        <f t="shared" si="5"/>
        <v>398.58156028368796</v>
      </c>
    </row>
    <row r="46" spans="1:7" x14ac:dyDescent="0.35">
      <c r="A46" s="9" t="s">
        <v>142</v>
      </c>
      <c r="B46" t="s">
        <v>141</v>
      </c>
      <c r="C46" t="s">
        <v>144</v>
      </c>
      <c r="D46">
        <v>520</v>
      </c>
      <c r="E46">
        <v>1478</v>
      </c>
      <c r="F46">
        <f t="shared" si="4"/>
        <v>999</v>
      </c>
      <c r="G46">
        <f t="shared" si="5"/>
        <v>704.02965828497747</v>
      </c>
    </row>
    <row r="47" spans="1:7" x14ac:dyDescent="0.35">
      <c r="A47" s="9" t="s">
        <v>142</v>
      </c>
      <c r="B47" t="s">
        <v>132</v>
      </c>
      <c r="C47" t="s">
        <v>144</v>
      </c>
      <c r="D47">
        <v>609</v>
      </c>
      <c r="E47">
        <v>521</v>
      </c>
      <c r="F47">
        <f t="shared" si="4"/>
        <v>565</v>
      </c>
      <c r="G47">
        <f t="shared" si="5"/>
        <v>354.25531914893622</v>
      </c>
    </row>
    <row r="48" spans="1:7" x14ac:dyDescent="0.35">
      <c r="A48" s="9" t="s">
        <v>142</v>
      </c>
      <c r="B48" t="s">
        <v>133</v>
      </c>
      <c r="C48" t="s">
        <v>144</v>
      </c>
      <c r="D48">
        <v>589</v>
      </c>
      <c r="E48">
        <v>660</v>
      </c>
      <c r="F48">
        <f t="shared" si="4"/>
        <v>624.5</v>
      </c>
      <c r="G48">
        <f t="shared" si="5"/>
        <v>402.20825274016767</v>
      </c>
    </row>
    <row r="49" spans="1:7" x14ac:dyDescent="0.35">
      <c r="A49" s="9" t="s">
        <v>142</v>
      </c>
      <c r="B49" t="s">
        <v>134</v>
      </c>
      <c r="C49" t="s">
        <v>144</v>
      </c>
      <c r="D49">
        <v>674</v>
      </c>
      <c r="E49">
        <v>746</v>
      </c>
      <c r="F49">
        <f t="shared" si="4"/>
        <v>710</v>
      </c>
      <c r="G49">
        <f t="shared" si="5"/>
        <v>471.11540941328172</v>
      </c>
    </row>
    <row r="50" spans="1:7" x14ac:dyDescent="0.35">
      <c r="A50" s="9" t="s">
        <v>142</v>
      </c>
      <c r="B50" t="s">
        <v>135</v>
      </c>
      <c r="C50" t="s">
        <v>144</v>
      </c>
      <c r="D50">
        <v>1038</v>
      </c>
      <c r="E50">
        <v>709</v>
      </c>
      <c r="F50">
        <f t="shared" si="4"/>
        <v>873.5</v>
      </c>
      <c r="G50">
        <f t="shared" si="5"/>
        <v>602.88523533204386</v>
      </c>
    </row>
    <row r="51" spans="1:7" x14ac:dyDescent="0.35">
      <c r="A51" s="9" t="s">
        <v>142</v>
      </c>
      <c r="B51" t="s">
        <v>136</v>
      </c>
      <c r="C51" t="s">
        <v>144</v>
      </c>
      <c r="D51">
        <v>677</v>
      </c>
      <c r="E51">
        <v>528</v>
      </c>
      <c r="F51">
        <f t="shared" si="4"/>
        <v>602.5</v>
      </c>
      <c r="G51">
        <f t="shared" si="5"/>
        <v>384.47775628626698</v>
      </c>
    </row>
  </sheetData>
  <autoFilter ref="A1:G1" xr:uid="{3099D3C7-F611-469A-90CA-1F8E36090081}">
    <sortState xmlns:xlrd2="http://schemas.microsoft.com/office/spreadsheetml/2017/richdata2" ref="A2:G51">
      <sortCondition ref="A1"/>
    </sortState>
  </autoFilter>
  <sortState xmlns:xlrd2="http://schemas.microsoft.com/office/spreadsheetml/2017/richdata2" ref="A2:G51">
    <sortCondition ref="C2:C51"/>
    <sortCondition ref="A2:A51"/>
    <sortCondition ref="B2:B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AEDB-D1A3-4C3D-91ED-E1D67AE34B9F}">
  <dimension ref="A1:N579"/>
  <sheetViews>
    <sheetView topLeftCell="E1" workbookViewId="0">
      <pane ySplit="1" topLeftCell="A548" activePane="bottomLeft" state="frozen"/>
      <selection pane="bottomLeft" activeCell="L585" sqref="L585"/>
    </sheetView>
  </sheetViews>
  <sheetFormatPr defaultRowHeight="12.5" x14ac:dyDescent="0.25"/>
  <cols>
    <col min="1" max="1" width="10.7265625" style="38" bestFit="1" customWidth="1"/>
    <col min="2" max="2" width="12.7265625" style="38" bestFit="1" customWidth="1"/>
    <col min="3" max="3" width="35.1796875" style="38" bestFit="1" customWidth="1"/>
    <col min="4" max="5" width="8.7265625" style="38"/>
    <col min="6" max="6" width="18" style="38" bestFit="1" customWidth="1"/>
    <col min="7" max="7" width="15.54296875" style="38" bestFit="1" customWidth="1"/>
    <col min="8" max="8" width="22.1796875" style="38" bestFit="1" customWidth="1"/>
    <col min="9" max="9" width="26.26953125" style="38" bestFit="1" customWidth="1"/>
    <col min="10" max="10" width="14.26953125" style="38" bestFit="1" customWidth="1"/>
    <col min="11" max="11" width="11.26953125" style="38" customWidth="1"/>
    <col min="12" max="12" width="8.7265625" style="38"/>
    <col min="13" max="13" width="10.1796875" style="38" bestFit="1" customWidth="1"/>
    <col min="14" max="14" width="7.54296875" style="38" bestFit="1" customWidth="1"/>
    <col min="15" max="256" width="8.7265625" style="38"/>
    <col min="257" max="257" width="10.7265625" style="38" bestFit="1" customWidth="1"/>
    <col min="258" max="258" width="12.7265625" style="38" bestFit="1" customWidth="1"/>
    <col min="259" max="259" width="35.1796875" style="38" bestFit="1" customWidth="1"/>
    <col min="260" max="261" width="8.7265625" style="38"/>
    <col min="262" max="262" width="18" style="38" bestFit="1" customWidth="1"/>
    <col min="263" max="263" width="15.54296875" style="38" bestFit="1" customWidth="1"/>
    <col min="264" max="264" width="22.1796875" style="38" bestFit="1" customWidth="1"/>
    <col min="265" max="265" width="26.26953125" style="38" bestFit="1" customWidth="1"/>
    <col min="266" max="266" width="14.26953125" style="38" bestFit="1" customWidth="1"/>
    <col min="267" max="267" width="11.26953125" style="38" customWidth="1"/>
    <col min="268" max="268" width="8.7265625" style="38"/>
    <col min="269" max="269" width="10.1796875" style="38" bestFit="1" customWidth="1"/>
    <col min="270" max="270" width="7.54296875" style="38" bestFit="1" customWidth="1"/>
    <col min="271" max="512" width="8.7265625" style="38"/>
    <col min="513" max="513" width="10.7265625" style="38" bestFit="1" customWidth="1"/>
    <col min="514" max="514" width="12.7265625" style="38" bestFit="1" customWidth="1"/>
    <col min="515" max="515" width="35.1796875" style="38" bestFit="1" customWidth="1"/>
    <col min="516" max="517" width="8.7265625" style="38"/>
    <col min="518" max="518" width="18" style="38" bestFit="1" customWidth="1"/>
    <col min="519" max="519" width="15.54296875" style="38" bestFit="1" customWidth="1"/>
    <col min="520" max="520" width="22.1796875" style="38" bestFit="1" customWidth="1"/>
    <col min="521" max="521" width="26.26953125" style="38" bestFit="1" customWidth="1"/>
    <col min="522" max="522" width="14.26953125" style="38" bestFit="1" customWidth="1"/>
    <col min="523" max="523" width="11.26953125" style="38" customWidth="1"/>
    <col min="524" max="524" width="8.7265625" style="38"/>
    <col min="525" max="525" width="10.1796875" style="38" bestFit="1" customWidth="1"/>
    <col min="526" max="526" width="7.54296875" style="38" bestFit="1" customWidth="1"/>
    <col min="527" max="768" width="8.7265625" style="38"/>
    <col min="769" max="769" width="10.7265625" style="38" bestFit="1" customWidth="1"/>
    <col min="770" max="770" width="12.7265625" style="38" bestFit="1" customWidth="1"/>
    <col min="771" max="771" width="35.1796875" style="38" bestFit="1" customWidth="1"/>
    <col min="772" max="773" width="8.7265625" style="38"/>
    <col min="774" max="774" width="18" style="38" bestFit="1" customWidth="1"/>
    <col min="775" max="775" width="15.54296875" style="38" bestFit="1" customWidth="1"/>
    <col min="776" max="776" width="22.1796875" style="38" bestFit="1" customWidth="1"/>
    <col min="777" max="777" width="26.26953125" style="38" bestFit="1" customWidth="1"/>
    <col min="778" max="778" width="14.26953125" style="38" bestFit="1" customWidth="1"/>
    <col min="779" max="779" width="11.26953125" style="38" customWidth="1"/>
    <col min="780" max="780" width="8.7265625" style="38"/>
    <col min="781" max="781" width="10.1796875" style="38" bestFit="1" customWidth="1"/>
    <col min="782" max="782" width="7.54296875" style="38" bestFit="1" customWidth="1"/>
    <col min="783" max="1024" width="8.7265625" style="38"/>
    <col min="1025" max="1025" width="10.7265625" style="38" bestFit="1" customWidth="1"/>
    <col min="1026" max="1026" width="12.7265625" style="38" bestFit="1" customWidth="1"/>
    <col min="1027" max="1027" width="35.1796875" style="38" bestFit="1" customWidth="1"/>
    <col min="1028" max="1029" width="8.7265625" style="38"/>
    <col min="1030" max="1030" width="18" style="38" bestFit="1" customWidth="1"/>
    <col min="1031" max="1031" width="15.54296875" style="38" bestFit="1" customWidth="1"/>
    <col min="1032" max="1032" width="22.1796875" style="38" bestFit="1" customWidth="1"/>
    <col min="1033" max="1033" width="26.26953125" style="38" bestFit="1" customWidth="1"/>
    <col min="1034" max="1034" width="14.26953125" style="38" bestFit="1" customWidth="1"/>
    <col min="1035" max="1035" width="11.26953125" style="38" customWidth="1"/>
    <col min="1036" max="1036" width="8.7265625" style="38"/>
    <col min="1037" max="1037" width="10.1796875" style="38" bestFit="1" customWidth="1"/>
    <col min="1038" max="1038" width="7.54296875" style="38" bestFit="1" customWidth="1"/>
    <col min="1039" max="1280" width="8.7265625" style="38"/>
    <col min="1281" max="1281" width="10.7265625" style="38" bestFit="1" customWidth="1"/>
    <col min="1282" max="1282" width="12.7265625" style="38" bestFit="1" customWidth="1"/>
    <col min="1283" max="1283" width="35.1796875" style="38" bestFit="1" customWidth="1"/>
    <col min="1284" max="1285" width="8.7265625" style="38"/>
    <col min="1286" max="1286" width="18" style="38" bestFit="1" customWidth="1"/>
    <col min="1287" max="1287" width="15.54296875" style="38" bestFit="1" customWidth="1"/>
    <col min="1288" max="1288" width="22.1796875" style="38" bestFit="1" customWidth="1"/>
    <col min="1289" max="1289" width="26.26953125" style="38" bestFit="1" customWidth="1"/>
    <col min="1290" max="1290" width="14.26953125" style="38" bestFit="1" customWidth="1"/>
    <col min="1291" max="1291" width="11.26953125" style="38" customWidth="1"/>
    <col min="1292" max="1292" width="8.7265625" style="38"/>
    <col min="1293" max="1293" width="10.1796875" style="38" bestFit="1" customWidth="1"/>
    <col min="1294" max="1294" width="7.54296875" style="38" bestFit="1" customWidth="1"/>
    <col min="1295" max="1536" width="8.7265625" style="38"/>
    <col min="1537" max="1537" width="10.7265625" style="38" bestFit="1" customWidth="1"/>
    <col min="1538" max="1538" width="12.7265625" style="38" bestFit="1" customWidth="1"/>
    <col min="1539" max="1539" width="35.1796875" style="38" bestFit="1" customWidth="1"/>
    <col min="1540" max="1541" width="8.7265625" style="38"/>
    <col min="1542" max="1542" width="18" style="38" bestFit="1" customWidth="1"/>
    <col min="1543" max="1543" width="15.54296875" style="38" bestFit="1" customWidth="1"/>
    <col min="1544" max="1544" width="22.1796875" style="38" bestFit="1" customWidth="1"/>
    <col min="1545" max="1545" width="26.26953125" style="38" bestFit="1" customWidth="1"/>
    <col min="1546" max="1546" width="14.26953125" style="38" bestFit="1" customWidth="1"/>
    <col min="1547" max="1547" width="11.26953125" style="38" customWidth="1"/>
    <col min="1548" max="1548" width="8.7265625" style="38"/>
    <col min="1549" max="1549" width="10.1796875" style="38" bestFit="1" customWidth="1"/>
    <col min="1550" max="1550" width="7.54296875" style="38" bestFit="1" customWidth="1"/>
    <col min="1551" max="1792" width="8.7265625" style="38"/>
    <col min="1793" max="1793" width="10.7265625" style="38" bestFit="1" customWidth="1"/>
    <col min="1794" max="1794" width="12.7265625" style="38" bestFit="1" customWidth="1"/>
    <col min="1795" max="1795" width="35.1796875" style="38" bestFit="1" customWidth="1"/>
    <col min="1796" max="1797" width="8.7265625" style="38"/>
    <col min="1798" max="1798" width="18" style="38" bestFit="1" customWidth="1"/>
    <col min="1799" max="1799" width="15.54296875" style="38" bestFit="1" customWidth="1"/>
    <col min="1800" max="1800" width="22.1796875" style="38" bestFit="1" customWidth="1"/>
    <col min="1801" max="1801" width="26.26953125" style="38" bestFit="1" customWidth="1"/>
    <col min="1802" max="1802" width="14.26953125" style="38" bestFit="1" customWidth="1"/>
    <col min="1803" max="1803" width="11.26953125" style="38" customWidth="1"/>
    <col min="1804" max="1804" width="8.7265625" style="38"/>
    <col min="1805" max="1805" width="10.1796875" style="38" bestFit="1" customWidth="1"/>
    <col min="1806" max="1806" width="7.54296875" style="38" bestFit="1" customWidth="1"/>
    <col min="1807" max="2048" width="8.7265625" style="38"/>
    <col min="2049" max="2049" width="10.7265625" style="38" bestFit="1" customWidth="1"/>
    <col min="2050" max="2050" width="12.7265625" style="38" bestFit="1" customWidth="1"/>
    <col min="2051" max="2051" width="35.1796875" style="38" bestFit="1" customWidth="1"/>
    <col min="2052" max="2053" width="8.7265625" style="38"/>
    <col min="2054" max="2054" width="18" style="38" bestFit="1" customWidth="1"/>
    <col min="2055" max="2055" width="15.54296875" style="38" bestFit="1" customWidth="1"/>
    <col min="2056" max="2056" width="22.1796875" style="38" bestFit="1" customWidth="1"/>
    <col min="2057" max="2057" width="26.26953125" style="38" bestFit="1" customWidth="1"/>
    <col min="2058" max="2058" width="14.26953125" style="38" bestFit="1" customWidth="1"/>
    <col min="2059" max="2059" width="11.26953125" style="38" customWidth="1"/>
    <col min="2060" max="2060" width="8.7265625" style="38"/>
    <col min="2061" max="2061" width="10.1796875" style="38" bestFit="1" customWidth="1"/>
    <col min="2062" max="2062" width="7.54296875" style="38" bestFit="1" customWidth="1"/>
    <col min="2063" max="2304" width="8.7265625" style="38"/>
    <col min="2305" max="2305" width="10.7265625" style="38" bestFit="1" customWidth="1"/>
    <col min="2306" max="2306" width="12.7265625" style="38" bestFit="1" customWidth="1"/>
    <col min="2307" max="2307" width="35.1796875" style="38" bestFit="1" customWidth="1"/>
    <col min="2308" max="2309" width="8.7265625" style="38"/>
    <col min="2310" max="2310" width="18" style="38" bestFit="1" customWidth="1"/>
    <col min="2311" max="2311" width="15.54296875" style="38" bestFit="1" customWidth="1"/>
    <col min="2312" max="2312" width="22.1796875" style="38" bestFit="1" customWidth="1"/>
    <col min="2313" max="2313" width="26.26953125" style="38" bestFit="1" customWidth="1"/>
    <col min="2314" max="2314" width="14.26953125" style="38" bestFit="1" customWidth="1"/>
    <col min="2315" max="2315" width="11.26953125" style="38" customWidth="1"/>
    <col min="2316" max="2316" width="8.7265625" style="38"/>
    <col min="2317" max="2317" width="10.1796875" style="38" bestFit="1" customWidth="1"/>
    <col min="2318" max="2318" width="7.54296875" style="38" bestFit="1" customWidth="1"/>
    <col min="2319" max="2560" width="8.7265625" style="38"/>
    <col min="2561" max="2561" width="10.7265625" style="38" bestFit="1" customWidth="1"/>
    <col min="2562" max="2562" width="12.7265625" style="38" bestFit="1" customWidth="1"/>
    <col min="2563" max="2563" width="35.1796875" style="38" bestFit="1" customWidth="1"/>
    <col min="2564" max="2565" width="8.7265625" style="38"/>
    <col min="2566" max="2566" width="18" style="38" bestFit="1" customWidth="1"/>
    <col min="2567" max="2567" width="15.54296875" style="38" bestFit="1" customWidth="1"/>
    <col min="2568" max="2568" width="22.1796875" style="38" bestFit="1" customWidth="1"/>
    <col min="2569" max="2569" width="26.26953125" style="38" bestFit="1" customWidth="1"/>
    <col min="2570" max="2570" width="14.26953125" style="38" bestFit="1" customWidth="1"/>
    <col min="2571" max="2571" width="11.26953125" style="38" customWidth="1"/>
    <col min="2572" max="2572" width="8.7265625" style="38"/>
    <col min="2573" max="2573" width="10.1796875" style="38" bestFit="1" customWidth="1"/>
    <col min="2574" max="2574" width="7.54296875" style="38" bestFit="1" customWidth="1"/>
    <col min="2575" max="2816" width="8.7265625" style="38"/>
    <col min="2817" max="2817" width="10.7265625" style="38" bestFit="1" customWidth="1"/>
    <col min="2818" max="2818" width="12.7265625" style="38" bestFit="1" customWidth="1"/>
    <col min="2819" max="2819" width="35.1796875" style="38" bestFit="1" customWidth="1"/>
    <col min="2820" max="2821" width="8.7265625" style="38"/>
    <col min="2822" max="2822" width="18" style="38" bestFit="1" customWidth="1"/>
    <col min="2823" max="2823" width="15.54296875" style="38" bestFit="1" customWidth="1"/>
    <col min="2824" max="2824" width="22.1796875" style="38" bestFit="1" customWidth="1"/>
    <col min="2825" max="2825" width="26.26953125" style="38" bestFit="1" customWidth="1"/>
    <col min="2826" max="2826" width="14.26953125" style="38" bestFit="1" customWidth="1"/>
    <col min="2827" max="2827" width="11.26953125" style="38" customWidth="1"/>
    <col min="2828" max="2828" width="8.7265625" style="38"/>
    <col min="2829" max="2829" width="10.1796875" style="38" bestFit="1" customWidth="1"/>
    <col min="2830" max="2830" width="7.54296875" style="38" bestFit="1" customWidth="1"/>
    <col min="2831" max="3072" width="8.7265625" style="38"/>
    <col min="3073" max="3073" width="10.7265625" style="38" bestFit="1" customWidth="1"/>
    <col min="3074" max="3074" width="12.7265625" style="38" bestFit="1" customWidth="1"/>
    <col min="3075" max="3075" width="35.1796875" style="38" bestFit="1" customWidth="1"/>
    <col min="3076" max="3077" width="8.7265625" style="38"/>
    <col min="3078" max="3078" width="18" style="38" bestFit="1" customWidth="1"/>
    <col min="3079" max="3079" width="15.54296875" style="38" bestFit="1" customWidth="1"/>
    <col min="3080" max="3080" width="22.1796875" style="38" bestFit="1" customWidth="1"/>
    <col min="3081" max="3081" width="26.26953125" style="38" bestFit="1" customWidth="1"/>
    <col min="3082" max="3082" width="14.26953125" style="38" bestFit="1" customWidth="1"/>
    <col min="3083" max="3083" width="11.26953125" style="38" customWidth="1"/>
    <col min="3084" max="3084" width="8.7265625" style="38"/>
    <col min="3085" max="3085" width="10.1796875" style="38" bestFit="1" customWidth="1"/>
    <col min="3086" max="3086" width="7.54296875" style="38" bestFit="1" customWidth="1"/>
    <col min="3087" max="3328" width="8.7265625" style="38"/>
    <col min="3329" max="3329" width="10.7265625" style="38" bestFit="1" customWidth="1"/>
    <col min="3330" max="3330" width="12.7265625" style="38" bestFit="1" customWidth="1"/>
    <col min="3331" max="3331" width="35.1796875" style="38" bestFit="1" customWidth="1"/>
    <col min="3332" max="3333" width="8.7265625" style="38"/>
    <col min="3334" max="3334" width="18" style="38" bestFit="1" customWidth="1"/>
    <col min="3335" max="3335" width="15.54296875" style="38" bestFit="1" customWidth="1"/>
    <col min="3336" max="3336" width="22.1796875" style="38" bestFit="1" customWidth="1"/>
    <col min="3337" max="3337" width="26.26953125" style="38" bestFit="1" customWidth="1"/>
    <col min="3338" max="3338" width="14.26953125" style="38" bestFit="1" customWidth="1"/>
    <col min="3339" max="3339" width="11.26953125" style="38" customWidth="1"/>
    <col min="3340" max="3340" width="8.7265625" style="38"/>
    <col min="3341" max="3341" width="10.1796875" style="38" bestFit="1" customWidth="1"/>
    <col min="3342" max="3342" width="7.54296875" style="38" bestFit="1" customWidth="1"/>
    <col min="3343" max="3584" width="8.7265625" style="38"/>
    <col min="3585" max="3585" width="10.7265625" style="38" bestFit="1" customWidth="1"/>
    <col min="3586" max="3586" width="12.7265625" style="38" bestFit="1" customWidth="1"/>
    <col min="3587" max="3587" width="35.1796875" style="38" bestFit="1" customWidth="1"/>
    <col min="3588" max="3589" width="8.7265625" style="38"/>
    <col min="3590" max="3590" width="18" style="38" bestFit="1" customWidth="1"/>
    <col min="3591" max="3591" width="15.54296875" style="38" bestFit="1" customWidth="1"/>
    <col min="3592" max="3592" width="22.1796875" style="38" bestFit="1" customWidth="1"/>
    <col min="3593" max="3593" width="26.26953125" style="38" bestFit="1" customWidth="1"/>
    <col min="3594" max="3594" width="14.26953125" style="38" bestFit="1" customWidth="1"/>
    <col min="3595" max="3595" width="11.26953125" style="38" customWidth="1"/>
    <col min="3596" max="3596" width="8.7265625" style="38"/>
    <col min="3597" max="3597" width="10.1796875" style="38" bestFit="1" customWidth="1"/>
    <col min="3598" max="3598" width="7.54296875" style="38" bestFit="1" customWidth="1"/>
    <col min="3599" max="3840" width="8.7265625" style="38"/>
    <col min="3841" max="3841" width="10.7265625" style="38" bestFit="1" customWidth="1"/>
    <col min="3842" max="3842" width="12.7265625" style="38" bestFit="1" customWidth="1"/>
    <col min="3843" max="3843" width="35.1796875" style="38" bestFit="1" customWidth="1"/>
    <col min="3844" max="3845" width="8.7265625" style="38"/>
    <col min="3846" max="3846" width="18" style="38" bestFit="1" customWidth="1"/>
    <col min="3847" max="3847" width="15.54296875" style="38" bestFit="1" customWidth="1"/>
    <col min="3848" max="3848" width="22.1796875" style="38" bestFit="1" customWidth="1"/>
    <col min="3849" max="3849" width="26.26953125" style="38" bestFit="1" customWidth="1"/>
    <col min="3850" max="3850" width="14.26953125" style="38" bestFit="1" customWidth="1"/>
    <col min="3851" max="3851" width="11.26953125" style="38" customWidth="1"/>
    <col min="3852" max="3852" width="8.7265625" style="38"/>
    <col min="3853" max="3853" width="10.1796875" style="38" bestFit="1" customWidth="1"/>
    <col min="3854" max="3854" width="7.54296875" style="38" bestFit="1" customWidth="1"/>
    <col min="3855" max="4096" width="8.7265625" style="38"/>
    <col min="4097" max="4097" width="10.7265625" style="38" bestFit="1" customWidth="1"/>
    <col min="4098" max="4098" width="12.7265625" style="38" bestFit="1" customWidth="1"/>
    <col min="4099" max="4099" width="35.1796875" style="38" bestFit="1" customWidth="1"/>
    <col min="4100" max="4101" width="8.7265625" style="38"/>
    <col min="4102" max="4102" width="18" style="38" bestFit="1" customWidth="1"/>
    <col min="4103" max="4103" width="15.54296875" style="38" bestFit="1" customWidth="1"/>
    <col min="4104" max="4104" width="22.1796875" style="38" bestFit="1" customWidth="1"/>
    <col min="4105" max="4105" width="26.26953125" style="38" bestFit="1" customWidth="1"/>
    <col min="4106" max="4106" width="14.26953125" style="38" bestFit="1" customWidth="1"/>
    <col min="4107" max="4107" width="11.26953125" style="38" customWidth="1"/>
    <col min="4108" max="4108" width="8.7265625" style="38"/>
    <col min="4109" max="4109" width="10.1796875" style="38" bestFit="1" customWidth="1"/>
    <col min="4110" max="4110" width="7.54296875" style="38" bestFit="1" customWidth="1"/>
    <col min="4111" max="4352" width="8.7265625" style="38"/>
    <col min="4353" max="4353" width="10.7265625" style="38" bestFit="1" customWidth="1"/>
    <col min="4354" max="4354" width="12.7265625" style="38" bestFit="1" customWidth="1"/>
    <col min="4355" max="4355" width="35.1796875" style="38" bestFit="1" customWidth="1"/>
    <col min="4356" max="4357" width="8.7265625" style="38"/>
    <col min="4358" max="4358" width="18" style="38" bestFit="1" customWidth="1"/>
    <col min="4359" max="4359" width="15.54296875" style="38" bestFit="1" customWidth="1"/>
    <col min="4360" max="4360" width="22.1796875" style="38" bestFit="1" customWidth="1"/>
    <col min="4361" max="4361" width="26.26953125" style="38" bestFit="1" customWidth="1"/>
    <col min="4362" max="4362" width="14.26953125" style="38" bestFit="1" customWidth="1"/>
    <col min="4363" max="4363" width="11.26953125" style="38" customWidth="1"/>
    <col min="4364" max="4364" width="8.7265625" style="38"/>
    <col min="4365" max="4365" width="10.1796875" style="38" bestFit="1" customWidth="1"/>
    <col min="4366" max="4366" width="7.54296875" style="38" bestFit="1" customWidth="1"/>
    <col min="4367" max="4608" width="8.7265625" style="38"/>
    <col min="4609" max="4609" width="10.7265625" style="38" bestFit="1" customWidth="1"/>
    <col min="4610" max="4610" width="12.7265625" style="38" bestFit="1" customWidth="1"/>
    <col min="4611" max="4611" width="35.1796875" style="38" bestFit="1" customWidth="1"/>
    <col min="4612" max="4613" width="8.7265625" style="38"/>
    <col min="4614" max="4614" width="18" style="38" bestFit="1" customWidth="1"/>
    <col min="4615" max="4615" width="15.54296875" style="38" bestFit="1" customWidth="1"/>
    <col min="4616" max="4616" width="22.1796875" style="38" bestFit="1" customWidth="1"/>
    <col min="4617" max="4617" width="26.26953125" style="38" bestFit="1" customWidth="1"/>
    <col min="4618" max="4618" width="14.26953125" style="38" bestFit="1" customWidth="1"/>
    <col min="4619" max="4619" width="11.26953125" style="38" customWidth="1"/>
    <col min="4620" max="4620" width="8.7265625" style="38"/>
    <col min="4621" max="4621" width="10.1796875" style="38" bestFit="1" customWidth="1"/>
    <col min="4622" max="4622" width="7.54296875" style="38" bestFit="1" customWidth="1"/>
    <col min="4623" max="4864" width="8.7265625" style="38"/>
    <col min="4865" max="4865" width="10.7265625" style="38" bestFit="1" customWidth="1"/>
    <col min="4866" max="4866" width="12.7265625" style="38" bestFit="1" customWidth="1"/>
    <col min="4867" max="4867" width="35.1796875" style="38" bestFit="1" customWidth="1"/>
    <col min="4868" max="4869" width="8.7265625" style="38"/>
    <col min="4870" max="4870" width="18" style="38" bestFit="1" customWidth="1"/>
    <col min="4871" max="4871" width="15.54296875" style="38" bestFit="1" customWidth="1"/>
    <col min="4872" max="4872" width="22.1796875" style="38" bestFit="1" customWidth="1"/>
    <col min="4873" max="4873" width="26.26953125" style="38" bestFit="1" customWidth="1"/>
    <col min="4874" max="4874" width="14.26953125" style="38" bestFit="1" customWidth="1"/>
    <col min="4875" max="4875" width="11.26953125" style="38" customWidth="1"/>
    <col min="4876" max="4876" width="8.7265625" style="38"/>
    <col min="4877" max="4877" width="10.1796875" style="38" bestFit="1" customWidth="1"/>
    <col min="4878" max="4878" width="7.54296875" style="38" bestFit="1" customWidth="1"/>
    <col min="4879" max="5120" width="8.7265625" style="38"/>
    <col min="5121" max="5121" width="10.7265625" style="38" bestFit="1" customWidth="1"/>
    <col min="5122" max="5122" width="12.7265625" style="38" bestFit="1" customWidth="1"/>
    <col min="5123" max="5123" width="35.1796875" style="38" bestFit="1" customWidth="1"/>
    <col min="5124" max="5125" width="8.7265625" style="38"/>
    <col min="5126" max="5126" width="18" style="38" bestFit="1" customWidth="1"/>
    <col min="5127" max="5127" width="15.54296875" style="38" bestFit="1" customWidth="1"/>
    <col min="5128" max="5128" width="22.1796875" style="38" bestFit="1" customWidth="1"/>
    <col min="5129" max="5129" width="26.26953125" style="38" bestFit="1" customWidth="1"/>
    <col min="5130" max="5130" width="14.26953125" style="38" bestFit="1" customWidth="1"/>
    <col min="5131" max="5131" width="11.26953125" style="38" customWidth="1"/>
    <col min="5132" max="5132" width="8.7265625" style="38"/>
    <col min="5133" max="5133" width="10.1796875" style="38" bestFit="1" customWidth="1"/>
    <col min="5134" max="5134" width="7.54296875" style="38" bestFit="1" customWidth="1"/>
    <col min="5135" max="5376" width="8.7265625" style="38"/>
    <col min="5377" max="5377" width="10.7265625" style="38" bestFit="1" customWidth="1"/>
    <col min="5378" max="5378" width="12.7265625" style="38" bestFit="1" customWidth="1"/>
    <col min="5379" max="5379" width="35.1796875" style="38" bestFit="1" customWidth="1"/>
    <col min="5380" max="5381" width="8.7265625" style="38"/>
    <col min="5382" max="5382" width="18" style="38" bestFit="1" customWidth="1"/>
    <col min="5383" max="5383" width="15.54296875" style="38" bestFit="1" customWidth="1"/>
    <col min="5384" max="5384" width="22.1796875" style="38" bestFit="1" customWidth="1"/>
    <col min="5385" max="5385" width="26.26953125" style="38" bestFit="1" customWidth="1"/>
    <col min="5386" max="5386" width="14.26953125" style="38" bestFit="1" customWidth="1"/>
    <col min="5387" max="5387" width="11.26953125" style="38" customWidth="1"/>
    <col min="5388" max="5388" width="8.7265625" style="38"/>
    <col min="5389" max="5389" width="10.1796875" style="38" bestFit="1" customWidth="1"/>
    <col min="5390" max="5390" width="7.54296875" style="38" bestFit="1" customWidth="1"/>
    <col min="5391" max="5632" width="8.7265625" style="38"/>
    <col min="5633" max="5633" width="10.7265625" style="38" bestFit="1" customWidth="1"/>
    <col min="5634" max="5634" width="12.7265625" style="38" bestFit="1" customWidth="1"/>
    <col min="5635" max="5635" width="35.1796875" style="38" bestFit="1" customWidth="1"/>
    <col min="5636" max="5637" width="8.7265625" style="38"/>
    <col min="5638" max="5638" width="18" style="38" bestFit="1" customWidth="1"/>
    <col min="5639" max="5639" width="15.54296875" style="38" bestFit="1" customWidth="1"/>
    <col min="5640" max="5640" width="22.1796875" style="38" bestFit="1" customWidth="1"/>
    <col min="5641" max="5641" width="26.26953125" style="38" bestFit="1" customWidth="1"/>
    <col min="5642" max="5642" width="14.26953125" style="38" bestFit="1" customWidth="1"/>
    <col min="5643" max="5643" width="11.26953125" style="38" customWidth="1"/>
    <col min="5644" max="5644" width="8.7265625" style="38"/>
    <col min="5645" max="5645" width="10.1796875" style="38" bestFit="1" customWidth="1"/>
    <col min="5646" max="5646" width="7.54296875" style="38" bestFit="1" customWidth="1"/>
    <col min="5647" max="5888" width="8.7265625" style="38"/>
    <col min="5889" max="5889" width="10.7265625" style="38" bestFit="1" customWidth="1"/>
    <col min="5890" max="5890" width="12.7265625" style="38" bestFit="1" customWidth="1"/>
    <col min="5891" max="5891" width="35.1796875" style="38" bestFit="1" customWidth="1"/>
    <col min="5892" max="5893" width="8.7265625" style="38"/>
    <col min="5894" max="5894" width="18" style="38" bestFit="1" customWidth="1"/>
    <col min="5895" max="5895" width="15.54296875" style="38" bestFit="1" customWidth="1"/>
    <col min="5896" max="5896" width="22.1796875" style="38" bestFit="1" customWidth="1"/>
    <col min="5897" max="5897" width="26.26953125" style="38" bestFit="1" customWidth="1"/>
    <col min="5898" max="5898" width="14.26953125" style="38" bestFit="1" customWidth="1"/>
    <col min="5899" max="5899" width="11.26953125" style="38" customWidth="1"/>
    <col min="5900" max="5900" width="8.7265625" style="38"/>
    <col min="5901" max="5901" width="10.1796875" style="38" bestFit="1" customWidth="1"/>
    <col min="5902" max="5902" width="7.54296875" style="38" bestFit="1" customWidth="1"/>
    <col min="5903" max="6144" width="8.7265625" style="38"/>
    <col min="6145" max="6145" width="10.7265625" style="38" bestFit="1" customWidth="1"/>
    <col min="6146" max="6146" width="12.7265625" style="38" bestFit="1" customWidth="1"/>
    <col min="6147" max="6147" width="35.1796875" style="38" bestFit="1" customWidth="1"/>
    <col min="6148" max="6149" width="8.7265625" style="38"/>
    <col min="6150" max="6150" width="18" style="38" bestFit="1" customWidth="1"/>
    <col min="6151" max="6151" width="15.54296875" style="38" bestFit="1" customWidth="1"/>
    <col min="6152" max="6152" width="22.1796875" style="38" bestFit="1" customWidth="1"/>
    <col min="6153" max="6153" width="26.26953125" style="38" bestFit="1" customWidth="1"/>
    <col min="6154" max="6154" width="14.26953125" style="38" bestFit="1" customWidth="1"/>
    <col min="6155" max="6155" width="11.26953125" style="38" customWidth="1"/>
    <col min="6156" max="6156" width="8.7265625" style="38"/>
    <col min="6157" max="6157" width="10.1796875" style="38" bestFit="1" customWidth="1"/>
    <col min="6158" max="6158" width="7.54296875" style="38" bestFit="1" customWidth="1"/>
    <col min="6159" max="6400" width="8.7265625" style="38"/>
    <col min="6401" max="6401" width="10.7265625" style="38" bestFit="1" customWidth="1"/>
    <col min="6402" max="6402" width="12.7265625" style="38" bestFit="1" customWidth="1"/>
    <col min="6403" max="6403" width="35.1796875" style="38" bestFit="1" customWidth="1"/>
    <col min="6404" max="6405" width="8.7265625" style="38"/>
    <col min="6406" max="6406" width="18" style="38" bestFit="1" customWidth="1"/>
    <col min="6407" max="6407" width="15.54296875" style="38" bestFit="1" customWidth="1"/>
    <col min="6408" max="6408" width="22.1796875" style="38" bestFit="1" customWidth="1"/>
    <col min="6409" max="6409" width="26.26953125" style="38" bestFit="1" customWidth="1"/>
    <col min="6410" max="6410" width="14.26953125" style="38" bestFit="1" customWidth="1"/>
    <col min="6411" max="6411" width="11.26953125" style="38" customWidth="1"/>
    <col min="6412" max="6412" width="8.7265625" style="38"/>
    <col min="6413" max="6413" width="10.1796875" style="38" bestFit="1" customWidth="1"/>
    <col min="6414" max="6414" width="7.54296875" style="38" bestFit="1" customWidth="1"/>
    <col min="6415" max="6656" width="8.7265625" style="38"/>
    <col min="6657" max="6657" width="10.7265625" style="38" bestFit="1" customWidth="1"/>
    <col min="6658" max="6658" width="12.7265625" style="38" bestFit="1" customWidth="1"/>
    <col min="6659" max="6659" width="35.1796875" style="38" bestFit="1" customWidth="1"/>
    <col min="6660" max="6661" width="8.7265625" style="38"/>
    <col min="6662" max="6662" width="18" style="38" bestFit="1" customWidth="1"/>
    <col min="6663" max="6663" width="15.54296875" style="38" bestFit="1" customWidth="1"/>
    <col min="6664" max="6664" width="22.1796875" style="38" bestFit="1" customWidth="1"/>
    <col min="6665" max="6665" width="26.26953125" style="38" bestFit="1" customWidth="1"/>
    <col min="6666" max="6666" width="14.26953125" style="38" bestFit="1" customWidth="1"/>
    <col min="6667" max="6667" width="11.26953125" style="38" customWidth="1"/>
    <col min="6668" max="6668" width="8.7265625" style="38"/>
    <col min="6669" max="6669" width="10.1796875" style="38" bestFit="1" customWidth="1"/>
    <col min="6670" max="6670" width="7.54296875" style="38" bestFit="1" customWidth="1"/>
    <col min="6671" max="6912" width="8.7265625" style="38"/>
    <col min="6913" max="6913" width="10.7265625" style="38" bestFit="1" customWidth="1"/>
    <col min="6914" max="6914" width="12.7265625" style="38" bestFit="1" customWidth="1"/>
    <col min="6915" max="6915" width="35.1796875" style="38" bestFit="1" customWidth="1"/>
    <col min="6916" max="6917" width="8.7265625" style="38"/>
    <col min="6918" max="6918" width="18" style="38" bestFit="1" customWidth="1"/>
    <col min="6919" max="6919" width="15.54296875" style="38" bestFit="1" customWidth="1"/>
    <col min="6920" max="6920" width="22.1796875" style="38" bestFit="1" customWidth="1"/>
    <col min="6921" max="6921" width="26.26953125" style="38" bestFit="1" customWidth="1"/>
    <col min="6922" max="6922" width="14.26953125" style="38" bestFit="1" customWidth="1"/>
    <col min="6923" max="6923" width="11.26953125" style="38" customWidth="1"/>
    <col min="6924" max="6924" width="8.7265625" style="38"/>
    <col min="6925" max="6925" width="10.1796875" style="38" bestFit="1" customWidth="1"/>
    <col min="6926" max="6926" width="7.54296875" style="38" bestFit="1" customWidth="1"/>
    <col min="6927" max="7168" width="8.7265625" style="38"/>
    <col min="7169" max="7169" width="10.7265625" style="38" bestFit="1" customWidth="1"/>
    <col min="7170" max="7170" width="12.7265625" style="38" bestFit="1" customWidth="1"/>
    <col min="7171" max="7171" width="35.1796875" style="38" bestFit="1" customWidth="1"/>
    <col min="7172" max="7173" width="8.7265625" style="38"/>
    <col min="7174" max="7174" width="18" style="38" bestFit="1" customWidth="1"/>
    <col min="7175" max="7175" width="15.54296875" style="38" bestFit="1" customWidth="1"/>
    <col min="7176" max="7176" width="22.1796875" style="38" bestFit="1" customWidth="1"/>
    <col min="7177" max="7177" width="26.26953125" style="38" bestFit="1" customWidth="1"/>
    <col min="7178" max="7178" width="14.26953125" style="38" bestFit="1" customWidth="1"/>
    <col min="7179" max="7179" width="11.26953125" style="38" customWidth="1"/>
    <col min="7180" max="7180" width="8.7265625" style="38"/>
    <col min="7181" max="7181" width="10.1796875" style="38" bestFit="1" customWidth="1"/>
    <col min="7182" max="7182" width="7.54296875" style="38" bestFit="1" customWidth="1"/>
    <col min="7183" max="7424" width="8.7265625" style="38"/>
    <col min="7425" max="7425" width="10.7265625" style="38" bestFit="1" customWidth="1"/>
    <col min="7426" max="7426" width="12.7265625" style="38" bestFit="1" customWidth="1"/>
    <col min="7427" max="7427" width="35.1796875" style="38" bestFit="1" customWidth="1"/>
    <col min="7428" max="7429" width="8.7265625" style="38"/>
    <col min="7430" max="7430" width="18" style="38" bestFit="1" customWidth="1"/>
    <col min="7431" max="7431" width="15.54296875" style="38" bestFit="1" customWidth="1"/>
    <col min="7432" max="7432" width="22.1796875" style="38" bestFit="1" customWidth="1"/>
    <col min="7433" max="7433" width="26.26953125" style="38" bestFit="1" customWidth="1"/>
    <col min="7434" max="7434" width="14.26953125" style="38" bestFit="1" customWidth="1"/>
    <col min="7435" max="7435" width="11.26953125" style="38" customWidth="1"/>
    <col min="7436" max="7436" width="8.7265625" style="38"/>
    <col min="7437" max="7437" width="10.1796875" style="38" bestFit="1" customWidth="1"/>
    <col min="7438" max="7438" width="7.54296875" style="38" bestFit="1" customWidth="1"/>
    <col min="7439" max="7680" width="8.7265625" style="38"/>
    <col min="7681" max="7681" width="10.7265625" style="38" bestFit="1" customWidth="1"/>
    <col min="7682" max="7682" width="12.7265625" style="38" bestFit="1" customWidth="1"/>
    <col min="7683" max="7683" width="35.1796875" style="38" bestFit="1" customWidth="1"/>
    <col min="7684" max="7685" width="8.7265625" style="38"/>
    <col min="7686" max="7686" width="18" style="38" bestFit="1" customWidth="1"/>
    <col min="7687" max="7687" width="15.54296875" style="38" bestFit="1" customWidth="1"/>
    <col min="7688" max="7688" width="22.1796875" style="38" bestFit="1" customWidth="1"/>
    <col min="7689" max="7689" width="26.26953125" style="38" bestFit="1" customWidth="1"/>
    <col min="7690" max="7690" width="14.26953125" style="38" bestFit="1" customWidth="1"/>
    <col min="7691" max="7691" width="11.26953125" style="38" customWidth="1"/>
    <col min="7692" max="7692" width="8.7265625" style="38"/>
    <col min="7693" max="7693" width="10.1796875" style="38" bestFit="1" customWidth="1"/>
    <col min="7694" max="7694" width="7.54296875" style="38" bestFit="1" customWidth="1"/>
    <col min="7695" max="7936" width="8.7265625" style="38"/>
    <col min="7937" max="7937" width="10.7265625" style="38" bestFit="1" customWidth="1"/>
    <col min="7938" max="7938" width="12.7265625" style="38" bestFit="1" customWidth="1"/>
    <col min="7939" max="7939" width="35.1796875" style="38" bestFit="1" customWidth="1"/>
    <col min="7940" max="7941" width="8.7265625" style="38"/>
    <col min="7942" max="7942" width="18" style="38" bestFit="1" customWidth="1"/>
    <col min="7943" max="7943" width="15.54296875" style="38" bestFit="1" customWidth="1"/>
    <col min="7944" max="7944" width="22.1796875" style="38" bestFit="1" customWidth="1"/>
    <col min="7945" max="7945" width="26.26953125" style="38" bestFit="1" customWidth="1"/>
    <col min="7946" max="7946" width="14.26953125" style="38" bestFit="1" customWidth="1"/>
    <col min="7947" max="7947" width="11.26953125" style="38" customWidth="1"/>
    <col min="7948" max="7948" width="8.7265625" style="38"/>
    <col min="7949" max="7949" width="10.1796875" style="38" bestFit="1" customWidth="1"/>
    <col min="7950" max="7950" width="7.54296875" style="38" bestFit="1" customWidth="1"/>
    <col min="7951" max="8192" width="8.7265625" style="38"/>
    <col min="8193" max="8193" width="10.7265625" style="38" bestFit="1" customWidth="1"/>
    <col min="8194" max="8194" width="12.7265625" style="38" bestFit="1" customWidth="1"/>
    <col min="8195" max="8195" width="35.1796875" style="38" bestFit="1" customWidth="1"/>
    <col min="8196" max="8197" width="8.7265625" style="38"/>
    <col min="8198" max="8198" width="18" style="38" bestFit="1" customWidth="1"/>
    <col min="8199" max="8199" width="15.54296875" style="38" bestFit="1" customWidth="1"/>
    <col min="8200" max="8200" width="22.1796875" style="38" bestFit="1" customWidth="1"/>
    <col min="8201" max="8201" width="26.26953125" style="38" bestFit="1" customWidth="1"/>
    <col min="8202" max="8202" width="14.26953125" style="38" bestFit="1" customWidth="1"/>
    <col min="8203" max="8203" width="11.26953125" style="38" customWidth="1"/>
    <col min="8204" max="8204" width="8.7265625" style="38"/>
    <col min="8205" max="8205" width="10.1796875" style="38" bestFit="1" customWidth="1"/>
    <col min="8206" max="8206" width="7.54296875" style="38" bestFit="1" customWidth="1"/>
    <col min="8207" max="8448" width="8.7265625" style="38"/>
    <col min="8449" max="8449" width="10.7265625" style="38" bestFit="1" customWidth="1"/>
    <col min="8450" max="8450" width="12.7265625" style="38" bestFit="1" customWidth="1"/>
    <col min="8451" max="8451" width="35.1796875" style="38" bestFit="1" customWidth="1"/>
    <col min="8452" max="8453" width="8.7265625" style="38"/>
    <col min="8454" max="8454" width="18" style="38" bestFit="1" customWidth="1"/>
    <col min="8455" max="8455" width="15.54296875" style="38" bestFit="1" customWidth="1"/>
    <col min="8456" max="8456" width="22.1796875" style="38" bestFit="1" customWidth="1"/>
    <col min="8457" max="8457" width="26.26953125" style="38" bestFit="1" customWidth="1"/>
    <col min="8458" max="8458" width="14.26953125" style="38" bestFit="1" customWidth="1"/>
    <col min="8459" max="8459" width="11.26953125" style="38" customWidth="1"/>
    <col min="8460" max="8460" width="8.7265625" style="38"/>
    <col min="8461" max="8461" width="10.1796875" style="38" bestFit="1" customWidth="1"/>
    <col min="8462" max="8462" width="7.54296875" style="38" bestFit="1" customWidth="1"/>
    <col min="8463" max="8704" width="8.7265625" style="38"/>
    <col min="8705" max="8705" width="10.7265625" style="38" bestFit="1" customWidth="1"/>
    <col min="8706" max="8706" width="12.7265625" style="38" bestFit="1" customWidth="1"/>
    <col min="8707" max="8707" width="35.1796875" style="38" bestFit="1" customWidth="1"/>
    <col min="8708" max="8709" width="8.7265625" style="38"/>
    <col min="8710" max="8710" width="18" style="38" bestFit="1" customWidth="1"/>
    <col min="8711" max="8711" width="15.54296875" style="38" bestFit="1" customWidth="1"/>
    <col min="8712" max="8712" width="22.1796875" style="38" bestFit="1" customWidth="1"/>
    <col min="8713" max="8713" width="26.26953125" style="38" bestFit="1" customWidth="1"/>
    <col min="8714" max="8714" width="14.26953125" style="38" bestFit="1" customWidth="1"/>
    <col min="8715" max="8715" width="11.26953125" style="38" customWidth="1"/>
    <col min="8716" max="8716" width="8.7265625" style="38"/>
    <col min="8717" max="8717" width="10.1796875" style="38" bestFit="1" customWidth="1"/>
    <col min="8718" max="8718" width="7.54296875" style="38" bestFit="1" customWidth="1"/>
    <col min="8719" max="8960" width="8.7265625" style="38"/>
    <col min="8961" max="8961" width="10.7265625" style="38" bestFit="1" customWidth="1"/>
    <col min="8962" max="8962" width="12.7265625" style="38" bestFit="1" customWidth="1"/>
    <col min="8963" max="8963" width="35.1796875" style="38" bestFit="1" customWidth="1"/>
    <col min="8964" max="8965" width="8.7265625" style="38"/>
    <col min="8966" max="8966" width="18" style="38" bestFit="1" customWidth="1"/>
    <col min="8967" max="8967" width="15.54296875" style="38" bestFit="1" customWidth="1"/>
    <col min="8968" max="8968" width="22.1796875" style="38" bestFit="1" customWidth="1"/>
    <col min="8969" max="8969" width="26.26953125" style="38" bestFit="1" customWidth="1"/>
    <col min="8970" max="8970" width="14.26953125" style="38" bestFit="1" customWidth="1"/>
    <col min="8971" max="8971" width="11.26953125" style="38" customWidth="1"/>
    <col min="8972" max="8972" width="8.7265625" style="38"/>
    <col min="8973" max="8973" width="10.1796875" style="38" bestFit="1" customWidth="1"/>
    <col min="8974" max="8974" width="7.54296875" style="38" bestFit="1" customWidth="1"/>
    <col min="8975" max="9216" width="8.7265625" style="38"/>
    <col min="9217" max="9217" width="10.7265625" style="38" bestFit="1" customWidth="1"/>
    <col min="9218" max="9218" width="12.7265625" style="38" bestFit="1" customWidth="1"/>
    <col min="9219" max="9219" width="35.1796875" style="38" bestFit="1" customWidth="1"/>
    <col min="9220" max="9221" width="8.7265625" style="38"/>
    <col min="9222" max="9222" width="18" style="38" bestFit="1" customWidth="1"/>
    <col min="9223" max="9223" width="15.54296875" style="38" bestFit="1" customWidth="1"/>
    <col min="9224" max="9224" width="22.1796875" style="38" bestFit="1" customWidth="1"/>
    <col min="9225" max="9225" width="26.26953125" style="38" bestFit="1" customWidth="1"/>
    <col min="9226" max="9226" width="14.26953125" style="38" bestFit="1" customWidth="1"/>
    <col min="9227" max="9227" width="11.26953125" style="38" customWidth="1"/>
    <col min="9228" max="9228" width="8.7265625" style="38"/>
    <col min="9229" max="9229" width="10.1796875" style="38" bestFit="1" customWidth="1"/>
    <col min="9230" max="9230" width="7.54296875" style="38" bestFit="1" customWidth="1"/>
    <col min="9231" max="9472" width="8.7265625" style="38"/>
    <col min="9473" max="9473" width="10.7265625" style="38" bestFit="1" customWidth="1"/>
    <col min="9474" max="9474" width="12.7265625" style="38" bestFit="1" customWidth="1"/>
    <col min="9475" max="9475" width="35.1796875" style="38" bestFit="1" customWidth="1"/>
    <col min="9476" max="9477" width="8.7265625" style="38"/>
    <col min="9478" max="9478" width="18" style="38" bestFit="1" customWidth="1"/>
    <col min="9479" max="9479" width="15.54296875" style="38" bestFit="1" customWidth="1"/>
    <col min="9480" max="9480" width="22.1796875" style="38" bestFit="1" customWidth="1"/>
    <col min="9481" max="9481" width="26.26953125" style="38" bestFit="1" customWidth="1"/>
    <col min="9482" max="9482" width="14.26953125" style="38" bestFit="1" customWidth="1"/>
    <col min="9483" max="9483" width="11.26953125" style="38" customWidth="1"/>
    <col min="9484" max="9484" width="8.7265625" style="38"/>
    <col min="9485" max="9485" width="10.1796875" style="38" bestFit="1" customWidth="1"/>
    <col min="9486" max="9486" width="7.54296875" style="38" bestFit="1" customWidth="1"/>
    <col min="9487" max="9728" width="8.7265625" style="38"/>
    <col min="9729" max="9729" width="10.7265625" style="38" bestFit="1" customWidth="1"/>
    <col min="9730" max="9730" width="12.7265625" style="38" bestFit="1" customWidth="1"/>
    <col min="9731" max="9731" width="35.1796875" style="38" bestFit="1" customWidth="1"/>
    <col min="9732" max="9733" width="8.7265625" style="38"/>
    <col min="9734" max="9734" width="18" style="38" bestFit="1" customWidth="1"/>
    <col min="9735" max="9735" width="15.54296875" style="38" bestFit="1" customWidth="1"/>
    <col min="9736" max="9736" width="22.1796875" style="38" bestFit="1" customWidth="1"/>
    <col min="9737" max="9737" width="26.26953125" style="38" bestFit="1" customWidth="1"/>
    <col min="9738" max="9738" width="14.26953125" style="38" bestFit="1" customWidth="1"/>
    <col min="9739" max="9739" width="11.26953125" style="38" customWidth="1"/>
    <col min="9740" max="9740" width="8.7265625" style="38"/>
    <col min="9741" max="9741" width="10.1796875" style="38" bestFit="1" customWidth="1"/>
    <col min="9742" max="9742" width="7.54296875" style="38" bestFit="1" customWidth="1"/>
    <col min="9743" max="9984" width="8.7265625" style="38"/>
    <col min="9985" max="9985" width="10.7265625" style="38" bestFit="1" customWidth="1"/>
    <col min="9986" max="9986" width="12.7265625" style="38" bestFit="1" customWidth="1"/>
    <col min="9987" max="9987" width="35.1796875" style="38" bestFit="1" customWidth="1"/>
    <col min="9988" max="9989" width="8.7265625" style="38"/>
    <col min="9990" max="9990" width="18" style="38" bestFit="1" customWidth="1"/>
    <col min="9991" max="9991" width="15.54296875" style="38" bestFit="1" customWidth="1"/>
    <col min="9992" max="9992" width="22.1796875" style="38" bestFit="1" customWidth="1"/>
    <col min="9993" max="9993" width="26.26953125" style="38" bestFit="1" customWidth="1"/>
    <col min="9994" max="9994" width="14.26953125" style="38" bestFit="1" customWidth="1"/>
    <col min="9995" max="9995" width="11.26953125" style="38" customWidth="1"/>
    <col min="9996" max="9996" width="8.7265625" style="38"/>
    <col min="9997" max="9997" width="10.1796875" style="38" bestFit="1" customWidth="1"/>
    <col min="9998" max="9998" width="7.54296875" style="38" bestFit="1" customWidth="1"/>
    <col min="9999" max="10240" width="8.7265625" style="38"/>
    <col min="10241" max="10241" width="10.7265625" style="38" bestFit="1" customWidth="1"/>
    <col min="10242" max="10242" width="12.7265625" style="38" bestFit="1" customWidth="1"/>
    <col min="10243" max="10243" width="35.1796875" style="38" bestFit="1" customWidth="1"/>
    <col min="10244" max="10245" width="8.7265625" style="38"/>
    <col min="10246" max="10246" width="18" style="38" bestFit="1" customWidth="1"/>
    <col min="10247" max="10247" width="15.54296875" style="38" bestFit="1" customWidth="1"/>
    <col min="10248" max="10248" width="22.1796875" style="38" bestFit="1" customWidth="1"/>
    <col min="10249" max="10249" width="26.26953125" style="38" bestFit="1" customWidth="1"/>
    <col min="10250" max="10250" width="14.26953125" style="38" bestFit="1" customWidth="1"/>
    <col min="10251" max="10251" width="11.26953125" style="38" customWidth="1"/>
    <col min="10252" max="10252" width="8.7265625" style="38"/>
    <col min="10253" max="10253" width="10.1796875" style="38" bestFit="1" customWidth="1"/>
    <col min="10254" max="10254" width="7.54296875" style="38" bestFit="1" customWidth="1"/>
    <col min="10255" max="10496" width="8.7265625" style="38"/>
    <col min="10497" max="10497" width="10.7265625" style="38" bestFit="1" customWidth="1"/>
    <col min="10498" max="10498" width="12.7265625" style="38" bestFit="1" customWidth="1"/>
    <col min="10499" max="10499" width="35.1796875" style="38" bestFit="1" customWidth="1"/>
    <col min="10500" max="10501" width="8.7265625" style="38"/>
    <col min="10502" max="10502" width="18" style="38" bestFit="1" customWidth="1"/>
    <col min="10503" max="10503" width="15.54296875" style="38" bestFit="1" customWidth="1"/>
    <col min="10504" max="10504" width="22.1796875" style="38" bestFit="1" customWidth="1"/>
    <col min="10505" max="10505" width="26.26953125" style="38" bestFit="1" customWidth="1"/>
    <col min="10506" max="10506" width="14.26953125" style="38" bestFit="1" customWidth="1"/>
    <col min="10507" max="10507" width="11.26953125" style="38" customWidth="1"/>
    <col min="10508" max="10508" width="8.7265625" style="38"/>
    <col min="10509" max="10509" width="10.1796875" style="38" bestFit="1" customWidth="1"/>
    <col min="10510" max="10510" width="7.54296875" style="38" bestFit="1" customWidth="1"/>
    <col min="10511" max="10752" width="8.7265625" style="38"/>
    <col min="10753" max="10753" width="10.7265625" style="38" bestFit="1" customWidth="1"/>
    <col min="10754" max="10754" width="12.7265625" style="38" bestFit="1" customWidth="1"/>
    <col min="10755" max="10755" width="35.1796875" style="38" bestFit="1" customWidth="1"/>
    <col min="10756" max="10757" width="8.7265625" style="38"/>
    <col min="10758" max="10758" width="18" style="38" bestFit="1" customWidth="1"/>
    <col min="10759" max="10759" width="15.54296875" style="38" bestFit="1" customWidth="1"/>
    <col min="10760" max="10760" width="22.1796875" style="38" bestFit="1" customWidth="1"/>
    <col min="10761" max="10761" width="26.26953125" style="38" bestFit="1" customWidth="1"/>
    <col min="10762" max="10762" width="14.26953125" style="38" bestFit="1" customWidth="1"/>
    <col min="10763" max="10763" width="11.26953125" style="38" customWidth="1"/>
    <col min="10764" max="10764" width="8.7265625" style="38"/>
    <col min="10765" max="10765" width="10.1796875" style="38" bestFit="1" customWidth="1"/>
    <col min="10766" max="10766" width="7.54296875" style="38" bestFit="1" customWidth="1"/>
    <col min="10767" max="11008" width="8.7265625" style="38"/>
    <col min="11009" max="11009" width="10.7265625" style="38" bestFit="1" customWidth="1"/>
    <col min="11010" max="11010" width="12.7265625" style="38" bestFit="1" customWidth="1"/>
    <col min="11011" max="11011" width="35.1796875" style="38" bestFit="1" customWidth="1"/>
    <col min="11012" max="11013" width="8.7265625" style="38"/>
    <col min="11014" max="11014" width="18" style="38" bestFit="1" customWidth="1"/>
    <col min="11015" max="11015" width="15.54296875" style="38" bestFit="1" customWidth="1"/>
    <col min="11016" max="11016" width="22.1796875" style="38" bestFit="1" customWidth="1"/>
    <col min="11017" max="11017" width="26.26953125" style="38" bestFit="1" customWidth="1"/>
    <col min="11018" max="11018" width="14.26953125" style="38" bestFit="1" customWidth="1"/>
    <col min="11019" max="11019" width="11.26953125" style="38" customWidth="1"/>
    <col min="11020" max="11020" width="8.7265625" style="38"/>
    <col min="11021" max="11021" width="10.1796875" style="38" bestFit="1" customWidth="1"/>
    <col min="11022" max="11022" width="7.54296875" style="38" bestFit="1" customWidth="1"/>
    <col min="11023" max="11264" width="8.7265625" style="38"/>
    <col min="11265" max="11265" width="10.7265625" style="38" bestFit="1" customWidth="1"/>
    <col min="11266" max="11266" width="12.7265625" style="38" bestFit="1" customWidth="1"/>
    <col min="11267" max="11267" width="35.1796875" style="38" bestFit="1" customWidth="1"/>
    <col min="11268" max="11269" width="8.7265625" style="38"/>
    <col min="11270" max="11270" width="18" style="38" bestFit="1" customWidth="1"/>
    <col min="11271" max="11271" width="15.54296875" style="38" bestFit="1" customWidth="1"/>
    <col min="11272" max="11272" width="22.1796875" style="38" bestFit="1" customWidth="1"/>
    <col min="11273" max="11273" width="26.26953125" style="38" bestFit="1" customWidth="1"/>
    <col min="11274" max="11274" width="14.26953125" style="38" bestFit="1" customWidth="1"/>
    <col min="11275" max="11275" width="11.26953125" style="38" customWidth="1"/>
    <col min="11276" max="11276" width="8.7265625" style="38"/>
    <col min="11277" max="11277" width="10.1796875" style="38" bestFit="1" customWidth="1"/>
    <col min="11278" max="11278" width="7.54296875" style="38" bestFit="1" customWidth="1"/>
    <col min="11279" max="11520" width="8.7265625" style="38"/>
    <col min="11521" max="11521" width="10.7265625" style="38" bestFit="1" customWidth="1"/>
    <col min="11522" max="11522" width="12.7265625" style="38" bestFit="1" customWidth="1"/>
    <col min="11523" max="11523" width="35.1796875" style="38" bestFit="1" customWidth="1"/>
    <col min="11524" max="11525" width="8.7265625" style="38"/>
    <col min="11526" max="11526" width="18" style="38" bestFit="1" customWidth="1"/>
    <col min="11527" max="11527" width="15.54296875" style="38" bestFit="1" customWidth="1"/>
    <col min="11528" max="11528" width="22.1796875" style="38" bestFit="1" customWidth="1"/>
    <col min="11529" max="11529" width="26.26953125" style="38" bestFit="1" customWidth="1"/>
    <col min="11530" max="11530" width="14.26953125" style="38" bestFit="1" customWidth="1"/>
    <col min="11531" max="11531" width="11.26953125" style="38" customWidth="1"/>
    <col min="11532" max="11532" width="8.7265625" style="38"/>
    <col min="11533" max="11533" width="10.1796875" style="38" bestFit="1" customWidth="1"/>
    <col min="11534" max="11534" width="7.54296875" style="38" bestFit="1" customWidth="1"/>
    <col min="11535" max="11776" width="8.7265625" style="38"/>
    <col min="11777" max="11777" width="10.7265625" style="38" bestFit="1" customWidth="1"/>
    <col min="11778" max="11778" width="12.7265625" style="38" bestFit="1" customWidth="1"/>
    <col min="11779" max="11779" width="35.1796875" style="38" bestFit="1" customWidth="1"/>
    <col min="11780" max="11781" width="8.7265625" style="38"/>
    <col min="11782" max="11782" width="18" style="38" bestFit="1" customWidth="1"/>
    <col min="11783" max="11783" width="15.54296875" style="38" bestFit="1" customWidth="1"/>
    <col min="11784" max="11784" width="22.1796875" style="38" bestFit="1" customWidth="1"/>
    <col min="11785" max="11785" width="26.26953125" style="38" bestFit="1" customWidth="1"/>
    <col min="11786" max="11786" width="14.26953125" style="38" bestFit="1" customWidth="1"/>
    <col min="11787" max="11787" width="11.26953125" style="38" customWidth="1"/>
    <col min="11788" max="11788" width="8.7265625" style="38"/>
    <col min="11789" max="11789" width="10.1796875" style="38" bestFit="1" customWidth="1"/>
    <col min="11790" max="11790" width="7.54296875" style="38" bestFit="1" customWidth="1"/>
    <col min="11791" max="12032" width="8.7265625" style="38"/>
    <col min="12033" max="12033" width="10.7265625" style="38" bestFit="1" customWidth="1"/>
    <col min="12034" max="12034" width="12.7265625" style="38" bestFit="1" customWidth="1"/>
    <col min="12035" max="12035" width="35.1796875" style="38" bestFit="1" customWidth="1"/>
    <col min="12036" max="12037" width="8.7265625" style="38"/>
    <col min="12038" max="12038" width="18" style="38" bestFit="1" customWidth="1"/>
    <col min="12039" max="12039" width="15.54296875" style="38" bestFit="1" customWidth="1"/>
    <col min="12040" max="12040" width="22.1796875" style="38" bestFit="1" customWidth="1"/>
    <col min="12041" max="12041" width="26.26953125" style="38" bestFit="1" customWidth="1"/>
    <col min="12042" max="12042" width="14.26953125" style="38" bestFit="1" customWidth="1"/>
    <col min="12043" max="12043" width="11.26953125" style="38" customWidth="1"/>
    <col min="12044" max="12044" width="8.7265625" style="38"/>
    <col min="12045" max="12045" width="10.1796875" style="38" bestFit="1" customWidth="1"/>
    <col min="12046" max="12046" width="7.54296875" style="38" bestFit="1" customWidth="1"/>
    <col min="12047" max="12288" width="8.7265625" style="38"/>
    <col min="12289" max="12289" width="10.7265625" style="38" bestFit="1" customWidth="1"/>
    <col min="12290" max="12290" width="12.7265625" style="38" bestFit="1" customWidth="1"/>
    <col min="12291" max="12291" width="35.1796875" style="38" bestFit="1" customWidth="1"/>
    <col min="12292" max="12293" width="8.7265625" style="38"/>
    <col min="12294" max="12294" width="18" style="38" bestFit="1" customWidth="1"/>
    <col min="12295" max="12295" width="15.54296875" style="38" bestFit="1" customWidth="1"/>
    <col min="12296" max="12296" width="22.1796875" style="38" bestFit="1" customWidth="1"/>
    <col min="12297" max="12297" width="26.26953125" style="38" bestFit="1" customWidth="1"/>
    <col min="12298" max="12298" width="14.26953125" style="38" bestFit="1" customWidth="1"/>
    <col min="12299" max="12299" width="11.26953125" style="38" customWidth="1"/>
    <col min="12300" max="12300" width="8.7265625" style="38"/>
    <col min="12301" max="12301" width="10.1796875" style="38" bestFit="1" customWidth="1"/>
    <col min="12302" max="12302" width="7.54296875" style="38" bestFit="1" customWidth="1"/>
    <col min="12303" max="12544" width="8.7265625" style="38"/>
    <col min="12545" max="12545" width="10.7265625" style="38" bestFit="1" customWidth="1"/>
    <col min="12546" max="12546" width="12.7265625" style="38" bestFit="1" customWidth="1"/>
    <col min="12547" max="12547" width="35.1796875" style="38" bestFit="1" customWidth="1"/>
    <col min="12548" max="12549" width="8.7265625" style="38"/>
    <col min="12550" max="12550" width="18" style="38" bestFit="1" customWidth="1"/>
    <col min="12551" max="12551" width="15.54296875" style="38" bestFit="1" customWidth="1"/>
    <col min="12552" max="12552" width="22.1796875" style="38" bestFit="1" customWidth="1"/>
    <col min="12553" max="12553" width="26.26953125" style="38" bestFit="1" customWidth="1"/>
    <col min="12554" max="12554" width="14.26953125" style="38" bestFit="1" customWidth="1"/>
    <col min="12555" max="12555" width="11.26953125" style="38" customWidth="1"/>
    <col min="12556" max="12556" width="8.7265625" style="38"/>
    <col min="12557" max="12557" width="10.1796875" style="38" bestFit="1" customWidth="1"/>
    <col min="12558" max="12558" width="7.54296875" style="38" bestFit="1" customWidth="1"/>
    <col min="12559" max="12800" width="8.7265625" style="38"/>
    <col min="12801" max="12801" width="10.7265625" style="38" bestFit="1" customWidth="1"/>
    <col min="12802" max="12802" width="12.7265625" style="38" bestFit="1" customWidth="1"/>
    <col min="12803" max="12803" width="35.1796875" style="38" bestFit="1" customWidth="1"/>
    <col min="12804" max="12805" width="8.7265625" style="38"/>
    <col min="12806" max="12806" width="18" style="38" bestFit="1" customWidth="1"/>
    <col min="12807" max="12807" width="15.54296875" style="38" bestFit="1" customWidth="1"/>
    <col min="12808" max="12808" width="22.1796875" style="38" bestFit="1" customWidth="1"/>
    <col min="12809" max="12809" width="26.26953125" style="38" bestFit="1" customWidth="1"/>
    <col min="12810" max="12810" width="14.26953125" style="38" bestFit="1" customWidth="1"/>
    <col min="12811" max="12811" width="11.26953125" style="38" customWidth="1"/>
    <col min="12812" max="12812" width="8.7265625" style="38"/>
    <col min="12813" max="12813" width="10.1796875" style="38" bestFit="1" customWidth="1"/>
    <col min="12814" max="12814" width="7.54296875" style="38" bestFit="1" customWidth="1"/>
    <col min="12815" max="13056" width="8.7265625" style="38"/>
    <col min="13057" max="13057" width="10.7265625" style="38" bestFit="1" customWidth="1"/>
    <col min="13058" max="13058" width="12.7265625" style="38" bestFit="1" customWidth="1"/>
    <col min="13059" max="13059" width="35.1796875" style="38" bestFit="1" customWidth="1"/>
    <col min="13060" max="13061" width="8.7265625" style="38"/>
    <col min="13062" max="13062" width="18" style="38" bestFit="1" customWidth="1"/>
    <col min="13063" max="13063" width="15.54296875" style="38" bestFit="1" customWidth="1"/>
    <col min="13064" max="13064" width="22.1796875" style="38" bestFit="1" customWidth="1"/>
    <col min="13065" max="13065" width="26.26953125" style="38" bestFit="1" customWidth="1"/>
    <col min="13066" max="13066" width="14.26953125" style="38" bestFit="1" customWidth="1"/>
    <col min="13067" max="13067" width="11.26953125" style="38" customWidth="1"/>
    <col min="13068" max="13068" width="8.7265625" style="38"/>
    <col min="13069" max="13069" width="10.1796875" style="38" bestFit="1" customWidth="1"/>
    <col min="13070" max="13070" width="7.54296875" style="38" bestFit="1" customWidth="1"/>
    <col min="13071" max="13312" width="8.7265625" style="38"/>
    <col min="13313" max="13313" width="10.7265625" style="38" bestFit="1" customWidth="1"/>
    <col min="13314" max="13314" width="12.7265625" style="38" bestFit="1" customWidth="1"/>
    <col min="13315" max="13315" width="35.1796875" style="38" bestFit="1" customWidth="1"/>
    <col min="13316" max="13317" width="8.7265625" style="38"/>
    <col min="13318" max="13318" width="18" style="38" bestFit="1" customWidth="1"/>
    <col min="13319" max="13319" width="15.54296875" style="38" bestFit="1" customWidth="1"/>
    <col min="13320" max="13320" width="22.1796875" style="38" bestFit="1" customWidth="1"/>
    <col min="13321" max="13321" width="26.26953125" style="38" bestFit="1" customWidth="1"/>
    <col min="13322" max="13322" width="14.26953125" style="38" bestFit="1" customWidth="1"/>
    <col min="13323" max="13323" width="11.26953125" style="38" customWidth="1"/>
    <col min="13324" max="13324" width="8.7265625" style="38"/>
    <col min="13325" max="13325" width="10.1796875" style="38" bestFit="1" customWidth="1"/>
    <col min="13326" max="13326" width="7.54296875" style="38" bestFit="1" customWidth="1"/>
    <col min="13327" max="13568" width="8.7265625" style="38"/>
    <col min="13569" max="13569" width="10.7265625" style="38" bestFit="1" customWidth="1"/>
    <col min="13570" max="13570" width="12.7265625" style="38" bestFit="1" customWidth="1"/>
    <col min="13571" max="13571" width="35.1796875" style="38" bestFit="1" customWidth="1"/>
    <col min="13572" max="13573" width="8.7265625" style="38"/>
    <col min="13574" max="13574" width="18" style="38" bestFit="1" customWidth="1"/>
    <col min="13575" max="13575" width="15.54296875" style="38" bestFit="1" customWidth="1"/>
    <col min="13576" max="13576" width="22.1796875" style="38" bestFit="1" customWidth="1"/>
    <col min="13577" max="13577" width="26.26953125" style="38" bestFit="1" customWidth="1"/>
    <col min="13578" max="13578" width="14.26953125" style="38" bestFit="1" customWidth="1"/>
    <col min="13579" max="13579" width="11.26953125" style="38" customWidth="1"/>
    <col min="13580" max="13580" width="8.7265625" style="38"/>
    <col min="13581" max="13581" width="10.1796875" style="38" bestFit="1" customWidth="1"/>
    <col min="13582" max="13582" width="7.54296875" style="38" bestFit="1" customWidth="1"/>
    <col min="13583" max="13824" width="8.7265625" style="38"/>
    <col min="13825" max="13825" width="10.7265625" style="38" bestFit="1" customWidth="1"/>
    <col min="13826" max="13826" width="12.7265625" style="38" bestFit="1" customWidth="1"/>
    <col min="13827" max="13827" width="35.1796875" style="38" bestFit="1" customWidth="1"/>
    <col min="13828" max="13829" width="8.7265625" style="38"/>
    <col min="13830" max="13830" width="18" style="38" bestFit="1" customWidth="1"/>
    <col min="13831" max="13831" width="15.54296875" style="38" bestFit="1" customWidth="1"/>
    <col min="13832" max="13832" width="22.1796875" style="38" bestFit="1" customWidth="1"/>
    <col min="13833" max="13833" width="26.26953125" style="38" bestFit="1" customWidth="1"/>
    <col min="13834" max="13834" width="14.26953125" style="38" bestFit="1" customWidth="1"/>
    <col min="13835" max="13835" width="11.26953125" style="38" customWidth="1"/>
    <col min="13836" max="13836" width="8.7265625" style="38"/>
    <col min="13837" max="13837" width="10.1796875" style="38" bestFit="1" customWidth="1"/>
    <col min="13838" max="13838" width="7.54296875" style="38" bestFit="1" customWidth="1"/>
    <col min="13839" max="14080" width="8.7265625" style="38"/>
    <col min="14081" max="14081" width="10.7265625" style="38" bestFit="1" customWidth="1"/>
    <col min="14082" max="14082" width="12.7265625" style="38" bestFit="1" customWidth="1"/>
    <col min="14083" max="14083" width="35.1796875" style="38" bestFit="1" customWidth="1"/>
    <col min="14084" max="14085" width="8.7265625" style="38"/>
    <col min="14086" max="14086" width="18" style="38" bestFit="1" customWidth="1"/>
    <col min="14087" max="14087" width="15.54296875" style="38" bestFit="1" customWidth="1"/>
    <col min="14088" max="14088" width="22.1796875" style="38" bestFit="1" customWidth="1"/>
    <col min="14089" max="14089" width="26.26953125" style="38" bestFit="1" customWidth="1"/>
    <col min="14090" max="14090" width="14.26953125" style="38" bestFit="1" customWidth="1"/>
    <col min="14091" max="14091" width="11.26953125" style="38" customWidth="1"/>
    <col min="14092" max="14092" width="8.7265625" style="38"/>
    <col min="14093" max="14093" width="10.1796875" style="38" bestFit="1" customWidth="1"/>
    <col min="14094" max="14094" width="7.54296875" style="38" bestFit="1" customWidth="1"/>
    <col min="14095" max="14336" width="8.7265625" style="38"/>
    <col min="14337" max="14337" width="10.7265625" style="38" bestFit="1" customWidth="1"/>
    <col min="14338" max="14338" width="12.7265625" style="38" bestFit="1" customWidth="1"/>
    <col min="14339" max="14339" width="35.1796875" style="38" bestFit="1" customWidth="1"/>
    <col min="14340" max="14341" width="8.7265625" style="38"/>
    <col min="14342" max="14342" width="18" style="38" bestFit="1" customWidth="1"/>
    <col min="14343" max="14343" width="15.54296875" style="38" bestFit="1" customWidth="1"/>
    <col min="14344" max="14344" width="22.1796875" style="38" bestFit="1" customWidth="1"/>
    <col min="14345" max="14345" width="26.26953125" style="38" bestFit="1" customWidth="1"/>
    <col min="14346" max="14346" width="14.26953125" style="38" bestFit="1" customWidth="1"/>
    <col min="14347" max="14347" width="11.26953125" style="38" customWidth="1"/>
    <col min="14348" max="14348" width="8.7265625" style="38"/>
    <col min="14349" max="14349" width="10.1796875" style="38" bestFit="1" customWidth="1"/>
    <col min="14350" max="14350" width="7.54296875" style="38" bestFit="1" customWidth="1"/>
    <col min="14351" max="14592" width="8.7265625" style="38"/>
    <col min="14593" max="14593" width="10.7265625" style="38" bestFit="1" customWidth="1"/>
    <col min="14594" max="14594" width="12.7265625" style="38" bestFit="1" customWidth="1"/>
    <col min="14595" max="14595" width="35.1796875" style="38" bestFit="1" customWidth="1"/>
    <col min="14596" max="14597" width="8.7265625" style="38"/>
    <col min="14598" max="14598" width="18" style="38" bestFit="1" customWidth="1"/>
    <col min="14599" max="14599" width="15.54296875" style="38" bestFit="1" customWidth="1"/>
    <col min="14600" max="14600" width="22.1796875" style="38" bestFit="1" customWidth="1"/>
    <col min="14601" max="14601" width="26.26953125" style="38" bestFit="1" customWidth="1"/>
    <col min="14602" max="14602" width="14.26953125" style="38" bestFit="1" customWidth="1"/>
    <col min="14603" max="14603" width="11.26953125" style="38" customWidth="1"/>
    <col min="14604" max="14604" width="8.7265625" style="38"/>
    <col min="14605" max="14605" width="10.1796875" style="38" bestFit="1" customWidth="1"/>
    <col min="14606" max="14606" width="7.54296875" style="38" bestFit="1" customWidth="1"/>
    <col min="14607" max="14848" width="8.7265625" style="38"/>
    <col min="14849" max="14849" width="10.7265625" style="38" bestFit="1" customWidth="1"/>
    <col min="14850" max="14850" width="12.7265625" style="38" bestFit="1" customWidth="1"/>
    <col min="14851" max="14851" width="35.1796875" style="38" bestFit="1" customWidth="1"/>
    <col min="14852" max="14853" width="8.7265625" style="38"/>
    <col min="14854" max="14854" width="18" style="38" bestFit="1" customWidth="1"/>
    <col min="14855" max="14855" width="15.54296875" style="38" bestFit="1" customWidth="1"/>
    <col min="14856" max="14856" width="22.1796875" style="38" bestFit="1" customWidth="1"/>
    <col min="14857" max="14857" width="26.26953125" style="38" bestFit="1" customWidth="1"/>
    <col min="14858" max="14858" width="14.26953125" style="38" bestFit="1" customWidth="1"/>
    <col min="14859" max="14859" width="11.26953125" style="38" customWidth="1"/>
    <col min="14860" max="14860" width="8.7265625" style="38"/>
    <col min="14861" max="14861" width="10.1796875" style="38" bestFit="1" customWidth="1"/>
    <col min="14862" max="14862" width="7.54296875" style="38" bestFit="1" customWidth="1"/>
    <col min="14863" max="15104" width="8.7265625" style="38"/>
    <col min="15105" max="15105" width="10.7265625" style="38" bestFit="1" customWidth="1"/>
    <col min="15106" max="15106" width="12.7265625" style="38" bestFit="1" customWidth="1"/>
    <col min="15107" max="15107" width="35.1796875" style="38" bestFit="1" customWidth="1"/>
    <col min="15108" max="15109" width="8.7265625" style="38"/>
    <col min="15110" max="15110" width="18" style="38" bestFit="1" customWidth="1"/>
    <col min="15111" max="15111" width="15.54296875" style="38" bestFit="1" customWidth="1"/>
    <col min="15112" max="15112" width="22.1796875" style="38" bestFit="1" customWidth="1"/>
    <col min="15113" max="15113" width="26.26953125" style="38" bestFit="1" customWidth="1"/>
    <col min="15114" max="15114" width="14.26953125" style="38" bestFit="1" customWidth="1"/>
    <col min="15115" max="15115" width="11.26953125" style="38" customWidth="1"/>
    <col min="15116" max="15116" width="8.7265625" style="38"/>
    <col min="15117" max="15117" width="10.1796875" style="38" bestFit="1" customWidth="1"/>
    <col min="15118" max="15118" width="7.54296875" style="38" bestFit="1" customWidth="1"/>
    <col min="15119" max="15360" width="8.7265625" style="38"/>
    <col min="15361" max="15361" width="10.7265625" style="38" bestFit="1" customWidth="1"/>
    <col min="15362" max="15362" width="12.7265625" style="38" bestFit="1" customWidth="1"/>
    <col min="15363" max="15363" width="35.1796875" style="38" bestFit="1" customWidth="1"/>
    <col min="15364" max="15365" width="8.7265625" style="38"/>
    <col min="15366" max="15366" width="18" style="38" bestFit="1" customWidth="1"/>
    <col min="15367" max="15367" width="15.54296875" style="38" bestFit="1" customWidth="1"/>
    <col min="15368" max="15368" width="22.1796875" style="38" bestFit="1" customWidth="1"/>
    <col min="15369" max="15369" width="26.26953125" style="38" bestFit="1" customWidth="1"/>
    <col min="15370" max="15370" width="14.26953125" style="38" bestFit="1" customWidth="1"/>
    <col min="15371" max="15371" width="11.26953125" style="38" customWidth="1"/>
    <col min="15372" max="15372" width="8.7265625" style="38"/>
    <col min="15373" max="15373" width="10.1796875" style="38" bestFit="1" customWidth="1"/>
    <col min="15374" max="15374" width="7.54296875" style="38" bestFit="1" customWidth="1"/>
    <col min="15375" max="15616" width="8.7265625" style="38"/>
    <col min="15617" max="15617" width="10.7265625" style="38" bestFit="1" customWidth="1"/>
    <col min="15618" max="15618" width="12.7265625" style="38" bestFit="1" customWidth="1"/>
    <col min="15619" max="15619" width="35.1796875" style="38" bestFit="1" customWidth="1"/>
    <col min="15620" max="15621" width="8.7265625" style="38"/>
    <col min="15622" max="15622" width="18" style="38" bestFit="1" customWidth="1"/>
    <col min="15623" max="15623" width="15.54296875" style="38" bestFit="1" customWidth="1"/>
    <col min="15624" max="15624" width="22.1796875" style="38" bestFit="1" customWidth="1"/>
    <col min="15625" max="15625" width="26.26953125" style="38" bestFit="1" customWidth="1"/>
    <col min="15626" max="15626" width="14.26953125" style="38" bestFit="1" customWidth="1"/>
    <col min="15627" max="15627" width="11.26953125" style="38" customWidth="1"/>
    <col min="15628" max="15628" width="8.7265625" style="38"/>
    <col min="15629" max="15629" width="10.1796875" style="38" bestFit="1" customWidth="1"/>
    <col min="15630" max="15630" width="7.54296875" style="38" bestFit="1" customWidth="1"/>
    <col min="15631" max="15872" width="8.7265625" style="38"/>
    <col min="15873" max="15873" width="10.7265625" style="38" bestFit="1" customWidth="1"/>
    <col min="15874" max="15874" width="12.7265625" style="38" bestFit="1" customWidth="1"/>
    <col min="15875" max="15875" width="35.1796875" style="38" bestFit="1" customWidth="1"/>
    <col min="15876" max="15877" width="8.7265625" style="38"/>
    <col min="15878" max="15878" width="18" style="38" bestFit="1" customWidth="1"/>
    <col min="15879" max="15879" width="15.54296875" style="38" bestFit="1" customWidth="1"/>
    <col min="15880" max="15880" width="22.1796875" style="38" bestFit="1" customWidth="1"/>
    <col min="15881" max="15881" width="26.26953125" style="38" bestFit="1" customWidth="1"/>
    <col min="15882" max="15882" width="14.26953125" style="38" bestFit="1" customWidth="1"/>
    <col min="15883" max="15883" width="11.26953125" style="38" customWidth="1"/>
    <col min="15884" max="15884" width="8.7265625" style="38"/>
    <col min="15885" max="15885" width="10.1796875" style="38" bestFit="1" customWidth="1"/>
    <col min="15886" max="15886" width="7.54296875" style="38" bestFit="1" customWidth="1"/>
    <col min="15887" max="16128" width="8.7265625" style="38"/>
    <col min="16129" max="16129" width="10.7265625" style="38" bestFit="1" customWidth="1"/>
    <col min="16130" max="16130" width="12.7265625" style="38" bestFit="1" customWidth="1"/>
    <col min="16131" max="16131" width="35.1796875" style="38" bestFit="1" customWidth="1"/>
    <col min="16132" max="16133" width="8.7265625" style="38"/>
    <col min="16134" max="16134" width="18" style="38" bestFit="1" customWidth="1"/>
    <col min="16135" max="16135" width="15.54296875" style="38" bestFit="1" customWidth="1"/>
    <col min="16136" max="16136" width="22.1796875" style="38" bestFit="1" customWidth="1"/>
    <col min="16137" max="16137" width="26.26953125" style="38" bestFit="1" customWidth="1"/>
    <col min="16138" max="16138" width="14.26953125" style="38" bestFit="1" customWidth="1"/>
    <col min="16139" max="16139" width="11.26953125" style="38" customWidth="1"/>
    <col min="16140" max="16140" width="8.7265625" style="38"/>
    <col min="16141" max="16141" width="10.1796875" style="38" bestFit="1" customWidth="1"/>
    <col min="16142" max="16142" width="7.54296875" style="38" bestFit="1" customWidth="1"/>
    <col min="16143" max="16384" width="8.7265625" style="38"/>
  </cols>
  <sheetData>
    <row r="1" spans="1:14" ht="13" x14ac:dyDescent="0.3">
      <c r="A1" s="36" t="s">
        <v>572</v>
      </c>
      <c r="B1" s="36" t="s">
        <v>383</v>
      </c>
      <c r="C1" s="36" t="s">
        <v>384</v>
      </c>
      <c r="D1" s="36" t="s">
        <v>385</v>
      </c>
      <c r="E1" s="36" t="s">
        <v>263</v>
      </c>
      <c r="F1" s="41" t="s">
        <v>573</v>
      </c>
      <c r="G1" s="41" t="s">
        <v>574</v>
      </c>
      <c r="H1" s="41" t="s">
        <v>575</v>
      </c>
      <c r="I1" s="41" t="s">
        <v>576</v>
      </c>
      <c r="J1" s="36" t="s">
        <v>389</v>
      </c>
      <c r="K1" s="36" t="s">
        <v>390</v>
      </c>
      <c r="L1" s="41" t="s">
        <v>391</v>
      </c>
      <c r="M1" s="36" t="s">
        <v>392</v>
      </c>
      <c r="N1" s="36" t="s">
        <v>263</v>
      </c>
    </row>
    <row r="2" spans="1:14" x14ac:dyDescent="0.25">
      <c r="A2" s="38">
        <v>222</v>
      </c>
      <c r="B2" s="39">
        <v>41059</v>
      </c>
      <c r="C2" s="38" t="s">
        <v>577</v>
      </c>
      <c r="D2" s="38" t="s">
        <v>241</v>
      </c>
      <c r="E2" s="38">
        <v>1.66E-2</v>
      </c>
      <c r="F2" s="38">
        <f t="shared" ref="F2:F65" si="0">E2*$N$15+$N$16</f>
        <v>5.3196928475605247</v>
      </c>
      <c r="G2" s="38">
        <f t="shared" ref="G2:G65" si="1">F2*(15/10)</f>
        <v>7.9795392713407871</v>
      </c>
      <c r="H2" s="38">
        <f t="shared" ref="H2:H36" si="2">(E2-AVERAGE($E$106:$E$107))*$N$15+$N$16</f>
        <v>4.0353857616128224</v>
      </c>
      <c r="I2" s="38">
        <f>AVERAGE(H2:H3)</f>
        <v>4.2543017421720899</v>
      </c>
      <c r="J2" s="39">
        <v>41184</v>
      </c>
      <c r="K2" s="38" t="s">
        <v>395</v>
      </c>
      <c r="M2" s="38">
        <v>0</v>
      </c>
      <c r="N2" s="38">
        <v>2.9999999999999997E-4</v>
      </c>
    </row>
    <row r="3" spans="1:14" x14ac:dyDescent="0.25">
      <c r="A3" s="38">
        <v>222</v>
      </c>
      <c r="B3" s="39">
        <v>41059</v>
      </c>
      <c r="C3" s="38" t="s">
        <v>577</v>
      </c>
      <c r="D3" s="38" t="s">
        <v>241</v>
      </c>
      <c r="E3" s="38">
        <v>1.8100000000000002E-2</v>
      </c>
      <c r="F3" s="38">
        <f t="shared" si="0"/>
        <v>5.7575248086790598</v>
      </c>
      <c r="G3" s="38">
        <f t="shared" si="1"/>
        <v>8.6362872130185906</v>
      </c>
      <c r="H3" s="38">
        <f t="shared" si="2"/>
        <v>4.4732177227313574</v>
      </c>
      <c r="J3" s="39">
        <v>41184</v>
      </c>
      <c r="K3" s="38" t="s">
        <v>395</v>
      </c>
      <c r="M3" s="38">
        <v>0</v>
      </c>
      <c r="N3" s="38">
        <v>0</v>
      </c>
    </row>
    <row r="4" spans="1:14" x14ac:dyDescent="0.25">
      <c r="A4" s="38">
        <v>222</v>
      </c>
      <c r="B4" s="39">
        <v>41059</v>
      </c>
      <c r="C4" s="38" t="s">
        <v>578</v>
      </c>
      <c r="D4" s="38" t="s">
        <v>241</v>
      </c>
      <c r="E4" s="38">
        <v>1.38E-2</v>
      </c>
      <c r="F4" s="38">
        <f t="shared" si="0"/>
        <v>4.5024065201392602</v>
      </c>
      <c r="G4" s="38">
        <f t="shared" si="1"/>
        <v>6.7536097802088904</v>
      </c>
      <c r="H4" s="38">
        <f t="shared" si="2"/>
        <v>3.2180994341915574</v>
      </c>
      <c r="I4" s="38">
        <f>AVERAGE(H4:H5)</f>
        <v>3.4370154147508249</v>
      </c>
      <c r="J4" s="39">
        <v>41184</v>
      </c>
      <c r="K4" s="38" t="s">
        <v>395</v>
      </c>
      <c r="M4" s="38">
        <v>5.0190000000000001</v>
      </c>
      <c r="N4" s="38">
        <v>1.9400000000000001E-2</v>
      </c>
    </row>
    <row r="5" spans="1:14" x14ac:dyDescent="0.25">
      <c r="A5" s="38">
        <v>222</v>
      </c>
      <c r="B5" s="39">
        <v>41059</v>
      </c>
      <c r="C5" s="38" t="s">
        <v>578</v>
      </c>
      <c r="D5" s="38" t="s">
        <v>241</v>
      </c>
      <c r="E5" s="38">
        <v>1.5299999999999999E-2</v>
      </c>
      <c r="F5" s="38">
        <f t="shared" si="0"/>
        <v>4.9402384812577944</v>
      </c>
      <c r="G5" s="38">
        <f t="shared" si="1"/>
        <v>7.4103577218866921</v>
      </c>
      <c r="H5" s="38">
        <f t="shared" si="2"/>
        <v>3.6559313953100925</v>
      </c>
      <c r="J5" s="39">
        <v>41184</v>
      </c>
      <c r="K5" s="38" t="s">
        <v>395</v>
      </c>
      <c r="M5" s="38">
        <v>5.0190000000000001</v>
      </c>
      <c r="N5" s="38">
        <v>1.52E-2</v>
      </c>
    </row>
    <row r="6" spans="1:14" x14ac:dyDescent="0.25">
      <c r="A6" s="38">
        <v>222</v>
      </c>
      <c r="B6" s="39">
        <v>41079</v>
      </c>
      <c r="C6" s="38" t="s">
        <v>577</v>
      </c>
      <c r="D6" s="38" t="s">
        <v>241</v>
      </c>
      <c r="E6" s="38">
        <v>1.3299999999999999E-2</v>
      </c>
      <c r="F6" s="38">
        <f t="shared" si="0"/>
        <v>4.356462533099748</v>
      </c>
      <c r="G6" s="38">
        <f t="shared" si="1"/>
        <v>6.5346937996496219</v>
      </c>
      <c r="H6" s="38">
        <f t="shared" si="2"/>
        <v>3.0721554471520456</v>
      </c>
      <c r="I6" s="38">
        <f>AVERAGE(H6:H7)</f>
        <v>3.2910714277113131</v>
      </c>
      <c r="J6" s="39">
        <v>41184</v>
      </c>
      <c r="K6" s="38" t="s">
        <v>395</v>
      </c>
      <c r="M6" s="38">
        <v>10.16</v>
      </c>
      <c r="N6" s="38">
        <v>2.6700000000000002E-2</v>
      </c>
    </row>
    <row r="7" spans="1:14" x14ac:dyDescent="0.25">
      <c r="A7" s="38">
        <v>222</v>
      </c>
      <c r="B7" s="39">
        <v>41079</v>
      </c>
      <c r="C7" s="38" t="s">
        <v>577</v>
      </c>
      <c r="D7" s="38" t="s">
        <v>241</v>
      </c>
      <c r="E7" s="38">
        <v>1.4800000000000001E-2</v>
      </c>
      <c r="F7" s="38">
        <f t="shared" si="0"/>
        <v>4.794294494218283</v>
      </c>
      <c r="G7" s="38">
        <f t="shared" si="1"/>
        <v>7.1914417413274245</v>
      </c>
      <c r="H7" s="38">
        <f t="shared" si="2"/>
        <v>3.5099874082705811</v>
      </c>
      <c r="J7" s="39">
        <v>41184</v>
      </c>
      <c r="K7" s="38" t="s">
        <v>395</v>
      </c>
      <c r="M7" s="38">
        <v>10.16</v>
      </c>
      <c r="N7" s="38">
        <v>2.4299999999999999E-2</v>
      </c>
    </row>
    <row r="8" spans="1:14" x14ac:dyDescent="0.25">
      <c r="A8" s="38">
        <v>222</v>
      </c>
      <c r="B8" s="39">
        <v>41099</v>
      </c>
      <c r="C8" s="38" t="s">
        <v>577</v>
      </c>
      <c r="D8" s="38" t="s">
        <v>241</v>
      </c>
      <c r="E8" s="38">
        <v>1.29E-2</v>
      </c>
      <c r="F8" s="38">
        <f t="shared" si="0"/>
        <v>4.2397073434681385</v>
      </c>
      <c r="G8" s="38">
        <f t="shared" si="1"/>
        <v>6.3595610152022077</v>
      </c>
      <c r="H8" s="38">
        <f t="shared" si="2"/>
        <v>2.955400257520437</v>
      </c>
      <c r="I8" s="38">
        <f>AVERAGE(H8:H9)</f>
        <v>3.3640434212310693</v>
      </c>
      <c r="J8" s="39">
        <v>41184</v>
      </c>
      <c r="K8" s="38" t="s">
        <v>395</v>
      </c>
      <c r="M8" s="38">
        <v>30.059000000000001</v>
      </c>
      <c r="N8" s="38">
        <v>9.6000000000000002E-2</v>
      </c>
    </row>
    <row r="9" spans="1:14" x14ac:dyDescent="0.25">
      <c r="A9" s="38">
        <v>222</v>
      </c>
      <c r="B9" s="39">
        <v>41099</v>
      </c>
      <c r="C9" s="38" t="s">
        <v>577</v>
      </c>
      <c r="D9" s="38" t="s">
        <v>241</v>
      </c>
      <c r="E9" s="38">
        <v>1.5699999999999999E-2</v>
      </c>
      <c r="F9" s="38">
        <f t="shared" si="0"/>
        <v>5.0569936708894039</v>
      </c>
      <c r="G9" s="38">
        <f t="shared" si="1"/>
        <v>7.5854905063341054</v>
      </c>
      <c r="H9" s="38">
        <f t="shared" si="2"/>
        <v>3.7726865849417011</v>
      </c>
      <c r="J9" s="39">
        <v>41184</v>
      </c>
      <c r="K9" s="38" t="s">
        <v>395</v>
      </c>
      <c r="M9" s="38">
        <v>30.059000000000001</v>
      </c>
      <c r="N9" s="38">
        <v>0.121</v>
      </c>
    </row>
    <row r="10" spans="1:14" x14ac:dyDescent="0.25">
      <c r="A10" s="38">
        <v>222</v>
      </c>
      <c r="B10" s="39">
        <v>41120</v>
      </c>
      <c r="C10" s="38" t="s">
        <v>577</v>
      </c>
      <c r="D10" s="38" t="s">
        <v>241</v>
      </c>
      <c r="E10" s="38">
        <v>1.0999999999999999E-2</v>
      </c>
      <c r="F10" s="38">
        <f t="shared" si="0"/>
        <v>3.6851201927179948</v>
      </c>
      <c r="G10" s="38">
        <f t="shared" si="1"/>
        <v>5.5276802890769918</v>
      </c>
      <c r="H10" s="38">
        <f t="shared" si="2"/>
        <v>2.4008131067702925</v>
      </c>
      <c r="I10" s="38">
        <f>AVERAGE(H10:H11)</f>
        <v>2.4008131067702925</v>
      </c>
      <c r="J10" s="39">
        <v>41184</v>
      </c>
      <c r="K10" s="38" t="s">
        <v>395</v>
      </c>
      <c r="M10" s="38">
        <v>60.027000000000001</v>
      </c>
      <c r="N10" s="38">
        <v>0.2006</v>
      </c>
    </row>
    <row r="11" spans="1:14" x14ac:dyDescent="0.25">
      <c r="A11" s="38">
        <v>222</v>
      </c>
      <c r="B11" s="39">
        <v>41120</v>
      </c>
      <c r="C11" s="38" t="s">
        <v>577</v>
      </c>
      <c r="D11" s="38" t="s">
        <v>241</v>
      </c>
      <c r="E11" s="38">
        <v>1.0999999999999999E-2</v>
      </c>
      <c r="F11" s="38">
        <f t="shared" si="0"/>
        <v>3.6851201927179948</v>
      </c>
      <c r="G11" s="38">
        <f t="shared" si="1"/>
        <v>5.5276802890769918</v>
      </c>
      <c r="H11" s="38">
        <f t="shared" si="2"/>
        <v>2.4008131067702925</v>
      </c>
      <c r="J11" s="39">
        <v>41184</v>
      </c>
      <c r="K11" s="38" t="s">
        <v>395</v>
      </c>
      <c r="M11" s="38">
        <v>60.027000000000001</v>
      </c>
      <c r="N11" s="38">
        <v>0.20230000000000001</v>
      </c>
    </row>
    <row r="12" spans="1:14" x14ac:dyDescent="0.25">
      <c r="A12" s="38">
        <v>222</v>
      </c>
      <c r="B12" s="39">
        <v>41135</v>
      </c>
      <c r="C12" s="38" t="s">
        <v>579</v>
      </c>
      <c r="D12" s="38" t="s">
        <v>580</v>
      </c>
      <c r="E12" s="38">
        <v>9.7999999999999997E-3</v>
      </c>
      <c r="F12" s="38">
        <f t="shared" si="0"/>
        <v>3.3348546238231669</v>
      </c>
      <c r="G12" s="38">
        <f t="shared" si="1"/>
        <v>5.0022819357347501</v>
      </c>
      <c r="H12" s="38">
        <f t="shared" si="2"/>
        <v>2.050547537875465</v>
      </c>
      <c r="I12" s="38">
        <f>AVERAGE(H12:H13)</f>
        <v>2.0067643417636116</v>
      </c>
      <c r="J12" s="39">
        <v>41184</v>
      </c>
      <c r="K12" s="38" t="s">
        <v>395</v>
      </c>
      <c r="M12" s="38">
        <v>200.12299999999999</v>
      </c>
      <c r="N12" s="38">
        <v>0.67989999999999995</v>
      </c>
    </row>
    <row r="13" spans="1:14" x14ac:dyDescent="0.25">
      <c r="A13" s="38">
        <v>222</v>
      </c>
      <c r="B13" s="39">
        <v>41135</v>
      </c>
      <c r="C13" s="38" t="s">
        <v>579</v>
      </c>
      <c r="D13" s="38" t="s">
        <v>580</v>
      </c>
      <c r="E13" s="38">
        <v>9.4999999999999998E-3</v>
      </c>
      <c r="F13" s="38">
        <f t="shared" si="0"/>
        <v>3.2472882315994602</v>
      </c>
      <c r="G13" s="38">
        <f t="shared" si="1"/>
        <v>4.8709323473991901</v>
      </c>
      <c r="H13" s="38">
        <f t="shared" si="2"/>
        <v>1.9629811456517579</v>
      </c>
      <c r="J13" s="39">
        <v>41184</v>
      </c>
      <c r="K13" s="38" t="s">
        <v>395</v>
      </c>
      <c r="M13" s="38">
        <v>200.12299999999999</v>
      </c>
      <c r="N13" s="38">
        <v>0.68730000000000002</v>
      </c>
    </row>
    <row r="14" spans="1:14" x14ac:dyDescent="0.25">
      <c r="A14" s="38">
        <v>222</v>
      </c>
      <c r="B14" s="39">
        <v>41135</v>
      </c>
      <c r="C14" s="38" t="s">
        <v>577</v>
      </c>
      <c r="D14" s="38" t="s">
        <v>241</v>
      </c>
      <c r="E14" s="38">
        <v>1.3599999999999999E-2</v>
      </c>
      <c r="F14" s="38">
        <f t="shared" si="0"/>
        <v>4.4440289253234546</v>
      </c>
      <c r="G14" s="38">
        <f t="shared" si="1"/>
        <v>6.6660433879851819</v>
      </c>
      <c r="H14" s="38">
        <f t="shared" si="2"/>
        <v>3.1597218393757531</v>
      </c>
      <c r="I14" s="38">
        <f>AVERAGE(H14:H15)</f>
        <v>2.2694635184347325</v>
      </c>
      <c r="J14" s="39">
        <v>41184</v>
      </c>
      <c r="K14" s="38" t="s">
        <v>395</v>
      </c>
    </row>
    <row r="15" spans="1:14" x14ac:dyDescent="0.25">
      <c r="A15" s="38">
        <v>222</v>
      </c>
      <c r="B15" s="39">
        <v>41135</v>
      </c>
      <c r="C15" s="38" t="s">
        <v>577</v>
      </c>
      <c r="D15" s="38" t="s">
        <v>241</v>
      </c>
      <c r="E15" s="38">
        <v>7.4999999999999997E-3</v>
      </c>
      <c r="F15" s="38">
        <f t="shared" si="0"/>
        <v>2.6635122834414138</v>
      </c>
      <c r="G15" s="38">
        <f t="shared" si="1"/>
        <v>3.9952684251621209</v>
      </c>
      <c r="H15" s="38">
        <f t="shared" si="2"/>
        <v>1.3792051974937114</v>
      </c>
      <c r="J15" s="39">
        <v>41184</v>
      </c>
      <c r="K15" s="38" t="s">
        <v>395</v>
      </c>
      <c r="M15" s="38" t="s">
        <v>404</v>
      </c>
      <c r="N15" s="38">
        <f>SLOPE(M2:M13,N2:N13)</f>
        <v>291.88797407902319</v>
      </c>
    </row>
    <row r="16" spans="1:14" x14ac:dyDescent="0.25">
      <c r="A16" s="38">
        <v>222</v>
      </c>
      <c r="B16" s="39">
        <v>41135</v>
      </c>
      <c r="C16" s="38" t="s">
        <v>578</v>
      </c>
      <c r="D16" s="38" t="s">
        <v>241</v>
      </c>
      <c r="E16" s="38">
        <v>1.14E-2</v>
      </c>
      <c r="F16" s="38">
        <f t="shared" si="0"/>
        <v>3.8018753823496043</v>
      </c>
      <c r="G16" s="38">
        <f t="shared" si="1"/>
        <v>5.7028130735244069</v>
      </c>
      <c r="H16" s="38">
        <f t="shared" si="2"/>
        <v>2.5175682964019024</v>
      </c>
      <c r="I16" s="38">
        <f>AVERAGE(H16:H17)</f>
        <v>2.4300019041781953</v>
      </c>
      <c r="J16" s="39">
        <v>41184</v>
      </c>
      <c r="K16" s="38" t="s">
        <v>395</v>
      </c>
      <c r="M16" s="38" t="s">
        <v>405</v>
      </c>
      <c r="N16" s="38">
        <f>INTERCEPT(M2:M13,N2:N13)</f>
        <v>0.4743524778487398</v>
      </c>
    </row>
    <row r="17" spans="1:14" x14ac:dyDescent="0.25">
      <c r="A17" s="38">
        <v>222</v>
      </c>
      <c r="B17" s="39">
        <v>41135</v>
      </c>
      <c r="C17" s="38" t="s">
        <v>578</v>
      </c>
      <c r="D17" s="38" t="s">
        <v>241</v>
      </c>
      <c r="E17" s="38">
        <v>1.0800000000000001E-2</v>
      </c>
      <c r="F17" s="38">
        <f t="shared" si="0"/>
        <v>3.6267425979021906</v>
      </c>
      <c r="G17" s="38">
        <f t="shared" si="1"/>
        <v>5.4401138968532861</v>
      </c>
      <c r="H17" s="38">
        <f t="shared" si="2"/>
        <v>2.3424355119544886</v>
      </c>
      <c r="J17" s="39">
        <v>41184</v>
      </c>
      <c r="K17" s="38" t="s">
        <v>395</v>
      </c>
      <c r="M17" s="38" t="s">
        <v>407</v>
      </c>
      <c r="N17" s="38">
        <f>RSQ(M2:M13,N2:N13)</f>
        <v>0.99912428072688619</v>
      </c>
    </row>
    <row r="18" spans="1:14" x14ac:dyDescent="0.25">
      <c r="A18" s="38">
        <v>222</v>
      </c>
      <c r="B18" s="39">
        <v>41135</v>
      </c>
      <c r="C18" s="38" t="s">
        <v>581</v>
      </c>
      <c r="D18" s="38" t="s">
        <v>580</v>
      </c>
      <c r="E18" s="38">
        <v>8.0000000000000002E-3</v>
      </c>
      <c r="F18" s="38">
        <f t="shared" si="0"/>
        <v>2.8094562704809256</v>
      </c>
      <c r="G18" s="38">
        <f t="shared" si="1"/>
        <v>4.2141844057213884</v>
      </c>
      <c r="H18" s="38">
        <f t="shared" si="2"/>
        <v>1.5251491845332232</v>
      </c>
      <c r="I18" s="38">
        <f>AVERAGE(H18:H19)</f>
        <v>1.4959603871253209</v>
      </c>
      <c r="J18" s="39">
        <v>41184</v>
      </c>
      <c r="K18" s="38" t="s">
        <v>395</v>
      </c>
    </row>
    <row r="19" spans="1:14" x14ac:dyDescent="0.25">
      <c r="A19" s="38">
        <v>222</v>
      </c>
      <c r="B19" s="39">
        <v>41135</v>
      </c>
      <c r="C19" s="38" t="s">
        <v>581</v>
      </c>
      <c r="D19" s="38" t="s">
        <v>580</v>
      </c>
      <c r="E19" s="38">
        <v>7.7999999999999996E-3</v>
      </c>
      <c r="F19" s="38">
        <f t="shared" si="0"/>
        <v>2.7510786756651204</v>
      </c>
      <c r="G19" s="38">
        <f t="shared" si="1"/>
        <v>4.1266180134976809</v>
      </c>
      <c r="H19" s="38">
        <f t="shared" si="2"/>
        <v>1.4667715897174185</v>
      </c>
      <c r="J19" s="39">
        <v>41184</v>
      </c>
      <c r="K19" s="38" t="s">
        <v>395</v>
      </c>
    </row>
    <row r="20" spans="1:14" x14ac:dyDescent="0.25">
      <c r="A20" s="38">
        <v>222</v>
      </c>
      <c r="B20" s="39">
        <v>41135</v>
      </c>
      <c r="C20" s="38" t="s">
        <v>582</v>
      </c>
      <c r="D20" s="38" t="s">
        <v>580</v>
      </c>
      <c r="E20" s="38">
        <v>1.29E-2</v>
      </c>
      <c r="F20" s="38">
        <f t="shared" si="0"/>
        <v>4.2397073434681385</v>
      </c>
      <c r="G20" s="38">
        <f t="shared" si="1"/>
        <v>6.3595610152022077</v>
      </c>
      <c r="H20" s="38">
        <f t="shared" si="2"/>
        <v>2.955400257520437</v>
      </c>
      <c r="I20" s="38">
        <f>AVERAGE(H20:H21)</f>
        <v>3.0429666497441441</v>
      </c>
      <c r="J20" s="39">
        <v>41184</v>
      </c>
      <c r="K20" s="38" t="s">
        <v>395</v>
      </c>
    </row>
    <row r="21" spans="1:14" x14ac:dyDescent="0.25">
      <c r="A21" s="38">
        <v>222</v>
      </c>
      <c r="B21" s="39">
        <v>41135</v>
      </c>
      <c r="C21" s="38" t="s">
        <v>582</v>
      </c>
      <c r="D21" s="38" t="s">
        <v>580</v>
      </c>
      <c r="E21" s="38">
        <v>1.35E-2</v>
      </c>
      <c r="F21" s="38">
        <f t="shared" si="0"/>
        <v>4.4148401279155527</v>
      </c>
      <c r="G21" s="38">
        <f t="shared" si="1"/>
        <v>6.6222601918733286</v>
      </c>
      <c r="H21" s="38">
        <f t="shared" si="2"/>
        <v>3.1305330419678512</v>
      </c>
      <c r="J21" s="39">
        <v>41184</v>
      </c>
      <c r="K21" s="38" t="s">
        <v>395</v>
      </c>
    </row>
    <row r="22" spans="1:14" x14ac:dyDescent="0.25">
      <c r="A22" s="38">
        <v>222</v>
      </c>
      <c r="B22" s="39">
        <v>41135</v>
      </c>
      <c r="C22" s="38" t="s">
        <v>583</v>
      </c>
      <c r="D22" s="38" t="s">
        <v>241</v>
      </c>
      <c r="E22" s="38">
        <v>1.32E-2</v>
      </c>
      <c r="F22" s="38">
        <f t="shared" si="0"/>
        <v>4.327273735691846</v>
      </c>
      <c r="G22" s="38">
        <f t="shared" si="1"/>
        <v>6.4909106035377686</v>
      </c>
      <c r="H22" s="38">
        <f t="shared" si="2"/>
        <v>3.0429666497441437</v>
      </c>
      <c r="I22" s="38">
        <f>AVERAGE(H22:H23)</f>
        <v>2.6343234860335114</v>
      </c>
      <c r="J22" s="39">
        <v>41184</v>
      </c>
      <c r="K22" s="38" t="s">
        <v>395</v>
      </c>
    </row>
    <row r="23" spans="1:14" x14ac:dyDescent="0.25">
      <c r="A23" s="38">
        <v>222</v>
      </c>
      <c r="B23" s="39">
        <v>41135</v>
      </c>
      <c r="C23" s="38" t="s">
        <v>583</v>
      </c>
      <c r="D23" s="38" t="s">
        <v>241</v>
      </c>
      <c r="E23" s="38">
        <v>1.04E-2</v>
      </c>
      <c r="F23" s="38">
        <f t="shared" si="0"/>
        <v>3.5099874082705811</v>
      </c>
      <c r="G23" s="38">
        <f t="shared" si="1"/>
        <v>5.2649811124058719</v>
      </c>
      <c r="H23" s="38">
        <f t="shared" si="2"/>
        <v>2.2256803223228787</v>
      </c>
      <c r="J23" s="39">
        <v>41184</v>
      </c>
      <c r="K23" s="38" t="s">
        <v>395</v>
      </c>
    </row>
    <row r="24" spans="1:14" x14ac:dyDescent="0.25">
      <c r="A24" s="38">
        <v>221</v>
      </c>
      <c r="B24" s="39">
        <v>41059</v>
      </c>
      <c r="C24" s="38" t="s">
        <v>577</v>
      </c>
      <c r="D24" s="38" t="s">
        <v>241</v>
      </c>
      <c r="E24" s="38">
        <v>1.52E-2</v>
      </c>
      <c r="F24" s="38">
        <f t="shared" si="0"/>
        <v>4.9110496838498925</v>
      </c>
      <c r="G24" s="38">
        <f t="shared" si="1"/>
        <v>7.3665745257748387</v>
      </c>
      <c r="H24" s="38">
        <f t="shared" si="2"/>
        <v>3.6267425979021906</v>
      </c>
      <c r="I24" s="38">
        <f>AVERAGE(H24:H25)</f>
        <v>3.7143089901258977</v>
      </c>
      <c r="J24" s="39">
        <v>41184</v>
      </c>
      <c r="K24" s="38" t="s">
        <v>395</v>
      </c>
    </row>
    <row r="25" spans="1:14" x14ac:dyDescent="0.25">
      <c r="A25" s="38">
        <v>221</v>
      </c>
      <c r="B25" s="39">
        <v>41059</v>
      </c>
      <c r="C25" s="38" t="s">
        <v>577</v>
      </c>
      <c r="D25" s="38" t="s">
        <v>241</v>
      </c>
      <c r="E25" s="38">
        <v>1.5800000000000002E-2</v>
      </c>
      <c r="F25" s="38">
        <f t="shared" si="0"/>
        <v>5.0861824682973067</v>
      </c>
      <c r="G25" s="38">
        <f t="shared" si="1"/>
        <v>7.6292737024459605</v>
      </c>
      <c r="H25" s="38">
        <f t="shared" si="2"/>
        <v>3.8018753823496043</v>
      </c>
      <c r="J25" s="39">
        <v>41184</v>
      </c>
      <c r="K25" s="38" t="s">
        <v>395</v>
      </c>
    </row>
    <row r="26" spans="1:14" x14ac:dyDescent="0.25">
      <c r="A26" s="38">
        <v>221</v>
      </c>
      <c r="B26" s="39">
        <v>41059</v>
      </c>
      <c r="C26" s="38" t="s">
        <v>578</v>
      </c>
      <c r="D26" s="38" t="s">
        <v>241</v>
      </c>
      <c r="E26" s="40">
        <v>2.18E-2</v>
      </c>
      <c r="F26" s="38">
        <f t="shared" si="0"/>
        <v>6.8375103127714452</v>
      </c>
      <c r="G26" s="38">
        <f t="shared" si="1"/>
        <v>10.256265469157167</v>
      </c>
      <c r="H26" s="38">
        <f t="shared" si="2"/>
        <v>5.5532032268237428</v>
      </c>
      <c r="I26" s="38">
        <f>AVERAGE(H26:H27)</f>
        <v>7.8153350259361734</v>
      </c>
      <c r="J26" s="39">
        <v>41184</v>
      </c>
      <c r="K26" s="38" t="s">
        <v>395</v>
      </c>
    </row>
    <row r="27" spans="1:14" x14ac:dyDescent="0.25">
      <c r="A27" s="38">
        <v>221</v>
      </c>
      <c r="B27" s="39">
        <v>41059</v>
      </c>
      <c r="C27" s="38" t="s">
        <v>578</v>
      </c>
      <c r="D27" s="38" t="s">
        <v>241</v>
      </c>
      <c r="E27" s="40">
        <v>3.73E-2</v>
      </c>
      <c r="F27" s="38">
        <f t="shared" si="0"/>
        <v>11.361773910996305</v>
      </c>
      <c r="G27" s="38">
        <f t="shared" si="1"/>
        <v>17.042660866494458</v>
      </c>
      <c r="H27" s="38">
        <f t="shared" si="2"/>
        <v>10.077466825048603</v>
      </c>
      <c r="J27" s="39">
        <v>41184</v>
      </c>
      <c r="K27" s="38" t="s">
        <v>395</v>
      </c>
    </row>
    <row r="28" spans="1:14" x14ac:dyDescent="0.25">
      <c r="A28" s="38">
        <v>221</v>
      </c>
      <c r="B28" s="39">
        <v>41079</v>
      </c>
      <c r="C28" s="38" t="s">
        <v>577</v>
      </c>
      <c r="D28" s="38" t="s">
        <v>241</v>
      </c>
      <c r="E28" s="38">
        <v>1.9300000000000001E-2</v>
      </c>
      <c r="F28" s="38">
        <f t="shared" si="0"/>
        <v>6.1077903775738882</v>
      </c>
      <c r="G28" s="38">
        <f t="shared" si="1"/>
        <v>9.1616855663608323</v>
      </c>
      <c r="H28" s="38">
        <f t="shared" si="2"/>
        <v>4.8234832916261858</v>
      </c>
      <c r="I28" s="38">
        <f>AVERAGE(H28:H29)</f>
        <v>3.9040361732772624</v>
      </c>
      <c r="J28" s="39">
        <v>41184</v>
      </c>
      <c r="K28" s="38" t="s">
        <v>395</v>
      </c>
    </row>
    <row r="29" spans="1:14" x14ac:dyDescent="0.25">
      <c r="A29" s="38">
        <v>221</v>
      </c>
      <c r="B29" s="39">
        <v>41079</v>
      </c>
      <c r="C29" s="38" t="s">
        <v>577</v>
      </c>
      <c r="D29" s="38" t="s">
        <v>241</v>
      </c>
      <c r="E29" s="38">
        <v>1.2999999999999999E-2</v>
      </c>
      <c r="F29" s="38">
        <f t="shared" si="0"/>
        <v>4.2688961408760413</v>
      </c>
      <c r="G29" s="38">
        <f t="shared" si="1"/>
        <v>6.403344211314062</v>
      </c>
      <c r="H29" s="38">
        <f t="shared" si="2"/>
        <v>2.9845890549283394</v>
      </c>
      <c r="J29" s="39">
        <v>41184</v>
      </c>
      <c r="K29" s="38" t="s">
        <v>395</v>
      </c>
    </row>
    <row r="30" spans="1:14" x14ac:dyDescent="0.25">
      <c r="A30" s="38">
        <v>221</v>
      </c>
      <c r="B30" s="39">
        <v>41099</v>
      </c>
      <c r="C30" s="38" t="s">
        <v>577</v>
      </c>
      <c r="D30" s="38" t="s">
        <v>241</v>
      </c>
      <c r="E30" s="38">
        <v>1.23E-2</v>
      </c>
      <c r="F30" s="38">
        <f t="shared" si="0"/>
        <v>4.0645745590207252</v>
      </c>
      <c r="G30" s="38">
        <f t="shared" si="1"/>
        <v>6.0968618385310878</v>
      </c>
      <c r="H30" s="38">
        <f t="shared" si="2"/>
        <v>2.7802674730730232</v>
      </c>
      <c r="I30" s="38">
        <f>AVERAGE(H30:H31)</f>
        <v>2.5613514925137562</v>
      </c>
      <c r="J30" s="39">
        <v>41184</v>
      </c>
      <c r="K30" s="38" t="s">
        <v>395</v>
      </c>
    </row>
    <row r="31" spans="1:14" x14ac:dyDescent="0.25">
      <c r="A31" s="38">
        <v>221</v>
      </c>
      <c r="B31" s="39">
        <v>41099</v>
      </c>
      <c r="C31" s="38" t="s">
        <v>577</v>
      </c>
      <c r="D31" s="38" t="s">
        <v>241</v>
      </c>
      <c r="E31" s="38">
        <v>1.0800000000000001E-2</v>
      </c>
      <c r="F31" s="38">
        <f t="shared" si="0"/>
        <v>3.6267425979021906</v>
      </c>
      <c r="G31" s="38">
        <f t="shared" si="1"/>
        <v>5.4401138968532861</v>
      </c>
      <c r="H31" s="38">
        <f t="shared" si="2"/>
        <v>2.3424355119544886</v>
      </c>
      <c r="J31" s="39">
        <v>41184</v>
      </c>
      <c r="K31" s="38" t="s">
        <v>395</v>
      </c>
    </row>
    <row r="32" spans="1:14" x14ac:dyDescent="0.25">
      <c r="A32" s="38">
        <v>221</v>
      </c>
      <c r="B32" s="39">
        <v>41120</v>
      </c>
      <c r="C32" s="38" t="s">
        <v>577</v>
      </c>
      <c r="D32" s="38" t="s">
        <v>241</v>
      </c>
      <c r="E32" s="38">
        <v>1.23E-2</v>
      </c>
      <c r="F32" s="38">
        <f t="shared" si="0"/>
        <v>4.0645745590207252</v>
      </c>
      <c r="G32" s="38">
        <f t="shared" si="1"/>
        <v>6.0968618385310878</v>
      </c>
      <c r="H32" s="38">
        <f t="shared" si="2"/>
        <v>2.7802674730730232</v>
      </c>
      <c r="I32" s="38">
        <f>AVERAGE(H32:H33)</f>
        <v>2.8678338652967303</v>
      </c>
      <c r="J32" s="39">
        <v>41184</v>
      </c>
      <c r="K32" s="38" t="s">
        <v>395</v>
      </c>
    </row>
    <row r="33" spans="1:11" x14ac:dyDescent="0.25">
      <c r="A33" s="38">
        <v>221</v>
      </c>
      <c r="B33" s="39">
        <v>41120</v>
      </c>
      <c r="C33" s="38" t="s">
        <v>577</v>
      </c>
      <c r="D33" s="38" t="s">
        <v>241</v>
      </c>
      <c r="E33" s="38">
        <v>1.29E-2</v>
      </c>
      <c r="F33" s="38">
        <f t="shared" si="0"/>
        <v>4.2397073434681385</v>
      </c>
      <c r="G33" s="38">
        <f t="shared" si="1"/>
        <v>6.3595610152022077</v>
      </c>
      <c r="H33" s="38">
        <f t="shared" si="2"/>
        <v>2.955400257520437</v>
      </c>
      <c r="J33" s="39">
        <v>41184</v>
      </c>
      <c r="K33" s="38" t="s">
        <v>395</v>
      </c>
    </row>
    <row r="34" spans="1:11" x14ac:dyDescent="0.25">
      <c r="A34" s="38">
        <v>221</v>
      </c>
      <c r="B34" s="39">
        <v>41135</v>
      </c>
      <c r="C34" s="38" t="s">
        <v>577</v>
      </c>
      <c r="D34" s="38" t="s">
        <v>241</v>
      </c>
      <c r="E34" s="38">
        <v>1.23E-2</v>
      </c>
      <c r="F34" s="38">
        <f t="shared" si="0"/>
        <v>4.0645745590207252</v>
      </c>
      <c r="G34" s="38">
        <f t="shared" si="1"/>
        <v>6.0968618385310878</v>
      </c>
      <c r="H34" s="38">
        <f t="shared" si="2"/>
        <v>2.7802674730730232</v>
      </c>
      <c r="I34" s="38">
        <f>AVERAGE(H34:H35)</f>
        <v>3.6121481991982387</v>
      </c>
      <c r="J34" s="39">
        <v>41184</v>
      </c>
      <c r="K34" s="38" t="s">
        <v>395</v>
      </c>
    </row>
    <row r="35" spans="1:11" x14ac:dyDescent="0.25">
      <c r="A35" s="38">
        <v>221</v>
      </c>
      <c r="B35" s="39">
        <v>41135</v>
      </c>
      <c r="C35" s="38" t="s">
        <v>577</v>
      </c>
      <c r="D35" s="38" t="s">
        <v>241</v>
      </c>
      <c r="E35" s="38">
        <v>1.7999999999999999E-2</v>
      </c>
      <c r="F35" s="38">
        <f t="shared" si="0"/>
        <v>5.728336011271157</v>
      </c>
      <c r="G35" s="38">
        <f t="shared" si="1"/>
        <v>8.5925040169067355</v>
      </c>
      <c r="H35" s="38">
        <f t="shared" si="2"/>
        <v>4.4440289253234546</v>
      </c>
      <c r="J35" s="39">
        <v>41184</v>
      </c>
      <c r="K35" s="38" t="s">
        <v>395</v>
      </c>
    </row>
    <row r="36" spans="1:11" x14ac:dyDescent="0.25">
      <c r="A36" s="38">
        <v>221</v>
      </c>
      <c r="B36" s="39">
        <v>41135</v>
      </c>
      <c r="C36" s="38" t="s">
        <v>579</v>
      </c>
      <c r="D36" s="38" t="s">
        <v>580</v>
      </c>
      <c r="E36" s="38">
        <v>1.15E-2</v>
      </c>
      <c r="F36" s="38">
        <f t="shared" si="0"/>
        <v>3.8310641797575067</v>
      </c>
      <c r="G36" s="38">
        <f t="shared" si="1"/>
        <v>5.7465962696362602</v>
      </c>
      <c r="H36" s="38">
        <f t="shared" si="2"/>
        <v>2.5467570938098043</v>
      </c>
      <c r="I36" s="38">
        <f>AVERAGE(H36:H37)</f>
        <v>2.5467570938098043</v>
      </c>
      <c r="J36" s="39">
        <v>41184</v>
      </c>
      <c r="K36" s="38" t="s">
        <v>395</v>
      </c>
    </row>
    <row r="37" spans="1:11" x14ac:dyDescent="0.25">
      <c r="A37" s="38">
        <v>221</v>
      </c>
      <c r="B37" s="39">
        <v>41135</v>
      </c>
      <c r="C37" s="38" t="s">
        <v>579</v>
      </c>
      <c r="D37" s="38" t="s">
        <v>580</v>
      </c>
      <c r="E37" s="40">
        <v>0.1263</v>
      </c>
      <c r="F37" s="38">
        <f t="shared" si="0"/>
        <v>37.33980360402937</v>
      </c>
      <c r="G37" s="38">
        <f t="shared" si="1"/>
        <v>56.009705406044056</v>
      </c>
      <c r="J37" s="39">
        <v>41184</v>
      </c>
      <c r="K37" s="38" t="s">
        <v>395</v>
      </c>
    </row>
    <row r="38" spans="1:11" x14ac:dyDescent="0.25">
      <c r="A38" s="38">
        <v>221</v>
      </c>
      <c r="B38" s="39">
        <v>41135</v>
      </c>
      <c r="C38" s="38" t="s">
        <v>578</v>
      </c>
      <c r="D38" s="38" t="s">
        <v>241</v>
      </c>
      <c r="E38" s="38">
        <v>1.0999999999999999E-2</v>
      </c>
      <c r="F38" s="38">
        <f t="shared" si="0"/>
        <v>3.6851201927179948</v>
      </c>
      <c r="G38" s="38">
        <f t="shared" si="1"/>
        <v>5.5276802890769918</v>
      </c>
      <c r="H38" s="38">
        <f t="shared" ref="H38:H60" si="3">(E38-AVERAGE($E$106:$E$107))*$N$15+$N$16</f>
        <v>2.4008131067702925</v>
      </c>
      <c r="I38" s="38">
        <f>AVERAGE(H38:H39)</f>
        <v>2.9699946562243875</v>
      </c>
      <c r="J38" s="39">
        <v>41184</v>
      </c>
      <c r="K38" s="38" t="s">
        <v>395</v>
      </c>
    </row>
    <row r="39" spans="1:11" x14ac:dyDescent="0.25">
      <c r="A39" s="38">
        <v>221</v>
      </c>
      <c r="B39" s="39">
        <v>41135</v>
      </c>
      <c r="C39" s="38" t="s">
        <v>578</v>
      </c>
      <c r="D39" s="38" t="s">
        <v>241</v>
      </c>
      <c r="E39" s="38">
        <v>1.49E-2</v>
      </c>
      <c r="F39" s="38">
        <f t="shared" si="0"/>
        <v>4.8234832916261858</v>
      </c>
      <c r="G39" s="38">
        <f t="shared" si="1"/>
        <v>7.2352249374392787</v>
      </c>
      <c r="H39" s="38">
        <f t="shared" si="3"/>
        <v>3.539176205678483</v>
      </c>
      <c r="J39" s="39">
        <v>41184</v>
      </c>
      <c r="K39" s="38" t="s">
        <v>395</v>
      </c>
    </row>
    <row r="40" spans="1:11" x14ac:dyDescent="0.25">
      <c r="A40" s="38">
        <v>221</v>
      </c>
      <c r="B40" s="39">
        <v>41135</v>
      </c>
      <c r="C40" s="38" t="s">
        <v>581</v>
      </c>
      <c r="D40" s="38" t="s">
        <v>580</v>
      </c>
      <c r="E40" s="38">
        <v>1.43E-2</v>
      </c>
      <c r="F40" s="38">
        <f t="shared" si="0"/>
        <v>4.6483505071787716</v>
      </c>
      <c r="G40" s="38">
        <f t="shared" si="1"/>
        <v>6.972525760768157</v>
      </c>
      <c r="H40" s="38">
        <f t="shared" si="3"/>
        <v>3.3640434212310693</v>
      </c>
      <c r="I40" s="38">
        <f>AVERAGE(H40:H41)</f>
        <v>3.0137778523362417</v>
      </c>
      <c r="J40" s="39">
        <v>41184</v>
      </c>
      <c r="K40" s="38" t="s">
        <v>395</v>
      </c>
    </row>
    <row r="41" spans="1:11" x14ac:dyDescent="0.25">
      <c r="A41" s="38">
        <v>221</v>
      </c>
      <c r="B41" s="39">
        <v>41135</v>
      </c>
      <c r="C41" s="38" t="s">
        <v>581</v>
      </c>
      <c r="D41" s="38" t="s">
        <v>580</v>
      </c>
      <c r="E41" s="38">
        <v>1.1900000000000001E-2</v>
      </c>
      <c r="F41" s="38">
        <f t="shared" si="0"/>
        <v>3.9478193693891162</v>
      </c>
      <c r="G41" s="38">
        <f t="shared" si="1"/>
        <v>5.9217290540836744</v>
      </c>
      <c r="H41" s="38">
        <f t="shared" si="3"/>
        <v>2.6635122834414138</v>
      </c>
      <c r="J41" s="39">
        <v>41184</v>
      </c>
      <c r="K41" s="38" t="s">
        <v>395</v>
      </c>
    </row>
    <row r="42" spans="1:11" x14ac:dyDescent="0.25">
      <c r="A42" s="38">
        <v>221</v>
      </c>
      <c r="B42" s="39">
        <v>41135</v>
      </c>
      <c r="C42" s="38" t="s">
        <v>583</v>
      </c>
      <c r="D42" s="38" t="s">
        <v>241</v>
      </c>
      <c r="E42" s="38">
        <v>1.4200000000000001E-2</v>
      </c>
      <c r="F42" s="38">
        <f t="shared" si="0"/>
        <v>4.6191617097708697</v>
      </c>
      <c r="G42" s="38">
        <f t="shared" si="1"/>
        <v>6.9287425646563046</v>
      </c>
      <c r="H42" s="38">
        <f t="shared" si="3"/>
        <v>3.3348546238231669</v>
      </c>
      <c r="I42" s="38">
        <f>AVERAGE(H42:H43)</f>
        <v>2.955400257520437</v>
      </c>
      <c r="J42" s="39">
        <v>41184</v>
      </c>
      <c r="K42" s="38" t="s">
        <v>395</v>
      </c>
    </row>
    <row r="43" spans="1:11" x14ac:dyDescent="0.25">
      <c r="A43" s="38">
        <v>221</v>
      </c>
      <c r="B43" s="39">
        <v>41135</v>
      </c>
      <c r="C43" s="38" t="s">
        <v>583</v>
      </c>
      <c r="D43" s="38" t="s">
        <v>241</v>
      </c>
      <c r="E43" s="38">
        <v>1.1599999999999999E-2</v>
      </c>
      <c r="F43" s="38">
        <f t="shared" si="0"/>
        <v>3.8602529771654086</v>
      </c>
      <c r="G43" s="38">
        <f t="shared" si="1"/>
        <v>5.7903794657481127</v>
      </c>
      <c r="H43" s="38">
        <f t="shared" si="3"/>
        <v>2.5759458912177067</v>
      </c>
      <c r="J43" s="39">
        <v>41184</v>
      </c>
      <c r="K43" s="38" t="s">
        <v>395</v>
      </c>
    </row>
    <row r="44" spans="1:11" x14ac:dyDescent="0.25">
      <c r="A44" s="38">
        <v>221</v>
      </c>
      <c r="B44" s="39">
        <v>41135</v>
      </c>
      <c r="C44" s="38" t="s">
        <v>582</v>
      </c>
      <c r="D44" s="38" t="s">
        <v>580</v>
      </c>
      <c r="E44" s="38">
        <v>1.2999999999999999E-2</v>
      </c>
      <c r="F44" s="38">
        <f t="shared" si="0"/>
        <v>4.2688961408760413</v>
      </c>
      <c r="G44" s="38">
        <f t="shared" si="1"/>
        <v>6.403344211314062</v>
      </c>
      <c r="H44" s="38">
        <f t="shared" si="3"/>
        <v>2.9845890549283394</v>
      </c>
      <c r="I44" s="38">
        <f>AVERAGE(H44:H45)</f>
        <v>2.9408058588164856</v>
      </c>
      <c r="J44" s="39">
        <v>41184</v>
      </c>
      <c r="K44" s="38" t="s">
        <v>395</v>
      </c>
    </row>
    <row r="45" spans="1:11" x14ac:dyDescent="0.25">
      <c r="A45" s="38">
        <v>221</v>
      </c>
      <c r="B45" s="39">
        <v>41135</v>
      </c>
      <c r="C45" s="38" t="s">
        <v>582</v>
      </c>
      <c r="D45" s="38" t="s">
        <v>580</v>
      </c>
      <c r="E45" s="38">
        <v>1.2699999999999999E-2</v>
      </c>
      <c r="F45" s="38">
        <f t="shared" si="0"/>
        <v>4.1813297486523346</v>
      </c>
      <c r="G45" s="38">
        <f t="shared" si="1"/>
        <v>6.271994622978502</v>
      </c>
      <c r="H45" s="38">
        <f t="shared" si="3"/>
        <v>2.8970226627046318</v>
      </c>
      <c r="J45" s="39">
        <v>41184</v>
      </c>
      <c r="K45" s="38" t="s">
        <v>395</v>
      </c>
    </row>
    <row r="46" spans="1:11" x14ac:dyDescent="0.25">
      <c r="A46" s="38">
        <v>239</v>
      </c>
      <c r="B46" s="39">
        <v>41060</v>
      </c>
      <c r="C46" s="38" t="s">
        <v>577</v>
      </c>
      <c r="D46" s="38" t="s">
        <v>241</v>
      </c>
      <c r="E46" s="38">
        <v>2.5399999999999999E-2</v>
      </c>
      <c r="F46" s="38">
        <f t="shared" si="0"/>
        <v>7.8883070194559286</v>
      </c>
      <c r="G46" s="38">
        <f t="shared" si="1"/>
        <v>11.832460529183892</v>
      </c>
      <c r="H46" s="38">
        <f t="shared" si="3"/>
        <v>6.6039999335082262</v>
      </c>
      <c r="I46" s="38">
        <f>AVERAGE(H46:H47)</f>
        <v>6.6185943322121776</v>
      </c>
      <c r="J46" s="39">
        <v>41184</v>
      </c>
      <c r="K46" s="38" t="s">
        <v>395</v>
      </c>
    </row>
    <row r="47" spans="1:11" x14ac:dyDescent="0.25">
      <c r="A47" s="38">
        <v>239</v>
      </c>
      <c r="B47" s="39">
        <v>41060</v>
      </c>
      <c r="C47" s="38" t="s">
        <v>577</v>
      </c>
      <c r="D47" s="38" t="s">
        <v>241</v>
      </c>
      <c r="E47" s="38">
        <v>2.5499999999999998E-2</v>
      </c>
      <c r="F47" s="38">
        <f t="shared" si="0"/>
        <v>7.9174958168638305</v>
      </c>
      <c r="G47" s="38">
        <f t="shared" si="1"/>
        <v>11.876243725295746</v>
      </c>
      <c r="H47" s="38">
        <f t="shared" si="3"/>
        <v>6.6331887309161282</v>
      </c>
      <c r="J47" s="39">
        <v>41184</v>
      </c>
      <c r="K47" s="38" t="s">
        <v>395</v>
      </c>
    </row>
    <row r="48" spans="1:11" x14ac:dyDescent="0.25">
      <c r="A48" s="38">
        <v>239</v>
      </c>
      <c r="B48" s="39">
        <v>41080</v>
      </c>
      <c r="C48" s="38" t="s">
        <v>577</v>
      </c>
      <c r="D48" s="38" t="s">
        <v>241</v>
      </c>
      <c r="E48" s="38">
        <v>0.01</v>
      </c>
      <c r="F48" s="38">
        <f t="shared" si="0"/>
        <v>3.3932322186389716</v>
      </c>
      <c r="G48" s="38">
        <f t="shared" si="1"/>
        <v>5.0898483279584577</v>
      </c>
      <c r="H48" s="38">
        <f t="shared" si="3"/>
        <v>2.1089251326912697</v>
      </c>
      <c r="I48" s="38">
        <f>AVERAGE(H48:H49)</f>
        <v>2.5759458912177067</v>
      </c>
      <c r="J48" s="39">
        <v>41184</v>
      </c>
      <c r="K48" s="38" t="s">
        <v>395</v>
      </c>
    </row>
    <row r="49" spans="1:11" x14ac:dyDescent="0.25">
      <c r="A49" s="38">
        <v>239</v>
      </c>
      <c r="B49" s="39">
        <v>41080</v>
      </c>
      <c r="C49" s="38" t="s">
        <v>577</v>
      </c>
      <c r="D49" s="38" t="s">
        <v>241</v>
      </c>
      <c r="E49" s="38">
        <v>1.32E-2</v>
      </c>
      <c r="F49" s="38">
        <f t="shared" si="0"/>
        <v>4.327273735691846</v>
      </c>
      <c r="G49" s="38">
        <f t="shared" si="1"/>
        <v>6.4909106035377686</v>
      </c>
      <c r="H49" s="38">
        <f t="shared" si="3"/>
        <v>3.0429666497441437</v>
      </c>
      <c r="J49" s="39">
        <v>41184</v>
      </c>
      <c r="K49" s="38" t="s">
        <v>395</v>
      </c>
    </row>
    <row r="50" spans="1:11" x14ac:dyDescent="0.25">
      <c r="A50" s="38">
        <v>239</v>
      </c>
      <c r="B50" s="39">
        <v>41100</v>
      </c>
      <c r="C50" s="38" t="s">
        <v>577</v>
      </c>
      <c r="D50" s="38" t="s">
        <v>241</v>
      </c>
      <c r="E50" s="38">
        <v>1.2E-2</v>
      </c>
      <c r="F50" s="38">
        <f t="shared" si="0"/>
        <v>3.9770081667970181</v>
      </c>
      <c r="G50" s="38">
        <f t="shared" si="1"/>
        <v>5.9655122501955269</v>
      </c>
      <c r="H50" s="38">
        <f t="shared" si="3"/>
        <v>2.6927010808493161</v>
      </c>
      <c r="I50" s="38">
        <f>AVERAGE(H50:H51)</f>
        <v>2.6927010808493161</v>
      </c>
      <c r="J50" s="39">
        <v>41184</v>
      </c>
      <c r="K50" s="38" t="s">
        <v>395</v>
      </c>
    </row>
    <row r="51" spans="1:11" x14ac:dyDescent="0.25">
      <c r="A51" s="38">
        <v>239</v>
      </c>
      <c r="B51" s="39">
        <v>41100</v>
      </c>
      <c r="C51" s="38" t="s">
        <v>577</v>
      </c>
      <c r="D51" s="38" t="s">
        <v>241</v>
      </c>
      <c r="E51" s="38">
        <v>1.2E-2</v>
      </c>
      <c r="F51" s="38">
        <f t="shared" si="0"/>
        <v>3.9770081667970181</v>
      </c>
      <c r="G51" s="38">
        <f t="shared" si="1"/>
        <v>5.9655122501955269</v>
      </c>
      <c r="H51" s="38">
        <f t="shared" si="3"/>
        <v>2.6927010808493161</v>
      </c>
      <c r="J51" s="39">
        <v>41184</v>
      </c>
      <c r="K51" s="38" t="s">
        <v>395</v>
      </c>
    </row>
    <row r="52" spans="1:11" x14ac:dyDescent="0.25">
      <c r="A52" s="38">
        <v>239</v>
      </c>
      <c r="B52" s="39">
        <v>41121</v>
      </c>
      <c r="C52" s="38" t="s">
        <v>577</v>
      </c>
      <c r="D52" s="38" t="s">
        <v>241</v>
      </c>
      <c r="E52" s="38">
        <v>1.0699999999999999E-2</v>
      </c>
      <c r="F52" s="38">
        <f t="shared" si="0"/>
        <v>3.5975538004942877</v>
      </c>
      <c r="G52" s="38">
        <f t="shared" si="1"/>
        <v>5.3963307007414318</v>
      </c>
      <c r="H52" s="38">
        <f t="shared" si="3"/>
        <v>2.3132467145465858</v>
      </c>
      <c r="I52" s="38">
        <f>AVERAGE(H52:H53)</f>
        <v>2.2402747210268301</v>
      </c>
      <c r="J52" s="39">
        <v>41184</v>
      </c>
      <c r="K52" s="38" t="s">
        <v>395</v>
      </c>
    </row>
    <row r="53" spans="1:11" x14ac:dyDescent="0.25">
      <c r="A53" s="38">
        <v>239</v>
      </c>
      <c r="B53" s="39">
        <v>41121</v>
      </c>
      <c r="C53" s="38" t="s">
        <v>577</v>
      </c>
      <c r="D53" s="38" t="s">
        <v>241</v>
      </c>
      <c r="E53" s="38">
        <v>1.0200000000000001E-2</v>
      </c>
      <c r="F53" s="38">
        <f t="shared" si="0"/>
        <v>3.4516098134547768</v>
      </c>
      <c r="G53" s="38">
        <f t="shared" si="1"/>
        <v>5.1774147201821652</v>
      </c>
      <c r="H53" s="38">
        <f t="shared" si="3"/>
        <v>2.1673027275070744</v>
      </c>
      <c r="J53" s="39">
        <v>41184</v>
      </c>
      <c r="K53" s="38" t="s">
        <v>395</v>
      </c>
    </row>
    <row r="54" spans="1:11" x14ac:dyDescent="0.25">
      <c r="A54" s="38">
        <v>239</v>
      </c>
      <c r="B54" s="39">
        <v>41140</v>
      </c>
      <c r="C54" s="38" t="s">
        <v>577</v>
      </c>
      <c r="D54" s="38" t="s">
        <v>241</v>
      </c>
      <c r="E54" s="38">
        <v>1.21E-2</v>
      </c>
      <c r="F54" s="38">
        <f t="shared" si="0"/>
        <v>4.0061969642049204</v>
      </c>
      <c r="G54" s="38">
        <f t="shared" si="1"/>
        <v>6.0092954463073802</v>
      </c>
      <c r="H54" s="38">
        <f t="shared" si="3"/>
        <v>2.7218898782572181</v>
      </c>
      <c r="I54" s="38">
        <f>AVERAGE(H54:H55)</f>
        <v>2.2402747210268301</v>
      </c>
      <c r="J54" s="39">
        <v>41184</v>
      </c>
      <c r="K54" s="38" t="s">
        <v>395</v>
      </c>
    </row>
    <row r="55" spans="1:11" x14ac:dyDescent="0.25">
      <c r="A55" s="38">
        <v>239</v>
      </c>
      <c r="B55" s="39">
        <v>41140</v>
      </c>
      <c r="C55" s="38" t="s">
        <v>577</v>
      </c>
      <c r="D55" s="38" t="s">
        <v>241</v>
      </c>
      <c r="E55" s="38">
        <v>8.8000000000000005E-3</v>
      </c>
      <c r="F55" s="38">
        <f t="shared" si="0"/>
        <v>3.0429666497441441</v>
      </c>
      <c r="G55" s="38">
        <f t="shared" si="1"/>
        <v>4.5644499746162159</v>
      </c>
      <c r="H55" s="38">
        <f t="shared" si="3"/>
        <v>1.7586595637964419</v>
      </c>
      <c r="J55" s="39">
        <v>41184</v>
      </c>
      <c r="K55" s="38" t="s">
        <v>395</v>
      </c>
    </row>
    <row r="56" spans="1:11" x14ac:dyDescent="0.25">
      <c r="A56" s="38">
        <v>240</v>
      </c>
      <c r="B56" s="39">
        <v>41060</v>
      </c>
      <c r="C56" s="38" t="s">
        <v>577</v>
      </c>
      <c r="D56" s="38" t="s">
        <v>241</v>
      </c>
      <c r="E56" s="38">
        <v>1.38E-2</v>
      </c>
      <c r="F56" s="38">
        <f t="shared" si="0"/>
        <v>4.5024065201392602</v>
      </c>
      <c r="G56" s="38">
        <f t="shared" si="1"/>
        <v>6.7536097802088904</v>
      </c>
      <c r="H56" s="38">
        <f t="shared" si="3"/>
        <v>3.2180994341915574</v>
      </c>
      <c r="I56" s="38">
        <f>AVERAGE(H56:H57)</f>
        <v>3.2618826303034112</v>
      </c>
      <c r="J56" s="39">
        <v>41184</v>
      </c>
      <c r="K56" s="38" t="s">
        <v>395</v>
      </c>
    </row>
    <row r="57" spans="1:11" x14ac:dyDescent="0.25">
      <c r="A57" s="38">
        <v>240</v>
      </c>
      <c r="B57" s="39">
        <v>41060</v>
      </c>
      <c r="C57" s="38" t="s">
        <v>577</v>
      </c>
      <c r="D57" s="38" t="s">
        <v>241</v>
      </c>
      <c r="E57" s="38">
        <v>1.41E-2</v>
      </c>
      <c r="F57" s="38">
        <f t="shared" si="0"/>
        <v>4.5899729123629669</v>
      </c>
      <c r="G57" s="38">
        <f t="shared" si="1"/>
        <v>6.8849593685444503</v>
      </c>
      <c r="H57" s="38">
        <f t="shared" si="3"/>
        <v>3.305665826415265</v>
      </c>
      <c r="J57" s="39">
        <v>41184</v>
      </c>
      <c r="K57" s="38" t="s">
        <v>395</v>
      </c>
    </row>
    <row r="58" spans="1:11" x14ac:dyDescent="0.25">
      <c r="A58" s="38">
        <v>240</v>
      </c>
      <c r="B58" s="39">
        <v>41080</v>
      </c>
      <c r="C58" s="38" t="s">
        <v>577</v>
      </c>
      <c r="D58" s="38" t="s">
        <v>241</v>
      </c>
      <c r="E58" s="38">
        <v>1.3599999999999999E-2</v>
      </c>
      <c r="F58" s="38">
        <f t="shared" si="0"/>
        <v>4.4440289253234546</v>
      </c>
      <c r="G58" s="38">
        <f t="shared" si="1"/>
        <v>6.6660433879851819</v>
      </c>
      <c r="H58" s="38">
        <f t="shared" si="3"/>
        <v>3.1597218393757531</v>
      </c>
      <c r="I58" s="38">
        <f>AVERAGE(H58:H59)</f>
        <v>3.0721554471520465</v>
      </c>
      <c r="J58" s="39">
        <v>41184</v>
      </c>
      <c r="K58" s="38" t="s">
        <v>395</v>
      </c>
    </row>
    <row r="59" spans="1:11" x14ac:dyDescent="0.25">
      <c r="A59" s="38">
        <v>240</v>
      </c>
      <c r="B59" s="39">
        <v>41080</v>
      </c>
      <c r="C59" s="38" t="s">
        <v>577</v>
      </c>
      <c r="D59" s="38" t="s">
        <v>241</v>
      </c>
      <c r="E59" s="38">
        <v>1.2999999999999999E-2</v>
      </c>
      <c r="F59" s="38">
        <f t="shared" si="0"/>
        <v>4.2688961408760413</v>
      </c>
      <c r="G59" s="38">
        <f t="shared" si="1"/>
        <v>6.403344211314062</v>
      </c>
      <c r="H59" s="38">
        <f t="shared" si="3"/>
        <v>2.9845890549283394</v>
      </c>
      <c r="J59" s="39">
        <v>41184</v>
      </c>
      <c r="K59" s="38" t="s">
        <v>395</v>
      </c>
    </row>
    <row r="60" spans="1:11" x14ac:dyDescent="0.25">
      <c r="A60" s="38">
        <v>240</v>
      </c>
      <c r="B60" s="39">
        <v>41100</v>
      </c>
      <c r="C60" s="38" t="s">
        <v>577</v>
      </c>
      <c r="D60" s="38" t="s">
        <v>241</v>
      </c>
      <c r="E60" s="38">
        <v>9.4000000000000004E-3</v>
      </c>
      <c r="F60" s="38">
        <f t="shared" si="0"/>
        <v>3.2180994341915579</v>
      </c>
      <c r="G60" s="38">
        <f t="shared" si="1"/>
        <v>4.8271491512873368</v>
      </c>
      <c r="H60" s="38">
        <f t="shared" si="3"/>
        <v>1.9337923482438557</v>
      </c>
      <c r="I60" s="38">
        <f>AVERAGE(H60:H61)</f>
        <v>1.9337923482438557</v>
      </c>
      <c r="J60" s="39">
        <v>41184</v>
      </c>
      <c r="K60" s="38" t="s">
        <v>395</v>
      </c>
    </row>
    <row r="61" spans="1:11" x14ac:dyDescent="0.25">
      <c r="A61" s="38">
        <v>240</v>
      </c>
      <c r="B61" s="39">
        <v>41100</v>
      </c>
      <c r="C61" s="38" t="s">
        <v>577</v>
      </c>
      <c r="D61" s="38" t="s">
        <v>241</v>
      </c>
      <c r="E61" s="40">
        <v>-1.2999999999999999E-3</v>
      </c>
      <c r="F61" s="38">
        <f t="shared" si="0"/>
        <v>9.4898111546009634E-2</v>
      </c>
      <c r="G61" s="38">
        <f t="shared" si="1"/>
        <v>0.14234716731901445</v>
      </c>
      <c r="J61" s="39">
        <v>41184</v>
      </c>
      <c r="K61" s="38" t="s">
        <v>395</v>
      </c>
    </row>
    <row r="62" spans="1:11" x14ac:dyDescent="0.25">
      <c r="A62" s="38">
        <v>240</v>
      </c>
      <c r="B62" s="39">
        <v>41121</v>
      </c>
      <c r="C62" s="38" t="s">
        <v>577</v>
      </c>
      <c r="D62" s="38" t="s">
        <v>241</v>
      </c>
      <c r="E62" s="38">
        <v>1.0999999999999999E-2</v>
      </c>
      <c r="F62" s="38">
        <f t="shared" si="0"/>
        <v>3.6851201927179948</v>
      </c>
      <c r="G62" s="38">
        <f t="shared" si="1"/>
        <v>5.5276802890769918</v>
      </c>
      <c r="H62" s="38">
        <f t="shared" ref="H62:H67" si="4">(E62-AVERAGE($E$106:$E$107))*$N$15+$N$16</f>
        <v>2.4008131067702925</v>
      </c>
      <c r="I62" s="38">
        <f>AVERAGE(H62:H63)</f>
        <v>2.3424355119544877</v>
      </c>
      <c r="J62" s="39">
        <v>41184</v>
      </c>
      <c r="K62" s="38" t="s">
        <v>395</v>
      </c>
    </row>
    <row r="63" spans="1:11" x14ac:dyDescent="0.25">
      <c r="A63" s="38">
        <v>240</v>
      </c>
      <c r="B63" s="39">
        <v>41121</v>
      </c>
      <c r="C63" s="38" t="s">
        <v>577</v>
      </c>
      <c r="D63" s="38" t="s">
        <v>241</v>
      </c>
      <c r="E63" s="38">
        <v>1.06E-2</v>
      </c>
      <c r="F63" s="38">
        <f t="shared" si="0"/>
        <v>3.5683650030863858</v>
      </c>
      <c r="G63" s="38">
        <f t="shared" si="1"/>
        <v>5.3525475046295785</v>
      </c>
      <c r="H63" s="38">
        <f t="shared" si="4"/>
        <v>2.2840579171386834</v>
      </c>
      <c r="J63" s="39">
        <v>41184</v>
      </c>
      <c r="K63" s="38" t="s">
        <v>395</v>
      </c>
    </row>
    <row r="64" spans="1:11" x14ac:dyDescent="0.25">
      <c r="A64" s="38">
        <v>240</v>
      </c>
      <c r="B64" s="39">
        <v>41140</v>
      </c>
      <c r="C64" s="38" t="s">
        <v>577</v>
      </c>
      <c r="D64" s="38" t="s">
        <v>241</v>
      </c>
      <c r="E64" s="38">
        <v>1.15E-2</v>
      </c>
      <c r="F64" s="38">
        <f t="shared" si="0"/>
        <v>3.8310641797575067</v>
      </c>
      <c r="G64" s="38">
        <f t="shared" si="1"/>
        <v>5.7465962696362602</v>
      </c>
      <c r="H64" s="38">
        <f t="shared" si="4"/>
        <v>2.5467570938098043</v>
      </c>
      <c r="I64" s="38">
        <f>AVERAGE(H64:H65)</f>
        <v>2.1673027275070744</v>
      </c>
      <c r="J64" s="39">
        <v>41184</v>
      </c>
      <c r="K64" s="38" t="s">
        <v>395</v>
      </c>
    </row>
    <row r="65" spans="1:11" x14ac:dyDescent="0.25">
      <c r="A65" s="38">
        <v>240</v>
      </c>
      <c r="B65" s="39">
        <v>41140</v>
      </c>
      <c r="C65" s="38" t="s">
        <v>577</v>
      </c>
      <c r="D65" s="38" t="s">
        <v>241</v>
      </c>
      <c r="E65" s="38">
        <v>8.8999999999999999E-3</v>
      </c>
      <c r="F65" s="38">
        <f t="shared" si="0"/>
        <v>3.072155447152046</v>
      </c>
      <c r="G65" s="38">
        <f t="shared" si="1"/>
        <v>4.6082331707280693</v>
      </c>
      <c r="H65" s="38">
        <f t="shared" si="4"/>
        <v>1.7878483612043441</v>
      </c>
      <c r="J65" s="39">
        <v>41184</v>
      </c>
      <c r="K65" s="38" t="s">
        <v>395</v>
      </c>
    </row>
    <row r="66" spans="1:11" x14ac:dyDescent="0.25">
      <c r="A66" s="38">
        <v>302</v>
      </c>
      <c r="B66" s="39">
        <v>41066</v>
      </c>
      <c r="C66" s="38" t="s">
        <v>577</v>
      </c>
      <c r="D66" s="38" t="s">
        <v>241</v>
      </c>
      <c r="E66" s="40">
        <v>1.23E-2</v>
      </c>
      <c r="F66" s="38">
        <f t="shared" ref="F66:F107" si="5">E66*$N$15+$N$16</f>
        <v>4.0645745590207252</v>
      </c>
      <c r="G66" s="38">
        <f t="shared" ref="G66:G107" si="6">F66*(15/10)</f>
        <v>6.0968618385310878</v>
      </c>
      <c r="H66" s="38">
        <f t="shared" si="4"/>
        <v>2.7802674730730232</v>
      </c>
      <c r="I66" s="38">
        <f>AVERAGE(H66:H67)</f>
        <v>4.5753785136590155</v>
      </c>
      <c r="J66" s="39">
        <v>41184</v>
      </c>
      <c r="K66" s="38" t="s">
        <v>395</v>
      </c>
    </row>
    <row r="67" spans="1:11" x14ac:dyDescent="0.25">
      <c r="A67" s="38">
        <v>302</v>
      </c>
      <c r="B67" s="39">
        <v>41066</v>
      </c>
      <c r="C67" s="38" t="s">
        <v>577</v>
      </c>
      <c r="D67" s="38" t="s">
        <v>241</v>
      </c>
      <c r="E67" s="40">
        <v>2.46E-2</v>
      </c>
      <c r="F67" s="38">
        <f t="shared" si="5"/>
        <v>7.6547966401927106</v>
      </c>
      <c r="G67" s="38">
        <f t="shared" si="6"/>
        <v>11.482194960289066</v>
      </c>
      <c r="H67" s="38">
        <f t="shared" si="4"/>
        <v>6.3704895542450082</v>
      </c>
      <c r="J67" s="39">
        <v>41184</v>
      </c>
      <c r="K67" s="38" t="s">
        <v>395</v>
      </c>
    </row>
    <row r="68" spans="1:11" x14ac:dyDescent="0.25">
      <c r="A68" s="38">
        <v>302</v>
      </c>
      <c r="B68" s="39">
        <v>41085</v>
      </c>
      <c r="C68" s="38" t="s">
        <v>577</v>
      </c>
      <c r="D68" s="38" t="s">
        <v>241</v>
      </c>
      <c r="E68" s="40">
        <v>-2.2000000000000001E-3</v>
      </c>
      <c r="F68" s="38">
        <f t="shared" si="5"/>
        <v>-0.16780106512511128</v>
      </c>
      <c r="G68" s="38">
        <f t="shared" si="6"/>
        <v>-0.25170159768766692</v>
      </c>
      <c r="I68" s="38">
        <f>AVERAGE(H68:H69)</f>
        <v>1.0581284260067862</v>
      </c>
      <c r="J68" s="39">
        <v>41184</v>
      </c>
      <c r="K68" s="38" t="s">
        <v>395</v>
      </c>
    </row>
    <row r="69" spans="1:11" x14ac:dyDescent="0.25">
      <c r="A69" s="38">
        <v>302</v>
      </c>
      <c r="B69" s="39">
        <v>41085</v>
      </c>
      <c r="C69" s="38" t="s">
        <v>577</v>
      </c>
      <c r="D69" s="38" t="s">
        <v>241</v>
      </c>
      <c r="E69" s="38">
        <v>6.4000000000000003E-3</v>
      </c>
      <c r="F69" s="38">
        <f t="shared" si="5"/>
        <v>2.3424355119544886</v>
      </c>
      <c r="G69" s="38">
        <f t="shared" si="6"/>
        <v>3.5136532679317329</v>
      </c>
      <c r="H69" s="38">
        <f t="shared" ref="H69:H105" si="7">(E69-AVERAGE($E$106:$E$107))*$N$15+$N$16</f>
        <v>1.0581284260067862</v>
      </c>
      <c r="J69" s="39">
        <v>41184</v>
      </c>
      <c r="K69" s="38" t="s">
        <v>395</v>
      </c>
    </row>
    <row r="70" spans="1:11" x14ac:dyDescent="0.25">
      <c r="A70" s="38">
        <v>302</v>
      </c>
      <c r="B70" s="39">
        <v>41106</v>
      </c>
      <c r="C70" s="38" t="s">
        <v>577</v>
      </c>
      <c r="D70" s="38" t="s">
        <v>241</v>
      </c>
      <c r="E70" s="38">
        <v>8.0000000000000002E-3</v>
      </c>
      <c r="F70" s="38">
        <f t="shared" si="5"/>
        <v>2.8094562704809256</v>
      </c>
      <c r="G70" s="38">
        <f t="shared" si="6"/>
        <v>4.2141844057213884</v>
      </c>
      <c r="H70" s="38">
        <f t="shared" si="7"/>
        <v>1.5251491845332232</v>
      </c>
      <c r="I70" s="38">
        <f>AVERAGE(H70:H71)</f>
        <v>4.9986160760735991</v>
      </c>
      <c r="J70" s="39">
        <v>41184</v>
      </c>
      <c r="K70" s="38" t="s">
        <v>395</v>
      </c>
    </row>
    <row r="71" spans="1:11" x14ac:dyDescent="0.25">
      <c r="A71" s="38">
        <v>302</v>
      </c>
      <c r="B71" s="39">
        <v>41106</v>
      </c>
      <c r="C71" s="38" t="s">
        <v>577</v>
      </c>
      <c r="D71" s="38" t="s">
        <v>241</v>
      </c>
      <c r="E71" s="40">
        <v>3.1800000000000002E-2</v>
      </c>
      <c r="F71" s="38">
        <f t="shared" si="5"/>
        <v>9.7563900535616774</v>
      </c>
      <c r="G71" s="38">
        <f t="shared" si="6"/>
        <v>14.634585080342516</v>
      </c>
      <c r="H71" s="38">
        <f t="shared" si="7"/>
        <v>8.4720829676139751</v>
      </c>
      <c r="J71" s="39">
        <v>41184</v>
      </c>
      <c r="K71" s="38" t="s">
        <v>395</v>
      </c>
    </row>
    <row r="72" spans="1:11" x14ac:dyDescent="0.25">
      <c r="A72" s="38">
        <v>302</v>
      </c>
      <c r="B72" s="39">
        <v>41127</v>
      </c>
      <c r="C72" s="38" t="s">
        <v>577</v>
      </c>
      <c r="D72" s="38" t="s">
        <v>241</v>
      </c>
      <c r="E72" s="40">
        <v>-4.1000000000000003E-3</v>
      </c>
      <c r="F72" s="38">
        <f t="shared" si="5"/>
        <v>-0.72238821587525548</v>
      </c>
      <c r="G72" s="38">
        <f t="shared" si="6"/>
        <v>-1.0835823238128832</v>
      </c>
      <c r="H72" s="38">
        <f t="shared" si="7"/>
        <v>-2.0066953018229574</v>
      </c>
      <c r="I72" s="38">
        <f>AVERAGE(H72:H73)</f>
        <v>-1.9483177070071527</v>
      </c>
      <c r="J72" s="39">
        <v>41184</v>
      </c>
      <c r="K72" s="38" t="s">
        <v>395</v>
      </c>
    </row>
    <row r="73" spans="1:11" x14ac:dyDescent="0.25">
      <c r="A73" s="38">
        <v>302</v>
      </c>
      <c r="B73" s="39">
        <v>41127</v>
      </c>
      <c r="C73" s="38" t="s">
        <v>577</v>
      </c>
      <c r="D73" s="38" t="s">
        <v>241</v>
      </c>
      <c r="E73" s="40">
        <v>-3.7000000000000002E-3</v>
      </c>
      <c r="F73" s="38">
        <f t="shared" si="5"/>
        <v>-0.60563302624364601</v>
      </c>
      <c r="G73" s="38">
        <f t="shared" si="6"/>
        <v>-0.90844953936546902</v>
      </c>
      <c r="H73" s="38">
        <f t="shared" si="7"/>
        <v>-1.8899401121913479</v>
      </c>
      <c r="J73" s="39">
        <v>41184</v>
      </c>
      <c r="K73" s="38" t="s">
        <v>395</v>
      </c>
    </row>
    <row r="74" spans="1:11" x14ac:dyDescent="0.25">
      <c r="A74" s="38">
        <v>302</v>
      </c>
      <c r="B74" s="39">
        <v>41146</v>
      </c>
      <c r="C74" s="38" t="s">
        <v>577</v>
      </c>
      <c r="D74" s="38" t="s">
        <v>241</v>
      </c>
      <c r="E74" s="38">
        <v>9.7999999999999997E-3</v>
      </c>
      <c r="F74" s="38">
        <f t="shared" si="5"/>
        <v>3.3348546238231669</v>
      </c>
      <c r="G74" s="38">
        <f t="shared" si="6"/>
        <v>5.0022819357347501</v>
      </c>
      <c r="H74" s="38">
        <f t="shared" si="7"/>
        <v>2.050547537875465</v>
      </c>
      <c r="I74" s="38">
        <f>AVERAGE(H74:H75)</f>
        <v>2.1818971262110254</v>
      </c>
      <c r="J74" s="39">
        <v>41184</v>
      </c>
      <c r="K74" s="38" t="s">
        <v>395</v>
      </c>
    </row>
    <row r="75" spans="1:11" x14ac:dyDescent="0.25">
      <c r="A75" s="38">
        <v>302</v>
      </c>
      <c r="B75" s="39">
        <v>41146</v>
      </c>
      <c r="C75" s="38" t="s">
        <v>577</v>
      </c>
      <c r="D75" s="38" t="s">
        <v>241</v>
      </c>
      <c r="E75" s="38">
        <v>1.0699999999999999E-2</v>
      </c>
      <c r="F75" s="38">
        <f t="shared" si="5"/>
        <v>3.5975538004942877</v>
      </c>
      <c r="G75" s="38">
        <f t="shared" si="6"/>
        <v>5.3963307007414318</v>
      </c>
      <c r="H75" s="38">
        <f t="shared" si="7"/>
        <v>2.3132467145465858</v>
      </c>
      <c r="J75" s="39">
        <v>41184</v>
      </c>
      <c r="K75" s="38" t="s">
        <v>395</v>
      </c>
    </row>
    <row r="76" spans="1:11" x14ac:dyDescent="0.25">
      <c r="A76" s="38">
        <v>114</v>
      </c>
      <c r="B76" s="39">
        <v>41064</v>
      </c>
      <c r="C76" s="38" t="s">
        <v>577</v>
      </c>
      <c r="D76" s="38" t="s">
        <v>241</v>
      </c>
      <c r="E76" s="38">
        <v>1.9599999999999999E-2</v>
      </c>
      <c r="F76" s="38">
        <f t="shared" si="5"/>
        <v>6.195356769797594</v>
      </c>
      <c r="G76" s="38">
        <f t="shared" si="6"/>
        <v>9.2930351546963905</v>
      </c>
      <c r="H76" s="38">
        <f t="shared" si="7"/>
        <v>4.9110496838498916</v>
      </c>
      <c r="I76" s="38">
        <f>AVERAGE(H76:H77)</f>
        <v>4.925644082553843</v>
      </c>
      <c r="J76" s="39">
        <v>41184</v>
      </c>
      <c r="K76" s="38" t="s">
        <v>395</v>
      </c>
    </row>
    <row r="77" spans="1:11" x14ac:dyDescent="0.25">
      <c r="A77" s="38">
        <v>114</v>
      </c>
      <c r="B77" s="39">
        <v>41064</v>
      </c>
      <c r="C77" s="38" t="s">
        <v>577</v>
      </c>
      <c r="D77" s="38" t="s">
        <v>241</v>
      </c>
      <c r="E77" s="38">
        <v>1.9699999999999999E-2</v>
      </c>
      <c r="F77" s="38">
        <f t="shared" si="5"/>
        <v>6.2245455672054968</v>
      </c>
      <c r="G77" s="38">
        <f t="shared" si="6"/>
        <v>9.3368183508082456</v>
      </c>
      <c r="H77" s="38">
        <f t="shared" si="7"/>
        <v>4.9402384812577944</v>
      </c>
      <c r="J77" s="39">
        <v>41184</v>
      </c>
      <c r="K77" s="38" t="s">
        <v>395</v>
      </c>
    </row>
    <row r="78" spans="1:11" x14ac:dyDescent="0.25">
      <c r="A78" s="38">
        <v>114</v>
      </c>
      <c r="B78" s="39">
        <v>41085</v>
      </c>
      <c r="C78" s="38" t="s">
        <v>577</v>
      </c>
      <c r="D78" s="38" t="s">
        <v>241</v>
      </c>
      <c r="E78" s="38">
        <v>1.44E-2</v>
      </c>
      <c r="F78" s="38">
        <f t="shared" si="5"/>
        <v>4.6775393045866736</v>
      </c>
      <c r="G78" s="38">
        <f t="shared" si="6"/>
        <v>7.0163089568800103</v>
      </c>
      <c r="H78" s="38">
        <f t="shared" si="7"/>
        <v>3.3932322186389712</v>
      </c>
      <c r="I78" s="38">
        <f>AVERAGE(H78:H79)</f>
        <v>3.1597218393757531</v>
      </c>
      <c r="J78" s="39">
        <v>41184</v>
      </c>
      <c r="K78" s="38" t="s">
        <v>395</v>
      </c>
    </row>
    <row r="79" spans="1:11" x14ac:dyDescent="0.25">
      <c r="A79" s="38">
        <v>114</v>
      </c>
      <c r="B79" s="39">
        <v>41085</v>
      </c>
      <c r="C79" s="38" t="s">
        <v>577</v>
      </c>
      <c r="D79" s="38" t="s">
        <v>241</v>
      </c>
      <c r="E79" s="38">
        <v>1.2800000000000001E-2</v>
      </c>
      <c r="F79" s="38">
        <f t="shared" si="5"/>
        <v>4.2105185460602375</v>
      </c>
      <c r="G79" s="38">
        <f t="shared" si="6"/>
        <v>6.3157778190903562</v>
      </c>
      <c r="H79" s="38">
        <f t="shared" si="7"/>
        <v>2.9262114601125351</v>
      </c>
      <c r="J79" s="39">
        <v>41184</v>
      </c>
      <c r="K79" s="38" t="s">
        <v>395</v>
      </c>
    </row>
    <row r="80" spans="1:11" x14ac:dyDescent="0.25">
      <c r="A80" s="38">
        <v>114</v>
      </c>
      <c r="B80" s="39">
        <v>41106</v>
      </c>
      <c r="C80" s="38" t="s">
        <v>577</v>
      </c>
      <c r="D80" s="38" t="s">
        <v>241</v>
      </c>
      <c r="E80" s="38">
        <v>7.4999999999999997E-3</v>
      </c>
      <c r="F80" s="38">
        <f t="shared" si="5"/>
        <v>2.6635122834414138</v>
      </c>
      <c r="G80" s="38">
        <f t="shared" si="6"/>
        <v>3.9952684251621209</v>
      </c>
      <c r="H80" s="38">
        <f t="shared" si="7"/>
        <v>1.3792051974937114</v>
      </c>
      <c r="I80" s="38">
        <f>AVERAGE(H80:H81)</f>
        <v>1.2040724130462976</v>
      </c>
      <c r="J80" s="39">
        <v>41184</v>
      </c>
      <c r="K80" s="38" t="s">
        <v>395</v>
      </c>
    </row>
    <row r="81" spans="1:11" x14ac:dyDescent="0.25">
      <c r="A81" s="38">
        <v>114</v>
      </c>
      <c r="B81" s="39">
        <v>41106</v>
      </c>
      <c r="C81" s="38" t="s">
        <v>577</v>
      </c>
      <c r="D81" s="38" t="s">
        <v>241</v>
      </c>
      <c r="E81" s="38">
        <v>6.3E-3</v>
      </c>
      <c r="F81" s="38">
        <f t="shared" si="5"/>
        <v>2.3132467145465858</v>
      </c>
      <c r="G81" s="38">
        <f t="shared" si="6"/>
        <v>3.4698700718198787</v>
      </c>
      <c r="H81" s="38">
        <f t="shared" si="7"/>
        <v>1.0289396285988839</v>
      </c>
      <c r="J81" s="39">
        <v>41184</v>
      </c>
      <c r="K81" s="38" t="s">
        <v>395</v>
      </c>
    </row>
    <row r="82" spans="1:11" x14ac:dyDescent="0.25">
      <c r="A82" s="38">
        <v>114</v>
      </c>
      <c r="B82" s="39">
        <v>41127</v>
      </c>
      <c r="C82" s="38" t="s">
        <v>577</v>
      </c>
      <c r="D82" s="38" t="s">
        <v>241</v>
      </c>
      <c r="E82" s="38">
        <v>5.7999999999999996E-3</v>
      </c>
      <c r="F82" s="38">
        <f t="shared" si="5"/>
        <v>2.1673027275070744</v>
      </c>
      <c r="G82" s="38">
        <f t="shared" si="6"/>
        <v>3.2509540912606116</v>
      </c>
      <c r="H82" s="38">
        <f t="shared" si="7"/>
        <v>0.88299564155937205</v>
      </c>
      <c r="I82" s="38">
        <f>AVERAGE(H82:H83)</f>
        <v>0.9997508311909814</v>
      </c>
      <c r="J82" s="39">
        <v>41184</v>
      </c>
      <c r="K82" s="38" t="s">
        <v>395</v>
      </c>
    </row>
    <row r="83" spans="1:11" x14ac:dyDescent="0.25">
      <c r="A83" s="38">
        <v>114</v>
      </c>
      <c r="B83" s="39">
        <v>41127</v>
      </c>
      <c r="C83" s="38" t="s">
        <v>577</v>
      </c>
      <c r="D83" s="38" t="s">
        <v>241</v>
      </c>
      <c r="E83" s="38">
        <v>6.6E-3</v>
      </c>
      <c r="F83" s="38">
        <f t="shared" si="5"/>
        <v>2.4008131067702929</v>
      </c>
      <c r="G83" s="38">
        <f t="shared" si="6"/>
        <v>3.6012196601554392</v>
      </c>
      <c r="H83" s="38">
        <f t="shared" si="7"/>
        <v>1.1165060208225908</v>
      </c>
      <c r="J83" s="39">
        <v>41184</v>
      </c>
      <c r="K83" s="38" t="s">
        <v>395</v>
      </c>
    </row>
    <row r="84" spans="1:11" x14ac:dyDescent="0.25">
      <c r="A84" s="38">
        <v>114</v>
      </c>
      <c r="B84" s="39">
        <v>41145</v>
      </c>
      <c r="C84" s="38" t="s">
        <v>577</v>
      </c>
      <c r="D84" s="38" t="s">
        <v>241</v>
      </c>
      <c r="E84" s="38">
        <v>1.34E-2</v>
      </c>
      <c r="F84" s="38">
        <f t="shared" si="5"/>
        <v>4.3856513305076508</v>
      </c>
      <c r="G84" s="38">
        <f t="shared" si="6"/>
        <v>6.5784769957614762</v>
      </c>
      <c r="H84" s="38">
        <f t="shared" si="7"/>
        <v>3.1013442445599488</v>
      </c>
      <c r="I84" s="38">
        <f>AVERAGE(H84:H85)</f>
        <v>2.955400257520437</v>
      </c>
      <c r="J84" s="39">
        <v>41184</v>
      </c>
      <c r="K84" s="38" t="s">
        <v>395</v>
      </c>
    </row>
    <row r="85" spans="1:11" x14ac:dyDescent="0.25">
      <c r="A85" s="38">
        <v>114</v>
      </c>
      <c r="B85" s="39">
        <v>41145</v>
      </c>
      <c r="C85" s="38" t="s">
        <v>577</v>
      </c>
      <c r="D85" s="38" t="s">
        <v>241</v>
      </c>
      <c r="E85" s="38">
        <v>1.24E-2</v>
      </c>
      <c r="F85" s="38">
        <f t="shared" si="5"/>
        <v>4.0937633564286271</v>
      </c>
      <c r="G85" s="38">
        <f t="shared" si="6"/>
        <v>6.1406450346429402</v>
      </c>
      <c r="H85" s="38">
        <f t="shared" si="7"/>
        <v>2.8094562704809256</v>
      </c>
      <c r="J85" s="39">
        <v>41184</v>
      </c>
      <c r="K85" s="38" t="s">
        <v>395</v>
      </c>
    </row>
    <row r="86" spans="1:11" x14ac:dyDescent="0.25">
      <c r="A86" s="38">
        <v>227</v>
      </c>
      <c r="B86" s="39">
        <v>41064</v>
      </c>
      <c r="C86" s="38" t="s">
        <v>577</v>
      </c>
      <c r="D86" s="38" t="s">
        <v>241</v>
      </c>
      <c r="E86" s="40">
        <v>4.2700000000000002E-2</v>
      </c>
      <c r="F86" s="38">
        <f t="shared" si="5"/>
        <v>12.937968971023031</v>
      </c>
      <c r="G86" s="38">
        <f t="shared" si="6"/>
        <v>19.406953456534545</v>
      </c>
      <c r="H86" s="38">
        <f t="shared" si="7"/>
        <v>11.653661885075328</v>
      </c>
      <c r="I86" s="38">
        <f>AVERAGE(H86:H87)</f>
        <v>11.945549859154351</v>
      </c>
      <c r="J86" s="39">
        <v>41184</v>
      </c>
      <c r="K86" s="38" t="s">
        <v>395</v>
      </c>
    </row>
    <row r="87" spans="1:11" x14ac:dyDescent="0.25">
      <c r="A87" s="38">
        <v>227</v>
      </c>
      <c r="B87" s="39">
        <v>41064</v>
      </c>
      <c r="C87" s="38" t="s">
        <v>577</v>
      </c>
      <c r="D87" s="38" t="s">
        <v>241</v>
      </c>
      <c r="E87" s="40">
        <v>4.4699999999999997E-2</v>
      </c>
      <c r="F87" s="38">
        <f t="shared" si="5"/>
        <v>13.521744919181076</v>
      </c>
      <c r="G87" s="38">
        <f t="shared" si="6"/>
        <v>20.282617378771615</v>
      </c>
      <c r="H87" s="38">
        <f t="shared" si="7"/>
        <v>12.237437833233374</v>
      </c>
      <c r="J87" s="39">
        <v>41184</v>
      </c>
      <c r="K87" s="38" t="s">
        <v>395</v>
      </c>
    </row>
    <row r="88" spans="1:11" x14ac:dyDescent="0.25">
      <c r="A88" s="38">
        <v>227</v>
      </c>
      <c r="B88" s="39">
        <v>41086</v>
      </c>
      <c r="C88" s="38" t="s">
        <v>577</v>
      </c>
      <c r="D88" s="38" t="s">
        <v>241</v>
      </c>
      <c r="E88" s="38">
        <v>1.7899999999999999E-2</v>
      </c>
      <c r="F88" s="38">
        <f t="shared" si="5"/>
        <v>5.6991472138632551</v>
      </c>
      <c r="G88" s="38">
        <f t="shared" si="6"/>
        <v>8.5487208207948822</v>
      </c>
      <c r="H88" s="38">
        <f t="shared" si="7"/>
        <v>4.4148401279155518</v>
      </c>
      <c r="I88" s="38">
        <f>AVERAGE(H88:H89)</f>
        <v>4.458623324027406</v>
      </c>
      <c r="J88" s="39">
        <v>41184</v>
      </c>
      <c r="K88" s="38" t="s">
        <v>395</v>
      </c>
    </row>
    <row r="89" spans="1:11" x14ac:dyDescent="0.25">
      <c r="A89" s="38">
        <v>227</v>
      </c>
      <c r="B89" s="39">
        <v>41086</v>
      </c>
      <c r="C89" s="38" t="s">
        <v>577</v>
      </c>
      <c r="D89" s="38" t="s">
        <v>241</v>
      </c>
      <c r="E89" s="38">
        <v>1.8200000000000001E-2</v>
      </c>
      <c r="F89" s="38">
        <f t="shared" si="5"/>
        <v>5.7867136060869626</v>
      </c>
      <c r="G89" s="38">
        <f t="shared" si="6"/>
        <v>8.6800704091304439</v>
      </c>
      <c r="H89" s="38">
        <f t="shared" si="7"/>
        <v>4.5024065201392602</v>
      </c>
      <c r="J89" s="39">
        <v>41184</v>
      </c>
      <c r="K89" s="38" t="s">
        <v>395</v>
      </c>
    </row>
    <row r="90" spans="1:11" x14ac:dyDescent="0.25">
      <c r="A90" s="38">
        <v>227</v>
      </c>
      <c r="B90" s="39">
        <v>41102</v>
      </c>
      <c r="C90" s="38" t="s">
        <v>577</v>
      </c>
      <c r="D90" s="38" t="s">
        <v>241</v>
      </c>
      <c r="E90" s="38">
        <v>1.8700000000000001E-2</v>
      </c>
      <c r="F90" s="38">
        <f t="shared" si="5"/>
        <v>5.932657593126474</v>
      </c>
      <c r="G90" s="38">
        <f t="shared" si="6"/>
        <v>8.8989863896897106</v>
      </c>
      <c r="H90" s="38">
        <f t="shared" si="7"/>
        <v>4.6483505071787716</v>
      </c>
      <c r="I90" s="38">
        <f>AVERAGE(H90:H91)</f>
        <v>4.6775393045866736</v>
      </c>
      <c r="J90" s="39">
        <v>41184</v>
      </c>
      <c r="K90" s="38" t="s">
        <v>395</v>
      </c>
    </row>
    <row r="91" spans="1:11" x14ac:dyDescent="0.25">
      <c r="A91" s="38">
        <v>227</v>
      </c>
      <c r="B91" s="39">
        <v>41102</v>
      </c>
      <c r="C91" s="38" t="s">
        <v>577</v>
      </c>
      <c r="D91" s="38" t="s">
        <v>241</v>
      </c>
      <c r="E91" s="38">
        <v>1.89E-2</v>
      </c>
      <c r="F91" s="38">
        <f t="shared" si="5"/>
        <v>5.9910351879422779</v>
      </c>
      <c r="G91" s="38">
        <f t="shared" si="6"/>
        <v>8.9865527819134172</v>
      </c>
      <c r="H91" s="38">
        <f t="shared" si="7"/>
        <v>4.7067281019945755</v>
      </c>
      <c r="J91" s="39">
        <v>41184</v>
      </c>
      <c r="K91" s="38" t="s">
        <v>395</v>
      </c>
    </row>
    <row r="92" spans="1:11" x14ac:dyDescent="0.25">
      <c r="A92" s="38">
        <v>227</v>
      </c>
      <c r="B92" s="39">
        <v>41128</v>
      </c>
      <c r="C92" s="38" t="s">
        <v>584</v>
      </c>
      <c r="D92" s="38" t="s">
        <v>241</v>
      </c>
      <c r="E92" s="38">
        <v>1.61E-2</v>
      </c>
      <c r="F92" s="38">
        <f t="shared" si="5"/>
        <v>5.1737488605210133</v>
      </c>
      <c r="G92" s="38">
        <f t="shared" si="6"/>
        <v>7.7606232907815205</v>
      </c>
      <c r="H92" s="38">
        <f t="shared" si="7"/>
        <v>3.889441774573311</v>
      </c>
      <c r="I92" s="38">
        <f>AVERAGE(H92:H93)</f>
        <v>3.9186305719812129</v>
      </c>
      <c r="J92" s="39">
        <v>41184</v>
      </c>
      <c r="K92" s="38" t="s">
        <v>395</v>
      </c>
    </row>
    <row r="93" spans="1:11" x14ac:dyDescent="0.25">
      <c r="A93" s="38">
        <v>227</v>
      </c>
      <c r="B93" s="39">
        <v>41128</v>
      </c>
      <c r="C93" s="38" t="s">
        <v>585</v>
      </c>
      <c r="D93" s="38" t="s">
        <v>241</v>
      </c>
      <c r="E93" s="38">
        <v>1.6299999999999999E-2</v>
      </c>
      <c r="F93" s="38">
        <f t="shared" si="5"/>
        <v>5.2321264553368172</v>
      </c>
      <c r="G93" s="38">
        <f t="shared" si="6"/>
        <v>7.8481896830052253</v>
      </c>
      <c r="H93" s="38">
        <f t="shared" si="7"/>
        <v>3.9478193693891153</v>
      </c>
      <c r="J93" s="39">
        <v>41184</v>
      </c>
      <c r="K93" s="38" t="s">
        <v>395</v>
      </c>
    </row>
    <row r="94" spans="1:11" x14ac:dyDescent="0.25">
      <c r="A94" s="38">
        <v>227</v>
      </c>
      <c r="B94" s="39">
        <v>41146</v>
      </c>
      <c r="C94" s="38" t="s">
        <v>577</v>
      </c>
      <c r="D94" s="38" t="s">
        <v>241</v>
      </c>
      <c r="E94" s="38">
        <v>1.8800000000000001E-2</v>
      </c>
      <c r="F94" s="38">
        <f t="shared" si="5"/>
        <v>5.9618463905343759</v>
      </c>
      <c r="G94" s="38">
        <f t="shared" si="6"/>
        <v>8.9427695858015639</v>
      </c>
      <c r="H94" s="38">
        <f t="shared" si="7"/>
        <v>4.6775393045866736</v>
      </c>
      <c r="I94" s="38">
        <f>AVERAGE(H94:H95)</f>
        <v>4.6483505071787707</v>
      </c>
      <c r="J94" s="39">
        <v>41184</v>
      </c>
      <c r="K94" s="38" t="s">
        <v>395</v>
      </c>
    </row>
    <row r="95" spans="1:11" x14ac:dyDescent="0.25">
      <c r="A95" s="38">
        <v>227</v>
      </c>
      <c r="B95" s="39">
        <v>41146</v>
      </c>
      <c r="C95" s="38" t="s">
        <v>577</v>
      </c>
      <c r="D95" s="38" t="s">
        <v>241</v>
      </c>
      <c r="E95" s="38">
        <v>1.8599999999999998E-2</v>
      </c>
      <c r="F95" s="38">
        <f t="shared" si="5"/>
        <v>5.9034687957185712</v>
      </c>
      <c r="G95" s="38">
        <f t="shared" si="6"/>
        <v>8.8552031935778572</v>
      </c>
      <c r="H95" s="38">
        <f t="shared" si="7"/>
        <v>4.6191617097708688</v>
      </c>
      <c r="J95" s="39">
        <v>41184</v>
      </c>
      <c r="K95" s="38" t="s">
        <v>395</v>
      </c>
    </row>
    <row r="96" spans="1:11" x14ac:dyDescent="0.25">
      <c r="A96" s="38">
        <v>224</v>
      </c>
      <c r="B96" s="39">
        <v>41066</v>
      </c>
      <c r="C96" s="38" t="s">
        <v>577</v>
      </c>
      <c r="D96" s="38" t="s">
        <v>241</v>
      </c>
      <c r="E96" s="38">
        <v>1.44E-2</v>
      </c>
      <c r="F96" s="38">
        <f t="shared" si="5"/>
        <v>4.6775393045866736</v>
      </c>
      <c r="G96" s="38">
        <f t="shared" si="6"/>
        <v>7.0163089568800103</v>
      </c>
      <c r="H96" s="38">
        <f t="shared" si="7"/>
        <v>3.3932322186389712</v>
      </c>
      <c r="I96" s="38">
        <f>AVERAGE(H96:H97)</f>
        <v>3.1743162380797041</v>
      </c>
      <c r="J96" s="39">
        <v>41184</v>
      </c>
      <c r="K96" s="38" t="s">
        <v>395</v>
      </c>
    </row>
    <row r="97" spans="1:14" x14ac:dyDescent="0.25">
      <c r="A97" s="38">
        <v>224</v>
      </c>
      <c r="B97" s="39">
        <v>41066</v>
      </c>
      <c r="C97" s="38" t="s">
        <v>577</v>
      </c>
      <c r="D97" s="38" t="s">
        <v>241</v>
      </c>
      <c r="E97" s="38">
        <v>1.29E-2</v>
      </c>
      <c r="F97" s="38">
        <f t="shared" si="5"/>
        <v>4.2397073434681385</v>
      </c>
      <c r="G97" s="38">
        <f t="shared" si="6"/>
        <v>6.3595610152022077</v>
      </c>
      <c r="H97" s="38">
        <f t="shared" si="7"/>
        <v>2.955400257520437</v>
      </c>
      <c r="J97" s="39">
        <v>41184</v>
      </c>
      <c r="K97" s="38" t="s">
        <v>395</v>
      </c>
    </row>
    <row r="98" spans="1:14" x14ac:dyDescent="0.25">
      <c r="A98" s="38">
        <v>224</v>
      </c>
      <c r="B98" s="39">
        <v>41086</v>
      </c>
      <c r="C98" s="38" t="s">
        <v>577</v>
      </c>
      <c r="D98" s="38" t="s">
        <v>241</v>
      </c>
      <c r="E98" s="38">
        <v>8.3000000000000001E-3</v>
      </c>
      <c r="F98" s="38">
        <f t="shared" si="5"/>
        <v>2.8970226627046323</v>
      </c>
      <c r="G98" s="38">
        <f t="shared" si="6"/>
        <v>4.3455339940569484</v>
      </c>
      <c r="H98" s="38">
        <f t="shared" si="7"/>
        <v>1.6127155767569301</v>
      </c>
      <c r="I98" s="38">
        <f>AVERAGE(H98:H99)</f>
        <v>2.0067643417636112</v>
      </c>
      <c r="J98" s="39">
        <v>41184</v>
      </c>
      <c r="K98" s="38" t="s">
        <v>395</v>
      </c>
    </row>
    <row r="99" spans="1:14" x14ac:dyDescent="0.25">
      <c r="A99" s="38">
        <v>224</v>
      </c>
      <c r="B99" s="39">
        <v>41086</v>
      </c>
      <c r="C99" s="38" t="s">
        <v>577</v>
      </c>
      <c r="D99" s="38" t="s">
        <v>241</v>
      </c>
      <c r="E99" s="38">
        <v>1.0999999999999999E-2</v>
      </c>
      <c r="F99" s="38">
        <f t="shared" si="5"/>
        <v>3.6851201927179948</v>
      </c>
      <c r="G99" s="38">
        <f t="shared" si="6"/>
        <v>5.5276802890769918</v>
      </c>
      <c r="H99" s="38">
        <f t="shared" si="7"/>
        <v>2.4008131067702925</v>
      </c>
      <c r="J99" s="39">
        <v>41184</v>
      </c>
      <c r="K99" s="38" t="s">
        <v>395</v>
      </c>
    </row>
    <row r="100" spans="1:14" x14ac:dyDescent="0.25">
      <c r="A100" s="38">
        <v>224</v>
      </c>
      <c r="B100" s="39">
        <v>41107</v>
      </c>
      <c r="C100" s="38" t="s">
        <v>577</v>
      </c>
      <c r="D100" s="38" t="s">
        <v>241</v>
      </c>
      <c r="E100" s="38">
        <v>1.3899999999999999E-2</v>
      </c>
      <c r="F100" s="38">
        <f t="shared" si="5"/>
        <v>4.5315953175471622</v>
      </c>
      <c r="G100" s="38">
        <f t="shared" si="6"/>
        <v>6.7973929763207437</v>
      </c>
      <c r="H100" s="38">
        <f t="shared" si="7"/>
        <v>3.2472882315994598</v>
      </c>
      <c r="I100" s="38">
        <f>AVERAGE(H100:H101)</f>
        <v>3.2764770290073626</v>
      </c>
      <c r="J100" s="39">
        <v>41184</v>
      </c>
      <c r="K100" s="38" t="s">
        <v>395</v>
      </c>
    </row>
    <row r="101" spans="1:14" x14ac:dyDescent="0.25">
      <c r="A101" s="38">
        <v>224</v>
      </c>
      <c r="B101" s="39">
        <v>41107</v>
      </c>
      <c r="C101" s="38" t="s">
        <v>577</v>
      </c>
      <c r="D101" s="38" t="s">
        <v>241</v>
      </c>
      <c r="E101" s="38">
        <v>1.41E-2</v>
      </c>
      <c r="F101" s="38">
        <f t="shared" si="5"/>
        <v>4.5899729123629669</v>
      </c>
      <c r="G101" s="38">
        <f t="shared" si="6"/>
        <v>6.8849593685444503</v>
      </c>
      <c r="H101" s="38">
        <f t="shared" si="7"/>
        <v>3.305665826415265</v>
      </c>
      <c r="J101" s="39">
        <v>41184</v>
      </c>
      <c r="K101" s="38" t="s">
        <v>395</v>
      </c>
    </row>
    <row r="102" spans="1:14" x14ac:dyDescent="0.25">
      <c r="A102" s="38">
        <v>224</v>
      </c>
      <c r="B102" s="39">
        <v>41146</v>
      </c>
      <c r="C102" s="38" t="s">
        <v>577</v>
      </c>
      <c r="D102" s="38" t="s">
        <v>241</v>
      </c>
      <c r="E102" s="38">
        <v>8.9999999999999993E-3</v>
      </c>
      <c r="F102" s="38">
        <f t="shared" si="5"/>
        <v>3.1013442445599484</v>
      </c>
      <c r="G102" s="38">
        <f t="shared" si="6"/>
        <v>4.6520163668399226</v>
      </c>
      <c r="H102" s="38">
        <f t="shared" si="7"/>
        <v>1.8170371586122462</v>
      </c>
      <c r="I102" s="38">
        <f>AVERAGE(H102:H103)</f>
        <v>1.875414753428051</v>
      </c>
      <c r="J102" s="39">
        <v>41184</v>
      </c>
      <c r="K102" s="38" t="s">
        <v>395</v>
      </c>
    </row>
    <row r="103" spans="1:14" x14ac:dyDescent="0.25">
      <c r="A103" s="38">
        <v>224</v>
      </c>
      <c r="B103" s="39">
        <v>41146</v>
      </c>
      <c r="C103" s="38" t="s">
        <v>577</v>
      </c>
      <c r="D103" s="38" t="s">
        <v>241</v>
      </c>
      <c r="E103" s="38">
        <v>9.4000000000000004E-3</v>
      </c>
      <c r="F103" s="38">
        <f t="shared" si="5"/>
        <v>3.2180994341915579</v>
      </c>
      <c r="G103" s="38">
        <f t="shared" si="6"/>
        <v>4.8271491512873368</v>
      </c>
      <c r="H103" s="38">
        <f t="shared" si="7"/>
        <v>1.9337923482438557</v>
      </c>
      <c r="J103" s="39">
        <v>41184</v>
      </c>
      <c r="K103" s="38" t="s">
        <v>395</v>
      </c>
    </row>
    <row r="104" spans="1:14" x14ac:dyDescent="0.25">
      <c r="A104" s="38">
        <v>224</v>
      </c>
      <c r="B104" s="39">
        <v>41128</v>
      </c>
      <c r="C104" s="38" t="s">
        <v>584</v>
      </c>
      <c r="D104" s="38" t="s">
        <v>241</v>
      </c>
      <c r="E104" s="38">
        <v>9.4999999999999998E-3</v>
      </c>
      <c r="F104" s="38">
        <f t="shared" si="5"/>
        <v>3.2472882315994602</v>
      </c>
      <c r="G104" s="38">
        <f t="shared" si="6"/>
        <v>4.8709323473991901</v>
      </c>
      <c r="H104" s="38">
        <f t="shared" si="7"/>
        <v>1.9629811456517579</v>
      </c>
      <c r="I104" s="38">
        <f>AVERAGE(H104:H105)</f>
        <v>2.0943307339873183</v>
      </c>
      <c r="J104" s="39">
        <v>41184</v>
      </c>
      <c r="K104" s="38" t="s">
        <v>395</v>
      </c>
    </row>
    <row r="105" spans="1:14" x14ac:dyDescent="0.25">
      <c r="A105" s="38">
        <v>224</v>
      </c>
      <c r="B105" s="39">
        <v>41128</v>
      </c>
      <c r="C105" s="38" t="s">
        <v>585</v>
      </c>
      <c r="D105" s="38" t="s">
        <v>241</v>
      </c>
      <c r="E105" s="38">
        <v>1.04E-2</v>
      </c>
      <c r="F105" s="38">
        <f t="shared" si="5"/>
        <v>3.5099874082705811</v>
      </c>
      <c r="G105" s="38">
        <f t="shared" si="6"/>
        <v>5.2649811124058719</v>
      </c>
      <c r="H105" s="38">
        <f t="shared" si="7"/>
        <v>2.2256803223228787</v>
      </c>
      <c r="J105" s="39">
        <v>41184</v>
      </c>
      <c r="K105" s="38" t="s">
        <v>395</v>
      </c>
    </row>
    <row r="106" spans="1:14" x14ac:dyDescent="0.25">
      <c r="A106" s="38" t="s">
        <v>586</v>
      </c>
      <c r="B106" s="39"/>
      <c r="C106" s="38" t="s">
        <v>586</v>
      </c>
      <c r="D106" s="38" t="s">
        <v>241</v>
      </c>
      <c r="E106" s="38">
        <v>2.2000000000000001E-3</v>
      </c>
      <c r="F106" s="38">
        <f t="shared" si="5"/>
        <v>1.116506020822591</v>
      </c>
      <c r="G106" s="38">
        <f t="shared" si="6"/>
        <v>1.6747590312338865</v>
      </c>
      <c r="J106" s="39">
        <v>41184</v>
      </c>
      <c r="K106" s="38" t="s">
        <v>395</v>
      </c>
    </row>
    <row r="107" spans="1:14" x14ac:dyDescent="0.25">
      <c r="A107" s="38" t="s">
        <v>586</v>
      </c>
      <c r="B107" s="39"/>
      <c r="C107" s="38" t="s">
        <v>586</v>
      </c>
      <c r="D107" s="38" t="s">
        <v>241</v>
      </c>
      <c r="E107" s="38">
        <v>6.6E-3</v>
      </c>
      <c r="F107" s="38">
        <f t="shared" si="5"/>
        <v>2.4008131067702929</v>
      </c>
      <c r="G107" s="38">
        <f t="shared" si="6"/>
        <v>3.6012196601554392</v>
      </c>
      <c r="J107" s="39">
        <v>41184</v>
      </c>
      <c r="K107" s="38" t="s">
        <v>395</v>
      </c>
    </row>
    <row r="108" spans="1:14" x14ac:dyDescent="0.25">
      <c r="A108" s="38">
        <v>114</v>
      </c>
      <c r="B108" s="39">
        <v>41117</v>
      </c>
      <c r="C108" s="38" t="s">
        <v>587</v>
      </c>
      <c r="D108" s="38" t="s">
        <v>241</v>
      </c>
      <c r="E108" s="38">
        <v>1.78E-2</v>
      </c>
      <c r="F108" s="38">
        <f t="shared" ref="F108:F171" si="8">E108*$N$120+$N$121</f>
        <v>6.0736701603442951</v>
      </c>
      <c r="G108" s="38">
        <f>F108*(15/10)</f>
        <v>9.1105052405164422</v>
      </c>
      <c r="H108" s="38">
        <f>(E108-AVERAGE($E$192:$E$193))*$N$120+$N$121</f>
        <v>4.1243402968044913</v>
      </c>
      <c r="I108" s="38">
        <f>AVERAGE(H108:H109)</f>
        <v>4.0510572192278067</v>
      </c>
      <c r="J108" s="39">
        <v>41186</v>
      </c>
      <c r="K108" s="38" t="s">
        <v>395</v>
      </c>
      <c r="M108" s="38">
        <v>0</v>
      </c>
      <c r="N108" s="38">
        <v>8.9999999999999998E-4</v>
      </c>
    </row>
    <row r="109" spans="1:14" x14ac:dyDescent="0.25">
      <c r="A109" s="38">
        <v>114</v>
      </c>
      <c r="B109" s="39">
        <v>41117</v>
      </c>
      <c r="C109" s="38" t="s">
        <v>587</v>
      </c>
      <c r="D109" s="38" t="s">
        <v>241</v>
      </c>
      <c r="E109" s="38">
        <v>1.7299999999999999E-2</v>
      </c>
      <c r="F109" s="38">
        <f t="shared" si="8"/>
        <v>5.9271040051909267</v>
      </c>
      <c r="G109" s="38">
        <f t="shared" ref="G109:G172" si="9">F109*(15/10)</f>
        <v>8.8906560077863901</v>
      </c>
      <c r="H109" s="38">
        <f>(E109-AVERAGE($E$192:$E$193))*$N$120+$N$121</f>
        <v>3.9777741416511225</v>
      </c>
      <c r="J109" s="39">
        <v>41186</v>
      </c>
      <c r="K109" s="38" t="s">
        <v>395</v>
      </c>
      <c r="M109" s="38">
        <v>5.0190000000000001</v>
      </c>
      <c r="N109" s="38">
        <v>1.4999999999999999E-2</v>
      </c>
    </row>
    <row r="110" spans="1:14" x14ac:dyDescent="0.25">
      <c r="A110" s="38">
        <v>114</v>
      </c>
      <c r="B110" s="39">
        <v>41117</v>
      </c>
      <c r="C110" s="38" t="s">
        <v>588</v>
      </c>
      <c r="D110" s="38" t="s">
        <v>241</v>
      </c>
      <c r="E110" s="38">
        <v>2.9100000000000001E-2</v>
      </c>
      <c r="F110" s="38">
        <f t="shared" si="8"/>
        <v>9.3860652668104283</v>
      </c>
      <c r="G110" s="38">
        <f t="shared" si="9"/>
        <v>14.079097900215643</v>
      </c>
      <c r="H110" s="38">
        <f>(E110-AVERAGE($E$192:$E$193))*$N$120+$N$121</f>
        <v>7.4367354032706254</v>
      </c>
      <c r="I110" s="38">
        <f>AVERAGE(H110:H111)</f>
        <v>7.4367354032706254</v>
      </c>
      <c r="J110" s="39">
        <v>41186</v>
      </c>
      <c r="K110" s="38" t="s">
        <v>395</v>
      </c>
      <c r="M110" s="38">
        <v>5.0190000000000001</v>
      </c>
      <c r="N110" s="38">
        <v>1.5699999999999999E-2</v>
      </c>
    </row>
    <row r="111" spans="1:14" x14ac:dyDescent="0.25">
      <c r="A111" s="38">
        <v>114</v>
      </c>
      <c r="B111" s="39">
        <v>41117</v>
      </c>
      <c r="C111" s="38" t="s">
        <v>588</v>
      </c>
      <c r="D111" s="38" t="s">
        <v>241</v>
      </c>
      <c r="E111" s="38">
        <v>2.9100000000000001E-2</v>
      </c>
      <c r="F111" s="38">
        <f t="shared" si="8"/>
        <v>9.3860652668104283</v>
      </c>
      <c r="G111" s="38">
        <f t="shared" si="9"/>
        <v>14.079097900215643</v>
      </c>
      <c r="H111" s="38">
        <f>(E111-AVERAGE($E$192:$E$193))*$N$120+$N$121</f>
        <v>7.4367354032706254</v>
      </c>
      <c r="J111" s="39">
        <v>41186</v>
      </c>
      <c r="K111" s="38" t="s">
        <v>395</v>
      </c>
      <c r="M111" s="38">
        <v>10.16</v>
      </c>
      <c r="N111" s="38">
        <v>3.61E-2</v>
      </c>
    </row>
    <row r="112" spans="1:14" x14ac:dyDescent="0.25">
      <c r="A112" s="38">
        <v>114</v>
      </c>
      <c r="B112" s="39">
        <v>41117</v>
      </c>
      <c r="C112" s="38" t="s">
        <v>589</v>
      </c>
      <c r="D112" s="38" t="s">
        <v>241</v>
      </c>
      <c r="E112" s="38">
        <v>1.54E-2</v>
      </c>
      <c r="F112" s="38">
        <f t="shared" si="8"/>
        <v>5.3701526156081254</v>
      </c>
      <c r="G112" s="38">
        <f t="shared" si="9"/>
        <v>8.0552289234121872</v>
      </c>
      <c r="H112" s="38">
        <f>(E112-AVERAGE($E$192:$E$193))*$N$120+$N$121</f>
        <v>3.4208227520683216</v>
      </c>
      <c r="I112" s="38">
        <f>AVERAGE(H112:H113)</f>
        <v>3.4208227520683216</v>
      </c>
      <c r="J112" s="39">
        <v>41186</v>
      </c>
      <c r="K112" s="38" t="s">
        <v>395</v>
      </c>
      <c r="M112" s="38">
        <v>10.16</v>
      </c>
      <c r="N112" s="38">
        <v>0.03</v>
      </c>
    </row>
    <row r="113" spans="1:14" x14ac:dyDescent="0.25">
      <c r="A113" s="38">
        <v>114</v>
      </c>
      <c r="B113" s="39">
        <v>41117</v>
      </c>
      <c r="C113" s="38" t="s">
        <v>589</v>
      </c>
      <c r="D113" s="38" t="s">
        <v>241</v>
      </c>
      <c r="E113" s="40">
        <v>6.9999999999999999E-4</v>
      </c>
      <c r="F113" s="38">
        <f t="shared" si="8"/>
        <v>1.0611076540990851</v>
      </c>
      <c r="G113" s="38">
        <f t="shared" si="9"/>
        <v>1.5916614811486278</v>
      </c>
      <c r="J113" s="39">
        <v>41186</v>
      </c>
      <c r="K113" s="38" t="s">
        <v>395</v>
      </c>
      <c r="M113" s="38">
        <v>30.059000000000001</v>
      </c>
      <c r="N113" s="38">
        <v>9.8500000000000004E-2</v>
      </c>
    </row>
    <row r="114" spans="1:14" x14ac:dyDescent="0.25">
      <c r="A114" s="38">
        <v>114</v>
      </c>
      <c r="B114" s="39">
        <v>41114</v>
      </c>
      <c r="C114" s="38" t="s">
        <v>590</v>
      </c>
      <c r="D114" s="38" t="s">
        <v>241</v>
      </c>
      <c r="E114" s="38">
        <v>8.2000000000000007E-3</v>
      </c>
      <c r="F114" s="38">
        <f t="shared" si="8"/>
        <v>3.2595999813996164</v>
      </c>
      <c r="G114" s="38">
        <f t="shared" si="9"/>
        <v>4.8893999720994241</v>
      </c>
      <c r="H114" s="38">
        <f t="shared" ref="H114:H177" si="10">(E114-AVERAGE($E$192:$E$193))*$N$120+$N$121</f>
        <v>1.3102701178598122</v>
      </c>
      <c r="I114" s="38">
        <f>AVERAGE(H114:H115)</f>
        <v>1.3102701178598122</v>
      </c>
      <c r="J114" s="39">
        <v>41186</v>
      </c>
      <c r="K114" s="38" t="s">
        <v>395</v>
      </c>
      <c r="M114" s="38">
        <v>30.059000000000001</v>
      </c>
      <c r="N114" s="38">
        <v>9.5799999999999996E-2</v>
      </c>
    </row>
    <row r="115" spans="1:14" x14ac:dyDescent="0.25">
      <c r="A115" s="38">
        <v>114</v>
      </c>
      <c r="B115" s="39">
        <v>41114</v>
      </c>
      <c r="C115" s="38" t="s">
        <v>590</v>
      </c>
      <c r="D115" s="38" t="s">
        <v>241</v>
      </c>
      <c r="E115" s="38">
        <v>8.2000000000000007E-3</v>
      </c>
      <c r="F115" s="38">
        <f t="shared" si="8"/>
        <v>3.2595999813996164</v>
      </c>
      <c r="G115" s="38">
        <f t="shared" si="9"/>
        <v>4.8893999720994241</v>
      </c>
      <c r="H115" s="38">
        <f t="shared" si="10"/>
        <v>1.3102701178598122</v>
      </c>
      <c r="J115" s="39">
        <v>41186</v>
      </c>
      <c r="K115" s="38" t="s">
        <v>395</v>
      </c>
      <c r="M115" s="38">
        <v>60.027000000000001</v>
      </c>
      <c r="N115" s="38">
        <v>0.19980000000000001</v>
      </c>
    </row>
    <row r="116" spans="1:14" x14ac:dyDescent="0.25">
      <c r="A116" s="38">
        <v>114</v>
      </c>
      <c r="B116" s="39">
        <v>41114</v>
      </c>
      <c r="C116" s="38" t="s">
        <v>591</v>
      </c>
      <c r="D116" s="38" t="s">
        <v>241</v>
      </c>
      <c r="E116" s="38">
        <v>9.5999999999999992E-3</v>
      </c>
      <c r="F116" s="38">
        <f t="shared" si="8"/>
        <v>3.669985215829048</v>
      </c>
      <c r="G116" s="38">
        <f t="shared" si="9"/>
        <v>5.5049778237435723</v>
      </c>
      <c r="H116" s="38">
        <f t="shared" si="10"/>
        <v>1.7206553522892443</v>
      </c>
      <c r="I116" s="38">
        <f>AVERAGE(H116:H117)</f>
        <v>1.6913421212585706</v>
      </c>
      <c r="J116" s="39">
        <v>41186</v>
      </c>
      <c r="K116" s="38" t="s">
        <v>395</v>
      </c>
      <c r="M116" s="38">
        <v>60.027000000000001</v>
      </c>
      <c r="N116" s="38">
        <v>0.19789999999999999</v>
      </c>
    </row>
    <row r="117" spans="1:14" x14ac:dyDescent="0.25">
      <c r="A117" s="38">
        <v>114</v>
      </c>
      <c r="B117" s="39">
        <v>41114</v>
      </c>
      <c r="C117" s="38" t="s">
        <v>591</v>
      </c>
      <c r="D117" s="38" t="s">
        <v>241</v>
      </c>
      <c r="E117" s="38">
        <v>9.4000000000000004E-3</v>
      </c>
      <c r="F117" s="38">
        <f t="shared" si="8"/>
        <v>3.6113587537677012</v>
      </c>
      <c r="G117" s="38">
        <f t="shared" si="9"/>
        <v>5.4170381306515516</v>
      </c>
      <c r="H117" s="38">
        <f t="shared" si="10"/>
        <v>1.662028890227897</v>
      </c>
      <c r="J117" s="39">
        <v>41186</v>
      </c>
      <c r="K117" s="38" t="s">
        <v>395</v>
      </c>
      <c r="M117" s="38">
        <v>200.12299999999999</v>
      </c>
      <c r="N117" s="38">
        <v>0.68310000000000004</v>
      </c>
    </row>
    <row r="118" spans="1:14" x14ac:dyDescent="0.25">
      <c r="A118" s="38">
        <v>114</v>
      </c>
      <c r="B118" s="39">
        <v>41114</v>
      </c>
      <c r="C118" s="38" t="s">
        <v>592</v>
      </c>
      <c r="D118" s="38" t="s">
        <v>241</v>
      </c>
      <c r="E118" s="38">
        <v>1.3299999999999999E-2</v>
      </c>
      <c r="F118" s="38">
        <f t="shared" si="8"/>
        <v>4.7545747639639764</v>
      </c>
      <c r="G118" s="38">
        <f t="shared" si="9"/>
        <v>7.1318621459459646</v>
      </c>
      <c r="H118" s="38">
        <f t="shared" si="10"/>
        <v>2.8052449004241726</v>
      </c>
      <c r="I118" s="38">
        <f>AVERAGE(H118:H119)</f>
        <v>2.7466184383628254</v>
      </c>
      <c r="J118" s="39">
        <v>41186</v>
      </c>
      <c r="K118" s="38" t="s">
        <v>395</v>
      </c>
      <c r="M118" s="38">
        <v>200.12299999999999</v>
      </c>
      <c r="N118" s="38">
        <v>0.67869999999999997</v>
      </c>
    </row>
    <row r="119" spans="1:14" x14ac:dyDescent="0.25">
      <c r="A119" s="38">
        <v>114</v>
      </c>
      <c r="B119" s="39">
        <v>41114</v>
      </c>
      <c r="C119" s="38" t="s">
        <v>592</v>
      </c>
      <c r="D119" s="38" t="s">
        <v>241</v>
      </c>
      <c r="E119" s="38">
        <v>1.29E-2</v>
      </c>
      <c r="F119" s="38">
        <f t="shared" si="8"/>
        <v>4.6373218398412819</v>
      </c>
      <c r="G119" s="38">
        <f t="shared" si="9"/>
        <v>6.9559827597619233</v>
      </c>
      <c r="H119" s="38">
        <f t="shared" si="10"/>
        <v>2.6879919763014781</v>
      </c>
      <c r="J119" s="39">
        <v>41186</v>
      </c>
      <c r="K119" s="38" t="s">
        <v>395</v>
      </c>
    </row>
    <row r="120" spans="1:14" x14ac:dyDescent="0.25">
      <c r="A120" s="38">
        <v>114</v>
      </c>
      <c r="B120" s="39">
        <v>41117</v>
      </c>
      <c r="C120" s="38" t="s">
        <v>593</v>
      </c>
      <c r="D120" s="38" t="s">
        <v>241</v>
      </c>
      <c r="E120" s="38">
        <v>4.8300000000000003E-2</v>
      </c>
      <c r="F120" s="38">
        <f t="shared" si="8"/>
        <v>15.014205624699789</v>
      </c>
      <c r="G120" s="38">
        <f t="shared" si="9"/>
        <v>22.521308437049683</v>
      </c>
      <c r="H120" s="38">
        <f t="shared" si="10"/>
        <v>13.064875761159986</v>
      </c>
      <c r="I120" s="38">
        <f>AVERAGE(H120:H121)</f>
        <v>13.284724993890038</v>
      </c>
      <c r="J120" s="39">
        <v>41186</v>
      </c>
      <c r="K120" s="38" t="s">
        <v>395</v>
      </c>
      <c r="M120" s="38" t="s">
        <v>404</v>
      </c>
      <c r="N120" s="38">
        <f>SLOPE(M108:M118,N108:N118)</f>
        <v>293.13231030673745</v>
      </c>
    </row>
    <row r="121" spans="1:14" x14ac:dyDescent="0.25">
      <c r="A121" s="38">
        <v>114</v>
      </c>
      <c r="B121" s="39">
        <v>41117</v>
      </c>
      <c r="C121" s="38" t="s">
        <v>593</v>
      </c>
      <c r="D121" s="38" t="s">
        <v>241</v>
      </c>
      <c r="E121" s="38">
        <v>4.9799999999999997E-2</v>
      </c>
      <c r="F121" s="38">
        <f t="shared" si="8"/>
        <v>15.453904090159893</v>
      </c>
      <c r="G121" s="38">
        <f t="shared" si="9"/>
        <v>23.180856135239839</v>
      </c>
      <c r="H121" s="38">
        <f t="shared" si="10"/>
        <v>13.504574226620088</v>
      </c>
      <c r="J121" s="39">
        <v>41186</v>
      </c>
      <c r="K121" s="38" t="s">
        <v>395</v>
      </c>
      <c r="M121" s="38" t="s">
        <v>405</v>
      </c>
      <c r="N121" s="38">
        <f>INTERCEPT(M108:M118,N108:N118)</f>
        <v>0.85591503688436887</v>
      </c>
    </row>
    <row r="122" spans="1:14" x14ac:dyDescent="0.25">
      <c r="A122" s="38">
        <v>114</v>
      </c>
      <c r="B122" s="39">
        <v>41117</v>
      </c>
      <c r="C122" s="38" t="s">
        <v>594</v>
      </c>
      <c r="D122" s="38" t="s">
        <v>241</v>
      </c>
      <c r="E122" s="38">
        <v>2.4199999999999999E-2</v>
      </c>
      <c r="F122" s="38">
        <f t="shared" si="8"/>
        <v>7.9497169463074151</v>
      </c>
      <c r="G122" s="38">
        <f t="shared" si="9"/>
        <v>11.924575419461123</v>
      </c>
      <c r="H122" s="38">
        <f t="shared" si="10"/>
        <v>6.0003870827676113</v>
      </c>
      <c r="I122" s="38">
        <f>AVERAGE(H122:H123)</f>
        <v>5.8098510810682313</v>
      </c>
      <c r="J122" s="39">
        <v>41186</v>
      </c>
      <c r="K122" s="38" t="s">
        <v>395</v>
      </c>
      <c r="M122" s="38" t="s">
        <v>407</v>
      </c>
      <c r="N122" s="38">
        <f>RSQ(M108:M118,N108:N118)</f>
        <v>0.99986448073463496</v>
      </c>
    </row>
    <row r="123" spans="1:14" x14ac:dyDescent="0.25">
      <c r="A123" s="38">
        <v>114</v>
      </c>
      <c r="B123" s="39">
        <v>41117</v>
      </c>
      <c r="C123" s="38" t="s">
        <v>594</v>
      </c>
      <c r="D123" s="38" t="s">
        <v>241</v>
      </c>
      <c r="E123" s="38">
        <v>2.29E-2</v>
      </c>
      <c r="F123" s="38">
        <f t="shared" si="8"/>
        <v>7.5686449429086569</v>
      </c>
      <c r="G123" s="38">
        <f t="shared" si="9"/>
        <v>11.352967414362986</v>
      </c>
      <c r="H123" s="38">
        <f t="shared" si="10"/>
        <v>5.6193150793688522</v>
      </c>
      <c r="J123" s="39">
        <v>41186</v>
      </c>
      <c r="K123" s="38" t="s">
        <v>395</v>
      </c>
    </row>
    <row r="124" spans="1:14" x14ac:dyDescent="0.25">
      <c r="A124" s="38">
        <v>114</v>
      </c>
      <c r="B124" s="39">
        <v>41117</v>
      </c>
      <c r="C124" s="38" t="s">
        <v>595</v>
      </c>
      <c r="D124" s="38" t="s">
        <v>241</v>
      </c>
      <c r="E124" s="38">
        <v>2.0899999999999998E-2</v>
      </c>
      <c r="F124" s="38">
        <f t="shared" si="8"/>
        <v>6.9823803222951808</v>
      </c>
      <c r="G124" s="38">
        <f t="shared" si="9"/>
        <v>10.473570483442771</v>
      </c>
      <c r="H124" s="38">
        <f t="shared" si="10"/>
        <v>5.033050458755377</v>
      </c>
      <c r="I124" s="38">
        <f>AVERAGE(H124:H125)</f>
        <v>4.8718276880866718</v>
      </c>
      <c r="J124" s="39">
        <v>41186</v>
      </c>
      <c r="K124" s="38" t="s">
        <v>395</v>
      </c>
    </row>
    <row r="125" spans="1:14" x14ac:dyDescent="0.25">
      <c r="A125" s="38">
        <v>114</v>
      </c>
      <c r="B125" s="39">
        <v>41117</v>
      </c>
      <c r="C125" s="38" t="s">
        <v>595</v>
      </c>
      <c r="D125" s="38" t="s">
        <v>241</v>
      </c>
      <c r="E125" s="38">
        <v>1.9800000000000002E-2</v>
      </c>
      <c r="F125" s="38">
        <f t="shared" si="8"/>
        <v>6.6599347809577711</v>
      </c>
      <c r="G125" s="38">
        <f t="shared" si="9"/>
        <v>9.9899021714366576</v>
      </c>
      <c r="H125" s="38">
        <f t="shared" si="10"/>
        <v>4.7106049174179674</v>
      </c>
      <c r="J125" s="39">
        <v>41186</v>
      </c>
      <c r="K125" s="38" t="s">
        <v>395</v>
      </c>
    </row>
    <row r="126" spans="1:14" x14ac:dyDescent="0.25">
      <c r="A126" s="38">
        <v>114</v>
      </c>
      <c r="B126" s="39">
        <v>41117</v>
      </c>
      <c r="C126" s="38" t="s">
        <v>596</v>
      </c>
      <c r="D126" s="38" t="s">
        <v>241</v>
      </c>
      <c r="E126" s="38">
        <v>4.5699999999999998E-2</v>
      </c>
      <c r="F126" s="38">
        <f t="shared" si="8"/>
        <v>14.252061617902269</v>
      </c>
      <c r="G126" s="38">
        <f t="shared" si="9"/>
        <v>21.378092426853403</v>
      </c>
      <c r="H126" s="38">
        <f t="shared" si="10"/>
        <v>12.302731754362467</v>
      </c>
      <c r="I126" s="38">
        <f>AVERAGE(H126:H127)</f>
        <v>12.405328062969824</v>
      </c>
      <c r="J126" s="39">
        <v>41186</v>
      </c>
      <c r="K126" s="38" t="s">
        <v>395</v>
      </c>
    </row>
    <row r="127" spans="1:14" x14ac:dyDescent="0.25">
      <c r="A127" s="38">
        <v>114</v>
      </c>
      <c r="B127" s="39">
        <v>41117</v>
      </c>
      <c r="C127" s="38" t="s">
        <v>596</v>
      </c>
      <c r="D127" s="38" t="s">
        <v>241</v>
      </c>
      <c r="E127" s="38">
        <v>4.6399999999999997E-2</v>
      </c>
      <c r="F127" s="38">
        <f t="shared" si="8"/>
        <v>14.457254235116986</v>
      </c>
      <c r="G127" s="38">
        <f t="shared" si="9"/>
        <v>21.68588135267548</v>
      </c>
      <c r="H127" s="38">
        <f t="shared" si="10"/>
        <v>12.507924371577181</v>
      </c>
      <c r="J127" s="39">
        <v>41186</v>
      </c>
      <c r="K127" s="38" t="s">
        <v>395</v>
      </c>
    </row>
    <row r="128" spans="1:14" x14ac:dyDescent="0.25">
      <c r="A128" s="38">
        <v>114</v>
      </c>
      <c r="B128" s="39">
        <v>41117</v>
      </c>
      <c r="C128" s="38" t="s">
        <v>597</v>
      </c>
      <c r="D128" s="38" t="s">
        <v>241</v>
      </c>
      <c r="E128" s="38">
        <v>3.1E-2</v>
      </c>
      <c r="F128" s="38">
        <f t="shared" si="8"/>
        <v>9.9430166563932296</v>
      </c>
      <c r="G128" s="38">
        <f t="shared" si="9"/>
        <v>14.914524984589844</v>
      </c>
      <c r="H128" s="38">
        <f t="shared" si="10"/>
        <v>7.9936867928534259</v>
      </c>
      <c r="I128" s="38">
        <f>AVERAGE(H128:H129)</f>
        <v>7.3927655567246138</v>
      </c>
      <c r="J128" s="39">
        <v>41186</v>
      </c>
      <c r="K128" s="38" t="s">
        <v>395</v>
      </c>
    </row>
    <row r="129" spans="1:11" x14ac:dyDescent="0.25">
      <c r="A129" s="38">
        <v>114</v>
      </c>
      <c r="B129" s="39">
        <v>41117</v>
      </c>
      <c r="C129" s="38" t="s">
        <v>597</v>
      </c>
      <c r="D129" s="38" t="s">
        <v>241</v>
      </c>
      <c r="E129" s="38">
        <v>2.69E-2</v>
      </c>
      <c r="F129" s="38">
        <f t="shared" si="8"/>
        <v>8.7411741841356054</v>
      </c>
      <c r="G129" s="38">
        <f t="shared" si="9"/>
        <v>13.111761276203408</v>
      </c>
      <c r="H129" s="38">
        <f t="shared" si="10"/>
        <v>6.7918443205958026</v>
      </c>
      <c r="J129" s="39">
        <v>41186</v>
      </c>
      <c r="K129" s="38" t="s">
        <v>395</v>
      </c>
    </row>
    <row r="130" spans="1:11" x14ac:dyDescent="0.25">
      <c r="A130" s="38">
        <v>114</v>
      </c>
      <c r="B130" s="39">
        <v>41117</v>
      </c>
      <c r="C130" s="38" t="s">
        <v>598</v>
      </c>
      <c r="D130" s="38" t="s">
        <v>241</v>
      </c>
      <c r="E130" s="38">
        <v>1.8100000000000002E-2</v>
      </c>
      <c r="F130" s="38">
        <f t="shared" si="8"/>
        <v>6.1616098534363175</v>
      </c>
      <c r="G130" s="38">
        <f t="shared" si="9"/>
        <v>9.2424147801544763</v>
      </c>
      <c r="H130" s="38">
        <f t="shared" si="10"/>
        <v>4.2122799898965138</v>
      </c>
      <c r="I130" s="38">
        <f>AVERAGE(H130:H131)</f>
        <v>4.2269366054118507</v>
      </c>
      <c r="J130" s="39">
        <v>41186</v>
      </c>
      <c r="K130" s="38" t="s">
        <v>395</v>
      </c>
    </row>
    <row r="131" spans="1:11" x14ac:dyDescent="0.25">
      <c r="A131" s="38">
        <v>114</v>
      </c>
      <c r="B131" s="39">
        <v>41117</v>
      </c>
      <c r="C131" s="38" t="s">
        <v>598</v>
      </c>
      <c r="D131" s="38" t="s">
        <v>241</v>
      </c>
      <c r="E131" s="38">
        <v>1.8200000000000001E-2</v>
      </c>
      <c r="F131" s="38">
        <f t="shared" si="8"/>
        <v>6.1909230844669905</v>
      </c>
      <c r="G131" s="38">
        <f t="shared" si="9"/>
        <v>9.2863846267004853</v>
      </c>
      <c r="H131" s="38">
        <f t="shared" si="10"/>
        <v>4.2415932209271867</v>
      </c>
      <c r="J131" s="39">
        <v>41186</v>
      </c>
      <c r="K131" s="38" t="s">
        <v>395</v>
      </c>
    </row>
    <row r="132" spans="1:11" x14ac:dyDescent="0.25">
      <c r="A132" s="38">
        <v>114</v>
      </c>
      <c r="B132" s="39">
        <v>41117</v>
      </c>
      <c r="C132" s="38" t="s">
        <v>599</v>
      </c>
      <c r="D132" s="38" t="s">
        <v>241</v>
      </c>
      <c r="E132" s="38">
        <v>5.79E-2</v>
      </c>
      <c r="F132" s="38">
        <f t="shared" si="8"/>
        <v>17.828275803644466</v>
      </c>
      <c r="G132" s="38">
        <f t="shared" si="9"/>
        <v>26.742413705466699</v>
      </c>
      <c r="H132" s="38">
        <f t="shared" si="10"/>
        <v>15.878945940104664</v>
      </c>
      <c r="I132" s="38">
        <f>AVERAGE(H132:H133)</f>
        <v>15.747036400466634</v>
      </c>
      <c r="J132" s="39">
        <v>41186</v>
      </c>
      <c r="K132" s="38" t="s">
        <v>395</v>
      </c>
    </row>
    <row r="133" spans="1:11" x14ac:dyDescent="0.25">
      <c r="A133" s="38">
        <v>114</v>
      </c>
      <c r="B133" s="39">
        <v>41117</v>
      </c>
      <c r="C133" s="38" t="s">
        <v>599</v>
      </c>
      <c r="D133" s="38" t="s">
        <v>241</v>
      </c>
      <c r="E133" s="38">
        <v>5.7000000000000002E-2</v>
      </c>
      <c r="F133" s="38">
        <f t="shared" si="8"/>
        <v>17.564456724368405</v>
      </c>
      <c r="G133" s="38">
        <f t="shared" si="9"/>
        <v>26.346685086552608</v>
      </c>
      <c r="H133" s="38">
        <f t="shared" si="10"/>
        <v>15.615126860828601</v>
      </c>
      <c r="J133" s="39">
        <v>41186</v>
      </c>
      <c r="K133" s="38" t="s">
        <v>395</v>
      </c>
    </row>
    <row r="134" spans="1:11" x14ac:dyDescent="0.25">
      <c r="A134" s="38">
        <v>114</v>
      </c>
      <c r="B134" s="39">
        <v>41117</v>
      </c>
      <c r="C134" s="38" t="s">
        <v>600</v>
      </c>
      <c r="D134" s="38" t="s">
        <v>241</v>
      </c>
      <c r="E134" s="38">
        <v>3.3700000000000001E-2</v>
      </c>
      <c r="F134" s="38">
        <f t="shared" si="8"/>
        <v>10.734473894221422</v>
      </c>
      <c r="G134" s="38">
        <f t="shared" si="9"/>
        <v>16.101710841332132</v>
      </c>
      <c r="H134" s="38">
        <f t="shared" si="10"/>
        <v>8.785144030681618</v>
      </c>
      <c r="I134" s="38">
        <f>AVERAGE(H134:H135)</f>
        <v>8.8291138772276287</v>
      </c>
      <c r="J134" s="39">
        <v>41186</v>
      </c>
      <c r="K134" s="38" t="s">
        <v>395</v>
      </c>
    </row>
    <row r="135" spans="1:11" x14ac:dyDescent="0.25">
      <c r="A135" s="38">
        <v>114</v>
      </c>
      <c r="B135" s="39">
        <v>41117</v>
      </c>
      <c r="C135" s="38" t="s">
        <v>600</v>
      </c>
      <c r="D135" s="38" t="s">
        <v>241</v>
      </c>
      <c r="E135" s="38">
        <v>3.4000000000000002E-2</v>
      </c>
      <c r="F135" s="38">
        <f t="shared" si="8"/>
        <v>10.822413587313443</v>
      </c>
      <c r="G135" s="38">
        <f t="shared" si="9"/>
        <v>16.233620380970166</v>
      </c>
      <c r="H135" s="38">
        <f t="shared" si="10"/>
        <v>8.8730837237736395</v>
      </c>
      <c r="J135" s="39">
        <v>41186</v>
      </c>
      <c r="K135" s="38" t="s">
        <v>395</v>
      </c>
    </row>
    <row r="136" spans="1:11" x14ac:dyDescent="0.25">
      <c r="A136" s="38">
        <v>114</v>
      </c>
      <c r="B136" s="39">
        <v>41117</v>
      </c>
      <c r="C136" s="38" t="s">
        <v>601</v>
      </c>
      <c r="D136" s="38" t="s">
        <v>241</v>
      </c>
      <c r="E136" s="38">
        <v>2.4E-2</v>
      </c>
      <c r="F136" s="38">
        <f t="shared" si="8"/>
        <v>7.8910904842460683</v>
      </c>
      <c r="G136" s="38">
        <f t="shared" si="9"/>
        <v>11.836635726369103</v>
      </c>
      <c r="H136" s="38">
        <f t="shared" si="10"/>
        <v>5.9417606207062637</v>
      </c>
      <c r="I136" s="38">
        <f>AVERAGE(H136:H137)</f>
        <v>5.9564172362216006</v>
      </c>
      <c r="J136" s="39">
        <v>41186</v>
      </c>
      <c r="K136" s="38" t="s">
        <v>395</v>
      </c>
    </row>
    <row r="137" spans="1:11" x14ac:dyDescent="0.25">
      <c r="A137" s="38">
        <v>114</v>
      </c>
      <c r="B137" s="39">
        <v>41117</v>
      </c>
      <c r="C137" s="38" t="s">
        <v>601</v>
      </c>
      <c r="D137" s="38" t="s">
        <v>241</v>
      </c>
      <c r="E137" s="38">
        <v>2.41E-2</v>
      </c>
      <c r="F137" s="38">
        <f t="shared" si="8"/>
        <v>7.9204037152767413</v>
      </c>
      <c r="G137" s="38">
        <f t="shared" si="9"/>
        <v>11.880605572915112</v>
      </c>
      <c r="H137" s="38">
        <f t="shared" si="10"/>
        <v>5.9710738517369375</v>
      </c>
      <c r="J137" s="39">
        <v>41186</v>
      </c>
      <c r="K137" s="38" t="s">
        <v>395</v>
      </c>
    </row>
    <row r="138" spans="1:11" s="42" customFormat="1" x14ac:dyDescent="0.25">
      <c r="A138" s="38">
        <v>114</v>
      </c>
      <c r="B138" s="39">
        <v>41117</v>
      </c>
      <c r="C138" s="42" t="s">
        <v>602</v>
      </c>
      <c r="D138" s="38" t="s">
        <v>241</v>
      </c>
      <c r="E138" s="38">
        <v>3.3700000000000001E-2</v>
      </c>
      <c r="F138" s="38">
        <f t="shared" si="8"/>
        <v>10.734473894221422</v>
      </c>
      <c r="G138" s="38">
        <f t="shared" si="9"/>
        <v>16.101710841332132</v>
      </c>
      <c r="H138" s="38">
        <f t="shared" si="10"/>
        <v>8.785144030681618</v>
      </c>
      <c r="I138" s="38">
        <f>AVERAGE(H138:H139)</f>
        <v>8.579951413466901</v>
      </c>
      <c r="J138" s="39">
        <v>41186</v>
      </c>
      <c r="K138" s="38" t="s">
        <v>395</v>
      </c>
    </row>
    <row r="139" spans="1:11" s="42" customFormat="1" x14ac:dyDescent="0.25">
      <c r="A139" s="38">
        <v>114</v>
      </c>
      <c r="B139" s="39">
        <v>41117</v>
      </c>
      <c r="C139" s="42" t="s">
        <v>602</v>
      </c>
      <c r="D139" s="38" t="s">
        <v>241</v>
      </c>
      <c r="E139" s="38">
        <v>3.2300000000000002E-2</v>
      </c>
      <c r="F139" s="38">
        <f t="shared" si="8"/>
        <v>10.32408865979199</v>
      </c>
      <c r="G139" s="38">
        <f t="shared" si="9"/>
        <v>15.486132989687984</v>
      </c>
      <c r="H139" s="38">
        <f t="shared" si="10"/>
        <v>8.3747587962521841</v>
      </c>
      <c r="I139" s="38"/>
      <c r="J139" s="39">
        <v>41186</v>
      </c>
      <c r="K139" s="38" t="s">
        <v>395</v>
      </c>
    </row>
    <row r="140" spans="1:11" x14ac:dyDescent="0.25">
      <c r="A140" s="38">
        <v>114</v>
      </c>
      <c r="B140" s="39">
        <v>41117</v>
      </c>
      <c r="C140" s="38" t="s">
        <v>603</v>
      </c>
      <c r="D140" s="38" t="s">
        <v>241</v>
      </c>
      <c r="E140" s="38">
        <v>1.7999999999999999E-2</v>
      </c>
      <c r="F140" s="38">
        <f t="shared" si="8"/>
        <v>6.1322966224056428</v>
      </c>
      <c r="G140" s="38">
        <f t="shared" si="9"/>
        <v>9.1984449336084637</v>
      </c>
      <c r="H140" s="38">
        <f t="shared" si="10"/>
        <v>4.1829667588658381</v>
      </c>
      <c r="I140" s="38">
        <f>AVERAGE(H140:H141)</f>
        <v>4.1683101433505012</v>
      </c>
      <c r="J140" s="39">
        <v>41186</v>
      </c>
      <c r="K140" s="38" t="s">
        <v>395</v>
      </c>
    </row>
    <row r="141" spans="1:11" x14ac:dyDescent="0.25">
      <c r="A141" s="38">
        <v>114</v>
      </c>
      <c r="B141" s="39">
        <v>41117</v>
      </c>
      <c r="C141" s="38" t="s">
        <v>603</v>
      </c>
      <c r="D141" s="38" t="s">
        <v>241</v>
      </c>
      <c r="E141" s="38">
        <v>1.7899999999999999E-2</v>
      </c>
      <c r="F141" s="38">
        <f t="shared" si="8"/>
        <v>6.1029833913749689</v>
      </c>
      <c r="G141" s="38">
        <f t="shared" si="9"/>
        <v>9.1544750870624529</v>
      </c>
      <c r="H141" s="38">
        <f t="shared" si="10"/>
        <v>4.1536535278351652</v>
      </c>
      <c r="J141" s="39">
        <v>41186</v>
      </c>
      <c r="K141" s="38" t="s">
        <v>395</v>
      </c>
    </row>
    <row r="142" spans="1:11" x14ac:dyDescent="0.25">
      <c r="A142" s="38">
        <v>114</v>
      </c>
      <c r="B142" s="39">
        <v>41117</v>
      </c>
      <c r="C142" s="38" t="s">
        <v>604</v>
      </c>
      <c r="D142" s="38" t="s">
        <v>241</v>
      </c>
      <c r="E142" s="38">
        <v>1.2699999999999999E-2</v>
      </c>
      <c r="F142" s="38">
        <f t="shared" si="8"/>
        <v>4.5786953777799342</v>
      </c>
      <c r="G142" s="38">
        <f t="shared" si="9"/>
        <v>6.8680430666699017</v>
      </c>
      <c r="H142" s="38">
        <f t="shared" si="10"/>
        <v>2.6293655142401304</v>
      </c>
      <c r="I142" s="38">
        <f>AVERAGE(H142:H143)</f>
        <v>2.7759316693934992</v>
      </c>
      <c r="J142" s="39">
        <v>41186</v>
      </c>
      <c r="K142" s="38" t="s">
        <v>395</v>
      </c>
    </row>
    <row r="143" spans="1:11" x14ac:dyDescent="0.25">
      <c r="A143" s="38">
        <v>114</v>
      </c>
      <c r="B143" s="39">
        <v>41117</v>
      </c>
      <c r="C143" s="38" t="s">
        <v>604</v>
      </c>
      <c r="D143" s="38" t="s">
        <v>241</v>
      </c>
      <c r="E143" s="38">
        <v>1.37E-2</v>
      </c>
      <c r="F143" s="38">
        <f t="shared" si="8"/>
        <v>4.8718276880866718</v>
      </c>
      <c r="G143" s="38">
        <f t="shared" si="9"/>
        <v>7.3077415321300077</v>
      </c>
      <c r="H143" s="38">
        <f t="shared" si="10"/>
        <v>2.922497824546868</v>
      </c>
      <c r="J143" s="39">
        <v>41186</v>
      </c>
      <c r="K143" s="38" t="s">
        <v>395</v>
      </c>
    </row>
    <row r="144" spans="1:11" x14ac:dyDescent="0.25">
      <c r="A144" s="38">
        <v>114</v>
      </c>
      <c r="B144" s="39">
        <v>41117</v>
      </c>
      <c r="C144" s="38" t="s">
        <v>605</v>
      </c>
      <c r="D144" s="38" t="s">
        <v>241</v>
      </c>
      <c r="E144" s="38">
        <v>4.3700000000000003E-2</v>
      </c>
      <c r="F144" s="38">
        <f t="shared" si="8"/>
        <v>13.665796997288796</v>
      </c>
      <c r="G144" s="38">
        <f t="shared" si="9"/>
        <v>20.498695495933195</v>
      </c>
      <c r="H144" s="38">
        <f t="shared" si="10"/>
        <v>11.716467133748992</v>
      </c>
      <c r="I144" s="38">
        <f>AVERAGE(H144:H145)</f>
        <v>11.731123749264329</v>
      </c>
      <c r="J144" s="39">
        <v>41186</v>
      </c>
      <c r="K144" s="38" t="s">
        <v>395</v>
      </c>
    </row>
    <row r="145" spans="1:11" x14ac:dyDescent="0.25">
      <c r="A145" s="38">
        <v>114</v>
      </c>
      <c r="B145" s="39">
        <v>41117</v>
      </c>
      <c r="C145" s="38" t="s">
        <v>605</v>
      </c>
      <c r="D145" s="38" t="s">
        <v>241</v>
      </c>
      <c r="E145" s="38">
        <v>4.3799999999999999E-2</v>
      </c>
      <c r="F145" s="38">
        <f t="shared" si="8"/>
        <v>13.69511022831947</v>
      </c>
      <c r="G145" s="38">
        <f t="shared" si="9"/>
        <v>20.542665342479204</v>
      </c>
      <c r="H145" s="38">
        <f t="shared" si="10"/>
        <v>11.745780364779666</v>
      </c>
      <c r="J145" s="39">
        <v>41186</v>
      </c>
      <c r="K145" s="38" t="s">
        <v>395</v>
      </c>
    </row>
    <row r="146" spans="1:11" x14ac:dyDescent="0.25">
      <c r="A146" s="38">
        <v>114</v>
      </c>
      <c r="B146" s="39">
        <v>41117</v>
      </c>
      <c r="C146" s="38" t="s">
        <v>606</v>
      </c>
      <c r="D146" s="38" t="s">
        <v>241</v>
      </c>
      <c r="E146" s="38">
        <v>2.92E-2</v>
      </c>
      <c r="F146" s="38">
        <f t="shared" si="8"/>
        <v>9.4153784978411021</v>
      </c>
      <c r="G146" s="38">
        <f t="shared" si="9"/>
        <v>14.123067746761652</v>
      </c>
      <c r="H146" s="38">
        <f t="shared" si="10"/>
        <v>7.4660486343012984</v>
      </c>
      <c r="I146" s="38">
        <f>AVERAGE(H146:H147)</f>
        <v>7.2461994015712454</v>
      </c>
      <c r="J146" s="39">
        <v>41186</v>
      </c>
      <c r="K146" s="38" t="s">
        <v>395</v>
      </c>
    </row>
    <row r="147" spans="1:11" x14ac:dyDescent="0.25">
      <c r="A147" s="38">
        <v>114</v>
      </c>
      <c r="B147" s="39">
        <v>41117</v>
      </c>
      <c r="C147" s="38" t="s">
        <v>606</v>
      </c>
      <c r="D147" s="38" t="s">
        <v>241</v>
      </c>
      <c r="E147" s="38">
        <v>2.7699999999999999E-2</v>
      </c>
      <c r="F147" s="38">
        <f t="shared" si="8"/>
        <v>8.9756800323809962</v>
      </c>
      <c r="G147" s="38">
        <f t="shared" si="9"/>
        <v>13.463520048571494</v>
      </c>
      <c r="H147" s="38">
        <f t="shared" si="10"/>
        <v>7.0263501688411925</v>
      </c>
      <c r="J147" s="39">
        <v>41186</v>
      </c>
      <c r="K147" s="38" t="s">
        <v>395</v>
      </c>
    </row>
    <row r="148" spans="1:11" x14ac:dyDescent="0.25">
      <c r="A148" s="38">
        <v>114</v>
      </c>
      <c r="B148" s="39">
        <v>41117</v>
      </c>
      <c r="C148" s="38" t="s">
        <v>607</v>
      </c>
      <c r="D148" s="38" t="s">
        <v>241</v>
      </c>
      <c r="E148" s="38">
        <v>1.55E-2</v>
      </c>
      <c r="F148" s="38">
        <f t="shared" si="8"/>
        <v>5.3994658466387992</v>
      </c>
      <c r="G148" s="38">
        <f t="shared" si="9"/>
        <v>8.0991987699581998</v>
      </c>
      <c r="H148" s="38">
        <f t="shared" si="10"/>
        <v>3.4501359830989955</v>
      </c>
      <c r="I148" s="38">
        <f>AVERAGE(H148:H149)</f>
        <v>3.3915095210376478</v>
      </c>
      <c r="J148" s="39">
        <v>41186</v>
      </c>
      <c r="K148" s="38" t="s">
        <v>395</v>
      </c>
    </row>
    <row r="149" spans="1:11" x14ac:dyDescent="0.25">
      <c r="A149" s="38">
        <v>114</v>
      </c>
      <c r="B149" s="39">
        <v>41117</v>
      </c>
      <c r="C149" s="38" t="s">
        <v>607</v>
      </c>
      <c r="D149" s="38" t="s">
        <v>241</v>
      </c>
      <c r="E149" s="38">
        <v>1.5100000000000001E-2</v>
      </c>
      <c r="F149" s="38">
        <f t="shared" si="8"/>
        <v>5.2822129225161047</v>
      </c>
      <c r="G149" s="38">
        <f t="shared" si="9"/>
        <v>7.9233193837741567</v>
      </c>
      <c r="H149" s="38">
        <f t="shared" si="10"/>
        <v>3.3328830589763005</v>
      </c>
      <c r="J149" s="39">
        <v>41186</v>
      </c>
      <c r="K149" s="38" t="s">
        <v>395</v>
      </c>
    </row>
    <row r="150" spans="1:11" x14ac:dyDescent="0.25">
      <c r="A150" s="38">
        <v>114</v>
      </c>
      <c r="B150" s="39">
        <v>41116</v>
      </c>
      <c r="C150" s="38" t="s">
        <v>608</v>
      </c>
      <c r="D150" s="38" t="s">
        <v>241</v>
      </c>
      <c r="E150" s="38">
        <v>2.0199999999999999E-2</v>
      </c>
      <c r="F150" s="38">
        <f t="shared" si="8"/>
        <v>6.7771877050804648</v>
      </c>
      <c r="G150" s="38">
        <f t="shared" si="9"/>
        <v>10.165781557620697</v>
      </c>
      <c r="H150" s="38">
        <f t="shared" si="10"/>
        <v>4.827857841540661</v>
      </c>
      <c r="I150" s="38">
        <f>AVERAGE(H150:H151)</f>
        <v>4.827857841540661</v>
      </c>
      <c r="J150" s="39">
        <v>41186</v>
      </c>
      <c r="K150" s="38" t="s">
        <v>395</v>
      </c>
    </row>
    <row r="151" spans="1:11" x14ac:dyDescent="0.25">
      <c r="A151" s="38">
        <v>114</v>
      </c>
      <c r="B151" s="39">
        <v>41116</v>
      </c>
      <c r="C151" s="38" t="s">
        <v>608</v>
      </c>
      <c r="D151" s="38" t="s">
        <v>241</v>
      </c>
      <c r="E151" s="38">
        <v>2.0199999999999999E-2</v>
      </c>
      <c r="F151" s="38">
        <f t="shared" si="8"/>
        <v>6.7771877050804648</v>
      </c>
      <c r="G151" s="38">
        <f t="shared" si="9"/>
        <v>10.165781557620697</v>
      </c>
      <c r="H151" s="38">
        <f t="shared" si="10"/>
        <v>4.827857841540661</v>
      </c>
      <c r="J151" s="39">
        <v>41186</v>
      </c>
      <c r="K151" s="38" t="s">
        <v>395</v>
      </c>
    </row>
    <row r="152" spans="1:11" x14ac:dyDescent="0.25">
      <c r="A152" s="38">
        <v>222</v>
      </c>
      <c r="B152" s="39">
        <v>41112</v>
      </c>
      <c r="C152" s="38" t="s">
        <v>602</v>
      </c>
      <c r="D152" s="38" t="s">
        <v>241</v>
      </c>
      <c r="E152" s="38">
        <v>1.1599999999999999E-2</v>
      </c>
      <c r="F152" s="38">
        <f t="shared" si="8"/>
        <v>4.2562498364425227</v>
      </c>
      <c r="G152" s="38">
        <f t="shared" si="9"/>
        <v>6.3843747546637841</v>
      </c>
      <c r="H152" s="38">
        <f t="shared" si="10"/>
        <v>2.306919972902719</v>
      </c>
      <c r="I152" s="38">
        <f>AVERAGE(H152:H153)</f>
        <v>2.2922633573873821</v>
      </c>
      <c r="J152" s="39">
        <v>41186</v>
      </c>
      <c r="K152" s="38" t="s">
        <v>395</v>
      </c>
    </row>
    <row r="153" spans="1:11" x14ac:dyDescent="0.25">
      <c r="A153" s="38">
        <v>222</v>
      </c>
      <c r="B153" s="39">
        <v>41112</v>
      </c>
      <c r="C153" s="38" t="s">
        <v>602</v>
      </c>
      <c r="D153" s="38" t="s">
        <v>241</v>
      </c>
      <c r="E153" s="38">
        <v>1.15E-2</v>
      </c>
      <c r="F153" s="38">
        <f t="shared" si="8"/>
        <v>4.2269366054118489</v>
      </c>
      <c r="G153" s="38">
        <f t="shared" si="9"/>
        <v>6.3404049081177734</v>
      </c>
      <c r="H153" s="38">
        <f t="shared" si="10"/>
        <v>2.2776067418720456</v>
      </c>
      <c r="J153" s="39">
        <v>41186</v>
      </c>
      <c r="K153" s="38" t="s">
        <v>395</v>
      </c>
    </row>
    <row r="154" spans="1:11" x14ac:dyDescent="0.25">
      <c r="A154" s="38">
        <v>222</v>
      </c>
      <c r="B154" s="39">
        <v>41112</v>
      </c>
      <c r="C154" s="38" t="s">
        <v>603</v>
      </c>
      <c r="D154" s="38" t="s">
        <v>241</v>
      </c>
      <c r="E154" s="38">
        <v>1.11E-2</v>
      </c>
      <c r="F154" s="38">
        <f t="shared" si="8"/>
        <v>4.1096836812891553</v>
      </c>
      <c r="G154" s="38">
        <f t="shared" si="9"/>
        <v>6.1645255219337329</v>
      </c>
      <c r="H154" s="38">
        <f t="shared" si="10"/>
        <v>2.1603538177493506</v>
      </c>
      <c r="I154" s="38">
        <f>AVERAGE(H154:H155)</f>
        <v>2.1310405867186768</v>
      </c>
      <c r="J154" s="39">
        <v>41186</v>
      </c>
      <c r="K154" s="38" t="s">
        <v>395</v>
      </c>
    </row>
    <row r="155" spans="1:11" x14ac:dyDescent="0.25">
      <c r="A155" s="38">
        <v>222</v>
      </c>
      <c r="B155" s="39">
        <v>41112</v>
      </c>
      <c r="C155" s="38" t="s">
        <v>603</v>
      </c>
      <c r="D155" s="38" t="s">
        <v>241</v>
      </c>
      <c r="E155" s="38">
        <v>1.09E-2</v>
      </c>
      <c r="F155" s="38">
        <f t="shared" si="8"/>
        <v>4.0510572192278076</v>
      </c>
      <c r="G155" s="38">
        <f t="shared" si="9"/>
        <v>6.0765858288417114</v>
      </c>
      <c r="H155" s="38">
        <f t="shared" si="10"/>
        <v>2.101727355688003</v>
      </c>
      <c r="J155" s="39">
        <v>41186</v>
      </c>
      <c r="K155" s="38" t="s">
        <v>395</v>
      </c>
    </row>
    <row r="156" spans="1:11" x14ac:dyDescent="0.25">
      <c r="A156" s="38">
        <v>222</v>
      </c>
      <c r="B156" s="39">
        <v>41112</v>
      </c>
      <c r="C156" s="38" t="s">
        <v>604</v>
      </c>
      <c r="D156" s="38" t="s">
        <v>241</v>
      </c>
      <c r="E156" s="38">
        <v>1.0800000000000001E-2</v>
      </c>
      <c r="F156" s="38">
        <f t="shared" si="8"/>
        <v>4.0217439881971337</v>
      </c>
      <c r="G156" s="38">
        <f t="shared" si="9"/>
        <v>6.0326159822957006</v>
      </c>
      <c r="H156" s="38">
        <f t="shared" si="10"/>
        <v>2.0724141246573295</v>
      </c>
      <c r="I156" s="38">
        <f>AVERAGE(H156:H157)</f>
        <v>2.3948596659947405</v>
      </c>
      <c r="J156" s="39">
        <v>41186</v>
      </c>
      <c r="K156" s="38" t="s">
        <v>395</v>
      </c>
    </row>
    <row r="157" spans="1:11" x14ac:dyDescent="0.25">
      <c r="A157" s="38">
        <v>222</v>
      </c>
      <c r="B157" s="39">
        <v>41112</v>
      </c>
      <c r="C157" s="38" t="s">
        <v>604</v>
      </c>
      <c r="D157" s="38" t="s">
        <v>241</v>
      </c>
      <c r="E157" s="38">
        <v>1.2999999999999999E-2</v>
      </c>
      <c r="F157" s="38">
        <f t="shared" si="8"/>
        <v>4.6666350708719557</v>
      </c>
      <c r="G157" s="38">
        <f t="shared" si="9"/>
        <v>6.999952606307934</v>
      </c>
      <c r="H157" s="38">
        <f t="shared" si="10"/>
        <v>2.7173052073321515</v>
      </c>
      <c r="J157" s="39">
        <v>41186</v>
      </c>
      <c r="K157" s="38" t="s">
        <v>395</v>
      </c>
    </row>
    <row r="158" spans="1:11" x14ac:dyDescent="0.25">
      <c r="A158" s="38">
        <v>222</v>
      </c>
      <c r="B158" s="39">
        <v>41112</v>
      </c>
      <c r="C158" s="38" t="s">
        <v>605</v>
      </c>
      <c r="D158" s="38" t="s">
        <v>241</v>
      </c>
      <c r="E158" s="38">
        <v>1.3899999999999999E-2</v>
      </c>
      <c r="F158" s="38">
        <f t="shared" si="8"/>
        <v>4.9304541501480195</v>
      </c>
      <c r="G158" s="38">
        <f t="shared" si="9"/>
        <v>7.3956812252220292</v>
      </c>
      <c r="H158" s="38">
        <f t="shared" si="10"/>
        <v>2.9811242866082153</v>
      </c>
      <c r="I158" s="38">
        <f>AVERAGE(H158:H159)</f>
        <v>2.9957809021235522</v>
      </c>
      <c r="J158" s="39">
        <v>41186</v>
      </c>
      <c r="K158" s="38" t="s">
        <v>395</v>
      </c>
    </row>
    <row r="159" spans="1:11" x14ac:dyDescent="0.25">
      <c r="A159" s="38">
        <v>222</v>
      </c>
      <c r="B159" s="39">
        <v>41112</v>
      </c>
      <c r="C159" s="38" t="s">
        <v>605</v>
      </c>
      <c r="D159" s="38" t="s">
        <v>241</v>
      </c>
      <c r="E159" s="38">
        <v>1.4E-2</v>
      </c>
      <c r="F159" s="38">
        <f t="shared" si="8"/>
        <v>4.9597673811786933</v>
      </c>
      <c r="G159" s="38">
        <f t="shared" si="9"/>
        <v>7.43965107176804</v>
      </c>
      <c r="H159" s="38">
        <f t="shared" si="10"/>
        <v>3.0104375176388891</v>
      </c>
      <c r="J159" s="39">
        <v>41186</v>
      </c>
      <c r="K159" s="38" t="s">
        <v>395</v>
      </c>
    </row>
    <row r="160" spans="1:11" x14ac:dyDescent="0.25">
      <c r="A160" s="38">
        <v>222</v>
      </c>
      <c r="B160" s="39">
        <v>41112</v>
      </c>
      <c r="C160" s="38" t="s">
        <v>606</v>
      </c>
      <c r="D160" s="38" t="s">
        <v>241</v>
      </c>
      <c r="E160" s="38">
        <v>1.9599999999999999E-2</v>
      </c>
      <c r="F160" s="38">
        <f t="shared" si="8"/>
        <v>6.6013083188964226</v>
      </c>
      <c r="G160" s="38">
        <f t="shared" si="9"/>
        <v>9.9019624783446343</v>
      </c>
      <c r="H160" s="38">
        <f t="shared" si="10"/>
        <v>4.6519784553566188</v>
      </c>
      <c r="I160" s="38">
        <f>AVERAGE(H160:H161)</f>
        <v>4.5493821467492612</v>
      </c>
      <c r="J160" s="39">
        <v>41186</v>
      </c>
      <c r="K160" s="38" t="s">
        <v>395</v>
      </c>
    </row>
    <row r="161" spans="1:11" x14ac:dyDescent="0.25">
      <c r="A161" s="38">
        <v>222</v>
      </c>
      <c r="B161" s="39">
        <v>41112</v>
      </c>
      <c r="C161" s="38" t="s">
        <v>606</v>
      </c>
      <c r="D161" s="38" t="s">
        <v>241</v>
      </c>
      <c r="E161" s="38">
        <v>1.89E-2</v>
      </c>
      <c r="F161" s="38">
        <f t="shared" si="8"/>
        <v>6.3961157016817065</v>
      </c>
      <c r="G161" s="38">
        <f t="shared" si="9"/>
        <v>9.5941735525225589</v>
      </c>
      <c r="H161" s="38">
        <f t="shared" si="10"/>
        <v>4.4467858381419028</v>
      </c>
      <c r="J161" s="39">
        <v>41186</v>
      </c>
      <c r="K161" s="38" t="s">
        <v>395</v>
      </c>
    </row>
    <row r="162" spans="1:11" x14ac:dyDescent="0.25">
      <c r="A162" s="38">
        <v>222</v>
      </c>
      <c r="B162" s="39">
        <v>41112</v>
      </c>
      <c r="C162" s="38" t="s">
        <v>607</v>
      </c>
      <c r="D162" s="38" t="s">
        <v>241</v>
      </c>
      <c r="E162" s="38">
        <v>2.1399999999999999E-2</v>
      </c>
      <c r="F162" s="38">
        <f t="shared" si="8"/>
        <v>7.12894647744855</v>
      </c>
      <c r="G162" s="38">
        <f t="shared" si="9"/>
        <v>10.693419716172825</v>
      </c>
      <c r="H162" s="38">
        <f t="shared" si="10"/>
        <v>5.1796166139087463</v>
      </c>
      <c r="I162" s="38">
        <f>AVERAGE(H162:H163)</f>
        <v>4.6519784553566188</v>
      </c>
      <c r="J162" s="39">
        <v>41186</v>
      </c>
      <c r="K162" s="38" t="s">
        <v>395</v>
      </c>
    </row>
    <row r="163" spans="1:11" x14ac:dyDescent="0.25">
      <c r="A163" s="38">
        <v>222</v>
      </c>
      <c r="B163" s="39">
        <v>41112</v>
      </c>
      <c r="C163" s="38" t="s">
        <v>607</v>
      </c>
      <c r="D163" s="38" t="s">
        <v>241</v>
      </c>
      <c r="E163" s="38">
        <v>1.78E-2</v>
      </c>
      <c r="F163" s="38">
        <f t="shared" si="8"/>
        <v>6.0736701603442951</v>
      </c>
      <c r="G163" s="38">
        <f t="shared" si="9"/>
        <v>9.1105052405164422</v>
      </c>
      <c r="H163" s="38">
        <f t="shared" si="10"/>
        <v>4.1243402968044913</v>
      </c>
      <c r="J163" s="39">
        <v>41186</v>
      </c>
      <c r="K163" s="38" t="s">
        <v>395</v>
      </c>
    </row>
    <row r="164" spans="1:11" x14ac:dyDescent="0.25">
      <c r="A164" s="38">
        <v>222</v>
      </c>
      <c r="B164" s="39">
        <v>41112</v>
      </c>
      <c r="C164" s="38" t="s">
        <v>593</v>
      </c>
      <c r="D164" s="38" t="s">
        <v>241</v>
      </c>
      <c r="E164" s="38">
        <v>1.8200000000000001E-2</v>
      </c>
      <c r="F164" s="38">
        <f t="shared" si="8"/>
        <v>6.1909230844669905</v>
      </c>
      <c r="G164" s="38">
        <f t="shared" si="9"/>
        <v>9.2863846267004853</v>
      </c>
      <c r="H164" s="38">
        <f t="shared" si="10"/>
        <v>4.2415932209271867</v>
      </c>
      <c r="I164" s="38">
        <f>AVERAGE(H164:H165)</f>
        <v>4.6812916863872926</v>
      </c>
      <c r="J164" s="39">
        <v>41186</v>
      </c>
      <c r="K164" s="38" t="s">
        <v>395</v>
      </c>
    </row>
    <row r="165" spans="1:11" x14ac:dyDescent="0.25">
      <c r="A165" s="38">
        <v>222</v>
      </c>
      <c r="B165" s="39">
        <v>41112</v>
      </c>
      <c r="C165" s="38" t="s">
        <v>593</v>
      </c>
      <c r="D165" s="38" t="s">
        <v>241</v>
      </c>
      <c r="E165" s="38">
        <v>2.12E-2</v>
      </c>
      <c r="F165" s="38">
        <f t="shared" si="8"/>
        <v>7.0703200153872032</v>
      </c>
      <c r="G165" s="38">
        <f t="shared" si="9"/>
        <v>10.605480023080805</v>
      </c>
      <c r="H165" s="38">
        <f t="shared" si="10"/>
        <v>5.1209901518473986</v>
      </c>
      <c r="J165" s="39">
        <v>41186</v>
      </c>
      <c r="K165" s="38" t="s">
        <v>395</v>
      </c>
    </row>
    <row r="166" spans="1:11" x14ac:dyDescent="0.25">
      <c r="A166" s="38">
        <v>222</v>
      </c>
      <c r="B166" s="39">
        <v>41112</v>
      </c>
      <c r="C166" s="38" t="s">
        <v>594</v>
      </c>
      <c r="D166" s="38" t="s">
        <v>241</v>
      </c>
      <c r="E166" s="38">
        <v>2.06E-2</v>
      </c>
      <c r="F166" s="38">
        <f t="shared" si="8"/>
        <v>6.8944406292031601</v>
      </c>
      <c r="G166" s="38">
        <f t="shared" si="9"/>
        <v>10.34166094380474</v>
      </c>
      <c r="H166" s="38">
        <f t="shared" si="10"/>
        <v>4.9451107656633564</v>
      </c>
      <c r="I166" s="38">
        <f>AVERAGE(H166:H167)</f>
        <v>4.9451107656633564</v>
      </c>
      <c r="J166" s="39">
        <v>41186</v>
      </c>
      <c r="K166" s="38" t="s">
        <v>395</v>
      </c>
    </row>
    <row r="167" spans="1:11" x14ac:dyDescent="0.25">
      <c r="A167" s="38">
        <v>222</v>
      </c>
      <c r="B167" s="39">
        <v>41112</v>
      </c>
      <c r="C167" s="38" t="s">
        <v>594</v>
      </c>
      <c r="D167" s="38" t="s">
        <v>241</v>
      </c>
      <c r="E167" s="38">
        <v>2.06E-2</v>
      </c>
      <c r="F167" s="38">
        <f t="shared" si="8"/>
        <v>6.8944406292031601</v>
      </c>
      <c r="G167" s="38">
        <f t="shared" si="9"/>
        <v>10.34166094380474</v>
      </c>
      <c r="H167" s="38">
        <f t="shared" si="10"/>
        <v>4.9451107656633564</v>
      </c>
      <c r="J167" s="39">
        <v>41186</v>
      </c>
      <c r="K167" s="38" t="s">
        <v>395</v>
      </c>
    </row>
    <row r="168" spans="1:11" x14ac:dyDescent="0.25">
      <c r="A168" s="38">
        <v>222</v>
      </c>
      <c r="B168" s="39">
        <v>41112</v>
      </c>
      <c r="C168" s="38" t="s">
        <v>595</v>
      </c>
      <c r="D168" s="38" t="s">
        <v>241</v>
      </c>
      <c r="E168" s="38">
        <v>1.8599999999999998E-2</v>
      </c>
      <c r="F168" s="38">
        <f t="shared" si="8"/>
        <v>6.308176008589685</v>
      </c>
      <c r="G168" s="38">
        <f t="shared" si="9"/>
        <v>9.4622640128845283</v>
      </c>
      <c r="H168" s="38">
        <f t="shared" si="10"/>
        <v>4.3588461450498812</v>
      </c>
      <c r="I168" s="38">
        <f>AVERAGE(H168:H169)</f>
        <v>4.5786953777799342</v>
      </c>
      <c r="J168" s="39">
        <v>41186</v>
      </c>
      <c r="K168" s="38" t="s">
        <v>395</v>
      </c>
    </row>
    <row r="169" spans="1:11" x14ac:dyDescent="0.25">
      <c r="A169" s="38">
        <v>222</v>
      </c>
      <c r="B169" s="39">
        <v>41112</v>
      </c>
      <c r="C169" s="38" t="s">
        <v>595</v>
      </c>
      <c r="D169" s="38" t="s">
        <v>241</v>
      </c>
      <c r="E169" s="38">
        <v>2.01E-2</v>
      </c>
      <c r="F169" s="38">
        <f t="shared" si="8"/>
        <v>6.7478744740497918</v>
      </c>
      <c r="G169" s="38">
        <f t="shared" si="9"/>
        <v>10.121811711074688</v>
      </c>
      <c r="H169" s="38">
        <f t="shared" si="10"/>
        <v>4.7985446105099872</v>
      </c>
      <c r="J169" s="39">
        <v>41186</v>
      </c>
      <c r="K169" s="38" t="s">
        <v>395</v>
      </c>
    </row>
    <row r="170" spans="1:11" x14ac:dyDescent="0.25">
      <c r="A170" s="38">
        <v>222</v>
      </c>
      <c r="B170" s="39">
        <v>41112</v>
      </c>
      <c r="C170" s="38" t="s">
        <v>596</v>
      </c>
      <c r="D170" s="38" t="s">
        <v>241</v>
      </c>
      <c r="E170" s="38">
        <v>1.8499999999999999E-2</v>
      </c>
      <c r="F170" s="38">
        <f t="shared" si="8"/>
        <v>6.2788627775590111</v>
      </c>
      <c r="G170" s="38">
        <f t="shared" si="9"/>
        <v>9.4182941663385158</v>
      </c>
      <c r="H170" s="38">
        <f t="shared" si="10"/>
        <v>4.3295329140192074</v>
      </c>
      <c r="I170" s="38">
        <f>AVERAGE(H170:H171)</f>
        <v>4.3588461450498812</v>
      </c>
      <c r="J170" s="39">
        <v>41186</v>
      </c>
      <c r="K170" s="38" t="s">
        <v>395</v>
      </c>
    </row>
    <row r="171" spans="1:11" x14ac:dyDescent="0.25">
      <c r="A171" s="38">
        <v>222</v>
      </c>
      <c r="B171" s="39">
        <v>41112</v>
      </c>
      <c r="C171" s="38" t="s">
        <v>596</v>
      </c>
      <c r="D171" s="38" t="s">
        <v>241</v>
      </c>
      <c r="E171" s="38">
        <v>1.8700000000000001E-2</v>
      </c>
      <c r="F171" s="38">
        <f t="shared" si="8"/>
        <v>6.3374892396203597</v>
      </c>
      <c r="G171" s="38">
        <f t="shared" si="9"/>
        <v>9.5062338594305391</v>
      </c>
      <c r="H171" s="38">
        <f t="shared" si="10"/>
        <v>4.3881593760805551</v>
      </c>
      <c r="J171" s="39">
        <v>41186</v>
      </c>
      <c r="K171" s="38" t="s">
        <v>395</v>
      </c>
    </row>
    <row r="172" spans="1:11" x14ac:dyDescent="0.25">
      <c r="A172" s="38">
        <v>222</v>
      </c>
      <c r="B172" s="39">
        <v>41112</v>
      </c>
      <c r="C172" s="38" t="s">
        <v>597</v>
      </c>
      <c r="D172" s="38" t="s">
        <v>241</v>
      </c>
      <c r="E172" s="38">
        <v>2.3E-2</v>
      </c>
      <c r="F172" s="38">
        <f t="shared" ref="F172:F193" si="11">E172*$N$120+$N$121</f>
        <v>7.5979581739393298</v>
      </c>
      <c r="G172" s="38">
        <f t="shared" si="9"/>
        <v>11.396937260908995</v>
      </c>
      <c r="H172" s="38">
        <f t="shared" si="10"/>
        <v>5.6486283103995261</v>
      </c>
      <c r="I172" s="38">
        <f>AVERAGE(H172:H173)</f>
        <v>5.8538209276142421</v>
      </c>
      <c r="J172" s="39">
        <v>41186</v>
      </c>
      <c r="K172" s="38" t="s">
        <v>395</v>
      </c>
    </row>
    <row r="173" spans="1:11" x14ac:dyDescent="0.25">
      <c r="A173" s="38">
        <v>222</v>
      </c>
      <c r="B173" s="39">
        <v>41112</v>
      </c>
      <c r="C173" s="38" t="s">
        <v>597</v>
      </c>
      <c r="D173" s="38" t="s">
        <v>241</v>
      </c>
      <c r="E173" s="38">
        <v>2.4400000000000002E-2</v>
      </c>
      <c r="F173" s="38">
        <f t="shared" si="11"/>
        <v>8.0083434083687628</v>
      </c>
      <c r="G173" s="38">
        <f t="shared" ref="G173:G236" si="12">F173*(15/10)</f>
        <v>12.012515112553144</v>
      </c>
      <c r="H173" s="38">
        <f t="shared" si="10"/>
        <v>6.059013544828959</v>
      </c>
      <c r="J173" s="39">
        <v>41186</v>
      </c>
      <c r="K173" s="38" t="s">
        <v>395</v>
      </c>
    </row>
    <row r="174" spans="1:11" x14ac:dyDescent="0.25">
      <c r="A174" s="38">
        <v>222</v>
      </c>
      <c r="B174" s="39">
        <v>41112</v>
      </c>
      <c r="C174" s="38" t="s">
        <v>598</v>
      </c>
      <c r="D174" s="38" t="s">
        <v>241</v>
      </c>
      <c r="E174" s="38">
        <v>2.2800000000000001E-2</v>
      </c>
      <c r="F174" s="38">
        <f t="shared" si="11"/>
        <v>7.539331711877983</v>
      </c>
      <c r="G174" s="38">
        <f t="shared" si="12"/>
        <v>11.308997567816974</v>
      </c>
      <c r="H174" s="38">
        <f t="shared" si="10"/>
        <v>5.5900018483381793</v>
      </c>
      <c r="I174" s="38">
        <f>AVERAGE(H174:H175)</f>
        <v>5.3261827690621155</v>
      </c>
      <c r="J174" s="39">
        <v>41186</v>
      </c>
      <c r="K174" s="38" t="s">
        <v>395</v>
      </c>
    </row>
    <row r="175" spans="1:11" x14ac:dyDescent="0.25">
      <c r="A175" s="38">
        <v>222</v>
      </c>
      <c r="B175" s="39">
        <v>41112</v>
      </c>
      <c r="C175" s="38" t="s">
        <v>598</v>
      </c>
      <c r="D175" s="38" t="s">
        <v>241</v>
      </c>
      <c r="E175" s="38">
        <v>2.1000000000000001E-2</v>
      </c>
      <c r="F175" s="38">
        <f t="shared" si="11"/>
        <v>7.0116935533258555</v>
      </c>
      <c r="G175" s="38">
        <f t="shared" si="12"/>
        <v>10.517540329988783</v>
      </c>
      <c r="H175" s="38">
        <f t="shared" si="10"/>
        <v>5.0623636897860518</v>
      </c>
      <c r="J175" s="39">
        <v>41186</v>
      </c>
      <c r="K175" s="38" t="s">
        <v>395</v>
      </c>
    </row>
    <row r="176" spans="1:11" x14ac:dyDescent="0.25">
      <c r="A176" s="38">
        <v>222</v>
      </c>
      <c r="B176" s="39">
        <v>41112</v>
      </c>
      <c r="C176" s="38" t="s">
        <v>599</v>
      </c>
      <c r="D176" s="38" t="s">
        <v>241</v>
      </c>
      <c r="E176" s="38">
        <v>1.32E-2</v>
      </c>
      <c r="F176" s="38">
        <f t="shared" si="11"/>
        <v>4.7252615329333034</v>
      </c>
      <c r="G176" s="38">
        <f t="shared" si="12"/>
        <v>7.0878922993999556</v>
      </c>
      <c r="H176" s="38">
        <f t="shared" si="10"/>
        <v>2.7759316693934992</v>
      </c>
      <c r="I176" s="38">
        <f>AVERAGE(H176:H177)</f>
        <v>3.5234190606756801</v>
      </c>
      <c r="J176" s="39">
        <v>41186</v>
      </c>
      <c r="K176" s="38" t="s">
        <v>395</v>
      </c>
    </row>
    <row r="177" spans="1:11" x14ac:dyDescent="0.25">
      <c r="A177" s="38">
        <v>222</v>
      </c>
      <c r="B177" s="39">
        <v>41112</v>
      </c>
      <c r="C177" s="38" t="s">
        <v>599</v>
      </c>
      <c r="D177" s="38" t="s">
        <v>241</v>
      </c>
      <c r="E177" s="38">
        <v>1.83E-2</v>
      </c>
      <c r="F177" s="38">
        <f t="shared" si="11"/>
        <v>6.2202363154976643</v>
      </c>
      <c r="G177" s="38">
        <f t="shared" si="12"/>
        <v>9.330354473246496</v>
      </c>
      <c r="H177" s="38">
        <f t="shared" si="10"/>
        <v>4.2709064519578606</v>
      </c>
      <c r="J177" s="39">
        <v>41186</v>
      </c>
      <c r="K177" s="38" t="s">
        <v>395</v>
      </c>
    </row>
    <row r="178" spans="1:11" x14ac:dyDescent="0.25">
      <c r="A178" s="38">
        <v>222</v>
      </c>
      <c r="B178" s="39">
        <v>41112</v>
      </c>
      <c r="C178" s="38" t="s">
        <v>600</v>
      </c>
      <c r="D178" s="38" t="s">
        <v>241</v>
      </c>
      <c r="E178" s="38">
        <v>1.4500000000000001E-2</v>
      </c>
      <c r="F178" s="38">
        <f t="shared" si="11"/>
        <v>5.1063335363320626</v>
      </c>
      <c r="G178" s="38">
        <f t="shared" si="12"/>
        <v>7.6595003044980938</v>
      </c>
      <c r="H178" s="38">
        <f t="shared" ref="H178:H182" si="13">(E178-AVERAGE($E$192:$E$193))*$N$120+$N$121</f>
        <v>3.1570036727922584</v>
      </c>
      <c r="I178" s="38">
        <f>AVERAGE(H178:H179)</f>
        <v>3.0104375176388896</v>
      </c>
      <c r="J178" s="39">
        <v>41186</v>
      </c>
      <c r="K178" s="38" t="s">
        <v>395</v>
      </c>
    </row>
    <row r="179" spans="1:11" x14ac:dyDescent="0.25">
      <c r="A179" s="38">
        <v>222</v>
      </c>
      <c r="B179" s="39">
        <v>41112</v>
      </c>
      <c r="C179" s="38" t="s">
        <v>600</v>
      </c>
      <c r="D179" s="38" t="s">
        <v>241</v>
      </c>
      <c r="E179" s="38">
        <v>1.35E-2</v>
      </c>
      <c r="F179" s="38">
        <f t="shared" si="11"/>
        <v>4.8132012260253241</v>
      </c>
      <c r="G179" s="38">
        <f t="shared" si="12"/>
        <v>7.2198018390379861</v>
      </c>
      <c r="H179" s="38">
        <f t="shared" si="13"/>
        <v>2.8638713624855203</v>
      </c>
      <c r="J179" s="39">
        <v>41186</v>
      </c>
      <c r="K179" s="38" t="s">
        <v>395</v>
      </c>
    </row>
    <row r="180" spans="1:11" x14ac:dyDescent="0.25">
      <c r="A180" s="38">
        <v>222</v>
      </c>
      <c r="B180" s="39">
        <v>41112</v>
      </c>
      <c r="C180" s="38" t="s">
        <v>601</v>
      </c>
      <c r="D180" s="38" t="s">
        <v>241</v>
      </c>
      <c r="E180" s="38">
        <v>1.4999999999999999E-2</v>
      </c>
      <c r="F180" s="38">
        <f t="shared" si="11"/>
        <v>5.2528996914854309</v>
      </c>
      <c r="G180" s="38">
        <f t="shared" si="12"/>
        <v>7.8793495372281459</v>
      </c>
      <c r="H180" s="38">
        <f t="shared" si="13"/>
        <v>3.3035698279456267</v>
      </c>
      <c r="I180" s="38">
        <f>AVERAGE(H180:H181)</f>
        <v>2.9811242866082157</v>
      </c>
      <c r="J180" s="39">
        <v>41186</v>
      </c>
      <c r="K180" s="38" t="s">
        <v>395</v>
      </c>
    </row>
    <row r="181" spans="1:11" x14ac:dyDescent="0.25">
      <c r="A181" s="38">
        <v>222</v>
      </c>
      <c r="B181" s="39">
        <v>41112</v>
      </c>
      <c r="C181" s="38" t="s">
        <v>601</v>
      </c>
      <c r="D181" s="38" t="s">
        <v>241</v>
      </c>
      <c r="E181" s="38">
        <v>1.2800000000000001E-2</v>
      </c>
      <c r="F181" s="38">
        <f t="shared" si="11"/>
        <v>4.6080086088106089</v>
      </c>
      <c r="G181" s="38">
        <f t="shared" si="12"/>
        <v>6.9120129132159134</v>
      </c>
      <c r="H181" s="38">
        <f t="shared" si="13"/>
        <v>2.6586787452708043</v>
      </c>
      <c r="J181" s="39">
        <v>41186</v>
      </c>
      <c r="K181" s="38" t="s">
        <v>395</v>
      </c>
    </row>
    <row r="182" spans="1:11" x14ac:dyDescent="0.25">
      <c r="A182" s="38">
        <v>222</v>
      </c>
      <c r="B182" s="39">
        <v>41112</v>
      </c>
      <c r="C182" s="38" t="s">
        <v>587</v>
      </c>
      <c r="D182" s="38" t="s">
        <v>241</v>
      </c>
      <c r="E182" s="38">
        <v>1.37E-2</v>
      </c>
      <c r="F182" s="38">
        <f t="shared" si="11"/>
        <v>4.8718276880866718</v>
      </c>
      <c r="G182" s="38">
        <f t="shared" si="12"/>
        <v>7.3077415321300077</v>
      </c>
      <c r="H182" s="38">
        <f t="shared" si="13"/>
        <v>2.922497824546868</v>
      </c>
      <c r="I182" s="38">
        <f>AVERAGE(H182:H183)</f>
        <v>2.922497824546868</v>
      </c>
      <c r="J182" s="39">
        <v>41186</v>
      </c>
      <c r="K182" s="38" t="s">
        <v>395</v>
      </c>
    </row>
    <row r="183" spans="1:11" x14ac:dyDescent="0.25">
      <c r="A183" s="38">
        <v>222</v>
      </c>
      <c r="B183" s="39">
        <v>41112</v>
      </c>
      <c r="C183" s="38" t="s">
        <v>587</v>
      </c>
      <c r="D183" s="38" t="s">
        <v>241</v>
      </c>
      <c r="E183" s="40">
        <v>0.54869999999999997</v>
      </c>
      <c r="F183" s="38">
        <f t="shared" si="11"/>
        <v>161.69761370219121</v>
      </c>
      <c r="G183" s="38">
        <f t="shared" si="12"/>
        <v>242.54642055328679</v>
      </c>
      <c r="J183" s="39">
        <v>41186</v>
      </c>
      <c r="K183" s="38" t="s">
        <v>395</v>
      </c>
    </row>
    <row r="184" spans="1:11" x14ac:dyDescent="0.25">
      <c r="A184" s="38">
        <v>222</v>
      </c>
      <c r="B184" s="39">
        <v>41112</v>
      </c>
      <c r="C184" s="38" t="s">
        <v>609</v>
      </c>
      <c r="D184" s="38" t="s">
        <v>241</v>
      </c>
      <c r="E184" s="38">
        <v>1.3100000000000001E-2</v>
      </c>
      <c r="F184" s="38">
        <f t="shared" si="11"/>
        <v>4.6959483019026296</v>
      </c>
      <c r="G184" s="38">
        <f t="shared" si="12"/>
        <v>7.0439224528539448</v>
      </c>
      <c r="H184" s="38">
        <f t="shared" ref="H184:H191" si="14">(E184-AVERAGE($E$192:$E$193))*$N$120+$N$121</f>
        <v>2.7466184383628258</v>
      </c>
      <c r="I184" s="38">
        <f>AVERAGE(H184:H185)</f>
        <v>2.7466184383628258</v>
      </c>
      <c r="J184" s="39">
        <v>41186</v>
      </c>
      <c r="K184" s="38" t="s">
        <v>395</v>
      </c>
    </row>
    <row r="185" spans="1:11" x14ac:dyDescent="0.25">
      <c r="A185" s="38">
        <v>222</v>
      </c>
      <c r="B185" s="39">
        <v>41112</v>
      </c>
      <c r="C185" s="38" t="s">
        <v>609</v>
      </c>
      <c r="D185" s="38" t="s">
        <v>241</v>
      </c>
      <c r="E185" s="38">
        <v>1.3100000000000001E-2</v>
      </c>
      <c r="F185" s="38">
        <f t="shared" si="11"/>
        <v>4.6959483019026296</v>
      </c>
      <c r="G185" s="38">
        <f t="shared" si="12"/>
        <v>7.0439224528539448</v>
      </c>
      <c r="H185" s="38">
        <f t="shared" si="14"/>
        <v>2.7466184383628258</v>
      </c>
      <c r="J185" s="39">
        <v>41186</v>
      </c>
      <c r="K185" s="38" t="s">
        <v>395</v>
      </c>
    </row>
    <row r="186" spans="1:11" x14ac:dyDescent="0.25">
      <c r="A186" s="38">
        <v>222</v>
      </c>
      <c r="B186" s="39">
        <v>41112</v>
      </c>
      <c r="C186" s="38" t="s">
        <v>610</v>
      </c>
      <c r="D186" s="38" t="s">
        <v>241</v>
      </c>
      <c r="E186" s="38">
        <v>1.8200000000000001E-2</v>
      </c>
      <c r="F186" s="38">
        <f t="shared" si="11"/>
        <v>6.1909230844669905</v>
      </c>
      <c r="G186" s="38">
        <f t="shared" si="12"/>
        <v>9.2863846267004853</v>
      </c>
      <c r="H186" s="38">
        <f t="shared" si="14"/>
        <v>4.2415932209271867</v>
      </c>
      <c r="I186" s="38">
        <f>AVERAGE(H186:H187)</f>
        <v>3.8751778330437645</v>
      </c>
      <c r="J186" s="39">
        <v>41186</v>
      </c>
      <c r="K186" s="38" t="s">
        <v>395</v>
      </c>
    </row>
    <row r="187" spans="1:11" x14ac:dyDescent="0.25">
      <c r="A187" s="38">
        <v>222</v>
      </c>
      <c r="B187" s="39">
        <v>41112</v>
      </c>
      <c r="C187" s="38" t="s">
        <v>610</v>
      </c>
      <c r="D187" s="38" t="s">
        <v>241</v>
      </c>
      <c r="E187" s="38">
        <v>1.5699999999999999E-2</v>
      </c>
      <c r="F187" s="38">
        <f t="shared" si="11"/>
        <v>5.4580923087001461</v>
      </c>
      <c r="G187" s="38">
        <f t="shared" si="12"/>
        <v>8.1871384630502195</v>
      </c>
      <c r="H187" s="38">
        <f t="shared" si="14"/>
        <v>3.5087624451603427</v>
      </c>
      <c r="J187" s="39">
        <v>41186</v>
      </c>
      <c r="K187" s="38" t="s">
        <v>395</v>
      </c>
    </row>
    <row r="188" spans="1:11" x14ac:dyDescent="0.25">
      <c r="A188" s="38">
        <v>222</v>
      </c>
      <c r="B188" s="39">
        <v>41112</v>
      </c>
      <c r="C188" s="38" t="s">
        <v>611</v>
      </c>
      <c r="D188" s="38" t="s">
        <v>241</v>
      </c>
      <c r="E188" s="38">
        <v>1.5599999999999999E-2</v>
      </c>
      <c r="F188" s="38">
        <f t="shared" si="11"/>
        <v>5.4287790776694731</v>
      </c>
      <c r="G188" s="38">
        <f t="shared" si="12"/>
        <v>8.1431686165042088</v>
      </c>
      <c r="H188" s="38">
        <f t="shared" si="14"/>
        <v>3.4794492141296689</v>
      </c>
      <c r="I188" s="38">
        <f>AVERAGE(H188:H189)</f>
        <v>3.0983772107309102</v>
      </c>
      <c r="J188" s="39">
        <v>41186</v>
      </c>
      <c r="K188" s="38" t="s">
        <v>395</v>
      </c>
    </row>
    <row r="189" spans="1:11" x14ac:dyDescent="0.25">
      <c r="A189" s="38">
        <v>222</v>
      </c>
      <c r="B189" s="39">
        <v>41112</v>
      </c>
      <c r="C189" s="38" t="s">
        <v>611</v>
      </c>
      <c r="D189" s="38" t="s">
        <v>241</v>
      </c>
      <c r="E189" s="38">
        <v>1.2999999999999999E-2</v>
      </c>
      <c r="F189" s="38">
        <f t="shared" si="11"/>
        <v>4.6666350708719557</v>
      </c>
      <c r="G189" s="38">
        <f t="shared" si="12"/>
        <v>6.999952606307934</v>
      </c>
      <c r="H189" s="38">
        <f t="shared" si="14"/>
        <v>2.7173052073321515</v>
      </c>
      <c r="J189" s="39">
        <v>41186</v>
      </c>
      <c r="K189" s="38" t="s">
        <v>395</v>
      </c>
    </row>
    <row r="190" spans="1:11" x14ac:dyDescent="0.25">
      <c r="A190" s="38">
        <v>222</v>
      </c>
      <c r="B190" s="39">
        <v>41112</v>
      </c>
      <c r="C190" s="38" t="s">
        <v>612</v>
      </c>
      <c r="D190" s="38" t="s">
        <v>241</v>
      </c>
      <c r="E190" s="38">
        <v>1.41E-2</v>
      </c>
      <c r="F190" s="38">
        <f t="shared" si="11"/>
        <v>4.9890806122093672</v>
      </c>
      <c r="G190" s="38">
        <f t="shared" si="12"/>
        <v>7.4836209183140507</v>
      </c>
      <c r="H190" s="38">
        <f t="shared" si="14"/>
        <v>3.039750748669563</v>
      </c>
      <c r="I190" s="38">
        <f>AVERAGE(H190:H191)</f>
        <v>3.8751778330437654</v>
      </c>
      <c r="J190" s="39">
        <v>41186</v>
      </c>
      <c r="K190" s="38" t="s">
        <v>395</v>
      </c>
    </row>
    <row r="191" spans="1:11" x14ac:dyDescent="0.25">
      <c r="A191" s="38">
        <v>222</v>
      </c>
      <c r="B191" s="39">
        <v>41112</v>
      </c>
      <c r="C191" s="38" t="s">
        <v>612</v>
      </c>
      <c r="D191" s="38" t="s">
        <v>241</v>
      </c>
      <c r="E191" s="38">
        <v>1.9800000000000002E-2</v>
      </c>
      <c r="F191" s="38">
        <f t="shared" si="11"/>
        <v>6.6599347809577711</v>
      </c>
      <c r="G191" s="38">
        <f t="shared" si="12"/>
        <v>9.9899021714366576</v>
      </c>
      <c r="H191" s="38">
        <f t="shared" si="14"/>
        <v>4.7106049174179674</v>
      </c>
      <c r="J191" s="39">
        <v>41186</v>
      </c>
      <c r="K191" s="38" t="s">
        <v>395</v>
      </c>
    </row>
    <row r="192" spans="1:11" x14ac:dyDescent="0.25">
      <c r="A192" s="38" t="s">
        <v>586</v>
      </c>
      <c r="C192" s="38" t="s">
        <v>586</v>
      </c>
      <c r="D192" s="38" t="s">
        <v>241</v>
      </c>
      <c r="E192" s="38">
        <v>6.8999999999999999E-3</v>
      </c>
      <c r="F192" s="38">
        <f t="shared" si="11"/>
        <v>2.8785279780008572</v>
      </c>
      <c r="G192" s="38">
        <f t="shared" si="12"/>
        <v>4.3177919670012859</v>
      </c>
      <c r="J192" s="39">
        <v>41186</v>
      </c>
      <c r="K192" s="38" t="s">
        <v>395</v>
      </c>
    </row>
    <row r="193" spans="1:14" x14ac:dyDescent="0.25">
      <c r="A193" s="38" t="s">
        <v>586</v>
      </c>
      <c r="C193" s="38" t="s">
        <v>586</v>
      </c>
      <c r="D193" s="38" t="s">
        <v>241</v>
      </c>
      <c r="E193" s="38">
        <v>6.4000000000000003E-3</v>
      </c>
      <c r="F193" s="38">
        <f t="shared" si="11"/>
        <v>2.7319618228474889</v>
      </c>
      <c r="G193" s="38">
        <f t="shared" si="12"/>
        <v>4.0979427342712338</v>
      </c>
      <c r="J193" s="39">
        <v>41186</v>
      </c>
      <c r="K193" s="38" t="s">
        <v>395</v>
      </c>
    </row>
    <row r="194" spans="1:14" x14ac:dyDescent="0.25">
      <c r="A194" s="38" t="s">
        <v>613</v>
      </c>
      <c r="B194" s="39">
        <v>41142</v>
      </c>
      <c r="C194" s="38" t="s">
        <v>398</v>
      </c>
      <c r="D194" s="38" t="s">
        <v>241</v>
      </c>
      <c r="E194" s="38">
        <v>5.1999999999999998E-3</v>
      </c>
      <c r="F194" s="38">
        <f t="shared" ref="F194:F257" si="15">E194*$N$209+$N$210</f>
        <v>2.6402788038180192</v>
      </c>
      <c r="G194" s="38">
        <f t="shared" si="12"/>
        <v>3.960418205727029</v>
      </c>
      <c r="H194" s="38">
        <f t="shared" ref="H194:H257" si="16">(E194-AVERAGE($E$284:$E$285))*$N$209+$N$210</f>
        <v>0.88347886844565127</v>
      </c>
      <c r="I194" s="38">
        <f>AVERAGE(H194:H195)</f>
        <v>0.89824189311264591</v>
      </c>
      <c r="J194" s="39">
        <v>41213</v>
      </c>
      <c r="K194" s="38" t="s">
        <v>395</v>
      </c>
      <c r="M194" s="38">
        <v>0</v>
      </c>
      <c r="N194" s="38">
        <v>1.6000000000000001E-3</v>
      </c>
    </row>
    <row r="195" spans="1:14" x14ac:dyDescent="0.25">
      <c r="A195" s="38" t="s">
        <v>613</v>
      </c>
      <c r="B195" s="39">
        <v>41142</v>
      </c>
      <c r="C195" s="38" t="s">
        <v>398</v>
      </c>
      <c r="D195" s="38" t="s">
        <v>241</v>
      </c>
      <c r="E195" s="38">
        <v>5.3E-3</v>
      </c>
      <c r="F195" s="38">
        <f t="shared" si="15"/>
        <v>2.6698048531520087</v>
      </c>
      <c r="G195" s="38">
        <f t="shared" si="12"/>
        <v>4.004707279728013</v>
      </c>
      <c r="H195" s="38">
        <f t="shared" si="16"/>
        <v>0.91300491777964066</v>
      </c>
      <c r="J195" s="39">
        <v>41213</v>
      </c>
      <c r="K195" s="38" t="s">
        <v>395</v>
      </c>
      <c r="M195" s="38">
        <v>0</v>
      </c>
      <c r="N195" s="38">
        <v>3.3E-3</v>
      </c>
    </row>
    <row r="196" spans="1:14" x14ac:dyDescent="0.25">
      <c r="A196" s="38" t="s">
        <v>613</v>
      </c>
      <c r="B196" s="39">
        <v>41142</v>
      </c>
      <c r="C196" s="38" t="s">
        <v>399</v>
      </c>
      <c r="D196" s="38" t="s">
        <v>241</v>
      </c>
      <c r="E196" s="38">
        <v>5.8999999999999999E-3</v>
      </c>
      <c r="F196" s="38">
        <f t="shared" si="15"/>
        <v>2.8469611491559448</v>
      </c>
      <c r="G196" s="38">
        <f t="shared" si="12"/>
        <v>4.2704417237339172</v>
      </c>
      <c r="H196" s="38">
        <f t="shared" si="16"/>
        <v>1.090161213783577</v>
      </c>
      <c r="I196" s="38">
        <f>AVERAGE(H196:H197)</f>
        <v>1.3854217071234709</v>
      </c>
      <c r="J196" s="39">
        <v>41213</v>
      </c>
      <c r="K196" s="38" t="s">
        <v>395</v>
      </c>
      <c r="M196" s="38">
        <v>5.0190000000000001</v>
      </c>
      <c r="N196" s="38">
        <v>1.46E-2</v>
      </c>
    </row>
    <row r="197" spans="1:14" x14ac:dyDescent="0.25">
      <c r="A197" s="38" t="s">
        <v>613</v>
      </c>
      <c r="B197" s="39">
        <v>41142</v>
      </c>
      <c r="C197" s="38" t="s">
        <v>399</v>
      </c>
      <c r="D197" s="38" t="s">
        <v>241</v>
      </c>
      <c r="E197" s="38">
        <v>7.9000000000000008E-3</v>
      </c>
      <c r="F197" s="38">
        <f t="shared" si="15"/>
        <v>3.4374821358357326</v>
      </c>
      <c r="G197" s="38">
        <f t="shared" si="12"/>
        <v>5.1562232037535987</v>
      </c>
      <c r="H197" s="38">
        <f t="shared" si="16"/>
        <v>1.6806822004633646</v>
      </c>
      <c r="J197" s="39">
        <v>41213</v>
      </c>
      <c r="K197" s="38" t="s">
        <v>395</v>
      </c>
      <c r="M197" s="38">
        <v>5.0190000000000001</v>
      </c>
      <c r="N197" s="38">
        <v>1.4500000000000001E-2</v>
      </c>
    </row>
    <row r="198" spans="1:14" x14ac:dyDescent="0.25">
      <c r="A198" s="38" t="s">
        <v>613</v>
      </c>
      <c r="B198" s="39">
        <v>41142</v>
      </c>
      <c r="C198" s="38" t="s">
        <v>400</v>
      </c>
      <c r="D198" s="38" t="s">
        <v>241</v>
      </c>
      <c r="E198" s="38">
        <v>5.8999999999999999E-3</v>
      </c>
      <c r="F198" s="38">
        <f t="shared" si="15"/>
        <v>2.8469611491559448</v>
      </c>
      <c r="G198" s="38">
        <f t="shared" si="12"/>
        <v>4.2704417237339172</v>
      </c>
      <c r="H198" s="38">
        <f t="shared" si="16"/>
        <v>1.090161213783577</v>
      </c>
      <c r="I198" s="38">
        <f>AVERAGE(H198:H199)</f>
        <v>1.0606351644495877</v>
      </c>
      <c r="J198" s="39">
        <v>41213</v>
      </c>
      <c r="K198" s="38" t="s">
        <v>395</v>
      </c>
      <c r="M198" s="38">
        <v>9.9008000000000003</v>
      </c>
      <c r="N198" s="38">
        <v>2.87E-2</v>
      </c>
    </row>
    <row r="199" spans="1:14" x14ac:dyDescent="0.25">
      <c r="A199" s="38" t="s">
        <v>613</v>
      </c>
      <c r="B199" s="39">
        <v>41142</v>
      </c>
      <c r="C199" s="38" t="s">
        <v>400</v>
      </c>
      <c r="D199" s="38" t="s">
        <v>241</v>
      </c>
      <c r="E199" s="38">
        <v>5.7000000000000002E-3</v>
      </c>
      <c r="F199" s="38">
        <f t="shared" si="15"/>
        <v>2.7879090504879662</v>
      </c>
      <c r="G199" s="38">
        <f t="shared" si="12"/>
        <v>4.1818635757319491</v>
      </c>
      <c r="H199" s="38">
        <f t="shared" si="16"/>
        <v>1.0311091151155982</v>
      </c>
      <c r="J199" s="39">
        <v>41213</v>
      </c>
      <c r="K199" s="38" t="s">
        <v>395</v>
      </c>
      <c r="M199" s="38">
        <v>9.9008000000000003</v>
      </c>
      <c r="N199" s="38">
        <v>2.6800000000000001E-2</v>
      </c>
    </row>
    <row r="200" spans="1:14" x14ac:dyDescent="0.25">
      <c r="A200" s="38" t="s">
        <v>613</v>
      </c>
      <c r="B200" s="39">
        <v>41143</v>
      </c>
      <c r="C200" s="38" t="s">
        <v>401</v>
      </c>
      <c r="D200" s="38" t="s">
        <v>241</v>
      </c>
      <c r="E200" s="38">
        <v>5.7000000000000002E-3</v>
      </c>
      <c r="F200" s="38">
        <f t="shared" si="15"/>
        <v>2.7879090504879662</v>
      </c>
      <c r="G200" s="38">
        <f t="shared" si="12"/>
        <v>4.1818635757319491</v>
      </c>
      <c r="H200" s="38">
        <f t="shared" si="16"/>
        <v>1.0311091151155982</v>
      </c>
      <c r="I200" s="38">
        <f>AVERAGE(H200:H201)</f>
        <v>1.090161213783577</v>
      </c>
      <c r="J200" s="39">
        <v>41213</v>
      </c>
      <c r="K200" s="38" t="s">
        <v>395</v>
      </c>
      <c r="M200" s="38">
        <v>29.981999999999999</v>
      </c>
      <c r="N200" s="38">
        <v>9.2399999999999996E-2</v>
      </c>
    </row>
    <row r="201" spans="1:14" x14ac:dyDescent="0.25">
      <c r="A201" s="38" t="s">
        <v>613</v>
      </c>
      <c r="B201" s="39">
        <v>41143</v>
      </c>
      <c r="C201" s="38" t="s">
        <v>401</v>
      </c>
      <c r="D201" s="38" t="s">
        <v>241</v>
      </c>
      <c r="E201" s="38">
        <v>6.1000000000000004E-3</v>
      </c>
      <c r="F201" s="38">
        <f t="shared" si="15"/>
        <v>2.9060132478239238</v>
      </c>
      <c r="G201" s="38">
        <f t="shared" si="12"/>
        <v>4.3590198717358852</v>
      </c>
      <c r="H201" s="38">
        <f t="shared" si="16"/>
        <v>1.1492133124515558</v>
      </c>
      <c r="J201" s="39">
        <v>41213</v>
      </c>
      <c r="K201" s="38" t="s">
        <v>395</v>
      </c>
      <c r="M201" s="38">
        <v>29.981999999999999</v>
      </c>
      <c r="N201" s="38">
        <v>9.0499999999999997E-2</v>
      </c>
    </row>
    <row r="202" spans="1:14" x14ac:dyDescent="0.25">
      <c r="A202" s="38" t="s">
        <v>613</v>
      </c>
      <c r="B202" s="39">
        <v>41143</v>
      </c>
      <c r="C202" s="38" t="s">
        <v>402</v>
      </c>
      <c r="D202" s="38" t="s">
        <v>241</v>
      </c>
      <c r="E202" s="38">
        <v>5.3E-3</v>
      </c>
      <c r="F202" s="38">
        <f t="shared" si="15"/>
        <v>2.6698048531520087</v>
      </c>
      <c r="G202" s="38">
        <f t="shared" si="12"/>
        <v>4.004707279728013</v>
      </c>
      <c r="H202" s="38">
        <f t="shared" si="16"/>
        <v>0.91300491777964066</v>
      </c>
      <c r="I202" s="38">
        <f>AVERAGE(H202:H203)</f>
        <v>0.98682004111461408</v>
      </c>
      <c r="J202" s="39">
        <v>41213</v>
      </c>
      <c r="K202" s="38" t="s">
        <v>395</v>
      </c>
      <c r="M202" s="38">
        <v>60.002000000000002</v>
      </c>
      <c r="N202" s="38">
        <v>0.19989999999999999</v>
      </c>
    </row>
    <row r="203" spans="1:14" x14ac:dyDescent="0.25">
      <c r="A203" s="38" t="s">
        <v>613</v>
      </c>
      <c r="B203" s="39">
        <v>41143</v>
      </c>
      <c r="C203" s="38" t="s">
        <v>402</v>
      </c>
      <c r="D203" s="38" t="s">
        <v>241</v>
      </c>
      <c r="E203" s="38">
        <v>5.7999999999999996E-3</v>
      </c>
      <c r="F203" s="38">
        <f t="shared" si="15"/>
        <v>2.8174350998219553</v>
      </c>
      <c r="G203" s="38">
        <f t="shared" si="12"/>
        <v>4.2261526497329331</v>
      </c>
      <c r="H203" s="38">
        <f t="shared" si="16"/>
        <v>1.0606351644495875</v>
      </c>
      <c r="J203" s="39">
        <v>41213</v>
      </c>
      <c r="K203" s="38" t="s">
        <v>395</v>
      </c>
      <c r="M203" s="38">
        <v>60.002000000000002</v>
      </c>
      <c r="N203" s="38">
        <v>0.1991</v>
      </c>
    </row>
    <row r="204" spans="1:14" x14ac:dyDescent="0.25">
      <c r="A204" s="38">
        <v>1</v>
      </c>
      <c r="B204" s="39">
        <v>41081</v>
      </c>
      <c r="C204" s="38" t="s">
        <v>614</v>
      </c>
      <c r="D204" s="38" t="s">
        <v>241</v>
      </c>
      <c r="E204" s="38">
        <v>1.06E-2</v>
      </c>
      <c r="F204" s="38">
        <f t="shared" si="15"/>
        <v>4.2346854678534456</v>
      </c>
      <c r="G204" s="38">
        <f t="shared" si="12"/>
        <v>6.3520282017801684</v>
      </c>
      <c r="H204" s="38">
        <f t="shared" si="16"/>
        <v>2.4778855324810776</v>
      </c>
      <c r="I204" s="38">
        <f>AVERAGE(H204:H205)</f>
        <v>2.6402788038180192</v>
      </c>
      <c r="J204" s="39">
        <v>41213</v>
      </c>
      <c r="K204" s="38" t="s">
        <v>395</v>
      </c>
      <c r="M204" s="38">
        <v>200.11600000000001</v>
      </c>
      <c r="N204" s="38">
        <v>0.67390000000000005</v>
      </c>
    </row>
    <row r="205" spans="1:14" x14ac:dyDescent="0.25">
      <c r="A205" s="38">
        <v>1</v>
      </c>
      <c r="B205" s="39">
        <v>41081</v>
      </c>
      <c r="C205" s="38" t="s">
        <v>614</v>
      </c>
      <c r="D205" s="38" t="s">
        <v>241</v>
      </c>
      <c r="E205" s="38">
        <v>1.17E-2</v>
      </c>
      <c r="F205" s="38">
        <f t="shared" si="15"/>
        <v>4.5594720105273288</v>
      </c>
      <c r="G205" s="38">
        <f t="shared" si="12"/>
        <v>6.8392080157909927</v>
      </c>
      <c r="H205" s="38">
        <f t="shared" si="16"/>
        <v>2.8026720751549608</v>
      </c>
      <c r="J205" s="39">
        <v>41213</v>
      </c>
      <c r="K205" s="38" t="s">
        <v>395</v>
      </c>
      <c r="M205" s="38">
        <v>200.11600000000001</v>
      </c>
      <c r="N205" s="38">
        <v>0.67589999999999995</v>
      </c>
    </row>
    <row r="206" spans="1:14" x14ac:dyDescent="0.25">
      <c r="A206" s="38">
        <v>1</v>
      </c>
      <c r="B206" s="39">
        <v>41086</v>
      </c>
      <c r="C206" s="38" t="s">
        <v>614</v>
      </c>
      <c r="D206" s="38" t="s">
        <v>241</v>
      </c>
      <c r="E206" s="38">
        <v>1.2500000000000001E-2</v>
      </c>
      <c r="F206" s="38">
        <f t="shared" si="15"/>
        <v>4.7956804051992439</v>
      </c>
      <c r="G206" s="38">
        <f t="shared" si="12"/>
        <v>7.1935206077988658</v>
      </c>
      <c r="H206" s="38">
        <f t="shared" si="16"/>
        <v>3.0388804698268759</v>
      </c>
      <c r="I206" s="38">
        <f>AVERAGE(H206:H207)</f>
        <v>3.216036765830812</v>
      </c>
      <c r="J206" s="39">
        <v>41213</v>
      </c>
      <c r="K206" s="38" t="s">
        <v>395</v>
      </c>
    </row>
    <row r="207" spans="1:14" x14ac:dyDescent="0.25">
      <c r="A207" s="38">
        <v>1</v>
      </c>
      <c r="B207" s="39">
        <v>41086</v>
      </c>
      <c r="C207" s="38" t="s">
        <v>614</v>
      </c>
      <c r="D207" s="38" t="s">
        <v>241</v>
      </c>
      <c r="E207" s="38">
        <v>1.37E-2</v>
      </c>
      <c r="F207" s="38">
        <f t="shared" si="15"/>
        <v>5.1499929972071161</v>
      </c>
      <c r="G207" s="38">
        <f t="shared" si="12"/>
        <v>7.7249894958106742</v>
      </c>
      <c r="H207" s="38">
        <f t="shared" si="16"/>
        <v>3.3931930618347481</v>
      </c>
      <c r="J207" s="39">
        <v>41213</v>
      </c>
      <c r="K207" s="38" t="s">
        <v>395</v>
      </c>
    </row>
    <row r="208" spans="1:14" x14ac:dyDescent="0.25">
      <c r="A208" s="38">
        <v>1</v>
      </c>
      <c r="B208" s="39">
        <v>41094</v>
      </c>
      <c r="C208" s="38" t="s">
        <v>614</v>
      </c>
      <c r="D208" s="38" t="s">
        <v>241</v>
      </c>
      <c r="E208" s="38">
        <v>1.17E-2</v>
      </c>
      <c r="F208" s="38">
        <f t="shared" si="15"/>
        <v>4.5594720105273288</v>
      </c>
      <c r="G208" s="38">
        <f t="shared" si="12"/>
        <v>6.8392080157909927</v>
      </c>
      <c r="H208" s="38">
        <f t="shared" si="16"/>
        <v>2.8026720751549608</v>
      </c>
      <c r="I208" s="38">
        <f>AVERAGE(H208:H209)</f>
        <v>2.8617241738229393</v>
      </c>
      <c r="J208" s="39">
        <v>41213</v>
      </c>
      <c r="K208" s="38" t="s">
        <v>395</v>
      </c>
    </row>
    <row r="209" spans="1:14" x14ac:dyDescent="0.25">
      <c r="A209" s="38">
        <v>1</v>
      </c>
      <c r="B209" s="39">
        <v>41094</v>
      </c>
      <c r="C209" s="38" t="s">
        <v>614</v>
      </c>
      <c r="D209" s="38" t="s">
        <v>241</v>
      </c>
      <c r="E209" s="38">
        <v>1.21E-2</v>
      </c>
      <c r="F209" s="38">
        <f t="shared" si="15"/>
        <v>4.6775762078632859</v>
      </c>
      <c r="G209" s="38">
        <f t="shared" si="12"/>
        <v>7.0163643117949288</v>
      </c>
      <c r="H209" s="38">
        <f t="shared" si="16"/>
        <v>2.9207762724909179</v>
      </c>
      <c r="J209" s="39">
        <v>41213</v>
      </c>
      <c r="K209" s="38" t="s">
        <v>395</v>
      </c>
      <c r="M209" s="38" t="s">
        <v>404</v>
      </c>
      <c r="N209" s="38">
        <f>SLOPE(M194:M205,N194:N205)</f>
        <v>295.26049333989374</v>
      </c>
    </row>
    <row r="210" spans="1:14" x14ac:dyDescent="0.25">
      <c r="A210" s="38">
        <v>1</v>
      </c>
      <c r="B210" s="39">
        <v>41101</v>
      </c>
      <c r="C210" s="38" t="s">
        <v>614</v>
      </c>
      <c r="D210" s="38" t="s">
        <v>241</v>
      </c>
      <c r="E210" s="38">
        <v>9.4999999999999998E-3</v>
      </c>
      <c r="F210" s="38">
        <f t="shared" si="15"/>
        <v>3.9098989251795624</v>
      </c>
      <c r="G210" s="38">
        <f t="shared" si="12"/>
        <v>5.864848387769344</v>
      </c>
      <c r="H210" s="38">
        <f t="shared" si="16"/>
        <v>2.1530989898071944</v>
      </c>
      <c r="I210" s="38">
        <f>AVERAGE(H210:H211)</f>
        <v>2.1235729404732049</v>
      </c>
      <c r="J210" s="39">
        <v>41213</v>
      </c>
      <c r="K210" s="38" t="s">
        <v>395</v>
      </c>
      <c r="M210" s="38" t="s">
        <v>405</v>
      </c>
      <c r="N210" s="38">
        <f>INTERCEPT(M194:M205,N194:N205)</f>
        <v>1.1049242384505717</v>
      </c>
    </row>
    <row r="211" spans="1:14" x14ac:dyDescent="0.25">
      <c r="A211" s="38">
        <v>1</v>
      </c>
      <c r="B211" s="39">
        <v>41101</v>
      </c>
      <c r="C211" s="38" t="s">
        <v>614</v>
      </c>
      <c r="D211" s="38" t="s">
        <v>241</v>
      </c>
      <c r="E211" s="38">
        <v>9.2999999999999992E-3</v>
      </c>
      <c r="F211" s="38">
        <f t="shared" si="15"/>
        <v>3.8508468265115834</v>
      </c>
      <c r="G211" s="38">
        <f t="shared" si="12"/>
        <v>5.7762702397673751</v>
      </c>
      <c r="H211" s="38">
        <f t="shared" si="16"/>
        <v>2.0940468911392154</v>
      </c>
      <c r="J211" s="39">
        <v>41213</v>
      </c>
      <c r="K211" s="38" t="s">
        <v>395</v>
      </c>
      <c r="M211" s="38" t="s">
        <v>407</v>
      </c>
      <c r="N211" s="38">
        <f>RSQ(M194:M205,N194:N205)</f>
        <v>0.99973395783660557</v>
      </c>
    </row>
    <row r="212" spans="1:14" x14ac:dyDescent="0.25">
      <c r="A212" s="38">
        <v>1</v>
      </c>
      <c r="B212" s="39">
        <v>41108</v>
      </c>
      <c r="C212" s="38" t="s">
        <v>614</v>
      </c>
      <c r="D212" s="38" t="s">
        <v>241</v>
      </c>
      <c r="E212" s="38">
        <v>8.5000000000000006E-3</v>
      </c>
      <c r="F212" s="38">
        <f t="shared" si="15"/>
        <v>3.6146384318396687</v>
      </c>
      <c r="G212" s="38">
        <f t="shared" si="12"/>
        <v>5.4219576477595028</v>
      </c>
      <c r="H212" s="38">
        <f t="shared" si="16"/>
        <v>1.8578384964673007</v>
      </c>
      <c r="I212" s="38">
        <f>AVERAGE(H212:H213)</f>
        <v>1.8283124471333112</v>
      </c>
      <c r="J212" s="39">
        <v>41213</v>
      </c>
      <c r="K212" s="38" t="s">
        <v>395</v>
      </c>
    </row>
    <row r="213" spans="1:14" x14ac:dyDescent="0.25">
      <c r="A213" s="38">
        <v>1</v>
      </c>
      <c r="B213" s="39">
        <v>41108</v>
      </c>
      <c r="C213" s="38" t="s">
        <v>614</v>
      </c>
      <c r="D213" s="38" t="s">
        <v>241</v>
      </c>
      <c r="E213" s="38">
        <v>8.3000000000000001E-3</v>
      </c>
      <c r="F213" s="38">
        <f t="shared" si="15"/>
        <v>3.5555863331716897</v>
      </c>
      <c r="G213" s="38">
        <f t="shared" si="12"/>
        <v>5.3333794997575348</v>
      </c>
      <c r="H213" s="38">
        <f t="shared" si="16"/>
        <v>1.7987863977993219</v>
      </c>
      <c r="J213" s="39">
        <v>41213</v>
      </c>
      <c r="K213" s="38" t="s">
        <v>395</v>
      </c>
    </row>
    <row r="214" spans="1:14" x14ac:dyDescent="0.25">
      <c r="A214" s="38">
        <v>1</v>
      </c>
      <c r="B214" s="39">
        <v>41122</v>
      </c>
      <c r="C214" s="38" t="s">
        <v>614</v>
      </c>
      <c r="D214" s="38" t="s">
        <v>241</v>
      </c>
      <c r="E214" s="38">
        <v>7.0000000000000001E-3</v>
      </c>
      <c r="F214" s="38">
        <f t="shared" si="15"/>
        <v>3.171747691829828</v>
      </c>
      <c r="G214" s="38">
        <f t="shared" si="12"/>
        <v>4.7576215377447415</v>
      </c>
      <c r="H214" s="38">
        <f t="shared" si="16"/>
        <v>1.41494775645746</v>
      </c>
      <c r="I214" s="38">
        <f>AVERAGE(H214:H215)</f>
        <v>1.3263696084554919</v>
      </c>
      <c r="J214" s="39">
        <v>41213</v>
      </c>
      <c r="K214" s="38" t="s">
        <v>395</v>
      </c>
    </row>
    <row r="215" spans="1:14" x14ac:dyDescent="0.25">
      <c r="A215" s="38">
        <v>1</v>
      </c>
      <c r="B215" s="39">
        <v>41122</v>
      </c>
      <c r="C215" s="38" t="s">
        <v>614</v>
      </c>
      <c r="D215" s="38" t="s">
        <v>241</v>
      </c>
      <c r="E215" s="38">
        <v>6.4000000000000003E-3</v>
      </c>
      <c r="F215" s="38">
        <f t="shared" si="15"/>
        <v>2.9945913958258918</v>
      </c>
      <c r="G215" s="38">
        <f t="shared" si="12"/>
        <v>4.4918870937388373</v>
      </c>
      <c r="H215" s="38">
        <f t="shared" si="16"/>
        <v>1.2377914604535238</v>
      </c>
      <c r="J215" s="39">
        <v>41213</v>
      </c>
      <c r="K215" s="38" t="s">
        <v>395</v>
      </c>
    </row>
    <row r="216" spans="1:14" x14ac:dyDescent="0.25">
      <c r="A216" s="38">
        <v>1</v>
      </c>
      <c r="C216" s="38" t="s">
        <v>398</v>
      </c>
      <c r="D216" s="38" t="s">
        <v>241</v>
      </c>
      <c r="E216" s="38">
        <v>2.1899999999999999E-2</v>
      </c>
      <c r="F216" s="38">
        <f t="shared" si="15"/>
        <v>7.5711290425942446</v>
      </c>
      <c r="G216" s="38">
        <f t="shared" si="12"/>
        <v>11.356693563891367</v>
      </c>
      <c r="H216" s="38">
        <f t="shared" si="16"/>
        <v>5.8143291072218766</v>
      </c>
      <c r="I216" s="38">
        <f>AVERAGE(H216:H217)</f>
        <v>6.0210114525598026</v>
      </c>
      <c r="J216" s="39">
        <v>41213</v>
      </c>
      <c r="K216" s="38" t="s">
        <v>395</v>
      </c>
    </row>
    <row r="217" spans="1:14" x14ac:dyDescent="0.25">
      <c r="A217" s="38">
        <v>1</v>
      </c>
      <c r="C217" s="38" t="s">
        <v>398</v>
      </c>
      <c r="D217" s="38" t="s">
        <v>241</v>
      </c>
      <c r="E217" s="38">
        <v>2.3300000000000001E-2</v>
      </c>
      <c r="F217" s="38">
        <f t="shared" si="15"/>
        <v>7.9844937332700967</v>
      </c>
      <c r="G217" s="38">
        <f t="shared" si="12"/>
        <v>11.976740599905146</v>
      </c>
      <c r="H217" s="38">
        <f t="shared" si="16"/>
        <v>6.2276937978977287</v>
      </c>
      <c r="J217" s="39">
        <v>41213</v>
      </c>
      <c r="K217" s="38" t="s">
        <v>395</v>
      </c>
    </row>
    <row r="218" spans="1:14" x14ac:dyDescent="0.25">
      <c r="A218" s="38">
        <v>1</v>
      </c>
      <c r="C218" s="38" t="s">
        <v>399</v>
      </c>
      <c r="D218" s="38" t="s">
        <v>241</v>
      </c>
      <c r="E218" s="38">
        <v>1.72E-2</v>
      </c>
      <c r="F218" s="38">
        <f t="shared" si="15"/>
        <v>6.1834047238967438</v>
      </c>
      <c r="G218" s="38">
        <f t="shared" si="12"/>
        <v>9.2751070858451161</v>
      </c>
      <c r="H218" s="38">
        <f t="shared" si="16"/>
        <v>4.4266047885243758</v>
      </c>
      <c r="I218" s="38">
        <f>AVERAGE(H218:H219)</f>
        <v>4.4413678131913708</v>
      </c>
      <c r="J218" s="39">
        <v>41213</v>
      </c>
      <c r="K218" s="38" t="s">
        <v>395</v>
      </c>
    </row>
    <row r="219" spans="1:14" x14ac:dyDescent="0.25">
      <c r="A219" s="38">
        <v>1</v>
      </c>
      <c r="C219" s="38" t="s">
        <v>399</v>
      </c>
      <c r="D219" s="38" t="s">
        <v>241</v>
      </c>
      <c r="E219" s="38">
        <v>1.7299999999999999E-2</v>
      </c>
      <c r="F219" s="38">
        <f t="shared" si="15"/>
        <v>6.2129307732307337</v>
      </c>
      <c r="G219" s="38">
        <f t="shared" si="12"/>
        <v>9.3193961598461001</v>
      </c>
      <c r="H219" s="38">
        <f t="shared" si="16"/>
        <v>4.4561308378583657</v>
      </c>
      <c r="J219" s="39">
        <v>41213</v>
      </c>
      <c r="K219" s="38" t="s">
        <v>395</v>
      </c>
    </row>
    <row r="220" spans="1:14" x14ac:dyDescent="0.25">
      <c r="A220" s="38">
        <v>1</v>
      </c>
      <c r="C220" s="38" t="s">
        <v>400</v>
      </c>
      <c r="D220" s="38" t="s">
        <v>241</v>
      </c>
      <c r="E220" s="38">
        <v>2.0400000000000001E-2</v>
      </c>
      <c r="F220" s="38">
        <f t="shared" si="15"/>
        <v>7.1282383025844043</v>
      </c>
      <c r="G220" s="38">
        <f t="shared" si="12"/>
        <v>10.692357453876607</v>
      </c>
      <c r="H220" s="38">
        <f t="shared" si="16"/>
        <v>5.3714383672120363</v>
      </c>
      <c r="I220" s="38">
        <f>AVERAGE(H220:H221)</f>
        <v>5.3271492932110522</v>
      </c>
      <c r="J220" s="39">
        <v>41213</v>
      </c>
      <c r="K220" s="38" t="s">
        <v>395</v>
      </c>
    </row>
    <row r="221" spans="1:14" x14ac:dyDescent="0.25">
      <c r="A221" s="38">
        <v>1</v>
      </c>
      <c r="C221" s="38" t="s">
        <v>400</v>
      </c>
      <c r="D221" s="38" t="s">
        <v>241</v>
      </c>
      <c r="E221" s="38">
        <v>2.01E-2</v>
      </c>
      <c r="F221" s="38">
        <f t="shared" si="15"/>
        <v>7.0396601545824362</v>
      </c>
      <c r="G221" s="38">
        <f t="shared" si="12"/>
        <v>10.559490231873655</v>
      </c>
      <c r="H221" s="38">
        <f t="shared" si="16"/>
        <v>5.2828602192100682</v>
      </c>
      <c r="J221" s="39">
        <v>41213</v>
      </c>
      <c r="K221" s="38" t="s">
        <v>395</v>
      </c>
    </row>
    <row r="222" spans="1:14" x14ac:dyDescent="0.25">
      <c r="A222" s="38">
        <v>7</v>
      </c>
      <c r="B222" s="39">
        <v>41081</v>
      </c>
      <c r="C222" s="38" t="s">
        <v>615</v>
      </c>
      <c r="D222" s="38" t="s">
        <v>241</v>
      </c>
      <c r="E222" s="38">
        <v>9.4999999999999998E-3</v>
      </c>
      <c r="F222" s="38">
        <f t="shared" si="15"/>
        <v>3.9098989251795624</v>
      </c>
      <c r="G222" s="38">
        <f t="shared" si="12"/>
        <v>5.864848387769344</v>
      </c>
      <c r="H222" s="38">
        <f t="shared" si="16"/>
        <v>2.1530989898071944</v>
      </c>
      <c r="I222" s="38">
        <f>AVERAGE(H222:H223)</f>
        <v>2.1088099158062104</v>
      </c>
      <c r="J222" s="39">
        <v>41213</v>
      </c>
      <c r="K222" s="38" t="s">
        <v>395</v>
      </c>
    </row>
    <row r="223" spans="1:14" x14ac:dyDescent="0.25">
      <c r="A223" s="38">
        <v>7</v>
      </c>
      <c r="B223" s="39">
        <v>41081</v>
      </c>
      <c r="C223" s="38" t="s">
        <v>615</v>
      </c>
      <c r="D223" s="38" t="s">
        <v>241</v>
      </c>
      <c r="E223" s="38">
        <v>9.1999999999999998E-3</v>
      </c>
      <c r="F223" s="38">
        <f t="shared" si="15"/>
        <v>3.8213207771775943</v>
      </c>
      <c r="G223" s="38">
        <f t="shared" si="12"/>
        <v>5.7319811657663919</v>
      </c>
      <c r="H223" s="38">
        <f t="shared" si="16"/>
        <v>2.0645208418052263</v>
      </c>
      <c r="J223" s="39">
        <v>41213</v>
      </c>
      <c r="K223" s="38" t="s">
        <v>395</v>
      </c>
    </row>
    <row r="224" spans="1:14" x14ac:dyDescent="0.25">
      <c r="A224" s="38">
        <v>7</v>
      </c>
      <c r="B224" s="39">
        <v>41086</v>
      </c>
      <c r="C224" s="38" t="s">
        <v>615</v>
      </c>
      <c r="D224" s="38" t="s">
        <v>241</v>
      </c>
      <c r="E224" s="38">
        <v>1.2E-2</v>
      </c>
      <c r="F224" s="38">
        <f t="shared" si="15"/>
        <v>4.6480501585292968</v>
      </c>
      <c r="G224" s="38">
        <f t="shared" si="12"/>
        <v>6.9720752377939448</v>
      </c>
      <c r="H224" s="38">
        <f t="shared" si="16"/>
        <v>2.8912502231569288</v>
      </c>
      <c r="I224" s="38">
        <f>AVERAGE(H224:H225)</f>
        <v>2.9060132478239233</v>
      </c>
      <c r="J224" s="39">
        <v>41213</v>
      </c>
      <c r="K224" s="38" t="s">
        <v>395</v>
      </c>
    </row>
    <row r="225" spans="1:11" x14ac:dyDescent="0.25">
      <c r="A225" s="38">
        <v>7</v>
      </c>
      <c r="B225" s="39">
        <v>41086</v>
      </c>
      <c r="C225" s="38" t="s">
        <v>615</v>
      </c>
      <c r="D225" s="38" t="s">
        <v>241</v>
      </c>
      <c r="E225" s="38">
        <v>1.21E-2</v>
      </c>
      <c r="F225" s="38">
        <f t="shared" si="15"/>
        <v>4.6775762078632859</v>
      </c>
      <c r="G225" s="38">
        <f t="shared" si="12"/>
        <v>7.0163643117949288</v>
      </c>
      <c r="H225" s="38">
        <f t="shared" si="16"/>
        <v>2.9207762724909179</v>
      </c>
      <c r="J225" s="39">
        <v>41213</v>
      </c>
      <c r="K225" s="38" t="s">
        <v>395</v>
      </c>
    </row>
    <row r="226" spans="1:11" x14ac:dyDescent="0.25">
      <c r="A226" s="38">
        <v>7</v>
      </c>
      <c r="B226" s="39">
        <v>41094</v>
      </c>
      <c r="C226" s="38" t="s">
        <v>615</v>
      </c>
      <c r="D226" s="38" t="s">
        <v>241</v>
      </c>
      <c r="E226" s="38">
        <v>1.12E-2</v>
      </c>
      <c r="F226" s="38">
        <f t="shared" si="15"/>
        <v>4.4118417638573817</v>
      </c>
      <c r="G226" s="38">
        <f t="shared" si="12"/>
        <v>6.6177626457860725</v>
      </c>
      <c r="H226" s="38">
        <f t="shared" si="16"/>
        <v>2.6550418284850137</v>
      </c>
      <c r="I226" s="38">
        <f>AVERAGE(H226:H227)</f>
        <v>2.7583830011539767</v>
      </c>
      <c r="J226" s="39">
        <v>41213</v>
      </c>
      <c r="K226" s="38" t="s">
        <v>395</v>
      </c>
    </row>
    <row r="227" spans="1:11" x14ac:dyDescent="0.25">
      <c r="A227" s="38">
        <v>7</v>
      </c>
      <c r="B227" s="39">
        <v>41094</v>
      </c>
      <c r="C227" s="38" t="s">
        <v>615</v>
      </c>
      <c r="D227" s="38" t="s">
        <v>241</v>
      </c>
      <c r="E227" s="38">
        <v>1.1900000000000001E-2</v>
      </c>
      <c r="F227" s="38">
        <f t="shared" si="15"/>
        <v>4.6185241091953078</v>
      </c>
      <c r="G227" s="38">
        <f t="shared" si="12"/>
        <v>6.9277861637929616</v>
      </c>
      <c r="H227" s="38">
        <f t="shared" si="16"/>
        <v>2.8617241738229398</v>
      </c>
      <c r="J227" s="39">
        <v>41213</v>
      </c>
      <c r="K227" s="38" t="s">
        <v>395</v>
      </c>
    </row>
    <row r="228" spans="1:11" x14ac:dyDescent="0.25">
      <c r="A228" s="38">
        <v>7</v>
      </c>
      <c r="B228" s="39">
        <v>41101</v>
      </c>
      <c r="C228" s="38" t="s">
        <v>615</v>
      </c>
      <c r="D228" s="38" t="s">
        <v>241</v>
      </c>
      <c r="E228" s="38">
        <v>9.5999999999999992E-3</v>
      </c>
      <c r="F228" s="38">
        <f t="shared" si="15"/>
        <v>3.9394249745135514</v>
      </c>
      <c r="G228" s="38">
        <f t="shared" si="12"/>
        <v>5.9091374617703272</v>
      </c>
      <c r="H228" s="38">
        <f t="shared" si="16"/>
        <v>2.1826250391411834</v>
      </c>
      <c r="I228" s="38">
        <f>AVERAGE(H228:H229)</f>
        <v>2.4483594831470881</v>
      </c>
      <c r="J228" s="39">
        <v>41213</v>
      </c>
      <c r="K228" s="38" t="s">
        <v>395</v>
      </c>
    </row>
    <row r="229" spans="1:11" x14ac:dyDescent="0.25">
      <c r="A229" s="38">
        <v>7</v>
      </c>
      <c r="B229" s="39">
        <v>41101</v>
      </c>
      <c r="C229" s="38" t="s">
        <v>615</v>
      </c>
      <c r="D229" s="38" t="s">
        <v>241</v>
      </c>
      <c r="E229" s="38">
        <v>1.14E-2</v>
      </c>
      <c r="F229" s="38">
        <f t="shared" si="15"/>
        <v>4.4708938625253607</v>
      </c>
      <c r="G229" s="38">
        <f t="shared" si="12"/>
        <v>6.7063407937880406</v>
      </c>
      <c r="H229" s="38">
        <f t="shared" si="16"/>
        <v>2.7140939271529927</v>
      </c>
      <c r="J229" s="39">
        <v>41213</v>
      </c>
      <c r="K229" s="38" t="s">
        <v>395</v>
      </c>
    </row>
    <row r="230" spans="1:11" x14ac:dyDescent="0.25">
      <c r="A230" s="38">
        <v>7</v>
      </c>
      <c r="B230" s="39">
        <v>41108</v>
      </c>
      <c r="C230" s="38" t="s">
        <v>615</v>
      </c>
      <c r="D230" s="38" t="s">
        <v>241</v>
      </c>
      <c r="E230" s="38">
        <v>8.6E-3</v>
      </c>
      <c r="F230" s="38">
        <f t="shared" si="15"/>
        <v>3.6441644811736578</v>
      </c>
      <c r="G230" s="38">
        <f t="shared" si="12"/>
        <v>5.4662467217604869</v>
      </c>
      <c r="H230" s="38">
        <f t="shared" si="16"/>
        <v>1.8873645458012902</v>
      </c>
      <c r="I230" s="38">
        <f>AVERAGE(H230:H231)</f>
        <v>2.0792838664722213</v>
      </c>
      <c r="J230" s="39">
        <v>41213</v>
      </c>
      <c r="K230" s="38" t="s">
        <v>395</v>
      </c>
    </row>
    <row r="231" spans="1:11" x14ac:dyDescent="0.25">
      <c r="A231" s="38">
        <v>7</v>
      </c>
      <c r="B231" s="39">
        <v>41108</v>
      </c>
      <c r="C231" s="38" t="s">
        <v>615</v>
      </c>
      <c r="D231" s="38" t="s">
        <v>241</v>
      </c>
      <c r="E231" s="38">
        <v>9.9000000000000008E-3</v>
      </c>
      <c r="F231" s="38">
        <f t="shared" si="15"/>
        <v>4.0280031225155195</v>
      </c>
      <c r="G231" s="38">
        <f t="shared" si="12"/>
        <v>6.0420046837732793</v>
      </c>
      <c r="H231" s="38">
        <f t="shared" si="16"/>
        <v>2.2712031871431524</v>
      </c>
      <c r="J231" s="39">
        <v>41213</v>
      </c>
      <c r="K231" s="38" t="s">
        <v>395</v>
      </c>
    </row>
    <row r="232" spans="1:11" x14ac:dyDescent="0.25">
      <c r="A232" s="38">
        <v>7</v>
      </c>
      <c r="B232" s="39">
        <v>41115</v>
      </c>
      <c r="C232" s="38" t="s">
        <v>615</v>
      </c>
      <c r="D232" s="38" t="s">
        <v>241</v>
      </c>
      <c r="E232" s="38">
        <v>9.5999999999999992E-3</v>
      </c>
      <c r="F232" s="38">
        <f t="shared" si="15"/>
        <v>3.9394249745135514</v>
      </c>
      <c r="G232" s="38">
        <f t="shared" si="12"/>
        <v>5.9091374617703272</v>
      </c>
      <c r="H232" s="38">
        <f t="shared" si="16"/>
        <v>2.1826250391411834</v>
      </c>
      <c r="I232" s="38">
        <f>AVERAGE(H232:H233)</f>
        <v>2.0202317678042423</v>
      </c>
      <c r="J232" s="39">
        <v>41213</v>
      </c>
      <c r="K232" s="38" t="s">
        <v>395</v>
      </c>
    </row>
    <row r="233" spans="1:11" x14ac:dyDescent="0.25">
      <c r="A233" s="38">
        <v>7</v>
      </c>
      <c r="B233" s="39">
        <v>41115</v>
      </c>
      <c r="C233" s="38" t="s">
        <v>615</v>
      </c>
      <c r="D233" s="38" t="s">
        <v>241</v>
      </c>
      <c r="E233" s="38">
        <v>8.5000000000000006E-3</v>
      </c>
      <c r="F233" s="38">
        <f t="shared" si="15"/>
        <v>3.6146384318396687</v>
      </c>
      <c r="G233" s="38">
        <f t="shared" si="12"/>
        <v>5.4219576477595028</v>
      </c>
      <c r="H233" s="38">
        <f t="shared" si="16"/>
        <v>1.8578384964673007</v>
      </c>
      <c r="J233" s="39">
        <v>41213</v>
      </c>
      <c r="K233" s="38" t="s">
        <v>395</v>
      </c>
    </row>
    <row r="234" spans="1:11" x14ac:dyDescent="0.25">
      <c r="A234" s="38">
        <v>7</v>
      </c>
      <c r="B234" s="39">
        <v>41122</v>
      </c>
      <c r="C234" s="38" t="s">
        <v>615</v>
      </c>
      <c r="D234" s="38" t="s">
        <v>241</v>
      </c>
      <c r="E234" s="38">
        <v>8.3000000000000001E-3</v>
      </c>
      <c r="F234" s="38">
        <f t="shared" si="15"/>
        <v>3.5555863331716897</v>
      </c>
      <c r="G234" s="38">
        <f t="shared" si="12"/>
        <v>5.3333794997575348</v>
      </c>
      <c r="H234" s="38">
        <f t="shared" si="16"/>
        <v>1.7987863977993219</v>
      </c>
      <c r="I234" s="38">
        <f>AVERAGE(H234:H235)</f>
        <v>1.6954452251303591</v>
      </c>
      <c r="J234" s="39">
        <v>41213</v>
      </c>
      <c r="K234" s="38" t="s">
        <v>395</v>
      </c>
    </row>
    <row r="235" spans="1:11" x14ac:dyDescent="0.25">
      <c r="A235" s="38">
        <v>7</v>
      </c>
      <c r="B235" s="39">
        <v>41122</v>
      </c>
      <c r="C235" s="38" t="s">
        <v>615</v>
      </c>
      <c r="D235" s="38" t="s">
        <v>241</v>
      </c>
      <c r="E235" s="38">
        <v>7.6E-3</v>
      </c>
      <c r="F235" s="38">
        <f t="shared" si="15"/>
        <v>3.3489039878337641</v>
      </c>
      <c r="G235" s="38">
        <f t="shared" si="12"/>
        <v>5.0233559817506457</v>
      </c>
      <c r="H235" s="38">
        <f t="shared" si="16"/>
        <v>1.5921040524613963</v>
      </c>
      <c r="J235" s="39">
        <v>41213</v>
      </c>
      <c r="K235" s="38" t="s">
        <v>395</v>
      </c>
    </row>
    <row r="236" spans="1:11" x14ac:dyDescent="0.25">
      <c r="A236" s="38">
        <v>7</v>
      </c>
      <c r="B236" s="39">
        <v>41142</v>
      </c>
      <c r="C236" s="38" t="s">
        <v>398</v>
      </c>
      <c r="D236" s="38" t="s">
        <v>241</v>
      </c>
      <c r="E236" s="38">
        <v>1.23E-2</v>
      </c>
      <c r="F236" s="38">
        <f t="shared" si="15"/>
        <v>4.7366283065312649</v>
      </c>
      <c r="G236" s="38">
        <f t="shared" si="12"/>
        <v>7.1049424597968969</v>
      </c>
      <c r="H236" s="38">
        <f t="shared" si="16"/>
        <v>2.9798283711588969</v>
      </c>
      <c r="I236" s="38">
        <f>AVERAGE(H236:H237)</f>
        <v>2.9355392971579128</v>
      </c>
      <c r="J236" s="39">
        <v>41213</v>
      </c>
      <c r="K236" s="38" t="s">
        <v>395</v>
      </c>
    </row>
    <row r="237" spans="1:11" x14ac:dyDescent="0.25">
      <c r="A237" s="38">
        <v>7</v>
      </c>
      <c r="B237" s="39">
        <v>41142</v>
      </c>
      <c r="C237" s="38" t="s">
        <v>398</v>
      </c>
      <c r="D237" s="38" t="s">
        <v>241</v>
      </c>
      <c r="E237" s="38">
        <v>1.2E-2</v>
      </c>
      <c r="F237" s="38">
        <f t="shared" si="15"/>
        <v>4.6480501585292968</v>
      </c>
      <c r="G237" s="38">
        <f t="shared" ref="G237:G300" si="17">F237*(15/10)</f>
        <v>6.9720752377939448</v>
      </c>
      <c r="H237" s="38">
        <f t="shared" si="16"/>
        <v>2.8912502231569288</v>
      </c>
      <c r="J237" s="39">
        <v>41213</v>
      </c>
      <c r="K237" s="38" t="s">
        <v>395</v>
      </c>
    </row>
    <row r="238" spans="1:11" x14ac:dyDescent="0.25">
      <c r="A238" s="38">
        <v>7</v>
      </c>
      <c r="B238" s="39">
        <v>41142</v>
      </c>
      <c r="C238" s="38" t="s">
        <v>399</v>
      </c>
      <c r="D238" s="38" t="s">
        <v>241</v>
      </c>
      <c r="E238" s="38">
        <v>1.0800000000000001E-2</v>
      </c>
      <c r="F238" s="38">
        <f t="shared" si="15"/>
        <v>4.2937375665214237</v>
      </c>
      <c r="G238" s="38">
        <f t="shared" si="17"/>
        <v>6.4406063497821355</v>
      </c>
      <c r="H238" s="38">
        <f t="shared" si="16"/>
        <v>2.5369376311490566</v>
      </c>
      <c r="I238" s="38">
        <f>AVERAGE(H238:H239)</f>
        <v>2.3893073844791095</v>
      </c>
      <c r="J238" s="39">
        <v>41213</v>
      </c>
      <c r="K238" s="38" t="s">
        <v>395</v>
      </c>
    </row>
    <row r="239" spans="1:11" x14ac:dyDescent="0.25">
      <c r="A239" s="38">
        <v>7</v>
      </c>
      <c r="B239" s="39">
        <v>41142</v>
      </c>
      <c r="C239" s="38" t="s">
        <v>399</v>
      </c>
      <c r="D239" s="38" t="s">
        <v>241</v>
      </c>
      <c r="E239" s="38">
        <v>9.7999999999999997E-3</v>
      </c>
      <c r="F239" s="38">
        <f t="shared" si="15"/>
        <v>3.9984770731815305</v>
      </c>
      <c r="G239" s="38">
        <f t="shared" si="17"/>
        <v>5.9977156097722961</v>
      </c>
      <c r="H239" s="38">
        <f t="shared" si="16"/>
        <v>2.2416771378091624</v>
      </c>
      <c r="J239" s="39">
        <v>41213</v>
      </c>
      <c r="K239" s="38" t="s">
        <v>395</v>
      </c>
    </row>
    <row r="240" spans="1:11" x14ac:dyDescent="0.25">
      <c r="A240" s="38">
        <v>7</v>
      </c>
      <c r="B240" s="39">
        <v>41142</v>
      </c>
      <c r="C240" s="38" t="s">
        <v>400</v>
      </c>
      <c r="D240" s="38" t="s">
        <v>241</v>
      </c>
      <c r="E240" s="38">
        <v>1.0800000000000001E-2</v>
      </c>
      <c r="F240" s="38">
        <f t="shared" si="15"/>
        <v>4.2937375665214237</v>
      </c>
      <c r="G240" s="38">
        <f t="shared" si="17"/>
        <v>6.4406063497821355</v>
      </c>
      <c r="H240" s="38">
        <f t="shared" si="16"/>
        <v>2.5369376311490566</v>
      </c>
      <c r="I240" s="38">
        <f>AVERAGE(H240:H241)</f>
        <v>2.3893073844791095</v>
      </c>
      <c r="J240" s="39">
        <v>41213</v>
      </c>
      <c r="K240" s="38" t="s">
        <v>395</v>
      </c>
    </row>
    <row r="241" spans="1:11" x14ac:dyDescent="0.25">
      <c r="A241" s="38">
        <v>7</v>
      </c>
      <c r="B241" s="39">
        <v>41142</v>
      </c>
      <c r="C241" s="38" t="s">
        <v>400</v>
      </c>
      <c r="D241" s="38" t="s">
        <v>241</v>
      </c>
      <c r="E241" s="38">
        <v>9.7999999999999997E-3</v>
      </c>
      <c r="F241" s="38">
        <f t="shared" si="15"/>
        <v>3.9984770731815305</v>
      </c>
      <c r="G241" s="38">
        <f t="shared" si="17"/>
        <v>5.9977156097722961</v>
      </c>
      <c r="H241" s="38">
        <f t="shared" si="16"/>
        <v>2.2416771378091624</v>
      </c>
      <c r="J241" s="39">
        <v>41213</v>
      </c>
      <c r="K241" s="38" t="s">
        <v>395</v>
      </c>
    </row>
    <row r="242" spans="1:11" x14ac:dyDescent="0.25">
      <c r="A242" s="38">
        <v>7</v>
      </c>
      <c r="B242" s="39">
        <v>41142</v>
      </c>
      <c r="C242" s="38" t="s">
        <v>401</v>
      </c>
      <c r="D242" s="38" t="s">
        <v>241</v>
      </c>
      <c r="E242" s="38">
        <v>1.2999999999999999E-2</v>
      </c>
      <c r="F242" s="38">
        <f t="shared" si="15"/>
        <v>4.9433106518691901</v>
      </c>
      <c r="G242" s="38">
        <f t="shared" si="17"/>
        <v>7.4149659778037851</v>
      </c>
      <c r="H242" s="38">
        <f t="shared" si="16"/>
        <v>3.1865107164968225</v>
      </c>
      <c r="I242" s="38">
        <f>AVERAGE(H242:H243)</f>
        <v>3.156984667162833</v>
      </c>
      <c r="J242" s="39">
        <v>41213</v>
      </c>
      <c r="K242" s="38" t="s">
        <v>395</v>
      </c>
    </row>
    <row r="243" spans="1:11" x14ac:dyDescent="0.25">
      <c r="A243" s="38">
        <v>7</v>
      </c>
      <c r="B243" s="39">
        <v>41142</v>
      </c>
      <c r="C243" s="38" t="s">
        <v>401</v>
      </c>
      <c r="D243" s="38" t="s">
        <v>241</v>
      </c>
      <c r="E243" s="38">
        <v>1.2800000000000001E-2</v>
      </c>
      <c r="F243" s="38">
        <f t="shared" si="15"/>
        <v>4.8842585532012119</v>
      </c>
      <c r="G243" s="38">
        <f t="shared" si="17"/>
        <v>7.3263878298018179</v>
      </c>
      <c r="H243" s="38">
        <f t="shared" si="16"/>
        <v>3.1274586178288439</v>
      </c>
      <c r="J243" s="39">
        <v>41213</v>
      </c>
      <c r="K243" s="38" t="s">
        <v>395</v>
      </c>
    </row>
    <row r="244" spans="1:11" x14ac:dyDescent="0.25">
      <c r="A244" s="38">
        <v>7</v>
      </c>
      <c r="B244" s="39">
        <v>41142</v>
      </c>
      <c r="C244" s="38" t="s">
        <v>402</v>
      </c>
      <c r="D244" s="38" t="s">
        <v>241</v>
      </c>
      <c r="E244" s="38">
        <v>1.9599999999999999E-2</v>
      </c>
      <c r="F244" s="38">
        <f t="shared" si="15"/>
        <v>6.8920299079124892</v>
      </c>
      <c r="G244" s="38">
        <f t="shared" si="17"/>
        <v>10.338044861868735</v>
      </c>
      <c r="H244" s="38">
        <f t="shared" si="16"/>
        <v>5.1352299725401211</v>
      </c>
      <c r="I244" s="38">
        <f>AVERAGE(H244:H245)</f>
        <v>4.780917380532248</v>
      </c>
      <c r="J244" s="39">
        <v>41213</v>
      </c>
      <c r="K244" s="38" t="s">
        <v>395</v>
      </c>
    </row>
    <row r="245" spans="1:11" x14ac:dyDescent="0.25">
      <c r="A245" s="38">
        <v>7</v>
      </c>
      <c r="B245" s="39">
        <v>41142</v>
      </c>
      <c r="C245" s="38" t="s">
        <v>402</v>
      </c>
      <c r="D245" s="38" t="s">
        <v>241</v>
      </c>
      <c r="E245" s="38">
        <v>1.72E-2</v>
      </c>
      <c r="F245" s="38">
        <f t="shared" si="15"/>
        <v>6.1834047238967438</v>
      </c>
      <c r="G245" s="38">
        <f t="shared" si="17"/>
        <v>9.2751070858451161</v>
      </c>
      <c r="H245" s="38">
        <f t="shared" si="16"/>
        <v>4.4266047885243758</v>
      </c>
      <c r="J245" s="39">
        <v>41213</v>
      </c>
      <c r="K245" s="38" t="s">
        <v>395</v>
      </c>
    </row>
    <row r="246" spans="1:11" x14ac:dyDescent="0.25">
      <c r="A246" s="38">
        <v>7</v>
      </c>
      <c r="B246" s="39">
        <v>41143</v>
      </c>
      <c r="C246" s="38" t="s">
        <v>403</v>
      </c>
      <c r="D246" s="38" t="s">
        <v>241</v>
      </c>
      <c r="E246" s="38">
        <v>2.0199999999999999E-2</v>
      </c>
      <c r="F246" s="38">
        <f t="shared" si="15"/>
        <v>7.0691862039164253</v>
      </c>
      <c r="G246" s="38">
        <f t="shared" si="17"/>
        <v>10.603779305874639</v>
      </c>
      <c r="H246" s="38">
        <f t="shared" si="16"/>
        <v>5.3123862685440573</v>
      </c>
      <c r="I246" s="38">
        <f>AVERAGE(H246:H247)</f>
        <v>5.3419123178780463</v>
      </c>
      <c r="J246" s="39">
        <v>41213</v>
      </c>
      <c r="K246" s="38" t="s">
        <v>395</v>
      </c>
    </row>
    <row r="247" spans="1:11" x14ac:dyDescent="0.25">
      <c r="A247" s="38">
        <v>7</v>
      </c>
      <c r="B247" s="39">
        <v>41143</v>
      </c>
      <c r="C247" s="38" t="s">
        <v>403</v>
      </c>
      <c r="D247" s="38" t="s">
        <v>241</v>
      </c>
      <c r="E247" s="38">
        <v>2.0400000000000001E-2</v>
      </c>
      <c r="F247" s="38">
        <f t="shared" si="15"/>
        <v>7.1282383025844043</v>
      </c>
      <c r="G247" s="38">
        <f t="shared" si="17"/>
        <v>10.692357453876607</v>
      </c>
      <c r="H247" s="38">
        <f t="shared" si="16"/>
        <v>5.3714383672120363</v>
      </c>
      <c r="J247" s="39">
        <v>41213</v>
      </c>
      <c r="K247" s="38" t="s">
        <v>395</v>
      </c>
    </row>
    <row r="248" spans="1:11" x14ac:dyDescent="0.25">
      <c r="A248" s="38">
        <v>2</v>
      </c>
      <c r="B248" s="39">
        <v>41081</v>
      </c>
      <c r="C248" s="38" t="s">
        <v>616</v>
      </c>
      <c r="D248" s="38" t="s">
        <v>241</v>
      </c>
      <c r="E248" s="38">
        <v>1.0999999999999999E-2</v>
      </c>
      <c r="F248" s="38">
        <f t="shared" si="15"/>
        <v>4.3527896651894027</v>
      </c>
      <c r="G248" s="38">
        <f t="shared" si="17"/>
        <v>6.5291844977841045</v>
      </c>
      <c r="H248" s="38">
        <f t="shared" si="16"/>
        <v>2.5959897298170347</v>
      </c>
      <c r="I248" s="38">
        <f>AVERAGE(H248:H249)</f>
        <v>2.5517006558160507</v>
      </c>
      <c r="J248" s="39">
        <v>41213</v>
      </c>
      <c r="K248" s="38" t="s">
        <v>395</v>
      </c>
    </row>
    <row r="249" spans="1:11" x14ac:dyDescent="0.25">
      <c r="A249" s="38">
        <v>2</v>
      </c>
      <c r="B249" s="39">
        <v>41081</v>
      </c>
      <c r="C249" s="38" t="s">
        <v>616</v>
      </c>
      <c r="D249" s="38" t="s">
        <v>241</v>
      </c>
      <c r="E249" s="38">
        <v>1.0699999999999999E-2</v>
      </c>
      <c r="F249" s="38">
        <f t="shared" si="15"/>
        <v>4.2642115171874346</v>
      </c>
      <c r="G249" s="38">
        <f t="shared" si="17"/>
        <v>6.3963172757811524</v>
      </c>
      <c r="H249" s="38">
        <f t="shared" si="16"/>
        <v>2.5074115818150666</v>
      </c>
      <c r="J249" s="39">
        <v>41213</v>
      </c>
      <c r="K249" s="38" t="s">
        <v>395</v>
      </c>
    </row>
    <row r="250" spans="1:11" x14ac:dyDescent="0.25">
      <c r="A250" s="38">
        <v>2</v>
      </c>
      <c r="B250" s="39">
        <v>41086</v>
      </c>
      <c r="C250" s="38" t="s">
        <v>616</v>
      </c>
      <c r="D250" s="38" t="s">
        <v>241</v>
      </c>
      <c r="E250" s="38">
        <v>1.2200000000000001E-2</v>
      </c>
      <c r="F250" s="38">
        <f t="shared" si="15"/>
        <v>4.7071022571972758</v>
      </c>
      <c r="G250" s="38">
        <f t="shared" si="17"/>
        <v>7.0606533857959137</v>
      </c>
      <c r="H250" s="38">
        <f t="shared" si="16"/>
        <v>2.9503023218249078</v>
      </c>
      <c r="I250" s="38">
        <f>AVERAGE(H250:H251)</f>
        <v>3.112695593161849</v>
      </c>
      <c r="J250" s="39">
        <v>41213</v>
      </c>
      <c r="K250" s="38" t="s">
        <v>395</v>
      </c>
    </row>
    <row r="251" spans="1:11" x14ac:dyDescent="0.25">
      <c r="A251" s="38">
        <v>2</v>
      </c>
      <c r="B251" s="39">
        <v>41086</v>
      </c>
      <c r="C251" s="38" t="s">
        <v>616</v>
      </c>
      <c r="D251" s="38" t="s">
        <v>241</v>
      </c>
      <c r="E251" s="38">
        <v>1.3299999999999999E-2</v>
      </c>
      <c r="F251" s="38">
        <f t="shared" si="15"/>
        <v>5.0318887998711581</v>
      </c>
      <c r="G251" s="38">
        <f t="shared" si="17"/>
        <v>7.5478331998067372</v>
      </c>
      <c r="H251" s="38">
        <f t="shared" si="16"/>
        <v>3.2750888644987906</v>
      </c>
      <c r="J251" s="39">
        <v>41213</v>
      </c>
      <c r="K251" s="38" t="s">
        <v>395</v>
      </c>
    </row>
    <row r="252" spans="1:11" x14ac:dyDescent="0.25">
      <c r="A252" s="38">
        <v>2</v>
      </c>
      <c r="B252" s="39">
        <v>41094</v>
      </c>
      <c r="C252" s="38" t="s">
        <v>616</v>
      </c>
      <c r="D252" s="38" t="s">
        <v>241</v>
      </c>
      <c r="E252" s="38">
        <v>1.24E-2</v>
      </c>
      <c r="F252" s="38">
        <f t="shared" si="15"/>
        <v>4.7661543558652539</v>
      </c>
      <c r="G252" s="38">
        <f t="shared" si="17"/>
        <v>7.1492315337978809</v>
      </c>
      <c r="H252" s="38">
        <f t="shared" si="16"/>
        <v>3.0093544204928859</v>
      </c>
      <c r="I252" s="38">
        <f>AVERAGE(H252:H253)</f>
        <v>2.9503023218249074</v>
      </c>
      <c r="J252" s="39">
        <v>41213</v>
      </c>
      <c r="K252" s="38" t="s">
        <v>395</v>
      </c>
    </row>
    <row r="253" spans="1:11" x14ac:dyDescent="0.25">
      <c r="A253" s="38">
        <v>2</v>
      </c>
      <c r="B253" s="39">
        <v>41094</v>
      </c>
      <c r="C253" s="38" t="s">
        <v>616</v>
      </c>
      <c r="D253" s="38" t="s">
        <v>241</v>
      </c>
      <c r="E253" s="38">
        <v>1.2E-2</v>
      </c>
      <c r="F253" s="38">
        <f t="shared" si="15"/>
        <v>4.6480501585292968</v>
      </c>
      <c r="G253" s="38">
        <f t="shared" si="17"/>
        <v>6.9720752377939448</v>
      </c>
      <c r="H253" s="38">
        <f t="shared" si="16"/>
        <v>2.8912502231569288</v>
      </c>
      <c r="J253" s="39">
        <v>41213</v>
      </c>
      <c r="K253" s="38" t="s">
        <v>395</v>
      </c>
    </row>
    <row r="254" spans="1:11" x14ac:dyDescent="0.25">
      <c r="A254" s="38">
        <v>2</v>
      </c>
      <c r="B254" s="39">
        <v>41101</v>
      </c>
      <c r="C254" s="38" t="s">
        <v>616</v>
      </c>
      <c r="D254" s="38" t="s">
        <v>241</v>
      </c>
      <c r="E254" s="38">
        <v>1.12E-2</v>
      </c>
      <c r="F254" s="38">
        <f t="shared" si="15"/>
        <v>4.4118417638573817</v>
      </c>
      <c r="G254" s="38">
        <f t="shared" si="17"/>
        <v>6.6177626457860725</v>
      </c>
      <c r="H254" s="38">
        <f t="shared" si="16"/>
        <v>2.6550418284850137</v>
      </c>
      <c r="I254" s="38">
        <f>AVERAGE(H254:H255)</f>
        <v>2.6107527544840297</v>
      </c>
      <c r="J254" s="39">
        <v>41213</v>
      </c>
      <c r="K254" s="38" t="s">
        <v>395</v>
      </c>
    </row>
    <row r="255" spans="1:11" x14ac:dyDescent="0.25">
      <c r="A255" s="38">
        <v>2</v>
      </c>
      <c r="B255" s="39">
        <v>41101</v>
      </c>
      <c r="C255" s="38" t="s">
        <v>616</v>
      </c>
      <c r="D255" s="38" t="s">
        <v>241</v>
      </c>
      <c r="E255" s="38">
        <v>1.09E-2</v>
      </c>
      <c r="F255" s="38">
        <f t="shared" si="15"/>
        <v>4.3232636158554136</v>
      </c>
      <c r="G255" s="38">
        <f t="shared" si="17"/>
        <v>6.4848954237831204</v>
      </c>
      <c r="H255" s="38">
        <f t="shared" si="16"/>
        <v>2.5664636804830456</v>
      </c>
      <c r="J255" s="39">
        <v>41213</v>
      </c>
      <c r="K255" s="38" t="s">
        <v>395</v>
      </c>
    </row>
    <row r="256" spans="1:11" x14ac:dyDescent="0.25">
      <c r="A256" s="38">
        <v>2</v>
      </c>
      <c r="B256" s="39">
        <v>41108</v>
      </c>
      <c r="C256" s="38" t="s">
        <v>616</v>
      </c>
      <c r="D256" s="38" t="s">
        <v>241</v>
      </c>
      <c r="E256" s="38">
        <v>9.7000000000000003E-3</v>
      </c>
      <c r="F256" s="38">
        <f t="shared" si="15"/>
        <v>3.9689510238475409</v>
      </c>
      <c r="G256" s="38">
        <f t="shared" si="17"/>
        <v>5.9534265357713112</v>
      </c>
      <c r="H256" s="38">
        <f t="shared" si="16"/>
        <v>2.2121510884751734</v>
      </c>
      <c r="I256" s="38">
        <f>AVERAGE(H256:H257)</f>
        <v>2.2859662118101469</v>
      </c>
      <c r="J256" s="39">
        <v>41213</v>
      </c>
      <c r="K256" s="38" t="s">
        <v>395</v>
      </c>
    </row>
    <row r="257" spans="1:11" x14ac:dyDescent="0.25">
      <c r="A257" s="38">
        <v>2</v>
      </c>
      <c r="B257" s="39">
        <v>41108</v>
      </c>
      <c r="C257" s="38" t="s">
        <v>616</v>
      </c>
      <c r="D257" s="38" t="s">
        <v>241</v>
      </c>
      <c r="E257" s="38">
        <v>1.0200000000000001E-2</v>
      </c>
      <c r="F257" s="38">
        <f t="shared" si="15"/>
        <v>4.1165812705174876</v>
      </c>
      <c r="G257" s="38">
        <f t="shared" si="17"/>
        <v>6.1748719057762314</v>
      </c>
      <c r="H257" s="38">
        <f t="shared" si="16"/>
        <v>2.3597813351451205</v>
      </c>
      <c r="J257" s="39">
        <v>41213</v>
      </c>
      <c r="K257" s="38" t="s">
        <v>395</v>
      </c>
    </row>
    <row r="258" spans="1:11" x14ac:dyDescent="0.25">
      <c r="A258" s="38">
        <v>2</v>
      </c>
      <c r="B258" s="39">
        <v>41115</v>
      </c>
      <c r="C258" s="38" t="s">
        <v>616</v>
      </c>
      <c r="D258" s="38" t="s">
        <v>241</v>
      </c>
      <c r="E258" s="38">
        <v>8.5000000000000006E-3</v>
      </c>
      <c r="F258" s="38">
        <f t="shared" ref="F258:F285" si="18">E258*$N$209+$N$210</f>
        <v>3.6146384318396687</v>
      </c>
      <c r="G258" s="38">
        <f t="shared" si="17"/>
        <v>5.4219576477595028</v>
      </c>
      <c r="H258" s="38">
        <f t="shared" ref="H258:H283" si="19">(E258-AVERAGE($E$284:$E$285))*$N$209+$N$210</f>
        <v>1.8578384964673007</v>
      </c>
      <c r="I258" s="38">
        <f>AVERAGE(H258:H259)</f>
        <v>1.843075471800306</v>
      </c>
      <c r="J258" s="39">
        <v>41213</v>
      </c>
      <c r="K258" s="38" t="s">
        <v>395</v>
      </c>
    </row>
    <row r="259" spans="1:11" x14ac:dyDescent="0.25">
      <c r="A259" s="38">
        <v>2</v>
      </c>
      <c r="B259" s="39">
        <v>41115</v>
      </c>
      <c r="C259" s="38" t="s">
        <v>616</v>
      </c>
      <c r="D259" s="38" t="s">
        <v>241</v>
      </c>
      <c r="E259" s="38">
        <v>8.3999999999999995E-3</v>
      </c>
      <c r="F259" s="38">
        <f t="shared" si="18"/>
        <v>3.5851123825056792</v>
      </c>
      <c r="G259" s="38">
        <f t="shared" si="17"/>
        <v>5.3776685737585188</v>
      </c>
      <c r="H259" s="38">
        <f t="shared" si="19"/>
        <v>1.8283124471333112</v>
      </c>
      <c r="J259" s="39">
        <v>41213</v>
      </c>
      <c r="K259" s="38" t="s">
        <v>395</v>
      </c>
    </row>
    <row r="260" spans="1:11" x14ac:dyDescent="0.25">
      <c r="A260" s="38">
        <v>2</v>
      </c>
      <c r="B260" s="39">
        <v>41122</v>
      </c>
      <c r="C260" s="38" t="s">
        <v>616</v>
      </c>
      <c r="D260" s="38" t="s">
        <v>241</v>
      </c>
      <c r="E260" s="38">
        <v>9.1999999999999998E-3</v>
      </c>
      <c r="F260" s="38">
        <f t="shared" si="18"/>
        <v>3.8213207771775943</v>
      </c>
      <c r="G260" s="38">
        <f t="shared" si="17"/>
        <v>5.7319811657663919</v>
      </c>
      <c r="H260" s="38">
        <f t="shared" si="19"/>
        <v>2.0645208418052263</v>
      </c>
      <c r="I260" s="38">
        <f>AVERAGE(H260:H261)</f>
        <v>2.0349947924712368</v>
      </c>
      <c r="J260" s="39">
        <v>41213</v>
      </c>
      <c r="K260" s="38" t="s">
        <v>395</v>
      </c>
    </row>
    <row r="261" spans="1:11" x14ac:dyDescent="0.25">
      <c r="A261" s="38">
        <v>2</v>
      </c>
      <c r="B261" s="39">
        <v>41122</v>
      </c>
      <c r="C261" s="38" t="s">
        <v>616</v>
      </c>
      <c r="D261" s="38" t="s">
        <v>241</v>
      </c>
      <c r="E261" s="38">
        <v>8.9999999999999993E-3</v>
      </c>
      <c r="F261" s="38">
        <f t="shared" si="18"/>
        <v>3.7622686785096153</v>
      </c>
      <c r="G261" s="38">
        <f t="shared" si="17"/>
        <v>5.643403017764423</v>
      </c>
      <c r="H261" s="38">
        <f t="shared" si="19"/>
        <v>2.0054687431372473</v>
      </c>
      <c r="J261" s="39">
        <v>41213</v>
      </c>
      <c r="K261" s="38" t="s">
        <v>395</v>
      </c>
    </row>
    <row r="262" spans="1:11" x14ac:dyDescent="0.25">
      <c r="A262" s="38">
        <v>11</v>
      </c>
      <c r="B262" s="39">
        <v>41081</v>
      </c>
      <c r="C262" s="38" t="s">
        <v>617</v>
      </c>
      <c r="D262" s="38" t="s">
        <v>241</v>
      </c>
      <c r="E262" s="38">
        <v>0.01</v>
      </c>
      <c r="F262" s="38">
        <f t="shared" si="18"/>
        <v>4.0575291718495095</v>
      </c>
      <c r="G262" s="38">
        <f t="shared" si="17"/>
        <v>6.0862937577742642</v>
      </c>
      <c r="H262" s="38">
        <f t="shared" si="19"/>
        <v>2.3007292364771414</v>
      </c>
      <c r="I262" s="38">
        <f>AVERAGE(H262:H263)</f>
        <v>2.2564401624761574</v>
      </c>
      <c r="J262" s="39">
        <v>41213</v>
      </c>
      <c r="K262" s="38" t="s">
        <v>395</v>
      </c>
    </row>
    <row r="263" spans="1:11" x14ac:dyDescent="0.25">
      <c r="A263" s="38">
        <v>11</v>
      </c>
      <c r="B263" s="39">
        <v>41081</v>
      </c>
      <c r="C263" s="38" t="s">
        <v>617</v>
      </c>
      <c r="D263" s="38" t="s">
        <v>241</v>
      </c>
      <c r="E263" s="38">
        <v>9.7000000000000003E-3</v>
      </c>
      <c r="F263" s="38">
        <f t="shared" si="18"/>
        <v>3.9689510238475409</v>
      </c>
      <c r="G263" s="38">
        <f t="shared" si="17"/>
        <v>5.9534265357713112</v>
      </c>
      <c r="H263" s="38">
        <f t="shared" si="19"/>
        <v>2.2121510884751734</v>
      </c>
      <c r="J263" s="39">
        <v>41213</v>
      </c>
      <c r="K263" s="38" t="s">
        <v>395</v>
      </c>
    </row>
    <row r="264" spans="1:11" x14ac:dyDescent="0.25">
      <c r="A264" s="38">
        <v>11</v>
      </c>
      <c r="B264" s="39">
        <v>41086</v>
      </c>
      <c r="C264" s="38" t="s">
        <v>617</v>
      </c>
      <c r="D264" s="38" t="s">
        <v>241</v>
      </c>
      <c r="E264" s="38">
        <v>1.0999999999999999E-2</v>
      </c>
      <c r="F264" s="38">
        <f t="shared" si="18"/>
        <v>4.3527896651894027</v>
      </c>
      <c r="G264" s="38">
        <f t="shared" si="17"/>
        <v>6.5291844977841045</v>
      </c>
      <c r="H264" s="38">
        <f t="shared" si="19"/>
        <v>2.5959897298170347</v>
      </c>
      <c r="I264" s="38">
        <f>AVERAGE(H264:H265)</f>
        <v>2.6698048531520082</v>
      </c>
      <c r="J264" s="39">
        <v>41213</v>
      </c>
      <c r="K264" s="38" t="s">
        <v>395</v>
      </c>
    </row>
    <row r="265" spans="1:11" x14ac:dyDescent="0.25">
      <c r="A265" s="38">
        <v>11</v>
      </c>
      <c r="B265" s="39">
        <v>41086</v>
      </c>
      <c r="C265" s="38" t="s">
        <v>617</v>
      </c>
      <c r="D265" s="38" t="s">
        <v>241</v>
      </c>
      <c r="E265" s="38">
        <v>1.15E-2</v>
      </c>
      <c r="F265" s="38">
        <f t="shared" si="18"/>
        <v>4.5004199118593498</v>
      </c>
      <c r="G265" s="38">
        <f t="shared" si="17"/>
        <v>6.7506298677890246</v>
      </c>
      <c r="H265" s="38">
        <f t="shared" si="19"/>
        <v>2.7436199764869817</v>
      </c>
      <c r="J265" s="39">
        <v>41213</v>
      </c>
      <c r="K265" s="38" t="s">
        <v>395</v>
      </c>
    </row>
    <row r="266" spans="1:11" x14ac:dyDescent="0.25">
      <c r="A266" s="38">
        <v>11</v>
      </c>
      <c r="B266" s="39">
        <v>41094</v>
      </c>
      <c r="C266" s="38" t="s">
        <v>617</v>
      </c>
      <c r="D266" s="38" t="s">
        <v>241</v>
      </c>
      <c r="E266" s="38">
        <v>1.1599999999999999E-2</v>
      </c>
      <c r="F266" s="38">
        <f t="shared" si="18"/>
        <v>4.5299459611933388</v>
      </c>
      <c r="G266" s="38">
        <f t="shared" si="17"/>
        <v>6.7949189417900087</v>
      </c>
      <c r="H266" s="38">
        <f t="shared" si="19"/>
        <v>2.7731460258209708</v>
      </c>
      <c r="I266" s="38">
        <f>AVERAGE(H266:H267)</f>
        <v>2.8617241738229393</v>
      </c>
      <c r="J266" s="39">
        <v>41213</v>
      </c>
      <c r="K266" s="38" t="s">
        <v>395</v>
      </c>
    </row>
    <row r="267" spans="1:11" x14ac:dyDescent="0.25">
      <c r="A267" s="38">
        <v>11</v>
      </c>
      <c r="B267" s="39">
        <v>41094</v>
      </c>
      <c r="C267" s="38" t="s">
        <v>617</v>
      </c>
      <c r="D267" s="38" t="s">
        <v>241</v>
      </c>
      <c r="E267" s="38">
        <v>1.2200000000000001E-2</v>
      </c>
      <c r="F267" s="38">
        <f t="shared" si="18"/>
        <v>4.7071022571972758</v>
      </c>
      <c r="G267" s="38">
        <f t="shared" si="17"/>
        <v>7.0606533857959137</v>
      </c>
      <c r="H267" s="38">
        <f t="shared" si="19"/>
        <v>2.9503023218249078</v>
      </c>
      <c r="J267" s="39">
        <v>41213</v>
      </c>
      <c r="K267" s="38" t="s">
        <v>395</v>
      </c>
    </row>
    <row r="268" spans="1:11" x14ac:dyDescent="0.25">
      <c r="A268" s="38">
        <v>11</v>
      </c>
      <c r="B268" s="39">
        <v>41101</v>
      </c>
      <c r="C268" s="38" t="s">
        <v>617</v>
      </c>
      <c r="D268" s="38" t="s">
        <v>241</v>
      </c>
      <c r="E268" s="38">
        <v>1.1299999999999999E-2</v>
      </c>
      <c r="F268" s="38">
        <f t="shared" si="18"/>
        <v>4.4413678131913708</v>
      </c>
      <c r="G268" s="38">
        <f t="shared" si="17"/>
        <v>6.6620517197870566</v>
      </c>
      <c r="H268" s="38">
        <f t="shared" si="19"/>
        <v>2.6845678778190027</v>
      </c>
      <c r="I268" s="38">
        <f>AVERAGE(H268:H269)</f>
        <v>2.6993309024859977</v>
      </c>
      <c r="J268" s="39">
        <v>41213</v>
      </c>
      <c r="K268" s="38" t="s">
        <v>395</v>
      </c>
    </row>
    <row r="269" spans="1:11" x14ac:dyDescent="0.25">
      <c r="A269" s="38">
        <v>11</v>
      </c>
      <c r="B269" s="39">
        <v>41101</v>
      </c>
      <c r="C269" s="38" t="s">
        <v>617</v>
      </c>
      <c r="D269" s="38" t="s">
        <v>241</v>
      </c>
      <c r="E269" s="38">
        <v>1.14E-2</v>
      </c>
      <c r="F269" s="38">
        <f t="shared" si="18"/>
        <v>4.4708938625253607</v>
      </c>
      <c r="G269" s="38">
        <f t="shared" si="17"/>
        <v>6.7063407937880406</v>
      </c>
      <c r="H269" s="38">
        <f t="shared" si="19"/>
        <v>2.7140939271529927</v>
      </c>
      <c r="J269" s="39">
        <v>41213</v>
      </c>
      <c r="K269" s="38" t="s">
        <v>395</v>
      </c>
    </row>
    <row r="270" spans="1:11" x14ac:dyDescent="0.25">
      <c r="A270" s="38">
        <v>11</v>
      </c>
      <c r="B270" s="39">
        <v>41108</v>
      </c>
      <c r="C270" s="38" t="s">
        <v>617</v>
      </c>
      <c r="D270" s="38" t="s">
        <v>241</v>
      </c>
      <c r="E270" s="38">
        <v>1.8100000000000002E-2</v>
      </c>
      <c r="F270" s="38">
        <f t="shared" si="18"/>
        <v>6.4491391679026489</v>
      </c>
      <c r="G270" s="38">
        <f t="shared" si="17"/>
        <v>9.6737087518539724</v>
      </c>
      <c r="H270" s="38">
        <f t="shared" si="19"/>
        <v>4.6923392325302808</v>
      </c>
      <c r="I270" s="38">
        <f>AVERAGE(H270:H271)</f>
        <v>3.7327426291756258</v>
      </c>
      <c r="J270" s="39">
        <v>41213</v>
      </c>
      <c r="K270" s="38" t="s">
        <v>395</v>
      </c>
    </row>
    <row r="271" spans="1:11" x14ac:dyDescent="0.25">
      <c r="A271" s="38">
        <v>11</v>
      </c>
      <c r="B271" s="39">
        <v>41108</v>
      </c>
      <c r="C271" s="38" t="s">
        <v>617</v>
      </c>
      <c r="D271" s="38" t="s">
        <v>241</v>
      </c>
      <c r="E271" s="38">
        <v>1.1599999999999999E-2</v>
      </c>
      <c r="F271" s="38">
        <f t="shared" si="18"/>
        <v>4.5299459611933388</v>
      </c>
      <c r="G271" s="38">
        <f t="shared" si="17"/>
        <v>6.7949189417900087</v>
      </c>
      <c r="H271" s="38">
        <f t="shared" si="19"/>
        <v>2.7731460258209708</v>
      </c>
      <c r="J271" s="39">
        <v>41213</v>
      </c>
      <c r="K271" s="38" t="s">
        <v>395</v>
      </c>
    </row>
    <row r="272" spans="1:11" x14ac:dyDescent="0.25">
      <c r="A272" s="38">
        <v>11</v>
      </c>
      <c r="B272" s="39">
        <v>41115</v>
      </c>
      <c r="C272" s="38" t="s">
        <v>617</v>
      </c>
      <c r="D272" s="38" t="s">
        <v>241</v>
      </c>
      <c r="E272" s="38">
        <v>9.1000000000000004E-3</v>
      </c>
      <c r="F272" s="38">
        <f t="shared" si="18"/>
        <v>3.7917947278436048</v>
      </c>
      <c r="G272" s="38">
        <f t="shared" si="17"/>
        <v>5.687692091765407</v>
      </c>
      <c r="H272" s="38">
        <f t="shared" si="19"/>
        <v>2.0349947924712373</v>
      </c>
      <c r="I272" s="38">
        <f>AVERAGE(H272:H273)</f>
        <v>2.0349947924712373</v>
      </c>
      <c r="J272" s="39">
        <v>41213</v>
      </c>
      <c r="K272" s="38" t="s">
        <v>395</v>
      </c>
    </row>
    <row r="273" spans="1:14" x14ac:dyDescent="0.25">
      <c r="A273" s="38">
        <v>11</v>
      </c>
      <c r="B273" s="39">
        <v>41115</v>
      </c>
      <c r="C273" s="38" t="s">
        <v>617</v>
      </c>
      <c r="D273" s="38" t="s">
        <v>241</v>
      </c>
      <c r="E273" s="38">
        <v>9.1000000000000004E-3</v>
      </c>
      <c r="F273" s="38">
        <f t="shared" si="18"/>
        <v>3.7917947278436048</v>
      </c>
      <c r="G273" s="38">
        <f t="shared" si="17"/>
        <v>5.687692091765407</v>
      </c>
      <c r="H273" s="38">
        <f t="shared" si="19"/>
        <v>2.0349947924712373</v>
      </c>
      <c r="J273" s="39">
        <v>41213</v>
      </c>
      <c r="K273" s="38" t="s">
        <v>395</v>
      </c>
    </row>
    <row r="274" spans="1:14" x14ac:dyDescent="0.25">
      <c r="A274" s="38">
        <v>11</v>
      </c>
      <c r="B274" s="39">
        <v>41122</v>
      </c>
      <c r="C274" s="38" t="s">
        <v>617</v>
      </c>
      <c r="D274" s="38" t="s">
        <v>241</v>
      </c>
      <c r="E274" s="38">
        <v>8.8999999999999999E-3</v>
      </c>
      <c r="F274" s="38">
        <f t="shared" si="18"/>
        <v>3.7327426291756258</v>
      </c>
      <c r="G274" s="38">
        <f t="shared" si="17"/>
        <v>5.599113943763439</v>
      </c>
      <c r="H274" s="38">
        <f t="shared" si="19"/>
        <v>1.9759426938032583</v>
      </c>
      <c r="I274" s="38">
        <f>AVERAGE(H274:H275)</f>
        <v>1.9316536198022742</v>
      </c>
      <c r="J274" s="39">
        <v>41213</v>
      </c>
      <c r="K274" s="38" t="s">
        <v>395</v>
      </c>
    </row>
    <row r="275" spans="1:14" x14ac:dyDescent="0.25">
      <c r="A275" s="38">
        <v>11</v>
      </c>
      <c r="B275" s="39">
        <v>41122</v>
      </c>
      <c r="C275" s="38" t="s">
        <v>617</v>
      </c>
      <c r="D275" s="38" t="s">
        <v>241</v>
      </c>
      <c r="E275" s="38">
        <v>8.6E-3</v>
      </c>
      <c r="F275" s="38">
        <f t="shared" si="18"/>
        <v>3.6441644811736578</v>
      </c>
      <c r="G275" s="38">
        <f t="shared" si="17"/>
        <v>5.4662467217604869</v>
      </c>
      <c r="H275" s="38">
        <f t="shared" si="19"/>
        <v>1.8873645458012902</v>
      </c>
      <c r="J275" s="39">
        <v>41213</v>
      </c>
      <c r="K275" s="38" t="s">
        <v>395</v>
      </c>
    </row>
    <row r="276" spans="1:14" x14ac:dyDescent="0.25">
      <c r="A276" s="38">
        <v>4</v>
      </c>
      <c r="C276" s="38" t="s">
        <v>398</v>
      </c>
      <c r="D276" s="38" t="s">
        <v>241</v>
      </c>
      <c r="E276" s="38">
        <v>1.83E-2</v>
      </c>
      <c r="F276" s="38">
        <f t="shared" si="18"/>
        <v>6.508191266570627</v>
      </c>
      <c r="G276" s="38">
        <f t="shared" si="17"/>
        <v>9.7622868998559404</v>
      </c>
      <c r="H276" s="38">
        <f t="shared" si="19"/>
        <v>4.7513913311982598</v>
      </c>
      <c r="I276" s="38">
        <f>AVERAGE(H276:H277)</f>
        <v>4.9433106518691901</v>
      </c>
      <c r="J276" s="39">
        <v>41213</v>
      </c>
      <c r="K276" s="38" t="s">
        <v>395</v>
      </c>
    </row>
    <row r="277" spans="1:14" x14ac:dyDescent="0.25">
      <c r="A277" s="38">
        <v>4</v>
      </c>
      <c r="C277" s="38" t="s">
        <v>398</v>
      </c>
      <c r="D277" s="38" t="s">
        <v>241</v>
      </c>
      <c r="E277" s="38">
        <v>1.9599999999999999E-2</v>
      </c>
      <c r="F277" s="38">
        <f t="shared" si="18"/>
        <v>6.8920299079124892</v>
      </c>
      <c r="G277" s="38">
        <f t="shared" si="17"/>
        <v>10.338044861868735</v>
      </c>
      <c r="H277" s="38">
        <f t="shared" si="19"/>
        <v>5.1352299725401211</v>
      </c>
      <c r="J277" s="39">
        <v>41213</v>
      </c>
      <c r="K277" s="38" t="s">
        <v>395</v>
      </c>
    </row>
    <row r="278" spans="1:14" x14ac:dyDescent="0.25">
      <c r="A278" s="38">
        <v>4</v>
      </c>
      <c r="C278" s="38" t="s">
        <v>399</v>
      </c>
      <c r="D278" s="38" t="s">
        <v>241</v>
      </c>
      <c r="E278" s="38">
        <v>1.9E-2</v>
      </c>
      <c r="F278" s="38">
        <f t="shared" si="18"/>
        <v>6.714873611908553</v>
      </c>
      <c r="G278" s="38">
        <f t="shared" si="17"/>
        <v>10.07231041786283</v>
      </c>
      <c r="H278" s="38">
        <f t="shared" si="19"/>
        <v>4.958073676536185</v>
      </c>
      <c r="I278" s="38">
        <f>AVERAGE(H278:H279)</f>
        <v>4.8694955285342161</v>
      </c>
      <c r="J278" s="39">
        <v>41213</v>
      </c>
      <c r="K278" s="38" t="s">
        <v>395</v>
      </c>
    </row>
    <row r="279" spans="1:14" x14ac:dyDescent="0.25">
      <c r="A279" s="38">
        <v>4</v>
      </c>
      <c r="C279" s="38" t="s">
        <v>399</v>
      </c>
      <c r="D279" s="38" t="s">
        <v>241</v>
      </c>
      <c r="E279" s="38">
        <v>1.84E-2</v>
      </c>
      <c r="F279" s="38">
        <f t="shared" si="18"/>
        <v>6.5377173159046169</v>
      </c>
      <c r="G279" s="38">
        <f t="shared" si="17"/>
        <v>9.8065759738569263</v>
      </c>
      <c r="H279" s="38">
        <f t="shared" si="19"/>
        <v>4.780917380532248</v>
      </c>
      <c r="J279" s="39">
        <v>41213</v>
      </c>
      <c r="K279" s="38" t="s">
        <v>395</v>
      </c>
    </row>
    <row r="280" spans="1:14" x14ac:dyDescent="0.25">
      <c r="A280" s="38">
        <v>8</v>
      </c>
      <c r="C280" s="38" t="s">
        <v>398</v>
      </c>
      <c r="D280" s="38" t="s">
        <v>241</v>
      </c>
      <c r="E280" s="38">
        <v>1.2500000000000001E-2</v>
      </c>
      <c r="F280" s="38">
        <f t="shared" si="18"/>
        <v>4.7956804051992439</v>
      </c>
      <c r="G280" s="38">
        <f t="shared" si="17"/>
        <v>7.1935206077988658</v>
      </c>
      <c r="H280" s="38">
        <f t="shared" si="19"/>
        <v>3.0388804698268759</v>
      </c>
      <c r="I280" s="38">
        <f>AVERAGE(H280:H281)</f>
        <v>3.0684065191608649</v>
      </c>
      <c r="J280" s="39">
        <v>41213</v>
      </c>
      <c r="K280" s="38" t="s">
        <v>395</v>
      </c>
    </row>
    <row r="281" spans="1:14" x14ac:dyDescent="0.25">
      <c r="A281" s="38">
        <v>8</v>
      </c>
      <c r="C281" s="38" t="s">
        <v>398</v>
      </c>
      <c r="D281" s="38" t="s">
        <v>241</v>
      </c>
      <c r="E281" s="38">
        <v>1.2699999999999999E-2</v>
      </c>
      <c r="F281" s="38">
        <f t="shared" si="18"/>
        <v>4.854732503867222</v>
      </c>
      <c r="G281" s="38">
        <f t="shared" si="17"/>
        <v>7.282098755800833</v>
      </c>
      <c r="H281" s="38">
        <f t="shared" si="19"/>
        <v>3.097932568494854</v>
      </c>
      <c r="J281" s="39">
        <v>41213</v>
      </c>
      <c r="K281" s="38" t="s">
        <v>395</v>
      </c>
    </row>
    <row r="282" spans="1:14" x14ac:dyDescent="0.25">
      <c r="A282" s="38">
        <v>10</v>
      </c>
      <c r="C282" s="38" t="s">
        <v>398</v>
      </c>
      <c r="D282" s="38" t="s">
        <v>241</v>
      </c>
      <c r="E282" s="38">
        <v>2.9499999999999998E-2</v>
      </c>
      <c r="F282" s="38">
        <f t="shared" si="18"/>
        <v>9.8151087919774369</v>
      </c>
      <c r="G282" s="38">
        <f t="shared" si="17"/>
        <v>14.722663187966155</v>
      </c>
      <c r="H282" s="38">
        <f t="shared" si="19"/>
        <v>8.0583088566050698</v>
      </c>
      <c r="I282" s="38">
        <f>AVERAGE(H282:H283)</f>
        <v>8.3092802759439799</v>
      </c>
      <c r="J282" s="39">
        <v>41213</v>
      </c>
      <c r="K282" s="38" t="s">
        <v>395</v>
      </c>
    </row>
    <row r="283" spans="1:14" x14ac:dyDescent="0.25">
      <c r="A283" s="38">
        <v>10</v>
      </c>
      <c r="C283" s="38" t="s">
        <v>398</v>
      </c>
      <c r="D283" s="38" t="s">
        <v>241</v>
      </c>
      <c r="E283" s="38">
        <v>3.1199999999999999E-2</v>
      </c>
      <c r="F283" s="38">
        <f t="shared" si="18"/>
        <v>10.317051630655255</v>
      </c>
      <c r="G283" s="38">
        <f t="shared" si="17"/>
        <v>15.475577445982882</v>
      </c>
      <c r="H283" s="38">
        <f t="shared" si="19"/>
        <v>8.5602516952828882</v>
      </c>
      <c r="J283" s="39">
        <v>41213</v>
      </c>
      <c r="K283" s="38" t="s">
        <v>395</v>
      </c>
    </row>
    <row r="284" spans="1:14" x14ac:dyDescent="0.25">
      <c r="A284" s="38" t="s">
        <v>586</v>
      </c>
      <c r="C284" s="38" t="s">
        <v>586</v>
      </c>
      <c r="D284" s="38" t="s">
        <v>241</v>
      </c>
      <c r="E284" s="38">
        <v>6.4999999999999997E-3</v>
      </c>
      <c r="F284" s="38">
        <f t="shared" si="18"/>
        <v>3.0241174451598809</v>
      </c>
      <c r="G284" s="38">
        <f t="shared" si="17"/>
        <v>4.5361761677398214</v>
      </c>
      <c r="J284" s="39">
        <v>41213</v>
      </c>
      <c r="K284" s="38" t="s">
        <v>395</v>
      </c>
    </row>
    <row r="285" spans="1:14" x14ac:dyDescent="0.25">
      <c r="A285" s="38" t="s">
        <v>586</v>
      </c>
      <c r="C285" s="38" t="s">
        <v>586</v>
      </c>
      <c r="D285" s="38" t="s">
        <v>241</v>
      </c>
      <c r="E285" s="38">
        <v>5.4000000000000003E-3</v>
      </c>
      <c r="F285" s="38">
        <f t="shared" si="18"/>
        <v>2.6993309024859977</v>
      </c>
      <c r="G285" s="38">
        <f t="shared" si="17"/>
        <v>4.048996353728997</v>
      </c>
      <c r="J285" s="39">
        <v>41213</v>
      </c>
      <c r="K285" s="38" t="s">
        <v>395</v>
      </c>
    </row>
    <row r="286" spans="1:14" x14ac:dyDescent="0.25">
      <c r="A286" s="38">
        <v>1</v>
      </c>
      <c r="B286" s="39">
        <v>41115</v>
      </c>
      <c r="C286" s="38" t="s">
        <v>614</v>
      </c>
      <c r="D286" s="38" t="s">
        <v>241</v>
      </c>
      <c r="E286" s="38">
        <v>6.4999999999999997E-3</v>
      </c>
      <c r="F286" s="38">
        <f t="shared" ref="F286:F349" si="20">E286*$N$299+$N$300</f>
        <v>2.9512473955124596</v>
      </c>
      <c r="G286" s="38">
        <f t="shared" si="17"/>
        <v>4.426871093268689</v>
      </c>
      <c r="H286" s="38">
        <f t="shared" ref="H286:H349" si="21">(E286-AVERAGE($E$392:$E$393))*$N$299+$N$300</f>
        <v>1.7576738204903579</v>
      </c>
      <c r="I286" s="38">
        <f>AVERAGE(H286:H287)</f>
        <v>1.6692609630813133</v>
      </c>
      <c r="J286" s="39">
        <v>41214</v>
      </c>
      <c r="K286" s="38" t="s">
        <v>395</v>
      </c>
      <c r="M286" s="38">
        <v>0</v>
      </c>
      <c r="N286" s="38">
        <v>5.9999999999999995E-4</v>
      </c>
    </row>
    <row r="287" spans="1:14" x14ac:dyDescent="0.25">
      <c r="A287" s="38">
        <v>1</v>
      </c>
      <c r="B287" s="39">
        <v>41115</v>
      </c>
      <c r="C287" s="38" t="s">
        <v>614</v>
      </c>
      <c r="D287" s="38" t="s">
        <v>241</v>
      </c>
      <c r="E287" s="38">
        <v>5.8999999999999999E-3</v>
      </c>
      <c r="F287" s="38">
        <f t="shared" si="20"/>
        <v>2.7744216806943705</v>
      </c>
      <c r="G287" s="38">
        <f t="shared" si="17"/>
        <v>4.1616325210415557</v>
      </c>
      <c r="H287" s="38">
        <f t="shared" si="21"/>
        <v>1.5808481056722687</v>
      </c>
      <c r="J287" s="39">
        <v>41214</v>
      </c>
      <c r="K287" s="38" t="s">
        <v>395</v>
      </c>
      <c r="M287" s="38">
        <v>0</v>
      </c>
      <c r="N287" s="38">
        <v>2.5999999999999999E-3</v>
      </c>
    </row>
    <row r="288" spans="1:14" x14ac:dyDescent="0.25">
      <c r="A288" s="38">
        <v>4</v>
      </c>
      <c r="B288" s="39">
        <v>41081</v>
      </c>
      <c r="C288" s="38" t="s">
        <v>618</v>
      </c>
      <c r="D288" s="38" t="s">
        <v>241</v>
      </c>
      <c r="E288" s="38">
        <v>5.0000000000000001E-3</v>
      </c>
      <c r="F288" s="38">
        <f t="shared" si="20"/>
        <v>2.5091831084672371</v>
      </c>
      <c r="G288" s="38">
        <f t="shared" si="17"/>
        <v>3.7637746627008557</v>
      </c>
      <c r="H288" s="38">
        <f t="shared" si="21"/>
        <v>1.315609533445135</v>
      </c>
      <c r="I288" s="38">
        <f>AVERAGE(H288:H289)</f>
        <v>1.1682547710967275</v>
      </c>
      <c r="J288" s="39">
        <v>41214</v>
      </c>
      <c r="K288" s="38" t="s">
        <v>395</v>
      </c>
      <c r="M288" s="38">
        <v>5.0190000000000001</v>
      </c>
      <c r="N288" s="38">
        <v>1.54E-2</v>
      </c>
    </row>
    <row r="289" spans="1:14" x14ac:dyDescent="0.25">
      <c r="A289" s="38">
        <v>4</v>
      </c>
      <c r="B289" s="39">
        <v>41081</v>
      </c>
      <c r="C289" s="38" t="s">
        <v>618</v>
      </c>
      <c r="D289" s="38" t="s">
        <v>241</v>
      </c>
      <c r="E289" s="38">
        <v>4.0000000000000001E-3</v>
      </c>
      <c r="F289" s="38">
        <f t="shared" si="20"/>
        <v>2.2144735837704217</v>
      </c>
      <c r="G289" s="38">
        <f t="shared" si="17"/>
        <v>3.3217103756556323</v>
      </c>
      <c r="H289" s="38">
        <f t="shared" si="21"/>
        <v>1.0209000087483198</v>
      </c>
      <c r="J289" s="39">
        <v>41214</v>
      </c>
      <c r="K289" s="38" t="s">
        <v>395</v>
      </c>
      <c r="M289" s="38">
        <v>5.0190000000000001</v>
      </c>
      <c r="N289" s="38">
        <v>1.5699999999999999E-2</v>
      </c>
    </row>
    <row r="290" spans="1:14" x14ac:dyDescent="0.25">
      <c r="A290" s="38">
        <v>4</v>
      </c>
      <c r="B290" s="39">
        <v>41086</v>
      </c>
      <c r="C290" s="38" t="s">
        <v>618</v>
      </c>
      <c r="D290" s="38" t="s">
        <v>241</v>
      </c>
      <c r="E290" s="38">
        <v>6.0000000000000001E-3</v>
      </c>
      <c r="F290" s="38">
        <f t="shared" si="20"/>
        <v>2.8038926331640521</v>
      </c>
      <c r="G290" s="38">
        <f t="shared" si="17"/>
        <v>4.2058389497460782</v>
      </c>
      <c r="H290" s="38">
        <f t="shared" si="21"/>
        <v>1.6103190581419504</v>
      </c>
      <c r="I290" s="38">
        <f>AVERAGE(H290:H291)</f>
        <v>1.8018802491948804</v>
      </c>
      <c r="J290" s="39">
        <v>41214</v>
      </c>
      <c r="K290" s="38" t="s">
        <v>395</v>
      </c>
      <c r="M290" s="38">
        <v>9.9008000000000003</v>
      </c>
      <c r="N290" s="38">
        <v>2.9100000000000001E-2</v>
      </c>
    </row>
    <row r="291" spans="1:14" x14ac:dyDescent="0.25">
      <c r="A291" s="38">
        <v>4</v>
      </c>
      <c r="B291" s="39">
        <v>41086</v>
      </c>
      <c r="C291" s="38" t="s">
        <v>618</v>
      </c>
      <c r="D291" s="38" t="s">
        <v>241</v>
      </c>
      <c r="E291" s="38">
        <v>7.3000000000000001E-3</v>
      </c>
      <c r="F291" s="38">
        <f t="shared" si="20"/>
        <v>3.1870150152699122</v>
      </c>
      <c r="G291" s="38">
        <f t="shared" si="17"/>
        <v>4.7805225229048682</v>
      </c>
      <c r="H291" s="38">
        <f t="shared" si="21"/>
        <v>1.9934414402478102</v>
      </c>
      <c r="J291" s="39">
        <v>41214</v>
      </c>
      <c r="K291" s="38" t="s">
        <v>395</v>
      </c>
      <c r="M291" s="38">
        <v>9.9008000000000003</v>
      </c>
      <c r="N291" s="38">
        <v>2.8400000000000002E-2</v>
      </c>
    </row>
    <row r="292" spans="1:14" x14ac:dyDescent="0.25">
      <c r="A292" s="38">
        <v>4</v>
      </c>
      <c r="B292" s="39">
        <v>41094</v>
      </c>
      <c r="C292" s="38" t="s">
        <v>618</v>
      </c>
      <c r="D292" s="38" t="s">
        <v>241</v>
      </c>
      <c r="E292" s="38">
        <v>8.9999999999999993E-3</v>
      </c>
      <c r="F292" s="38">
        <f t="shared" si="20"/>
        <v>3.688021207254498</v>
      </c>
      <c r="G292" s="38">
        <f t="shared" si="17"/>
        <v>5.5320318108817474</v>
      </c>
      <c r="H292" s="38">
        <f t="shared" si="21"/>
        <v>2.4944476322323963</v>
      </c>
      <c r="I292" s="38">
        <f>AVERAGE(H292:H293)</f>
        <v>2.3470928698839888</v>
      </c>
      <c r="J292" s="39">
        <v>41214</v>
      </c>
      <c r="K292" s="38" t="s">
        <v>395</v>
      </c>
      <c r="M292" s="38">
        <v>29.981999999999999</v>
      </c>
      <c r="N292" s="38">
        <v>9.4600000000000004E-2</v>
      </c>
    </row>
    <row r="293" spans="1:14" x14ac:dyDescent="0.25">
      <c r="A293" s="38">
        <v>4</v>
      </c>
      <c r="B293" s="39">
        <v>41094</v>
      </c>
      <c r="C293" s="38" t="s">
        <v>618</v>
      </c>
      <c r="D293" s="38" t="s">
        <v>241</v>
      </c>
      <c r="E293" s="38">
        <v>8.0000000000000002E-3</v>
      </c>
      <c r="F293" s="38">
        <f t="shared" si="20"/>
        <v>3.393311682557683</v>
      </c>
      <c r="G293" s="38">
        <f t="shared" si="17"/>
        <v>5.0899675238365241</v>
      </c>
      <c r="H293" s="38">
        <f t="shared" si="21"/>
        <v>2.1997381075355813</v>
      </c>
      <c r="J293" s="39">
        <v>41214</v>
      </c>
      <c r="K293" s="38" t="s">
        <v>395</v>
      </c>
      <c r="M293" s="38">
        <v>29.981999999999999</v>
      </c>
      <c r="N293" s="38">
        <v>9.11E-2</v>
      </c>
    </row>
    <row r="294" spans="1:14" x14ac:dyDescent="0.25">
      <c r="A294" s="38">
        <v>4</v>
      </c>
      <c r="B294" s="39">
        <v>41101</v>
      </c>
      <c r="C294" s="38" t="s">
        <v>618</v>
      </c>
      <c r="D294" s="38" t="s">
        <v>241</v>
      </c>
      <c r="E294" s="38">
        <v>1.35E-2</v>
      </c>
      <c r="F294" s="38">
        <f t="shared" si="20"/>
        <v>5.0142140683901673</v>
      </c>
      <c r="G294" s="38">
        <f t="shared" si="17"/>
        <v>7.5213211025852509</v>
      </c>
      <c r="H294" s="38">
        <f t="shared" si="21"/>
        <v>3.8206404933680651</v>
      </c>
      <c r="I294" s="38">
        <f>AVERAGE(H294:H295)</f>
        <v>3.7469631121938614</v>
      </c>
      <c r="J294" s="39">
        <v>41214</v>
      </c>
      <c r="K294" s="38" t="s">
        <v>395</v>
      </c>
      <c r="M294" s="38">
        <v>60.002000000000002</v>
      </c>
      <c r="N294" s="38">
        <v>0.19769999999999999</v>
      </c>
    </row>
    <row r="295" spans="1:14" x14ac:dyDescent="0.25">
      <c r="A295" s="38">
        <v>4</v>
      </c>
      <c r="B295" s="39">
        <v>41101</v>
      </c>
      <c r="C295" s="38" t="s">
        <v>618</v>
      </c>
      <c r="D295" s="38" t="s">
        <v>241</v>
      </c>
      <c r="E295" s="38">
        <v>1.2999999999999999E-2</v>
      </c>
      <c r="F295" s="38">
        <f t="shared" si="20"/>
        <v>4.8668593060417589</v>
      </c>
      <c r="G295" s="38">
        <f t="shared" si="17"/>
        <v>7.3002889590626383</v>
      </c>
      <c r="H295" s="38">
        <f t="shared" si="21"/>
        <v>3.6732857310196576</v>
      </c>
      <c r="J295" s="39">
        <v>41214</v>
      </c>
      <c r="K295" s="38" t="s">
        <v>395</v>
      </c>
      <c r="M295" s="38">
        <v>60.002000000000002</v>
      </c>
      <c r="N295" s="38">
        <v>0.19919999999999999</v>
      </c>
    </row>
    <row r="296" spans="1:14" x14ac:dyDescent="0.25">
      <c r="A296" s="38">
        <v>4</v>
      </c>
      <c r="B296" s="39">
        <v>41108</v>
      </c>
      <c r="C296" s="38" t="s">
        <v>618</v>
      </c>
      <c r="D296" s="38" t="s">
        <v>241</v>
      </c>
      <c r="E296" s="38">
        <v>1.29E-2</v>
      </c>
      <c r="F296" s="38">
        <f t="shared" si="20"/>
        <v>4.8373883535720781</v>
      </c>
      <c r="G296" s="38">
        <f t="shared" si="17"/>
        <v>7.2560825303581176</v>
      </c>
      <c r="H296" s="38">
        <f t="shared" si="21"/>
        <v>3.6438147785499759</v>
      </c>
      <c r="I296" s="38">
        <f>AVERAGE(H296:H297)</f>
        <v>3.6585502547848168</v>
      </c>
      <c r="J296" s="39">
        <v>41214</v>
      </c>
      <c r="K296" s="38" t="s">
        <v>395</v>
      </c>
      <c r="M296" s="38">
        <v>200.11600000000001</v>
      </c>
      <c r="N296" s="38">
        <v>0.67300000000000004</v>
      </c>
    </row>
    <row r="297" spans="1:14" x14ac:dyDescent="0.25">
      <c r="A297" s="38">
        <v>4</v>
      </c>
      <c r="B297" s="39">
        <v>41108</v>
      </c>
      <c r="C297" s="38" t="s">
        <v>618</v>
      </c>
      <c r="D297" s="38" t="s">
        <v>241</v>
      </c>
      <c r="E297" s="38">
        <v>1.2999999999999999E-2</v>
      </c>
      <c r="F297" s="38">
        <f t="shared" si="20"/>
        <v>4.8668593060417589</v>
      </c>
      <c r="G297" s="38">
        <f t="shared" si="17"/>
        <v>7.3002889590626383</v>
      </c>
      <c r="H297" s="38">
        <f t="shared" si="21"/>
        <v>3.6732857310196576</v>
      </c>
      <c r="J297" s="39">
        <v>41214</v>
      </c>
      <c r="K297" s="38" t="s">
        <v>395</v>
      </c>
      <c r="M297" s="38">
        <v>200.11600000000001</v>
      </c>
      <c r="N297" s="38">
        <v>0.6804</v>
      </c>
    </row>
    <row r="298" spans="1:14" x14ac:dyDescent="0.25">
      <c r="A298" s="38">
        <v>4</v>
      </c>
      <c r="B298" s="39">
        <v>41115</v>
      </c>
      <c r="C298" s="38" t="s">
        <v>618</v>
      </c>
      <c r="D298" s="38" t="s">
        <v>241</v>
      </c>
      <c r="E298" s="38">
        <v>6.1000000000000004E-3</v>
      </c>
      <c r="F298" s="38">
        <f t="shared" si="20"/>
        <v>2.8333635856337338</v>
      </c>
      <c r="G298" s="38">
        <f t="shared" si="17"/>
        <v>4.2500453784506007</v>
      </c>
      <c r="H298" s="38">
        <f t="shared" si="21"/>
        <v>1.6397900106116321</v>
      </c>
      <c r="I298" s="38">
        <f>AVERAGE(H298:H299)</f>
        <v>1.8755576303690842</v>
      </c>
      <c r="J298" s="39">
        <v>41214</v>
      </c>
      <c r="K298" s="38" t="s">
        <v>395</v>
      </c>
    </row>
    <row r="299" spans="1:14" x14ac:dyDescent="0.25">
      <c r="A299" s="38">
        <v>4</v>
      </c>
      <c r="B299" s="39">
        <v>41115</v>
      </c>
      <c r="C299" s="38" t="s">
        <v>618</v>
      </c>
      <c r="D299" s="38" t="s">
        <v>241</v>
      </c>
      <c r="E299" s="38">
        <v>7.7000000000000002E-3</v>
      </c>
      <c r="F299" s="38">
        <f t="shared" si="20"/>
        <v>3.3048988251486384</v>
      </c>
      <c r="G299" s="38">
        <f t="shared" si="17"/>
        <v>4.9573482377229574</v>
      </c>
      <c r="H299" s="38">
        <f t="shared" si="21"/>
        <v>2.1113252501265363</v>
      </c>
      <c r="J299" s="39">
        <v>41214</v>
      </c>
      <c r="K299" s="38" t="s">
        <v>395</v>
      </c>
      <c r="M299" s="38" t="s">
        <v>404</v>
      </c>
      <c r="N299" s="38">
        <f>SLOPE(M286:M297,N286:N297)</f>
        <v>294.70952469681532</v>
      </c>
    </row>
    <row r="300" spans="1:14" x14ac:dyDescent="0.25">
      <c r="A300" s="38">
        <v>4</v>
      </c>
      <c r="B300" s="39">
        <v>41122</v>
      </c>
      <c r="C300" s="38" t="s">
        <v>618</v>
      </c>
      <c r="D300" s="38" t="s">
        <v>241</v>
      </c>
      <c r="E300" s="38">
        <v>8.2000000000000007E-3</v>
      </c>
      <c r="F300" s="38">
        <f t="shared" si="20"/>
        <v>3.4522535874970464</v>
      </c>
      <c r="G300" s="38">
        <f t="shared" si="17"/>
        <v>5.1783803812455691</v>
      </c>
      <c r="H300" s="38">
        <f t="shared" si="21"/>
        <v>2.2586800124749442</v>
      </c>
      <c r="I300" s="38">
        <f>AVERAGE(H300:H301)</f>
        <v>2.2881509649446254</v>
      </c>
      <c r="J300" s="39">
        <v>41214</v>
      </c>
      <c r="K300" s="38" t="s">
        <v>395</v>
      </c>
      <c r="M300" s="38" t="s">
        <v>405</v>
      </c>
      <c r="N300" s="38">
        <f>INTERCEPT(M286:M297,N286:N297)</f>
        <v>1.0356354849831604</v>
      </c>
    </row>
    <row r="301" spans="1:14" x14ac:dyDescent="0.25">
      <c r="A301" s="38">
        <v>4</v>
      </c>
      <c r="B301" s="39">
        <v>41122</v>
      </c>
      <c r="C301" s="38" t="s">
        <v>618</v>
      </c>
      <c r="D301" s="38" t="s">
        <v>241</v>
      </c>
      <c r="E301" s="38">
        <v>8.3999999999999995E-3</v>
      </c>
      <c r="F301" s="38">
        <f t="shared" si="20"/>
        <v>3.5111954924364088</v>
      </c>
      <c r="G301" s="38">
        <f t="shared" ref="G301:G364" si="22">F301*(15/10)</f>
        <v>5.2667932386546132</v>
      </c>
      <c r="H301" s="38">
        <f t="shared" si="21"/>
        <v>2.3176219174143071</v>
      </c>
      <c r="J301" s="39">
        <v>41214</v>
      </c>
      <c r="K301" s="38" t="s">
        <v>395</v>
      </c>
      <c r="M301" s="38" t="s">
        <v>407</v>
      </c>
      <c r="N301" s="38">
        <f>RSQ(M286:M297,N286:N297)</f>
        <v>0.99975151798636441</v>
      </c>
    </row>
    <row r="302" spans="1:14" x14ac:dyDescent="0.25">
      <c r="A302" s="38">
        <v>8</v>
      </c>
      <c r="B302" s="39">
        <v>41081</v>
      </c>
      <c r="C302" s="38" t="s">
        <v>619</v>
      </c>
      <c r="D302" s="38" t="s">
        <v>241</v>
      </c>
      <c r="E302" s="38">
        <v>6.1999999999999998E-3</v>
      </c>
      <c r="F302" s="38">
        <f t="shared" si="20"/>
        <v>2.8628345381034155</v>
      </c>
      <c r="G302" s="38">
        <f t="shared" si="22"/>
        <v>4.2942518071551232</v>
      </c>
      <c r="H302" s="38">
        <f t="shared" si="21"/>
        <v>1.6692609630813133</v>
      </c>
      <c r="I302" s="38">
        <f>AVERAGE(H302:H303)</f>
        <v>1.9492350115432877</v>
      </c>
      <c r="J302" s="39">
        <v>41214</v>
      </c>
      <c r="K302" s="38" t="s">
        <v>395</v>
      </c>
    </row>
    <row r="303" spans="1:14" x14ac:dyDescent="0.25">
      <c r="A303" s="38">
        <v>8</v>
      </c>
      <c r="B303" s="39">
        <v>41081</v>
      </c>
      <c r="C303" s="38" t="s">
        <v>619</v>
      </c>
      <c r="D303" s="38" t="s">
        <v>241</v>
      </c>
      <c r="E303" s="38">
        <v>8.0999999999999996E-3</v>
      </c>
      <c r="F303" s="38">
        <f t="shared" si="20"/>
        <v>3.4227826350273642</v>
      </c>
      <c r="G303" s="38">
        <f t="shared" si="22"/>
        <v>5.1341739525410466</v>
      </c>
      <c r="H303" s="38">
        <f t="shared" si="21"/>
        <v>2.2292090600052621</v>
      </c>
      <c r="J303" s="39">
        <v>41214</v>
      </c>
      <c r="K303" s="38" t="s">
        <v>395</v>
      </c>
    </row>
    <row r="304" spans="1:14" x14ac:dyDescent="0.25">
      <c r="A304" s="38">
        <v>8</v>
      </c>
      <c r="B304" s="39">
        <v>41086</v>
      </c>
      <c r="C304" s="38" t="s">
        <v>619</v>
      </c>
      <c r="D304" s="38" t="s">
        <v>241</v>
      </c>
      <c r="E304" s="38">
        <v>0.01</v>
      </c>
      <c r="F304" s="38">
        <f t="shared" si="20"/>
        <v>3.9827307319513134</v>
      </c>
      <c r="G304" s="38">
        <f t="shared" si="22"/>
        <v>5.9740960979269699</v>
      </c>
      <c r="H304" s="38">
        <f t="shared" si="21"/>
        <v>2.7891571569292117</v>
      </c>
      <c r="I304" s="38">
        <f>AVERAGE(H304:H305)</f>
        <v>2.9365119192776192</v>
      </c>
      <c r="J304" s="39">
        <v>41214</v>
      </c>
      <c r="K304" s="38" t="s">
        <v>395</v>
      </c>
    </row>
    <row r="305" spans="1:11" x14ac:dyDescent="0.25">
      <c r="A305" s="38">
        <v>8</v>
      </c>
      <c r="B305" s="39">
        <v>41086</v>
      </c>
      <c r="C305" s="38" t="s">
        <v>619</v>
      </c>
      <c r="D305" s="38" t="s">
        <v>241</v>
      </c>
      <c r="E305" s="38">
        <v>1.0999999999999999E-2</v>
      </c>
      <c r="F305" s="38">
        <f t="shared" si="20"/>
        <v>4.2774402566481289</v>
      </c>
      <c r="G305" s="38">
        <f t="shared" si="22"/>
        <v>6.4161603849721933</v>
      </c>
      <c r="H305" s="38">
        <f t="shared" si="21"/>
        <v>3.0838666816260267</v>
      </c>
      <c r="J305" s="39">
        <v>41214</v>
      </c>
      <c r="K305" s="38" t="s">
        <v>395</v>
      </c>
    </row>
    <row r="306" spans="1:11" x14ac:dyDescent="0.25">
      <c r="A306" s="38">
        <v>8</v>
      </c>
      <c r="B306" s="39">
        <v>41094</v>
      </c>
      <c r="C306" s="38" t="s">
        <v>619</v>
      </c>
      <c r="D306" s="38" t="s">
        <v>241</v>
      </c>
      <c r="E306" s="38">
        <v>1.11E-2</v>
      </c>
      <c r="F306" s="38">
        <f t="shared" si="20"/>
        <v>4.3069112091178106</v>
      </c>
      <c r="G306" s="38">
        <f t="shared" si="22"/>
        <v>6.4603668136767158</v>
      </c>
      <c r="H306" s="38">
        <f t="shared" si="21"/>
        <v>3.1133376340957084</v>
      </c>
      <c r="I306" s="38">
        <f>AVERAGE(H306:H307)</f>
        <v>2.7302152519898488</v>
      </c>
      <c r="J306" s="39">
        <v>41214</v>
      </c>
      <c r="K306" s="38" t="s">
        <v>395</v>
      </c>
    </row>
    <row r="307" spans="1:11" x14ac:dyDescent="0.25">
      <c r="A307" s="38">
        <v>8</v>
      </c>
      <c r="B307" s="39">
        <v>41094</v>
      </c>
      <c r="C307" s="38" t="s">
        <v>619</v>
      </c>
      <c r="D307" s="38" t="s">
        <v>241</v>
      </c>
      <c r="E307" s="38">
        <v>8.5000000000000006E-3</v>
      </c>
      <c r="F307" s="38">
        <f t="shared" si="20"/>
        <v>3.5406664449060909</v>
      </c>
      <c r="G307" s="38">
        <f t="shared" si="22"/>
        <v>5.3109996673591366</v>
      </c>
      <c r="H307" s="38">
        <f t="shared" si="21"/>
        <v>2.3470928698839888</v>
      </c>
      <c r="J307" s="39">
        <v>41214</v>
      </c>
      <c r="K307" s="38" t="s">
        <v>395</v>
      </c>
    </row>
    <row r="308" spans="1:11" x14ac:dyDescent="0.25">
      <c r="A308" s="38">
        <v>8</v>
      </c>
      <c r="B308" s="39">
        <v>41101</v>
      </c>
      <c r="C308" s="38" t="s">
        <v>619</v>
      </c>
      <c r="D308" s="38" t="s">
        <v>241</v>
      </c>
      <c r="E308" s="38">
        <v>9.4999999999999998E-3</v>
      </c>
      <c r="F308" s="38">
        <f t="shared" si="20"/>
        <v>3.8353759696029059</v>
      </c>
      <c r="G308" s="38">
        <f t="shared" si="22"/>
        <v>5.7530639544043591</v>
      </c>
      <c r="H308" s="38">
        <f t="shared" si="21"/>
        <v>2.6418023945808038</v>
      </c>
      <c r="I308" s="38">
        <f>AVERAGE(H308:H309)</f>
        <v>2.7596862044595301</v>
      </c>
      <c r="J308" s="39">
        <v>41214</v>
      </c>
      <c r="K308" s="38" t="s">
        <v>395</v>
      </c>
    </row>
    <row r="309" spans="1:11" x14ac:dyDescent="0.25">
      <c r="A309" s="38">
        <v>8</v>
      </c>
      <c r="B309" s="39">
        <v>41101</v>
      </c>
      <c r="C309" s="38" t="s">
        <v>619</v>
      </c>
      <c r="D309" s="38" t="s">
        <v>241</v>
      </c>
      <c r="E309" s="38">
        <v>1.03E-2</v>
      </c>
      <c r="F309" s="38">
        <f t="shared" si="20"/>
        <v>4.071143589360358</v>
      </c>
      <c r="G309" s="38">
        <f t="shared" si="22"/>
        <v>6.1067153840405375</v>
      </c>
      <c r="H309" s="38">
        <f t="shared" si="21"/>
        <v>2.8775700143382563</v>
      </c>
      <c r="J309" s="39">
        <v>41214</v>
      </c>
      <c r="K309" s="38" t="s">
        <v>395</v>
      </c>
    </row>
    <row r="310" spans="1:11" x14ac:dyDescent="0.25">
      <c r="A310" s="38">
        <v>8</v>
      </c>
      <c r="B310" s="39">
        <v>41108</v>
      </c>
      <c r="C310" s="38" t="s">
        <v>619</v>
      </c>
      <c r="D310" s="38" t="s">
        <v>241</v>
      </c>
      <c r="E310" s="38">
        <v>2.4799999999999999E-2</v>
      </c>
      <c r="F310" s="38">
        <f t="shared" si="20"/>
        <v>8.3444316974641808</v>
      </c>
      <c r="G310" s="38">
        <f t="shared" si="22"/>
        <v>12.516647546196271</v>
      </c>
      <c r="H310" s="38">
        <f t="shared" si="21"/>
        <v>7.1508581224420773</v>
      </c>
      <c r="I310" s="38">
        <f>AVERAGE(H310:H311)</f>
        <v>7.2834774085556457</v>
      </c>
      <c r="J310" s="39">
        <v>41214</v>
      </c>
      <c r="K310" s="38" t="s">
        <v>395</v>
      </c>
    </row>
    <row r="311" spans="1:11" x14ac:dyDescent="0.25">
      <c r="A311" s="38">
        <v>8</v>
      </c>
      <c r="B311" s="39">
        <v>41108</v>
      </c>
      <c r="C311" s="38" t="s">
        <v>619</v>
      </c>
      <c r="D311" s="38" t="s">
        <v>241</v>
      </c>
      <c r="E311" s="38">
        <v>2.5700000000000001E-2</v>
      </c>
      <c r="F311" s="38">
        <f t="shared" si="20"/>
        <v>8.6096702696913141</v>
      </c>
      <c r="G311" s="38">
        <f t="shared" si="22"/>
        <v>12.914505404536971</v>
      </c>
      <c r="H311" s="38">
        <f t="shared" si="21"/>
        <v>7.4160966946692133</v>
      </c>
      <c r="J311" s="39">
        <v>41214</v>
      </c>
      <c r="K311" s="38" t="s">
        <v>395</v>
      </c>
    </row>
    <row r="312" spans="1:11" x14ac:dyDescent="0.25">
      <c r="A312" s="38">
        <v>8</v>
      </c>
      <c r="B312" s="39">
        <v>41115</v>
      </c>
      <c r="C312" s="38" t="s">
        <v>619</v>
      </c>
      <c r="D312" s="38" t="s">
        <v>241</v>
      </c>
      <c r="E312" s="38">
        <v>8.3000000000000001E-3</v>
      </c>
      <c r="F312" s="38">
        <f t="shared" si="20"/>
        <v>3.4817245399667276</v>
      </c>
      <c r="G312" s="38">
        <f t="shared" si="22"/>
        <v>5.2225868099500916</v>
      </c>
      <c r="H312" s="38">
        <f t="shared" si="21"/>
        <v>2.2881509649446254</v>
      </c>
      <c r="I312" s="38">
        <f>AVERAGE(H312:H313)</f>
        <v>2.2439445362401034</v>
      </c>
      <c r="J312" s="39">
        <v>41214</v>
      </c>
      <c r="K312" s="38" t="s">
        <v>395</v>
      </c>
    </row>
    <row r="313" spans="1:11" x14ac:dyDescent="0.25">
      <c r="A313" s="38">
        <v>8</v>
      </c>
      <c r="B313" s="39">
        <v>41115</v>
      </c>
      <c r="C313" s="38" t="s">
        <v>619</v>
      </c>
      <c r="D313" s="38" t="s">
        <v>241</v>
      </c>
      <c r="E313" s="38">
        <v>8.0000000000000002E-3</v>
      </c>
      <c r="F313" s="38">
        <f t="shared" si="20"/>
        <v>3.393311682557683</v>
      </c>
      <c r="G313" s="38">
        <f t="shared" si="22"/>
        <v>5.0899675238365241</v>
      </c>
      <c r="H313" s="38">
        <f t="shared" si="21"/>
        <v>2.1997381075355813</v>
      </c>
      <c r="J313" s="39">
        <v>41214</v>
      </c>
      <c r="K313" s="38" t="s">
        <v>395</v>
      </c>
    </row>
    <row r="314" spans="1:11" x14ac:dyDescent="0.25">
      <c r="A314" s="38">
        <v>8</v>
      </c>
      <c r="B314" s="39">
        <v>41122</v>
      </c>
      <c r="C314" s="38" t="s">
        <v>619</v>
      </c>
      <c r="D314" s="38" t="s">
        <v>241</v>
      </c>
      <c r="E314" s="38">
        <v>1.3299999999999999E-2</v>
      </c>
      <c r="F314" s="38">
        <f t="shared" si="20"/>
        <v>4.9552721634508039</v>
      </c>
      <c r="G314" s="38">
        <f t="shared" si="22"/>
        <v>7.4329082451762059</v>
      </c>
      <c r="H314" s="38">
        <f t="shared" si="21"/>
        <v>3.7616985884287022</v>
      </c>
      <c r="I314" s="38">
        <f>AVERAGE(H314:H315)</f>
        <v>3.776434064663543</v>
      </c>
      <c r="J314" s="39">
        <v>41214</v>
      </c>
      <c r="K314" s="38" t="s">
        <v>395</v>
      </c>
    </row>
    <row r="315" spans="1:11" x14ac:dyDescent="0.25">
      <c r="A315" s="38">
        <v>8</v>
      </c>
      <c r="B315" s="39">
        <v>41122</v>
      </c>
      <c r="C315" s="38" t="s">
        <v>619</v>
      </c>
      <c r="D315" s="38" t="s">
        <v>241</v>
      </c>
      <c r="E315" s="38">
        <v>1.34E-2</v>
      </c>
      <c r="F315" s="38">
        <f t="shared" si="20"/>
        <v>4.9847431159204856</v>
      </c>
      <c r="G315" s="38">
        <f t="shared" si="22"/>
        <v>7.4771146738807284</v>
      </c>
      <c r="H315" s="38">
        <f t="shared" si="21"/>
        <v>3.7911695408983839</v>
      </c>
      <c r="J315" s="39">
        <v>41214</v>
      </c>
      <c r="K315" s="38" t="s">
        <v>395</v>
      </c>
    </row>
    <row r="316" spans="1:11" x14ac:dyDescent="0.25">
      <c r="A316" s="38">
        <v>6</v>
      </c>
      <c r="B316" s="39">
        <v>41081</v>
      </c>
      <c r="C316" s="38" t="s">
        <v>620</v>
      </c>
      <c r="D316" s="38" t="s">
        <v>241</v>
      </c>
      <c r="E316" s="38">
        <v>7.0000000000000001E-3</v>
      </c>
      <c r="F316" s="38">
        <f t="shared" si="20"/>
        <v>3.0986021578608676</v>
      </c>
      <c r="G316" s="38">
        <f t="shared" si="22"/>
        <v>4.6479032367913016</v>
      </c>
      <c r="H316" s="38">
        <f t="shared" si="21"/>
        <v>1.9050285828387656</v>
      </c>
      <c r="I316" s="38">
        <f>AVERAGE(H316:H317)</f>
        <v>1.9787059640129692</v>
      </c>
      <c r="J316" s="39">
        <v>41214</v>
      </c>
      <c r="K316" s="38" t="s">
        <v>395</v>
      </c>
    </row>
    <row r="317" spans="1:11" x14ac:dyDescent="0.25">
      <c r="A317" s="38">
        <v>6</v>
      </c>
      <c r="B317" s="39">
        <v>41081</v>
      </c>
      <c r="C317" s="38" t="s">
        <v>620</v>
      </c>
      <c r="D317" s="38" t="s">
        <v>241</v>
      </c>
      <c r="E317" s="38">
        <v>7.4999999999999997E-3</v>
      </c>
      <c r="F317" s="38">
        <f t="shared" si="20"/>
        <v>3.2459569202092751</v>
      </c>
      <c r="G317" s="38">
        <f t="shared" si="22"/>
        <v>4.8689353803139124</v>
      </c>
      <c r="H317" s="38">
        <f t="shared" si="21"/>
        <v>2.0523833451871729</v>
      </c>
      <c r="J317" s="39">
        <v>41214</v>
      </c>
      <c r="K317" s="38" t="s">
        <v>395</v>
      </c>
    </row>
    <row r="318" spans="1:11" x14ac:dyDescent="0.25">
      <c r="A318" s="38">
        <v>6</v>
      </c>
      <c r="B318" s="39">
        <v>41086</v>
      </c>
      <c r="C318" s="38" t="s">
        <v>620</v>
      </c>
      <c r="D318" s="38" t="s">
        <v>241</v>
      </c>
      <c r="E318" s="38">
        <v>1.21E-2</v>
      </c>
      <c r="F318" s="38">
        <f t="shared" si="20"/>
        <v>4.6016207338146256</v>
      </c>
      <c r="G318" s="38">
        <f t="shared" si="22"/>
        <v>6.9024311007219383</v>
      </c>
      <c r="H318" s="38">
        <f t="shared" si="21"/>
        <v>3.4080471587925238</v>
      </c>
      <c r="I318" s="38">
        <f>AVERAGE(H318:H319)</f>
        <v>3.584872873610613</v>
      </c>
      <c r="J318" s="39">
        <v>41214</v>
      </c>
      <c r="K318" s="38" t="s">
        <v>395</v>
      </c>
    </row>
    <row r="319" spans="1:11" x14ac:dyDescent="0.25">
      <c r="A319" s="38">
        <v>6</v>
      </c>
      <c r="B319" s="39">
        <v>41086</v>
      </c>
      <c r="C319" s="38" t="s">
        <v>620</v>
      </c>
      <c r="D319" s="38" t="s">
        <v>241</v>
      </c>
      <c r="E319" s="38">
        <v>1.3299999999999999E-2</v>
      </c>
      <c r="F319" s="38">
        <f t="shared" si="20"/>
        <v>4.9552721634508039</v>
      </c>
      <c r="G319" s="38">
        <f t="shared" si="22"/>
        <v>7.4329082451762059</v>
      </c>
      <c r="H319" s="38">
        <f t="shared" si="21"/>
        <v>3.7616985884287022</v>
      </c>
      <c r="J319" s="39">
        <v>41214</v>
      </c>
      <c r="K319" s="38" t="s">
        <v>395</v>
      </c>
    </row>
    <row r="320" spans="1:11" x14ac:dyDescent="0.25">
      <c r="A320" s="38">
        <v>6</v>
      </c>
      <c r="B320" s="39">
        <v>41094</v>
      </c>
      <c r="C320" s="38" t="s">
        <v>620</v>
      </c>
      <c r="D320" s="38" t="s">
        <v>241</v>
      </c>
      <c r="E320" s="38">
        <v>1.2500000000000001E-2</v>
      </c>
      <c r="F320" s="38">
        <f t="shared" si="20"/>
        <v>4.7195045436933523</v>
      </c>
      <c r="G320" s="38">
        <f t="shared" si="22"/>
        <v>7.0792568155400284</v>
      </c>
      <c r="H320" s="38">
        <f t="shared" si="21"/>
        <v>3.5259309686712501</v>
      </c>
      <c r="I320" s="38">
        <f>AVERAGE(H320:H321)</f>
        <v>3.5259309686712501</v>
      </c>
      <c r="J320" s="39">
        <v>41214</v>
      </c>
      <c r="K320" s="38" t="s">
        <v>395</v>
      </c>
    </row>
    <row r="321" spans="1:11" x14ac:dyDescent="0.25">
      <c r="A321" s="38">
        <v>6</v>
      </c>
      <c r="B321" s="39">
        <v>41094</v>
      </c>
      <c r="C321" s="38" t="s">
        <v>620</v>
      </c>
      <c r="D321" s="38" t="s">
        <v>241</v>
      </c>
      <c r="E321" s="38">
        <v>1.2500000000000001E-2</v>
      </c>
      <c r="F321" s="38">
        <f t="shared" si="20"/>
        <v>4.7195045436933523</v>
      </c>
      <c r="G321" s="38">
        <f t="shared" si="22"/>
        <v>7.0792568155400284</v>
      </c>
      <c r="H321" s="38">
        <f t="shared" si="21"/>
        <v>3.5259309686712501</v>
      </c>
      <c r="J321" s="39">
        <v>41214</v>
      </c>
      <c r="K321" s="38" t="s">
        <v>395</v>
      </c>
    </row>
    <row r="322" spans="1:11" x14ac:dyDescent="0.25">
      <c r="A322" s="38">
        <v>6</v>
      </c>
      <c r="B322" s="39">
        <v>41101</v>
      </c>
      <c r="C322" s="38" t="s">
        <v>620</v>
      </c>
      <c r="D322" s="38" t="s">
        <v>241</v>
      </c>
      <c r="E322" s="38">
        <v>1.5100000000000001E-2</v>
      </c>
      <c r="F322" s="38">
        <f t="shared" si="20"/>
        <v>5.4857493079050723</v>
      </c>
      <c r="G322" s="38">
        <f t="shared" si="22"/>
        <v>8.2286239618576076</v>
      </c>
      <c r="H322" s="38">
        <f t="shared" si="21"/>
        <v>4.2921757328829697</v>
      </c>
      <c r="I322" s="38">
        <f>AVERAGE(H322:H323)</f>
        <v>4.3658531140571739</v>
      </c>
      <c r="J322" s="39">
        <v>41214</v>
      </c>
      <c r="K322" s="38" t="s">
        <v>395</v>
      </c>
    </row>
    <row r="323" spans="1:11" x14ac:dyDescent="0.25">
      <c r="A323" s="38">
        <v>6</v>
      </c>
      <c r="B323" s="39">
        <v>41101</v>
      </c>
      <c r="C323" s="38" t="s">
        <v>620</v>
      </c>
      <c r="D323" s="38" t="s">
        <v>241</v>
      </c>
      <c r="E323" s="38">
        <v>1.5599999999999999E-2</v>
      </c>
      <c r="F323" s="38">
        <f t="shared" si="20"/>
        <v>5.6331040702534789</v>
      </c>
      <c r="G323" s="38">
        <f t="shared" si="22"/>
        <v>8.4496561053802175</v>
      </c>
      <c r="H323" s="38">
        <f t="shared" si="21"/>
        <v>4.4395304952313772</v>
      </c>
      <c r="J323" s="39">
        <v>41214</v>
      </c>
      <c r="K323" s="38" t="s">
        <v>395</v>
      </c>
    </row>
    <row r="324" spans="1:11" x14ac:dyDescent="0.25">
      <c r="A324" s="38">
        <v>6</v>
      </c>
      <c r="B324" s="39">
        <v>41108</v>
      </c>
      <c r="C324" s="38" t="s">
        <v>620</v>
      </c>
      <c r="D324" s="38" t="s">
        <v>241</v>
      </c>
      <c r="E324" s="38">
        <v>9.4999999999999998E-3</v>
      </c>
      <c r="F324" s="38">
        <f t="shared" si="20"/>
        <v>3.8353759696029059</v>
      </c>
      <c r="G324" s="38">
        <f t="shared" si="22"/>
        <v>5.7530639544043591</v>
      </c>
      <c r="H324" s="38">
        <f t="shared" si="21"/>
        <v>2.6418023945808038</v>
      </c>
      <c r="I324" s="38">
        <f>AVERAGE(H324:H325)</f>
        <v>2.7596862044595301</v>
      </c>
      <c r="J324" s="39">
        <v>41214</v>
      </c>
      <c r="K324" s="38" t="s">
        <v>395</v>
      </c>
    </row>
    <row r="325" spans="1:11" x14ac:dyDescent="0.25">
      <c r="A325" s="38">
        <v>6</v>
      </c>
      <c r="B325" s="39">
        <v>41108</v>
      </c>
      <c r="C325" s="38" t="s">
        <v>620</v>
      </c>
      <c r="D325" s="38" t="s">
        <v>241</v>
      </c>
      <c r="E325" s="38">
        <v>1.03E-2</v>
      </c>
      <c r="F325" s="38">
        <f t="shared" si="20"/>
        <v>4.071143589360358</v>
      </c>
      <c r="G325" s="38">
        <f t="shared" si="22"/>
        <v>6.1067153840405375</v>
      </c>
      <c r="H325" s="38">
        <f t="shared" si="21"/>
        <v>2.8775700143382563</v>
      </c>
      <c r="J325" s="39">
        <v>41214</v>
      </c>
      <c r="K325" s="38" t="s">
        <v>395</v>
      </c>
    </row>
    <row r="326" spans="1:11" x14ac:dyDescent="0.25">
      <c r="A326" s="38">
        <v>6</v>
      </c>
      <c r="B326" s="39">
        <v>41115</v>
      </c>
      <c r="C326" s="38" t="s">
        <v>620</v>
      </c>
      <c r="D326" s="38" t="s">
        <v>241</v>
      </c>
      <c r="E326" s="38">
        <v>8.9999999999999993E-3</v>
      </c>
      <c r="F326" s="38">
        <f t="shared" si="20"/>
        <v>3.688021207254498</v>
      </c>
      <c r="G326" s="38">
        <f t="shared" si="22"/>
        <v>5.5320318108817474</v>
      </c>
      <c r="H326" s="38">
        <f t="shared" si="21"/>
        <v>2.4944476322323963</v>
      </c>
      <c r="I326" s="38">
        <f>AVERAGE(H326:H327)</f>
        <v>2.4355057272930334</v>
      </c>
      <c r="J326" s="39">
        <v>41214</v>
      </c>
      <c r="K326" s="38" t="s">
        <v>395</v>
      </c>
    </row>
    <row r="327" spans="1:11" x14ac:dyDescent="0.25">
      <c r="A327" s="38">
        <v>6</v>
      </c>
      <c r="B327" s="39">
        <v>41115</v>
      </c>
      <c r="C327" s="38" t="s">
        <v>620</v>
      </c>
      <c r="D327" s="38" t="s">
        <v>241</v>
      </c>
      <c r="E327" s="38">
        <v>8.6E-3</v>
      </c>
      <c r="F327" s="38">
        <f t="shared" si="20"/>
        <v>3.5701373973757722</v>
      </c>
      <c r="G327" s="38">
        <f t="shared" si="22"/>
        <v>5.3552060960636583</v>
      </c>
      <c r="H327" s="38">
        <f t="shared" si="21"/>
        <v>2.3765638223536705</v>
      </c>
      <c r="J327" s="39">
        <v>41214</v>
      </c>
      <c r="K327" s="38" t="s">
        <v>395</v>
      </c>
    </row>
    <row r="328" spans="1:11" x14ac:dyDescent="0.25">
      <c r="A328" s="38">
        <v>6</v>
      </c>
      <c r="B328" s="39">
        <v>41122</v>
      </c>
      <c r="C328" s="38" t="s">
        <v>620</v>
      </c>
      <c r="D328" s="38" t="s">
        <v>241</v>
      </c>
      <c r="E328" s="38">
        <v>1.1299999999999999E-2</v>
      </c>
      <c r="F328" s="38">
        <f t="shared" si="20"/>
        <v>4.3658531140571739</v>
      </c>
      <c r="G328" s="38">
        <f t="shared" si="22"/>
        <v>6.5487796710857609</v>
      </c>
      <c r="H328" s="38">
        <f t="shared" si="21"/>
        <v>3.1722795390350713</v>
      </c>
      <c r="I328" s="38">
        <f>AVERAGE(H328:H329)</f>
        <v>3.2164859677395938</v>
      </c>
      <c r="J328" s="39">
        <v>41214</v>
      </c>
      <c r="K328" s="38" t="s">
        <v>395</v>
      </c>
    </row>
    <row r="329" spans="1:11" x14ac:dyDescent="0.25">
      <c r="A329" s="38">
        <v>6</v>
      </c>
      <c r="B329" s="39">
        <v>41122</v>
      </c>
      <c r="C329" s="38" t="s">
        <v>620</v>
      </c>
      <c r="D329" s="38" t="s">
        <v>241</v>
      </c>
      <c r="E329" s="38">
        <v>1.1599999999999999E-2</v>
      </c>
      <c r="F329" s="38">
        <f t="shared" si="20"/>
        <v>4.4542659714662181</v>
      </c>
      <c r="G329" s="38">
        <f t="shared" si="22"/>
        <v>6.6813989571993275</v>
      </c>
      <c r="H329" s="38">
        <f t="shared" si="21"/>
        <v>3.2606923964441159</v>
      </c>
      <c r="J329" s="39">
        <v>41214</v>
      </c>
      <c r="K329" s="38" t="s">
        <v>395</v>
      </c>
    </row>
    <row r="330" spans="1:11" x14ac:dyDescent="0.25">
      <c r="A330" s="38">
        <v>10</v>
      </c>
      <c r="B330" s="39">
        <v>41081</v>
      </c>
      <c r="C330" s="38" t="s">
        <v>621</v>
      </c>
      <c r="D330" s="38" t="s">
        <v>241</v>
      </c>
      <c r="E330" s="38">
        <v>8.9999999999999993E-3</v>
      </c>
      <c r="F330" s="38">
        <f t="shared" si="20"/>
        <v>3.688021207254498</v>
      </c>
      <c r="G330" s="38">
        <f t="shared" si="22"/>
        <v>5.5320318108817474</v>
      </c>
      <c r="H330" s="38">
        <f t="shared" si="21"/>
        <v>2.4944476322323963</v>
      </c>
      <c r="I330" s="38">
        <f>AVERAGE(H330:H331)</f>
        <v>2.6270669183459634</v>
      </c>
      <c r="J330" s="39">
        <v>41214</v>
      </c>
      <c r="K330" s="38" t="s">
        <v>395</v>
      </c>
    </row>
    <row r="331" spans="1:11" x14ac:dyDescent="0.25">
      <c r="A331" s="38">
        <v>10</v>
      </c>
      <c r="B331" s="39">
        <v>41081</v>
      </c>
      <c r="C331" s="38" t="s">
        <v>621</v>
      </c>
      <c r="D331" s="38" t="s">
        <v>241</v>
      </c>
      <c r="E331" s="38">
        <v>9.9000000000000008E-3</v>
      </c>
      <c r="F331" s="38">
        <f t="shared" si="20"/>
        <v>3.9532597794816322</v>
      </c>
      <c r="G331" s="38">
        <f t="shared" si="22"/>
        <v>5.9298896692224483</v>
      </c>
      <c r="H331" s="38">
        <f t="shared" si="21"/>
        <v>2.7596862044595305</v>
      </c>
      <c r="J331" s="39">
        <v>41214</v>
      </c>
      <c r="K331" s="38" t="s">
        <v>395</v>
      </c>
    </row>
    <row r="332" spans="1:11" x14ac:dyDescent="0.25">
      <c r="A332" s="38">
        <v>10</v>
      </c>
      <c r="B332" s="39">
        <v>41086</v>
      </c>
      <c r="C332" s="38" t="s">
        <v>621</v>
      </c>
      <c r="D332" s="38" t="s">
        <v>241</v>
      </c>
      <c r="E332" s="38">
        <v>2.06E-2</v>
      </c>
      <c r="F332" s="38">
        <f t="shared" si="20"/>
        <v>7.1066516937375557</v>
      </c>
      <c r="G332" s="38">
        <f t="shared" si="22"/>
        <v>10.659977540606334</v>
      </c>
      <c r="H332" s="38">
        <f t="shared" si="21"/>
        <v>5.9130781187154549</v>
      </c>
      <c r="I332" s="38">
        <f>AVERAGE(H332:H333)</f>
        <v>6.0162264523593398</v>
      </c>
      <c r="J332" s="39">
        <v>41214</v>
      </c>
      <c r="K332" s="38" t="s">
        <v>395</v>
      </c>
    </row>
    <row r="333" spans="1:11" x14ac:dyDescent="0.25">
      <c r="A333" s="38">
        <v>10</v>
      </c>
      <c r="B333" s="39">
        <v>41086</v>
      </c>
      <c r="C333" s="38" t="s">
        <v>621</v>
      </c>
      <c r="D333" s="38" t="s">
        <v>241</v>
      </c>
      <c r="E333" s="38">
        <v>2.1299999999999999E-2</v>
      </c>
      <c r="F333" s="38">
        <f t="shared" si="20"/>
        <v>7.3129483610253265</v>
      </c>
      <c r="G333" s="38">
        <f t="shared" si="22"/>
        <v>10.969422541537989</v>
      </c>
      <c r="H333" s="38">
        <f t="shared" si="21"/>
        <v>6.1193747860032248</v>
      </c>
      <c r="J333" s="39">
        <v>41214</v>
      </c>
      <c r="K333" s="38" t="s">
        <v>395</v>
      </c>
    </row>
    <row r="334" spans="1:11" x14ac:dyDescent="0.25">
      <c r="A334" s="38">
        <v>10</v>
      </c>
      <c r="B334" s="39">
        <v>41094</v>
      </c>
      <c r="C334" s="38" t="s">
        <v>621</v>
      </c>
      <c r="D334" s="38" t="s">
        <v>241</v>
      </c>
      <c r="E334" s="38">
        <v>1.6500000000000001E-2</v>
      </c>
      <c r="F334" s="38">
        <f t="shared" si="20"/>
        <v>5.8983426424806131</v>
      </c>
      <c r="G334" s="38">
        <f t="shared" si="22"/>
        <v>8.8475139637209193</v>
      </c>
      <c r="H334" s="38">
        <f t="shared" si="21"/>
        <v>4.7047690674585114</v>
      </c>
      <c r="I334" s="38">
        <f>AVERAGE(H334:H335)</f>
        <v>4.7195045436933523</v>
      </c>
      <c r="J334" s="39">
        <v>41214</v>
      </c>
      <c r="K334" s="38" t="s">
        <v>395</v>
      </c>
    </row>
    <row r="335" spans="1:11" x14ac:dyDescent="0.25">
      <c r="A335" s="38">
        <v>10</v>
      </c>
      <c r="B335" s="39">
        <v>41094</v>
      </c>
      <c r="C335" s="38" t="s">
        <v>621</v>
      </c>
      <c r="D335" s="38" t="s">
        <v>241</v>
      </c>
      <c r="E335" s="38">
        <v>1.66E-2</v>
      </c>
      <c r="F335" s="38">
        <f t="shared" si="20"/>
        <v>5.9278135949502948</v>
      </c>
      <c r="G335" s="38">
        <f t="shared" si="22"/>
        <v>8.8917203924254427</v>
      </c>
      <c r="H335" s="38">
        <f t="shared" si="21"/>
        <v>4.7342400199281922</v>
      </c>
      <c r="J335" s="39">
        <v>41214</v>
      </c>
      <c r="K335" s="38" t="s">
        <v>395</v>
      </c>
    </row>
    <row r="336" spans="1:11" x14ac:dyDescent="0.25">
      <c r="A336" s="38">
        <v>10</v>
      </c>
      <c r="B336" s="39">
        <v>41101</v>
      </c>
      <c r="C336" s="38" t="s">
        <v>621</v>
      </c>
      <c r="D336" s="38" t="s">
        <v>241</v>
      </c>
      <c r="E336" s="38">
        <v>1.06E-2</v>
      </c>
      <c r="F336" s="38">
        <f t="shared" si="20"/>
        <v>4.1595564467694022</v>
      </c>
      <c r="G336" s="38">
        <f t="shared" si="22"/>
        <v>6.2393346701541033</v>
      </c>
      <c r="H336" s="38">
        <f t="shared" si="21"/>
        <v>2.9659828717473009</v>
      </c>
      <c r="I336" s="38">
        <f>AVERAGE(H336:H337)</f>
        <v>3.0396602529215047</v>
      </c>
      <c r="J336" s="39">
        <v>41214</v>
      </c>
      <c r="K336" s="38" t="s">
        <v>395</v>
      </c>
    </row>
    <row r="337" spans="1:11" x14ac:dyDescent="0.25">
      <c r="A337" s="38">
        <v>10</v>
      </c>
      <c r="B337" s="39">
        <v>41101</v>
      </c>
      <c r="C337" s="38" t="s">
        <v>621</v>
      </c>
      <c r="D337" s="38" t="s">
        <v>241</v>
      </c>
      <c r="E337" s="38">
        <v>1.11E-2</v>
      </c>
      <c r="F337" s="38">
        <f t="shared" si="20"/>
        <v>4.3069112091178106</v>
      </c>
      <c r="G337" s="38">
        <f t="shared" si="22"/>
        <v>6.4603668136767158</v>
      </c>
      <c r="H337" s="38">
        <f t="shared" si="21"/>
        <v>3.1133376340957084</v>
      </c>
      <c r="J337" s="39">
        <v>41214</v>
      </c>
      <c r="K337" s="38" t="s">
        <v>395</v>
      </c>
    </row>
    <row r="338" spans="1:11" x14ac:dyDescent="0.25">
      <c r="A338" s="38">
        <v>10</v>
      </c>
      <c r="B338" s="39">
        <v>41108</v>
      </c>
      <c r="C338" s="38" t="s">
        <v>621</v>
      </c>
      <c r="D338" s="38" t="s">
        <v>241</v>
      </c>
      <c r="E338" s="38">
        <v>1.29E-2</v>
      </c>
      <c r="F338" s="38">
        <f t="shared" si="20"/>
        <v>4.8373883535720781</v>
      </c>
      <c r="G338" s="38">
        <f t="shared" si="22"/>
        <v>7.2560825303581176</v>
      </c>
      <c r="H338" s="38">
        <f t="shared" si="21"/>
        <v>3.6438147785499759</v>
      </c>
      <c r="I338" s="38">
        <f>AVERAGE(H338:H339)</f>
        <v>3.9385243032467914</v>
      </c>
      <c r="J338" s="39">
        <v>41214</v>
      </c>
      <c r="K338" s="38" t="s">
        <v>395</v>
      </c>
    </row>
    <row r="339" spans="1:11" x14ac:dyDescent="0.25">
      <c r="A339" s="38">
        <v>10</v>
      </c>
      <c r="B339" s="39">
        <v>41108</v>
      </c>
      <c r="C339" s="38" t="s">
        <v>621</v>
      </c>
      <c r="D339" s="38" t="s">
        <v>241</v>
      </c>
      <c r="E339" s="38">
        <v>1.49E-2</v>
      </c>
      <c r="F339" s="38">
        <f t="shared" si="20"/>
        <v>5.426807402965709</v>
      </c>
      <c r="G339" s="38">
        <f t="shared" si="22"/>
        <v>8.1402111044485643</v>
      </c>
      <c r="H339" s="38">
        <f t="shared" si="21"/>
        <v>4.2332338279436073</v>
      </c>
      <c r="J339" s="39">
        <v>41214</v>
      </c>
      <c r="K339" s="38" t="s">
        <v>395</v>
      </c>
    </row>
    <row r="340" spans="1:11" x14ac:dyDescent="0.25">
      <c r="A340" s="38">
        <v>10</v>
      </c>
      <c r="B340" s="39">
        <v>41115</v>
      </c>
      <c r="C340" s="38" t="s">
        <v>621</v>
      </c>
      <c r="D340" s="38" t="s">
        <v>241</v>
      </c>
      <c r="E340" s="38">
        <v>1.03E-2</v>
      </c>
      <c r="F340" s="38">
        <f t="shared" si="20"/>
        <v>4.071143589360358</v>
      </c>
      <c r="G340" s="38">
        <f t="shared" si="22"/>
        <v>6.1067153840405375</v>
      </c>
      <c r="H340" s="38">
        <f t="shared" si="21"/>
        <v>2.8775700143382563</v>
      </c>
      <c r="I340" s="38">
        <f>AVERAGE(H340:H341)</f>
        <v>2.7891571569292117</v>
      </c>
      <c r="J340" s="39">
        <v>41214</v>
      </c>
      <c r="K340" s="38" t="s">
        <v>395</v>
      </c>
    </row>
    <row r="341" spans="1:11" x14ac:dyDescent="0.25">
      <c r="A341" s="38">
        <v>10</v>
      </c>
      <c r="B341" s="39">
        <v>41115</v>
      </c>
      <c r="C341" s="38" t="s">
        <v>621</v>
      </c>
      <c r="D341" s="38" t="s">
        <v>241</v>
      </c>
      <c r="E341" s="38">
        <v>9.7000000000000003E-3</v>
      </c>
      <c r="F341" s="38">
        <f t="shared" si="20"/>
        <v>3.8943178745422693</v>
      </c>
      <c r="G341" s="38">
        <f t="shared" si="22"/>
        <v>5.8414768118134042</v>
      </c>
      <c r="H341" s="38">
        <f t="shared" si="21"/>
        <v>2.7007442995201671</v>
      </c>
      <c r="J341" s="39">
        <v>41214</v>
      </c>
      <c r="K341" s="38" t="s">
        <v>395</v>
      </c>
    </row>
    <row r="342" spans="1:11" x14ac:dyDescent="0.25">
      <c r="A342" s="38">
        <v>10</v>
      </c>
      <c r="B342" s="39">
        <v>41122</v>
      </c>
      <c r="C342" s="38" t="s">
        <v>621</v>
      </c>
      <c r="D342" s="38" t="s">
        <v>241</v>
      </c>
      <c r="E342" s="38">
        <v>9.1000000000000004E-3</v>
      </c>
      <c r="F342" s="38">
        <f t="shared" si="20"/>
        <v>3.7174921597241801</v>
      </c>
      <c r="G342" s="38">
        <f t="shared" si="22"/>
        <v>5.57623823958627</v>
      </c>
      <c r="H342" s="38">
        <f t="shared" si="21"/>
        <v>2.523918584702078</v>
      </c>
      <c r="I342" s="38">
        <f>AVERAGE(H342:H343)</f>
        <v>2.4797121559975555</v>
      </c>
      <c r="J342" s="39">
        <v>41214</v>
      </c>
      <c r="K342" s="38" t="s">
        <v>395</v>
      </c>
    </row>
    <row r="343" spans="1:11" x14ac:dyDescent="0.25">
      <c r="A343" s="38">
        <v>10</v>
      </c>
      <c r="B343" s="39">
        <v>41122</v>
      </c>
      <c r="C343" s="38" t="s">
        <v>621</v>
      </c>
      <c r="D343" s="38" t="s">
        <v>241</v>
      </c>
      <c r="E343" s="38">
        <v>8.8000000000000005E-3</v>
      </c>
      <c r="F343" s="38">
        <f t="shared" si="20"/>
        <v>3.6290793023151355</v>
      </c>
      <c r="G343" s="38">
        <f t="shared" si="22"/>
        <v>5.4436189534727033</v>
      </c>
      <c r="H343" s="38">
        <f t="shared" si="21"/>
        <v>2.4355057272930334</v>
      </c>
      <c r="J343" s="39">
        <v>41214</v>
      </c>
      <c r="K343" s="38" t="s">
        <v>395</v>
      </c>
    </row>
    <row r="344" spans="1:11" x14ac:dyDescent="0.25">
      <c r="A344" s="38">
        <v>3</v>
      </c>
      <c r="B344" s="39">
        <v>41081</v>
      </c>
      <c r="C344" s="38" t="s">
        <v>622</v>
      </c>
      <c r="D344" s="38" t="s">
        <v>241</v>
      </c>
      <c r="E344" s="38">
        <v>8.9999999999999993E-3</v>
      </c>
      <c r="F344" s="38">
        <f t="shared" si="20"/>
        <v>3.688021207254498</v>
      </c>
      <c r="G344" s="38">
        <f t="shared" si="22"/>
        <v>5.5320318108817474</v>
      </c>
      <c r="H344" s="38">
        <f t="shared" si="21"/>
        <v>2.4944476322323963</v>
      </c>
      <c r="I344" s="38">
        <f>AVERAGE(H344:H345)</f>
        <v>2.6712733470504855</v>
      </c>
      <c r="J344" s="39">
        <v>41214</v>
      </c>
      <c r="K344" s="38" t="s">
        <v>395</v>
      </c>
    </row>
    <row r="345" spans="1:11" x14ac:dyDescent="0.25">
      <c r="A345" s="38">
        <v>3</v>
      </c>
      <c r="B345" s="39">
        <v>41081</v>
      </c>
      <c r="C345" s="38" t="s">
        <v>622</v>
      </c>
      <c r="D345" s="38" t="s">
        <v>241</v>
      </c>
      <c r="E345" s="38">
        <v>1.0200000000000001E-2</v>
      </c>
      <c r="F345" s="38">
        <f t="shared" si="20"/>
        <v>4.0416726368906772</v>
      </c>
      <c r="G345" s="38">
        <f t="shared" si="22"/>
        <v>6.0625089553360159</v>
      </c>
      <c r="H345" s="38">
        <f t="shared" si="21"/>
        <v>2.8480990618685746</v>
      </c>
      <c r="J345" s="39">
        <v>41214</v>
      </c>
      <c r="K345" s="38" t="s">
        <v>395</v>
      </c>
    </row>
    <row r="346" spans="1:11" x14ac:dyDescent="0.25">
      <c r="A346" s="38">
        <v>3</v>
      </c>
      <c r="B346" s="39">
        <v>41101</v>
      </c>
      <c r="C346" s="38" t="s">
        <v>622</v>
      </c>
      <c r="D346" s="38" t="s">
        <v>241</v>
      </c>
      <c r="E346" s="38">
        <v>1.04E-2</v>
      </c>
      <c r="F346" s="38">
        <f t="shared" si="20"/>
        <v>4.1006145418300397</v>
      </c>
      <c r="G346" s="38">
        <f t="shared" si="22"/>
        <v>6.1509218127450591</v>
      </c>
      <c r="H346" s="38">
        <f t="shared" si="21"/>
        <v>2.9070409668079376</v>
      </c>
      <c r="I346" s="38">
        <f>AVERAGE(H346:H347)</f>
        <v>2.9512473955124596</v>
      </c>
      <c r="J346" s="39">
        <v>41214</v>
      </c>
      <c r="K346" s="38" t="s">
        <v>395</v>
      </c>
    </row>
    <row r="347" spans="1:11" x14ac:dyDescent="0.25">
      <c r="A347" s="38">
        <v>3</v>
      </c>
      <c r="B347" s="39">
        <v>41101</v>
      </c>
      <c r="C347" s="38" t="s">
        <v>622</v>
      </c>
      <c r="D347" s="38" t="s">
        <v>241</v>
      </c>
      <c r="E347" s="38">
        <v>1.0699999999999999E-2</v>
      </c>
      <c r="F347" s="38">
        <f t="shared" si="20"/>
        <v>4.1890273992390838</v>
      </c>
      <c r="G347" s="38">
        <f t="shared" si="22"/>
        <v>6.2835410988586258</v>
      </c>
      <c r="H347" s="38">
        <f t="shared" si="21"/>
        <v>2.9954538242169821</v>
      </c>
      <c r="J347" s="39">
        <v>41214</v>
      </c>
      <c r="K347" s="38" t="s">
        <v>395</v>
      </c>
    </row>
    <row r="348" spans="1:11" x14ac:dyDescent="0.25">
      <c r="A348" s="38">
        <v>3</v>
      </c>
      <c r="B348" s="39">
        <v>41108</v>
      </c>
      <c r="C348" s="38" t="s">
        <v>622</v>
      </c>
      <c r="D348" s="38" t="s">
        <v>241</v>
      </c>
      <c r="E348" s="38">
        <v>1.12E-2</v>
      </c>
      <c r="F348" s="38">
        <f t="shared" si="20"/>
        <v>4.3363821615874922</v>
      </c>
      <c r="G348" s="38">
        <f t="shared" si="22"/>
        <v>6.5045732423812384</v>
      </c>
      <c r="H348" s="38">
        <f t="shared" si="21"/>
        <v>3.1428085865653901</v>
      </c>
      <c r="I348" s="38">
        <f>AVERAGE(H348:H349)</f>
        <v>3.3048988251486384</v>
      </c>
      <c r="J348" s="39">
        <v>41214</v>
      </c>
      <c r="K348" s="38" t="s">
        <v>395</v>
      </c>
    </row>
    <row r="349" spans="1:11" x14ac:dyDescent="0.25">
      <c r="A349" s="38">
        <v>3</v>
      </c>
      <c r="B349" s="39">
        <v>41108</v>
      </c>
      <c r="C349" s="38" t="s">
        <v>622</v>
      </c>
      <c r="D349" s="38" t="s">
        <v>241</v>
      </c>
      <c r="E349" s="38">
        <v>1.23E-2</v>
      </c>
      <c r="F349" s="38">
        <f t="shared" si="20"/>
        <v>4.6605626387539889</v>
      </c>
      <c r="G349" s="38">
        <f t="shared" si="22"/>
        <v>6.9908439581309834</v>
      </c>
      <c r="H349" s="38">
        <f t="shared" si="21"/>
        <v>3.4669890637318868</v>
      </c>
      <c r="J349" s="39">
        <v>41214</v>
      </c>
      <c r="K349" s="38" t="s">
        <v>395</v>
      </c>
    </row>
    <row r="350" spans="1:11" x14ac:dyDescent="0.25">
      <c r="A350" s="38">
        <v>3</v>
      </c>
      <c r="B350" s="39">
        <v>41115</v>
      </c>
      <c r="C350" s="38" t="s">
        <v>622</v>
      </c>
      <c r="D350" s="38" t="s">
        <v>241</v>
      </c>
      <c r="E350" s="38">
        <v>9.5999999999999992E-3</v>
      </c>
      <c r="F350" s="38">
        <f t="shared" ref="F350:F393" si="23">E350*$N$299+$N$300</f>
        <v>3.8648469220725872</v>
      </c>
      <c r="G350" s="38">
        <f t="shared" si="22"/>
        <v>5.7972703831088808</v>
      </c>
      <c r="H350" s="38">
        <f t="shared" ref="H350:H391" si="24">(E350-AVERAGE($E$392:$E$393))*$N$299+$N$300</f>
        <v>2.6712733470504855</v>
      </c>
      <c r="I350" s="38">
        <f>AVERAGE(H350:H351)</f>
        <v>2.715479775755008</v>
      </c>
      <c r="J350" s="39">
        <v>41214</v>
      </c>
      <c r="K350" s="38" t="s">
        <v>395</v>
      </c>
    </row>
    <row r="351" spans="1:11" x14ac:dyDescent="0.25">
      <c r="A351" s="38">
        <v>3</v>
      </c>
      <c r="B351" s="39">
        <v>41115</v>
      </c>
      <c r="C351" s="38" t="s">
        <v>622</v>
      </c>
      <c r="D351" s="38" t="s">
        <v>241</v>
      </c>
      <c r="E351" s="38">
        <v>9.9000000000000008E-3</v>
      </c>
      <c r="F351" s="38">
        <f t="shared" si="23"/>
        <v>3.9532597794816322</v>
      </c>
      <c r="G351" s="38">
        <f t="shared" si="22"/>
        <v>5.9298896692224483</v>
      </c>
      <c r="H351" s="38">
        <f t="shared" si="24"/>
        <v>2.7596862044595305</v>
      </c>
      <c r="J351" s="39">
        <v>41214</v>
      </c>
      <c r="K351" s="38" t="s">
        <v>395</v>
      </c>
    </row>
    <row r="352" spans="1:11" x14ac:dyDescent="0.25">
      <c r="A352" s="38">
        <v>3</v>
      </c>
      <c r="B352" s="39">
        <v>41122</v>
      </c>
      <c r="C352" s="38" t="s">
        <v>622</v>
      </c>
      <c r="D352" s="38" t="s">
        <v>241</v>
      </c>
      <c r="E352" s="38">
        <v>9.7000000000000003E-3</v>
      </c>
      <c r="F352" s="38">
        <f t="shared" si="23"/>
        <v>3.8943178745422693</v>
      </c>
      <c r="G352" s="38">
        <f t="shared" si="22"/>
        <v>5.8414768118134042</v>
      </c>
      <c r="H352" s="38">
        <f t="shared" si="24"/>
        <v>2.7007442995201671</v>
      </c>
      <c r="I352" s="38">
        <f>AVERAGE(H352:H353)</f>
        <v>2.6712733470504855</v>
      </c>
      <c r="J352" s="39">
        <v>41214</v>
      </c>
      <c r="K352" s="38" t="s">
        <v>395</v>
      </c>
    </row>
    <row r="353" spans="1:11" x14ac:dyDescent="0.25">
      <c r="A353" s="38">
        <v>3</v>
      </c>
      <c r="B353" s="39">
        <v>41122</v>
      </c>
      <c r="C353" s="38" t="s">
        <v>622</v>
      </c>
      <c r="D353" s="38" t="s">
        <v>241</v>
      </c>
      <c r="E353" s="38">
        <v>9.4999999999999998E-3</v>
      </c>
      <c r="F353" s="38">
        <f t="shared" si="23"/>
        <v>3.8353759696029059</v>
      </c>
      <c r="G353" s="38">
        <f t="shared" si="22"/>
        <v>5.7530639544043591</v>
      </c>
      <c r="H353" s="38">
        <f t="shared" si="24"/>
        <v>2.6418023945808038</v>
      </c>
      <c r="J353" s="39">
        <v>41214</v>
      </c>
      <c r="K353" s="38" t="s">
        <v>395</v>
      </c>
    </row>
    <row r="354" spans="1:11" x14ac:dyDescent="0.25">
      <c r="A354" s="38">
        <v>9</v>
      </c>
      <c r="B354" s="39">
        <v>41081</v>
      </c>
      <c r="C354" s="38" t="s">
        <v>623</v>
      </c>
      <c r="D354" s="38" t="s">
        <v>241</v>
      </c>
      <c r="E354" s="38">
        <v>8.0999999999999996E-3</v>
      </c>
      <c r="F354" s="38">
        <f t="shared" si="23"/>
        <v>3.4227826350273642</v>
      </c>
      <c r="G354" s="38">
        <f t="shared" si="22"/>
        <v>5.1341739525410466</v>
      </c>
      <c r="H354" s="38">
        <f t="shared" si="24"/>
        <v>2.2292090600052621</v>
      </c>
      <c r="I354" s="38">
        <f>AVERAGE(H354:H355)</f>
        <v>2.2881509649446254</v>
      </c>
      <c r="J354" s="39">
        <v>41214</v>
      </c>
      <c r="K354" s="38" t="s">
        <v>395</v>
      </c>
    </row>
    <row r="355" spans="1:11" x14ac:dyDescent="0.25">
      <c r="A355" s="38">
        <v>9</v>
      </c>
      <c r="B355" s="39">
        <v>41081</v>
      </c>
      <c r="C355" s="38" t="s">
        <v>623</v>
      </c>
      <c r="D355" s="38" t="s">
        <v>241</v>
      </c>
      <c r="E355" s="38">
        <v>8.5000000000000006E-3</v>
      </c>
      <c r="F355" s="38">
        <f t="shared" si="23"/>
        <v>3.5406664449060909</v>
      </c>
      <c r="G355" s="38">
        <f t="shared" si="22"/>
        <v>5.3109996673591366</v>
      </c>
      <c r="H355" s="38">
        <f t="shared" si="24"/>
        <v>2.3470928698839888</v>
      </c>
      <c r="J355" s="39">
        <v>41214</v>
      </c>
      <c r="K355" s="38" t="s">
        <v>395</v>
      </c>
    </row>
    <row r="356" spans="1:11" x14ac:dyDescent="0.25">
      <c r="A356" s="38">
        <v>9</v>
      </c>
      <c r="B356" s="39">
        <v>41101</v>
      </c>
      <c r="C356" s="38" t="s">
        <v>623</v>
      </c>
      <c r="D356" s="38" t="s">
        <v>241</v>
      </c>
      <c r="E356" s="38">
        <v>1.24E-2</v>
      </c>
      <c r="F356" s="38">
        <f t="shared" si="23"/>
        <v>4.6900335912236706</v>
      </c>
      <c r="G356" s="38">
        <f t="shared" si="22"/>
        <v>7.0350503868355059</v>
      </c>
      <c r="H356" s="38">
        <f t="shared" si="24"/>
        <v>3.4964600162015684</v>
      </c>
      <c r="I356" s="38">
        <f>AVERAGE(H356:H357)</f>
        <v>3.6438147785499764</v>
      </c>
      <c r="J356" s="39">
        <v>41214</v>
      </c>
      <c r="K356" s="38" t="s">
        <v>395</v>
      </c>
    </row>
    <row r="357" spans="1:11" x14ac:dyDescent="0.25">
      <c r="A357" s="38">
        <v>9</v>
      </c>
      <c r="B357" s="39">
        <v>41101</v>
      </c>
      <c r="C357" s="38" t="s">
        <v>623</v>
      </c>
      <c r="D357" s="38" t="s">
        <v>241</v>
      </c>
      <c r="E357" s="38">
        <v>1.34E-2</v>
      </c>
      <c r="F357" s="38">
        <f t="shared" si="23"/>
        <v>4.9847431159204856</v>
      </c>
      <c r="G357" s="38">
        <f t="shared" si="22"/>
        <v>7.4771146738807284</v>
      </c>
      <c r="H357" s="38">
        <f t="shared" si="24"/>
        <v>3.7911695408983839</v>
      </c>
      <c r="J357" s="39">
        <v>41214</v>
      </c>
      <c r="K357" s="38" t="s">
        <v>395</v>
      </c>
    </row>
    <row r="358" spans="1:11" x14ac:dyDescent="0.25">
      <c r="A358" s="38">
        <v>9</v>
      </c>
      <c r="B358" s="39">
        <v>41108</v>
      </c>
      <c r="C358" s="38" t="s">
        <v>623</v>
      </c>
      <c r="D358" s="38" t="s">
        <v>241</v>
      </c>
      <c r="E358" s="38">
        <v>1.03E-2</v>
      </c>
      <c r="F358" s="38">
        <f t="shared" si="23"/>
        <v>4.071143589360358</v>
      </c>
      <c r="G358" s="38">
        <f t="shared" si="22"/>
        <v>6.1067153840405375</v>
      </c>
      <c r="H358" s="38">
        <f t="shared" si="24"/>
        <v>2.8775700143382563</v>
      </c>
      <c r="I358" s="38">
        <f>AVERAGE(H358:H359)</f>
        <v>3.010189300451823</v>
      </c>
      <c r="J358" s="39">
        <v>41214</v>
      </c>
      <c r="K358" s="38" t="s">
        <v>395</v>
      </c>
    </row>
    <row r="359" spans="1:11" x14ac:dyDescent="0.25">
      <c r="A359" s="38">
        <v>9</v>
      </c>
      <c r="B359" s="39">
        <v>41108</v>
      </c>
      <c r="C359" s="38" t="s">
        <v>623</v>
      </c>
      <c r="D359" s="38" t="s">
        <v>241</v>
      </c>
      <c r="E359" s="38">
        <v>1.12E-2</v>
      </c>
      <c r="F359" s="38">
        <f t="shared" si="23"/>
        <v>4.3363821615874922</v>
      </c>
      <c r="G359" s="38">
        <f t="shared" si="22"/>
        <v>6.5045732423812384</v>
      </c>
      <c r="H359" s="38">
        <f t="shared" si="24"/>
        <v>3.1428085865653901</v>
      </c>
      <c r="J359" s="39">
        <v>41214</v>
      </c>
      <c r="K359" s="38" t="s">
        <v>395</v>
      </c>
    </row>
    <row r="360" spans="1:11" x14ac:dyDescent="0.25">
      <c r="A360" s="38">
        <v>9</v>
      </c>
      <c r="B360" s="39">
        <v>41115</v>
      </c>
      <c r="C360" s="38" t="s">
        <v>623</v>
      </c>
      <c r="D360" s="38" t="s">
        <v>241</v>
      </c>
      <c r="E360" s="38">
        <v>9.1999999999999998E-3</v>
      </c>
      <c r="F360" s="38">
        <f t="shared" si="23"/>
        <v>3.7469631121938614</v>
      </c>
      <c r="G360" s="38">
        <f t="shared" si="22"/>
        <v>5.6204446682907925</v>
      </c>
      <c r="H360" s="38">
        <f t="shared" si="24"/>
        <v>2.5533895371717592</v>
      </c>
      <c r="I360" s="38">
        <f>AVERAGE(H360:H361)</f>
        <v>2.5681250134065996</v>
      </c>
      <c r="J360" s="39">
        <v>41214</v>
      </c>
      <c r="K360" s="38" t="s">
        <v>395</v>
      </c>
    </row>
    <row r="361" spans="1:11" x14ac:dyDescent="0.25">
      <c r="A361" s="38">
        <v>9</v>
      </c>
      <c r="B361" s="39">
        <v>41115</v>
      </c>
      <c r="C361" s="38" t="s">
        <v>623</v>
      </c>
      <c r="D361" s="38" t="s">
        <v>241</v>
      </c>
      <c r="E361" s="38">
        <v>9.2999999999999992E-3</v>
      </c>
      <c r="F361" s="38">
        <f t="shared" si="23"/>
        <v>3.7764340646635426</v>
      </c>
      <c r="G361" s="38">
        <f t="shared" si="22"/>
        <v>5.6646510969953141</v>
      </c>
      <c r="H361" s="38">
        <f t="shared" si="24"/>
        <v>2.5828604896414404</v>
      </c>
      <c r="J361" s="39">
        <v>41214</v>
      </c>
      <c r="K361" s="38" t="s">
        <v>395</v>
      </c>
    </row>
    <row r="362" spans="1:11" x14ac:dyDescent="0.25">
      <c r="A362" s="38">
        <v>9</v>
      </c>
      <c r="B362" s="39">
        <v>41122</v>
      </c>
      <c r="C362" s="38" t="s">
        <v>623</v>
      </c>
      <c r="D362" s="38" t="s">
        <v>241</v>
      </c>
      <c r="E362" s="38">
        <v>1.9400000000000001E-2</v>
      </c>
      <c r="F362" s="38">
        <f t="shared" si="23"/>
        <v>6.7530002641013782</v>
      </c>
      <c r="G362" s="38">
        <f t="shared" si="22"/>
        <v>10.129500396152068</v>
      </c>
      <c r="H362" s="38">
        <f t="shared" si="24"/>
        <v>5.5594266890792756</v>
      </c>
      <c r="I362" s="38">
        <f>AVERAGE(H362:H363)</f>
        <v>5.5446912128444357</v>
      </c>
      <c r="J362" s="39">
        <v>41214</v>
      </c>
      <c r="K362" s="38" t="s">
        <v>395</v>
      </c>
    </row>
    <row r="363" spans="1:11" x14ac:dyDescent="0.25">
      <c r="A363" s="38">
        <v>9</v>
      </c>
      <c r="B363" s="39">
        <v>41122</v>
      </c>
      <c r="C363" s="38" t="s">
        <v>623</v>
      </c>
      <c r="D363" s="38" t="s">
        <v>241</v>
      </c>
      <c r="E363" s="38">
        <v>1.9300000000000001E-2</v>
      </c>
      <c r="F363" s="38">
        <f t="shared" si="23"/>
        <v>6.7235293116316965</v>
      </c>
      <c r="G363" s="38">
        <f t="shared" si="22"/>
        <v>10.085293967447544</v>
      </c>
      <c r="H363" s="38">
        <f t="shared" si="24"/>
        <v>5.5299557366095948</v>
      </c>
      <c r="J363" s="39">
        <v>41214</v>
      </c>
      <c r="K363" s="38" t="s">
        <v>395</v>
      </c>
    </row>
    <row r="364" spans="1:11" x14ac:dyDescent="0.25">
      <c r="A364" s="38">
        <v>5</v>
      </c>
      <c r="B364" s="39">
        <v>41081</v>
      </c>
      <c r="C364" s="38" t="s">
        <v>624</v>
      </c>
      <c r="D364" s="38" t="s">
        <v>241</v>
      </c>
      <c r="E364" s="38">
        <v>8.6999999999999994E-3</v>
      </c>
      <c r="F364" s="38">
        <f t="shared" si="23"/>
        <v>3.5996083498454534</v>
      </c>
      <c r="G364" s="38">
        <f t="shared" si="22"/>
        <v>5.3994125247681799</v>
      </c>
      <c r="H364" s="38">
        <f t="shared" si="24"/>
        <v>2.4060347748233513</v>
      </c>
      <c r="I364" s="38">
        <f>AVERAGE(H364:H365)</f>
        <v>2.5091831084672371</v>
      </c>
      <c r="J364" s="39">
        <v>41214</v>
      </c>
      <c r="K364" s="38" t="s">
        <v>395</v>
      </c>
    </row>
    <row r="365" spans="1:11" x14ac:dyDescent="0.25">
      <c r="A365" s="38">
        <v>5</v>
      </c>
      <c r="B365" s="39">
        <v>41081</v>
      </c>
      <c r="C365" s="38" t="s">
        <v>624</v>
      </c>
      <c r="D365" s="38" t="s">
        <v>241</v>
      </c>
      <c r="E365" s="38">
        <v>9.4000000000000004E-3</v>
      </c>
      <c r="F365" s="38">
        <f t="shared" si="23"/>
        <v>3.8059050171332247</v>
      </c>
      <c r="G365" s="38">
        <f t="shared" ref="G365:G428" si="25">F365*(15/10)</f>
        <v>5.7088575256998375</v>
      </c>
      <c r="H365" s="38">
        <f t="shared" si="24"/>
        <v>2.6123314421111226</v>
      </c>
      <c r="J365" s="39">
        <v>41214</v>
      </c>
      <c r="K365" s="38" t="s">
        <v>395</v>
      </c>
    </row>
    <row r="366" spans="1:11" x14ac:dyDescent="0.25">
      <c r="A366" s="38">
        <v>5</v>
      </c>
      <c r="B366" s="39">
        <v>41086</v>
      </c>
      <c r="C366" s="38" t="s">
        <v>624</v>
      </c>
      <c r="D366" s="38" t="s">
        <v>241</v>
      </c>
      <c r="E366" s="38">
        <v>1.4500000000000001E-2</v>
      </c>
      <c r="F366" s="38">
        <f t="shared" si="23"/>
        <v>5.3089235930869831</v>
      </c>
      <c r="G366" s="38">
        <f t="shared" si="25"/>
        <v>7.9633853896304743</v>
      </c>
      <c r="H366" s="38">
        <f t="shared" si="24"/>
        <v>4.1153500180648805</v>
      </c>
      <c r="I366" s="38">
        <f>AVERAGE(H366:H367)</f>
        <v>4.0858790655951989</v>
      </c>
      <c r="J366" s="39">
        <v>41214</v>
      </c>
      <c r="K366" s="38" t="s">
        <v>395</v>
      </c>
    </row>
    <row r="367" spans="1:11" x14ac:dyDescent="0.25">
      <c r="A367" s="38">
        <v>5</v>
      </c>
      <c r="B367" s="39">
        <v>41086</v>
      </c>
      <c r="C367" s="38" t="s">
        <v>624</v>
      </c>
      <c r="D367" s="38" t="s">
        <v>241</v>
      </c>
      <c r="E367" s="38">
        <v>1.43E-2</v>
      </c>
      <c r="F367" s="38">
        <f t="shared" si="23"/>
        <v>5.2499816881476198</v>
      </c>
      <c r="G367" s="38">
        <f t="shared" si="25"/>
        <v>7.8749725322214292</v>
      </c>
      <c r="H367" s="38">
        <f t="shared" si="24"/>
        <v>4.0564081131255172</v>
      </c>
      <c r="J367" s="39">
        <v>41214</v>
      </c>
      <c r="K367" s="38" t="s">
        <v>395</v>
      </c>
    </row>
    <row r="368" spans="1:11" x14ac:dyDescent="0.25">
      <c r="A368" s="38">
        <v>5</v>
      </c>
      <c r="B368" s="39">
        <v>41094</v>
      </c>
      <c r="C368" s="38" t="s">
        <v>624</v>
      </c>
      <c r="D368" s="38" t="s">
        <v>241</v>
      </c>
      <c r="E368" s="38">
        <v>1.29E-2</v>
      </c>
      <c r="F368" s="38">
        <f t="shared" si="23"/>
        <v>4.8373883535720781</v>
      </c>
      <c r="G368" s="38">
        <f t="shared" si="25"/>
        <v>7.2560825303581176</v>
      </c>
      <c r="H368" s="38">
        <f t="shared" si="24"/>
        <v>3.6438147785499759</v>
      </c>
      <c r="I368" s="38">
        <f>AVERAGE(H368:H369)</f>
        <v>3.5996083498454539</v>
      </c>
      <c r="J368" s="39">
        <v>41214</v>
      </c>
      <c r="K368" s="38" t="s">
        <v>395</v>
      </c>
    </row>
    <row r="369" spans="1:11" x14ac:dyDescent="0.25">
      <c r="A369" s="38">
        <v>5</v>
      </c>
      <c r="B369" s="39">
        <v>41094</v>
      </c>
      <c r="C369" s="38" t="s">
        <v>624</v>
      </c>
      <c r="D369" s="38" t="s">
        <v>241</v>
      </c>
      <c r="E369" s="38">
        <v>1.26E-2</v>
      </c>
      <c r="F369" s="38">
        <f t="shared" si="23"/>
        <v>4.7489754961630339</v>
      </c>
      <c r="G369" s="38">
        <f t="shared" si="25"/>
        <v>7.1234632442445509</v>
      </c>
      <c r="H369" s="38">
        <f t="shared" si="24"/>
        <v>3.5554019211409313</v>
      </c>
      <c r="J369" s="39">
        <v>41214</v>
      </c>
      <c r="K369" s="38" t="s">
        <v>395</v>
      </c>
    </row>
    <row r="370" spans="1:11" x14ac:dyDescent="0.25">
      <c r="A370" s="38">
        <v>5</v>
      </c>
      <c r="B370" s="39">
        <v>41101</v>
      </c>
      <c r="C370" s="38" t="s">
        <v>624</v>
      </c>
      <c r="D370" s="38" t="s">
        <v>241</v>
      </c>
      <c r="E370" s="38">
        <v>1.0699999999999999E-2</v>
      </c>
      <c r="F370" s="38">
        <f t="shared" si="23"/>
        <v>4.1890273992390838</v>
      </c>
      <c r="G370" s="38">
        <f t="shared" si="25"/>
        <v>6.2835410988586258</v>
      </c>
      <c r="H370" s="38">
        <f t="shared" si="24"/>
        <v>2.9954538242169821</v>
      </c>
      <c r="I370" s="38">
        <f>AVERAGE(H370:H371)</f>
        <v>3.3491052538531605</v>
      </c>
      <c r="J370" s="39">
        <v>41214</v>
      </c>
      <c r="K370" s="38" t="s">
        <v>395</v>
      </c>
    </row>
    <row r="371" spans="1:11" x14ac:dyDescent="0.25">
      <c r="A371" s="38">
        <v>5</v>
      </c>
      <c r="B371" s="39">
        <v>41101</v>
      </c>
      <c r="C371" s="38" t="s">
        <v>624</v>
      </c>
      <c r="D371" s="38" t="s">
        <v>241</v>
      </c>
      <c r="E371" s="38">
        <v>1.3100000000000001E-2</v>
      </c>
      <c r="F371" s="38">
        <f t="shared" si="23"/>
        <v>4.8963302585114414</v>
      </c>
      <c r="G371" s="38">
        <f t="shared" si="25"/>
        <v>7.3444953877671626</v>
      </c>
      <c r="H371" s="38">
        <f t="shared" si="24"/>
        <v>3.7027566834893393</v>
      </c>
      <c r="J371" s="39">
        <v>41214</v>
      </c>
      <c r="K371" s="38" t="s">
        <v>395</v>
      </c>
    </row>
    <row r="372" spans="1:11" x14ac:dyDescent="0.25">
      <c r="A372" s="38">
        <v>5</v>
      </c>
      <c r="B372" s="39">
        <v>41108</v>
      </c>
      <c r="C372" s="38" t="s">
        <v>624</v>
      </c>
      <c r="D372" s="38" t="s">
        <v>241</v>
      </c>
      <c r="E372" s="38">
        <v>1.1299999999999999E-2</v>
      </c>
      <c r="F372" s="38">
        <f t="shared" si="23"/>
        <v>4.3658531140571739</v>
      </c>
      <c r="G372" s="38">
        <f t="shared" si="25"/>
        <v>6.5487796710857609</v>
      </c>
      <c r="H372" s="38">
        <f t="shared" si="24"/>
        <v>3.1722795390350713</v>
      </c>
      <c r="I372" s="38">
        <f>AVERAGE(H372:H373)</f>
        <v>3.1575440628002305</v>
      </c>
      <c r="J372" s="39">
        <v>41214</v>
      </c>
      <c r="K372" s="38" t="s">
        <v>395</v>
      </c>
    </row>
    <row r="373" spans="1:11" x14ac:dyDescent="0.25">
      <c r="A373" s="38">
        <v>5</v>
      </c>
      <c r="B373" s="39">
        <v>41108</v>
      </c>
      <c r="C373" s="38" t="s">
        <v>624</v>
      </c>
      <c r="D373" s="38" t="s">
        <v>241</v>
      </c>
      <c r="E373" s="38">
        <v>1.12E-2</v>
      </c>
      <c r="F373" s="38">
        <f t="shared" si="23"/>
        <v>4.3363821615874922</v>
      </c>
      <c r="G373" s="38">
        <f t="shared" si="25"/>
        <v>6.5045732423812384</v>
      </c>
      <c r="H373" s="38">
        <f t="shared" si="24"/>
        <v>3.1428085865653901</v>
      </c>
      <c r="J373" s="39">
        <v>41214</v>
      </c>
      <c r="K373" s="38" t="s">
        <v>395</v>
      </c>
    </row>
    <row r="374" spans="1:11" x14ac:dyDescent="0.25">
      <c r="A374" s="38">
        <v>5</v>
      </c>
      <c r="B374" s="39">
        <v>41115</v>
      </c>
      <c r="C374" s="38" t="s">
        <v>624</v>
      </c>
      <c r="D374" s="38" t="s">
        <v>241</v>
      </c>
      <c r="E374" s="38">
        <v>1.06E-2</v>
      </c>
      <c r="F374" s="38">
        <f t="shared" si="23"/>
        <v>4.1595564467694022</v>
      </c>
      <c r="G374" s="38">
        <f t="shared" si="25"/>
        <v>6.2393346701541033</v>
      </c>
      <c r="H374" s="38">
        <f t="shared" si="24"/>
        <v>2.9659828717473009</v>
      </c>
      <c r="I374" s="38">
        <f>AVERAGE(H374:H375)</f>
        <v>3.010189300451823</v>
      </c>
      <c r="J374" s="39">
        <v>41214</v>
      </c>
      <c r="K374" s="38" t="s">
        <v>395</v>
      </c>
    </row>
    <row r="375" spans="1:11" x14ac:dyDescent="0.25">
      <c r="A375" s="38">
        <v>5</v>
      </c>
      <c r="B375" s="39">
        <v>41115</v>
      </c>
      <c r="C375" s="38" t="s">
        <v>624</v>
      </c>
      <c r="D375" s="38" t="s">
        <v>241</v>
      </c>
      <c r="E375" s="38">
        <v>1.09E-2</v>
      </c>
      <c r="F375" s="38">
        <f t="shared" si="23"/>
        <v>4.2479693041784472</v>
      </c>
      <c r="G375" s="38">
        <f t="shared" si="25"/>
        <v>6.3719539562676708</v>
      </c>
      <c r="H375" s="38">
        <f t="shared" si="24"/>
        <v>3.0543957291563455</v>
      </c>
      <c r="J375" s="39">
        <v>41214</v>
      </c>
      <c r="K375" s="38" t="s">
        <v>395</v>
      </c>
    </row>
    <row r="376" spans="1:11" x14ac:dyDescent="0.25">
      <c r="A376" s="38">
        <v>5</v>
      </c>
      <c r="B376" s="39">
        <v>41122</v>
      </c>
      <c r="C376" s="38" t="s">
        <v>624</v>
      </c>
      <c r="D376" s="38" t="s">
        <v>241</v>
      </c>
      <c r="E376" s="38">
        <v>1.0500000000000001E-2</v>
      </c>
      <c r="F376" s="38">
        <f t="shared" si="23"/>
        <v>4.1300854942997214</v>
      </c>
      <c r="G376" s="38">
        <f t="shared" si="25"/>
        <v>6.1951282414495825</v>
      </c>
      <c r="H376" s="38">
        <f t="shared" si="24"/>
        <v>2.9365119192776197</v>
      </c>
      <c r="I376" s="38">
        <f>AVERAGE(H376:H377)</f>
        <v>3.1722795390350718</v>
      </c>
      <c r="J376" s="39">
        <v>41214</v>
      </c>
      <c r="K376" s="38" t="s">
        <v>395</v>
      </c>
    </row>
    <row r="377" spans="1:11" x14ac:dyDescent="0.25">
      <c r="A377" s="38">
        <v>5</v>
      </c>
      <c r="B377" s="39">
        <v>41122</v>
      </c>
      <c r="C377" s="38" t="s">
        <v>624</v>
      </c>
      <c r="D377" s="38" t="s">
        <v>241</v>
      </c>
      <c r="E377" s="38">
        <v>1.21E-2</v>
      </c>
      <c r="F377" s="38">
        <f t="shared" si="23"/>
        <v>4.6016207338146256</v>
      </c>
      <c r="G377" s="38">
        <f t="shared" si="25"/>
        <v>6.9024311007219383</v>
      </c>
      <c r="H377" s="38">
        <f t="shared" si="24"/>
        <v>3.4080471587925238</v>
      </c>
      <c r="J377" s="39">
        <v>41214</v>
      </c>
      <c r="K377" s="38" t="s">
        <v>395</v>
      </c>
    </row>
    <row r="378" spans="1:11" x14ac:dyDescent="0.25">
      <c r="A378" s="38">
        <v>12</v>
      </c>
      <c r="B378" s="39">
        <v>41081</v>
      </c>
      <c r="C378" s="38" t="s">
        <v>625</v>
      </c>
      <c r="D378" s="38" t="s">
        <v>241</v>
      </c>
      <c r="E378" s="38">
        <v>9.1999999999999998E-3</v>
      </c>
      <c r="F378" s="38">
        <f t="shared" si="23"/>
        <v>3.7469631121938614</v>
      </c>
      <c r="G378" s="38">
        <f t="shared" si="25"/>
        <v>5.6204446682907925</v>
      </c>
      <c r="H378" s="38">
        <f t="shared" si="24"/>
        <v>2.5533895371717592</v>
      </c>
      <c r="I378" s="38">
        <f>AVERAGE(H378:H379)</f>
        <v>2.6860088232853263</v>
      </c>
      <c r="J378" s="39">
        <v>41214</v>
      </c>
      <c r="K378" s="38" t="s">
        <v>395</v>
      </c>
    </row>
    <row r="379" spans="1:11" x14ac:dyDescent="0.25">
      <c r="A379" s="38">
        <v>12</v>
      </c>
      <c r="B379" s="39">
        <v>41081</v>
      </c>
      <c r="C379" s="38" t="s">
        <v>625</v>
      </c>
      <c r="D379" s="38" t="s">
        <v>241</v>
      </c>
      <c r="E379" s="38">
        <v>1.01E-2</v>
      </c>
      <c r="F379" s="38">
        <f t="shared" si="23"/>
        <v>4.0122016844209956</v>
      </c>
      <c r="G379" s="38">
        <f t="shared" si="25"/>
        <v>6.0183025266314933</v>
      </c>
      <c r="H379" s="38">
        <f t="shared" si="24"/>
        <v>2.818628109398893</v>
      </c>
      <c r="J379" s="39">
        <v>41214</v>
      </c>
      <c r="K379" s="38" t="s">
        <v>395</v>
      </c>
    </row>
    <row r="380" spans="1:11" x14ac:dyDescent="0.25">
      <c r="A380" s="38">
        <v>12</v>
      </c>
      <c r="B380" s="39">
        <v>41086</v>
      </c>
      <c r="C380" s="38" t="s">
        <v>625</v>
      </c>
      <c r="D380" s="38" t="s">
        <v>241</v>
      </c>
      <c r="E380" s="38">
        <v>1.23E-2</v>
      </c>
      <c r="F380" s="38">
        <f t="shared" si="23"/>
        <v>4.6605626387539889</v>
      </c>
      <c r="G380" s="38">
        <f t="shared" si="25"/>
        <v>6.9908439581309834</v>
      </c>
      <c r="H380" s="38">
        <f t="shared" si="24"/>
        <v>3.4669890637318868</v>
      </c>
      <c r="I380" s="38">
        <f>AVERAGE(H380:H381)</f>
        <v>3.5996083498454539</v>
      </c>
      <c r="J380" s="39">
        <v>41214</v>
      </c>
      <c r="K380" s="38" t="s">
        <v>395</v>
      </c>
    </row>
    <row r="381" spans="1:11" x14ac:dyDescent="0.25">
      <c r="A381" s="38">
        <v>12</v>
      </c>
      <c r="B381" s="39">
        <v>41086</v>
      </c>
      <c r="C381" s="38" t="s">
        <v>625</v>
      </c>
      <c r="D381" s="38" t="s">
        <v>241</v>
      </c>
      <c r="E381" s="38">
        <v>1.32E-2</v>
      </c>
      <c r="F381" s="38">
        <f t="shared" si="23"/>
        <v>4.9258012109811222</v>
      </c>
      <c r="G381" s="38">
        <f t="shared" si="25"/>
        <v>7.3887018164716833</v>
      </c>
      <c r="H381" s="38">
        <f t="shared" si="24"/>
        <v>3.7322276359590205</v>
      </c>
      <c r="J381" s="39">
        <v>41214</v>
      </c>
      <c r="K381" s="38" t="s">
        <v>395</v>
      </c>
    </row>
    <row r="382" spans="1:11" x14ac:dyDescent="0.25">
      <c r="A382" s="38">
        <v>12</v>
      </c>
      <c r="B382" s="39">
        <v>41094</v>
      </c>
      <c r="C382" s="38" t="s">
        <v>625</v>
      </c>
      <c r="D382" s="38" t="s">
        <v>241</v>
      </c>
      <c r="E382" s="38">
        <v>1.23E-2</v>
      </c>
      <c r="F382" s="38">
        <f t="shared" si="23"/>
        <v>4.6605626387539889</v>
      </c>
      <c r="G382" s="38">
        <f t="shared" si="25"/>
        <v>6.9908439581309834</v>
      </c>
      <c r="H382" s="38">
        <f t="shared" si="24"/>
        <v>3.4669890637318868</v>
      </c>
      <c r="I382" s="38">
        <f>AVERAGE(H382:H383)</f>
        <v>3.6732857310196576</v>
      </c>
      <c r="J382" s="39">
        <v>41214</v>
      </c>
      <c r="K382" s="38" t="s">
        <v>395</v>
      </c>
    </row>
    <row r="383" spans="1:11" x14ac:dyDescent="0.25">
      <c r="A383" s="38">
        <v>12</v>
      </c>
      <c r="B383" s="39">
        <v>41094</v>
      </c>
      <c r="C383" s="38" t="s">
        <v>625</v>
      </c>
      <c r="D383" s="38" t="s">
        <v>241</v>
      </c>
      <c r="E383" s="38">
        <v>1.37E-2</v>
      </c>
      <c r="F383" s="38">
        <f t="shared" si="23"/>
        <v>5.0731559733295306</v>
      </c>
      <c r="G383" s="38">
        <f t="shared" si="25"/>
        <v>7.6097339599942959</v>
      </c>
      <c r="H383" s="38">
        <f t="shared" si="24"/>
        <v>3.8795823983074285</v>
      </c>
      <c r="J383" s="39">
        <v>41214</v>
      </c>
      <c r="K383" s="38" t="s">
        <v>395</v>
      </c>
    </row>
    <row r="384" spans="1:11" x14ac:dyDescent="0.25">
      <c r="A384" s="38">
        <v>12</v>
      </c>
      <c r="B384" s="39">
        <v>41101</v>
      </c>
      <c r="C384" s="38" t="s">
        <v>625</v>
      </c>
      <c r="D384" s="38" t="s">
        <v>241</v>
      </c>
      <c r="E384" s="38">
        <v>1.38E-2</v>
      </c>
      <c r="F384" s="38">
        <f t="shared" si="23"/>
        <v>5.1026269257992114</v>
      </c>
      <c r="G384" s="38">
        <f t="shared" si="25"/>
        <v>7.6539403886988175</v>
      </c>
      <c r="H384" s="38">
        <f t="shared" si="24"/>
        <v>3.9090533507771097</v>
      </c>
      <c r="I384" s="38">
        <f>AVERAGE(H384:H385)</f>
        <v>3.8206404933680651</v>
      </c>
      <c r="J384" s="39">
        <v>41214</v>
      </c>
      <c r="K384" s="38" t="s">
        <v>395</v>
      </c>
    </row>
    <row r="385" spans="1:14" x14ac:dyDescent="0.25">
      <c r="A385" s="38">
        <v>12</v>
      </c>
      <c r="B385" s="39">
        <v>41101</v>
      </c>
      <c r="C385" s="38" t="s">
        <v>625</v>
      </c>
      <c r="D385" s="38" t="s">
        <v>241</v>
      </c>
      <c r="E385" s="38">
        <v>1.32E-2</v>
      </c>
      <c r="F385" s="38">
        <f t="shared" si="23"/>
        <v>4.9258012109811222</v>
      </c>
      <c r="G385" s="38">
        <f t="shared" si="25"/>
        <v>7.3887018164716833</v>
      </c>
      <c r="H385" s="38">
        <f t="shared" si="24"/>
        <v>3.7322276359590205</v>
      </c>
      <c r="J385" s="39">
        <v>41214</v>
      </c>
      <c r="K385" s="38" t="s">
        <v>395</v>
      </c>
    </row>
    <row r="386" spans="1:14" x14ac:dyDescent="0.25">
      <c r="A386" s="38">
        <v>12</v>
      </c>
      <c r="B386" s="39">
        <v>41108</v>
      </c>
      <c r="C386" s="38" t="s">
        <v>625</v>
      </c>
      <c r="D386" s="38" t="s">
        <v>241</v>
      </c>
      <c r="E386" s="38">
        <v>9.5999999999999992E-3</v>
      </c>
      <c r="F386" s="38">
        <f t="shared" si="23"/>
        <v>3.8648469220725872</v>
      </c>
      <c r="G386" s="38">
        <f t="shared" si="25"/>
        <v>5.7972703831088808</v>
      </c>
      <c r="H386" s="38">
        <f t="shared" si="24"/>
        <v>2.6712733470504855</v>
      </c>
      <c r="I386" s="38">
        <f>AVERAGE(H386:H387)</f>
        <v>2.6123314421111221</v>
      </c>
      <c r="J386" s="39">
        <v>41214</v>
      </c>
      <c r="K386" s="38" t="s">
        <v>395</v>
      </c>
    </row>
    <row r="387" spans="1:14" x14ac:dyDescent="0.25">
      <c r="A387" s="38">
        <v>12</v>
      </c>
      <c r="B387" s="39">
        <v>41108</v>
      </c>
      <c r="C387" s="38" t="s">
        <v>625</v>
      </c>
      <c r="D387" s="38" t="s">
        <v>241</v>
      </c>
      <c r="E387" s="38">
        <v>9.1999999999999998E-3</v>
      </c>
      <c r="F387" s="38">
        <f t="shared" si="23"/>
        <v>3.7469631121938614</v>
      </c>
      <c r="G387" s="38">
        <f t="shared" si="25"/>
        <v>5.6204446682907925</v>
      </c>
      <c r="H387" s="38">
        <f t="shared" si="24"/>
        <v>2.5533895371717592</v>
      </c>
      <c r="J387" s="39">
        <v>41214</v>
      </c>
      <c r="K387" s="38" t="s">
        <v>395</v>
      </c>
    </row>
    <row r="388" spans="1:14" x14ac:dyDescent="0.25">
      <c r="A388" s="38">
        <v>12</v>
      </c>
      <c r="B388" s="39">
        <v>41115</v>
      </c>
      <c r="C388" s="38" t="s">
        <v>625</v>
      </c>
      <c r="D388" s="38" t="s">
        <v>241</v>
      </c>
      <c r="E388" s="38">
        <v>9.9000000000000008E-3</v>
      </c>
      <c r="F388" s="38">
        <f t="shared" si="23"/>
        <v>3.9532597794816322</v>
      </c>
      <c r="G388" s="38">
        <f t="shared" si="25"/>
        <v>5.9298896692224483</v>
      </c>
      <c r="H388" s="38">
        <f t="shared" si="24"/>
        <v>2.7596862044595305</v>
      </c>
      <c r="I388" s="38">
        <f>AVERAGE(H388:H389)</f>
        <v>3.0691312053911863</v>
      </c>
      <c r="J388" s="39">
        <v>41214</v>
      </c>
      <c r="K388" s="38" t="s">
        <v>395</v>
      </c>
    </row>
    <row r="389" spans="1:14" x14ac:dyDescent="0.25">
      <c r="A389" s="38">
        <v>12</v>
      </c>
      <c r="B389" s="39">
        <v>41115</v>
      </c>
      <c r="C389" s="38" t="s">
        <v>625</v>
      </c>
      <c r="D389" s="38" t="s">
        <v>241</v>
      </c>
      <c r="E389" s="38">
        <v>1.2E-2</v>
      </c>
      <c r="F389" s="38">
        <f t="shared" si="23"/>
        <v>4.5721497813449439</v>
      </c>
      <c r="G389" s="38">
        <f t="shared" si="25"/>
        <v>6.8582246720174158</v>
      </c>
      <c r="H389" s="38">
        <f t="shared" si="24"/>
        <v>3.3785762063228422</v>
      </c>
      <c r="J389" s="39">
        <v>41214</v>
      </c>
      <c r="K389" s="38" t="s">
        <v>395</v>
      </c>
    </row>
    <row r="390" spans="1:14" x14ac:dyDescent="0.25">
      <c r="A390" s="38">
        <v>12</v>
      </c>
      <c r="B390" s="39">
        <v>41122</v>
      </c>
      <c r="C390" s="38" t="s">
        <v>625</v>
      </c>
      <c r="D390" s="38" t="s">
        <v>241</v>
      </c>
      <c r="E390" s="38">
        <v>1.49E-2</v>
      </c>
      <c r="F390" s="38">
        <f t="shared" si="23"/>
        <v>5.426807402965709</v>
      </c>
      <c r="G390" s="38">
        <f t="shared" si="25"/>
        <v>8.1402111044485643</v>
      </c>
      <c r="H390" s="38">
        <f t="shared" si="24"/>
        <v>4.2332338279436073</v>
      </c>
      <c r="I390" s="38">
        <f>AVERAGE(H390:H391)</f>
        <v>4.3658531140571739</v>
      </c>
      <c r="J390" s="39">
        <v>41214</v>
      </c>
      <c r="K390" s="38" t="s">
        <v>395</v>
      </c>
    </row>
    <row r="391" spans="1:14" x14ac:dyDescent="0.25">
      <c r="A391" s="38">
        <v>12</v>
      </c>
      <c r="B391" s="39">
        <v>41122</v>
      </c>
      <c r="C391" s="38" t="s">
        <v>625</v>
      </c>
      <c r="D391" s="38" t="s">
        <v>241</v>
      </c>
      <c r="E391" s="38">
        <v>1.5800000000000002E-2</v>
      </c>
      <c r="F391" s="38">
        <f t="shared" si="23"/>
        <v>5.6920459751928432</v>
      </c>
      <c r="G391" s="38">
        <f t="shared" si="25"/>
        <v>8.5380689627892643</v>
      </c>
      <c r="H391" s="38">
        <f t="shared" si="24"/>
        <v>4.4984724001707406</v>
      </c>
      <c r="J391" s="39">
        <v>41214</v>
      </c>
      <c r="K391" s="38" t="s">
        <v>395</v>
      </c>
    </row>
    <row r="392" spans="1:14" x14ac:dyDescent="0.25">
      <c r="A392" s="38" t="s">
        <v>586</v>
      </c>
      <c r="C392" s="38" t="s">
        <v>586</v>
      </c>
      <c r="D392" s="38" t="s">
        <v>241</v>
      </c>
      <c r="E392" s="38">
        <v>4.4999999999999997E-3</v>
      </c>
      <c r="F392" s="38">
        <f t="shared" si="23"/>
        <v>2.3618283461188292</v>
      </c>
      <c r="G392" s="38">
        <f t="shared" si="25"/>
        <v>3.542742519178244</v>
      </c>
      <c r="J392" s="39">
        <v>41214</v>
      </c>
      <c r="K392" s="38" t="s">
        <v>395</v>
      </c>
    </row>
    <row r="393" spans="1:14" x14ac:dyDescent="0.25">
      <c r="A393" s="38" t="s">
        <v>586</v>
      </c>
      <c r="C393" s="38" t="s">
        <v>586</v>
      </c>
      <c r="D393" s="38" t="s">
        <v>241</v>
      </c>
      <c r="E393" s="38">
        <v>3.5999999999999999E-3</v>
      </c>
      <c r="F393" s="38">
        <f t="shared" si="23"/>
        <v>2.0965897738916954</v>
      </c>
      <c r="G393" s="38">
        <f t="shared" si="25"/>
        <v>3.1448846608375431</v>
      </c>
      <c r="J393" s="39">
        <v>41214</v>
      </c>
      <c r="K393" s="38" t="s">
        <v>395</v>
      </c>
    </row>
    <row r="394" spans="1:14" x14ac:dyDescent="0.25">
      <c r="A394" s="38">
        <v>222</v>
      </c>
      <c r="B394" s="39">
        <v>41128</v>
      </c>
      <c r="C394" s="38" t="s">
        <v>393</v>
      </c>
      <c r="D394" s="38" t="s">
        <v>241</v>
      </c>
      <c r="E394" s="38">
        <v>7.6E-3</v>
      </c>
      <c r="F394" s="38">
        <f t="shared" ref="F394:F457" si="26">E394*$N$407+$N$408</f>
        <v>3.8664230480868214</v>
      </c>
      <c r="G394" s="38">
        <f t="shared" si="25"/>
        <v>5.7996345721302323</v>
      </c>
      <c r="H394" s="38">
        <f t="shared" ref="H394:H457" si="27">(E394-AVERAGE($E$486:$E$487))*$N$407+$N$408</f>
        <v>2.609018856943274</v>
      </c>
      <c r="I394" s="38">
        <f>AVERAGE(H394:H395)</f>
        <v>2.3871239996826477</v>
      </c>
      <c r="J394" s="39">
        <v>41215</v>
      </c>
      <c r="K394" s="38" t="s">
        <v>395</v>
      </c>
      <c r="M394" s="38">
        <v>0</v>
      </c>
      <c r="N394" s="38">
        <v>0</v>
      </c>
    </row>
    <row r="395" spans="1:14" x14ac:dyDescent="0.25">
      <c r="A395" s="38">
        <v>222</v>
      </c>
      <c r="B395" s="39">
        <v>41128</v>
      </c>
      <c r="C395" s="38" t="s">
        <v>393</v>
      </c>
      <c r="D395" s="38" t="s">
        <v>241</v>
      </c>
      <c r="E395" s="38">
        <v>6.1000000000000004E-3</v>
      </c>
      <c r="F395" s="38">
        <f t="shared" si="26"/>
        <v>3.4226333335655692</v>
      </c>
      <c r="G395" s="38">
        <f t="shared" si="25"/>
        <v>5.1339500003483538</v>
      </c>
      <c r="H395" s="38">
        <f t="shared" si="27"/>
        <v>2.1652291424220218</v>
      </c>
      <c r="J395" s="39">
        <v>41215</v>
      </c>
      <c r="K395" s="38" t="s">
        <v>395</v>
      </c>
      <c r="M395" s="38">
        <v>0</v>
      </c>
      <c r="N395" s="38">
        <v>1E-4</v>
      </c>
    </row>
    <row r="396" spans="1:14" x14ac:dyDescent="0.25">
      <c r="A396" s="38">
        <v>222</v>
      </c>
      <c r="B396" s="39">
        <v>41128</v>
      </c>
      <c r="C396" s="38" t="s">
        <v>396</v>
      </c>
      <c r="D396" s="38" t="s">
        <v>241</v>
      </c>
      <c r="E396" s="38">
        <v>6.7000000000000002E-3</v>
      </c>
      <c r="F396" s="38">
        <f t="shared" si="26"/>
        <v>3.6001492193740701</v>
      </c>
      <c r="G396" s="38">
        <f t="shared" si="25"/>
        <v>5.4002238290611047</v>
      </c>
      <c r="H396" s="38">
        <f t="shared" si="27"/>
        <v>2.3427450282305227</v>
      </c>
      <c r="I396" s="38">
        <f>AVERAGE(H396:H397)</f>
        <v>2.6533978283953989</v>
      </c>
      <c r="J396" s="39">
        <v>41215</v>
      </c>
      <c r="K396" s="38" t="s">
        <v>395</v>
      </c>
      <c r="M396" s="38">
        <v>5.0190000000000001</v>
      </c>
      <c r="N396" s="38">
        <v>1.4800000000000001E-2</v>
      </c>
    </row>
    <row r="397" spans="1:14" x14ac:dyDescent="0.25">
      <c r="A397" s="38">
        <v>222</v>
      </c>
      <c r="B397" s="39">
        <v>41128</v>
      </c>
      <c r="C397" s="38" t="s">
        <v>396</v>
      </c>
      <c r="D397" s="38" t="s">
        <v>241</v>
      </c>
      <c r="E397" s="38">
        <v>8.8000000000000005E-3</v>
      </c>
      <c r="F397" s="38">
        <f t="shared" si="26"/>
        <v>4.2214548197038226</v>
      </c>
      <c r="G397" s="38">
        <f t="shared" si="25"/>
        <v>6.332182229555734</v>
      </c>
      <c r="H397" s="38">
        <f t="shared" si="27"/>
        <v>2.9640506285602752</v>
      </c>
      <c r="J397" s="39">
        <v>41215</v>
      </c>
      <c r="K397" s="38" t="s">
        <v>395</v>
      </c>
      <c r="M397" s="38">
        <v>5.0190000000000001</v>
      </c>
      <c r="N397" s="38">
        <v>1.43E-2</v>
      </c>
    </row>
    <row r="398" spans="1:14" x14ac:dyDescent="0.25">
      <c r="A398" s="38">
        <v>222</v>
      </c>
      <c r="B398" s="39">
        <v>41128</v>
      </c>
      <c r="C398" s="38" t="s">
        <v>397</v>
      </c>
      <c r="D398" s="38" t="s">
        <v>241</v>
      </c>
      <c r="E398" s="38">
        <v>5.8999999999999999E-3</v>
      </c>
      <c r="F398" s="38">
        <f t="shared" si="26"/>
        <v>3.363461371629402</v>
      </c>
      <c r="G398" s="38">
        <f t="shared" si="25"/>
        <v>5.0451920574441029</v>
      </c>
      <c r="H398" s="38">
        <f t="shared" si="27"/>
        <v>2.106057180485855</v>
      </c>
      <c r="I398" s="38">
        <f>AVERAGE(H398:H399)</f>
        <v>2.0912641900018132</v>
      </c>
      <c r="J398" s="39">
        <v>41215</v>
      </c>
      <c r="K398" s="38" t="s">
        <v>395</v>
      </c>
      <c r="M398" s="38">
        <v>9.9008000000000003</v>
      </c>
      <c r="N398" s="38">
        <v>2.6599999999999999E-2</v>
      </c>
    </row>
    <row r="399" spans="1:14" x14ac:dyDescent="0.25">
      <c r="A399" s="38">
        <v>222</v>
      </c>
      <c r="B399" s="39">
        <v>41128</v>
      </c>
      <c r="C399" s="38" t="s">
        <v>397</v>
      </c>
      <c r="D399" s="38" t="s">
        <v>241</v>
      </c>
      <c r="E399" s="38">
        <v>5.7999999999999996E-3</v>
      </c>
      <c r="F399" s="38">
        <f t="shared" si="26"/>
        <v>3.3338753906613188</v>
      </c>
      <c r="G399" s="38">
        <f t="shared" si="25"/>
        <v>5.0008130859919779</v>
      </c>
      <c r="H399" s="38">
        <f t="shared" si="27"/>
        <v>2.0764711995177714</v>
      </c>
      <c r="J399" s="39">
        <v>41215</v>
      </c>
      <c r="K399" s="38" t="s">
        <v>395</v>
      </c>
      <c r="M399" s="38">
        <v>9.9008000000000003</v>
      </c>
      <c r="N399" s="38">
        <v>2.76E-2</v>
      </c>
    </row>
    <row r="400" spans="1:14" x14ac:dyDescent="0.25">
      <c r="A400" s="38">
        <v>222</v>
      </c>
      <c r="B400" s="39">
        <v>41128</v>
      </c>
      <c r="C400" s="38" t="s">
        <v>398</v>
      </c>
      <c r="D400" s="38" t="s">
        <v>241</v>
      </c>
      <c r="E400" s="38">
        <v>2.69E-2</v>
      </c>
      <c r="F400" s="38">
        <f t="shared" si="26"/>
        <v>9.5765173749269294</v>
      </c>
      <c r="G400" s="38">
        <f t="shared" si="25"/>
        <v>14.364776062390394</v>
      </c>
      <c r="H400" s="38">
        <f t="shared" si="27"/>
        <v>8.3191131837833829</v>
      </c>
      <c r="I400" s="38">
        <f>AVERAGE(H400:H401)</f>
        <v>8.2895272028153002</v>
      </c>
      <c r="J400" s="39">
        <v>41215</v>
      </c>
      <c r="K400" s="38" t="s">
        <v>395</v>
      </c>
      <c r="M400" s="38">
        <v>29.981999999999999</v>
      </c>
      <c r="N400" s="38">
        <v>8.8700000000000001E-2</v>
      </c>
    </row>
    <row r="401" spans="1:14" x14ac:dyDescent="0.25">
      <c r="A401" s="38">
        <v>222</v>
      </c>
      <c r="B401" s="39">
        <v>41128</v>
      </c>
      <c r="C401" s="38" t="s">
        <v>398</v>
      </c>
      <c r="D401" s="38" t="s">
        <v>241</v>
      </c>
      <c r="E401" s="38">
        <v>2.6700000000000002E-2</v>
      </c>
      <c r="F401" s="38">
        <f t="shared" si="26"/>
        <v>9.517345412990764</v>
      </c>
      <c r="G401" s="38">
        <f t="shared" si="25"/>
        <v>14.276018119486146</v>
      </c>
      <c r="H401" s="38">
        <f t="shared" si="27"/>
        <v>8.2599412218472157</v>
      </c>
      <c r="J401" s="39">
        <v>41215</v>
      </c>
      <c r="K401" s="38" t="s">
        <v>395</v>
      </c>
      <c r="M401" s="38">
        <v>29.981999999999999</v>
      </c>
      <c r="N401" s="38">
        <v>8.7800000000000003E-2</v>
      </c>
    </row>
    <row r="402" spans="1:14" x14ac:dyDescent="0.25">
      <c r="A402" s="38">
        <v>222</v>
      </c>
      <c r="B402" s="39">
        <v>41128</v>
      </c>
      <c r="C402" s="38" t="s">
        <v>399</v>
      </c>
      <c r="D402" s="38" t="s">
        <v>241</v>
      </c>
      <c r="E402" s="38">
        <v>1.9E-2</v>
      </c>
      <c r="F402" s="38">
        <f t="shared" si="26"/>
        <v>7.2392248784483355</v>
      </c>
      <c r="G402" s="38">
        <f t="shared" si="25"/>
        <v>10.858837317672503</v>
      </c>
      <c r="H402" s="38">
        <f t="shared" si="27"/>
        <v>5.981820687304789</v>
      </c>
      <c r="I402" s="38">
        <f>AVERAGE(H402:H403)</f>
        <v>6.1001646111771226</v>
      </c>
      <c r="J402" s="39">
        <v>41215</v>
      </c>
      <c r="K402" s="38" t="s">
        <v>395</v>
      </c>
      <c r="M402" s="38">
        <v>60.002000000000002</v>
      </c>
      <c r="N402" s="38">
        <v>0.19969999999999999</v>
      </c>
    </row>
    <row r="403" spans="1:14" x14ac:dyDescent="0.25">
      <c r="A403" s="38">
        <v>222</v>
      </c>
      <c r="B403" s="39">
        <v>41128</v>
      </c>
      <c r="C403" s="38" t="s">
        <v>399</v>
      </c>
      <c r="D403" s="38" t="s">
        <v>241</v>
      </c>
      <c r="E403" s="38">
        <v>1.9800000000000002E-2</v>
      </c>
      <c r="F403" s="38">
        <f t="shared" si="26"/>
        <v>7.4759127261930045</v>
      </c>
      <c r="G403" s="38">
        <f t="shared" si="25"/>
        <v>11.213869089289506</v>
      </c>
      <c r="H403" s="38">
        <f t="shared" si="27"/>
        <v>6.2185085350494571</v>
      </c>
      <c r="J403" s="39">
        <v>41215</v>
      </c>
      <c r="K403" s="38" t="s">
        <v>395</v>
      </c>
      <c r="M403" s="38">
        <v>60.002000000000002</v>
      </c>
      <c r="N403" s="38">
        <v>0.19220000000000001</v>
      </c>
    </row>
    <row r="404" spans="1:14" x14ac:dyDescent="0.25">
      <c r="A404" s="38">
        <v>222</v>
      </c>
      <c r="B404" s="39">
        <v>41128</v>
      </c>
      <c r="C404" s="38" t="s">
        <v>400</v>
      </c>
      <c r="D404" s="38" t="s">
        <v>241</v>
      </c>
      <c r="E404" s="38">
        <v>2.98E-2</v>
      </c>
      <c r="F404" s="38">
        <f t="shared" si="26"/>
        <v>10.43451082300135</v>
      </c>
      <c r="G404" s="38">
        <f t="shared" si="25"/>
        <v>15.651766234502025</v>
      </c>
      <c r="H404" s="38">
        <f t="shared" si="27"/>
        <v>9.1771066318578036</v>
      </c>
      <c r="I404" s="38">
        <f>AVERAGE(H404:H405)</f>
        <v>9.3102435462141795</v>
      </c>
      <c r="J404" s="39">
        <v>41215</v>
      </c>
      <c r="K404" s="38" t="s">
        <v>395</v>
      </c>
      <c r="M404" s="38">
        <v>200.11600000000001</v>
      </c>
      <c r="N404" s="38">
        <v>0.66839999999999999</v>
      </c>
    </row>
    <row r="405" spans="1:14" x14ac:dyDescent="0.25">
      <c r="A405" s="38">
        <v>222</v>
      </c>
      <c r="B405" s="39">
        <v>41128</v>
      </c>
      <c r="C405" s="38" t="s">
        <v>400</v>
      </c>
      <c r="D405" s="38" t="s">
        <v>241</v>
      </c>
      <c r="E405" s="38">
        <v>3.0700000000000002E-2</v>
      </c>
      <c r="F405" s="38">
        <f t="shared" si="26"/>
        <v>10.700784651714102</v>
      </c>
      <c r="G405" s="38">
        <f t="shared" si="25"/>
        <v>16.051176977571153</v>
      </c>
      <c r="H405" s="38">
        <f t="shared" si="27"/>
        <v>9.4433804605705554</v>
      </c>
      <c r="J405" s="39">
        <v>41215</v>
      </c>
      <c r="K405" s="38" t="s">
        <v>395</v>
      </c>
      <c r="M405" s="38">
        <v>200.11600000000001</v>
      </c>
      <c r="N405" s="38">
        <v>0.67610000000000003</v>
      </c>
    </row>
    <row r="406" spans="1:14" x14ac:dyDescent="0.25">
      <c r="A406" s="38">
        <v>222</v>
      </c>
      <c r="B406" s="39">
        <v>41128</v>
      </c>
      <c r="C406" s="38" t="s">
        <v>401</v>
      </c>
      <c r="D406" s="38" t="s">
        <v>241</v>
      </c>
      <c r="E406" s="38">
        <v>1.32E-2</v>
      </c>
      <c r="F406" s="38">
        <f t="shared" si="26"/>
        <v>5.523237982299495</v>
      </c>
      <c r="G406" s="38">
        <f t="shared" si="25"/>
        <v>8.2848569734492425</v>
      </c>
      <c r="H406" s="38">
        <f t="shared" si="27"/>
        <v>4.2658337911559476</v>
      </c>
      <c r="I406" s="38">
        <f>AVERAGE(H406:H407)</f>
        <v>3.9847669719591545</v>
      </c>
      <c r="J406" s="39">
        <v>41215</v>
      </c>
      <c r="K406" s="38" t="s">
        <v>395</v>
      </c>
    </row>
    <row r="407" spans="1:14" x14ac:dyDescent="0.25">
      <c r="A407" s="38">
        <v>222</v>
      </c>
      <c r="B407" s="39">
        <v>41128</v>
      </c>
      <c r="C407" s="38" t="s">
        <v>401</v>
      </c>
      <c r="D407" s="38" t="s">
        <v>241</v>
      </c>
      <c r="E407" s="38">
        <v>1.1299999999999999E-2</v>
      </c>
      <c r="F407" s="38">
        <f t="shared" si="26"/>
        <v>4.9611043439059088</v>
      </c>
      <c r="G407" s="38">
        <f t="shared" si="25"/>
        <v>7.4416565158588632</v>
      </c>
      <c r="H407" s="38">
        <f t="shared" si="27"/>
        <v>3.7037001527623619</v>
      </c>
      <c r="J407" s="39">
        <v>41215</v>
      </c>
      <c r="K407" s="38" t="s">
        <v>395</v>
      </c>
      <c r="M407" s="38" t="s">
        <v>404</v>
      </c>
      <c r="N407" s="38">
        <f>SLOPE(M394:M405,N394:N405)</f>
        <v>295.85980968083464</v>
      </c>
    </row>
    <row r="408" spans="1:14" x14ac:dyDescent="0.25">
      <c r="A408" s="38">
        <v>222</v>
      </c>
      <c r="B408" s="39">
        <v>41128</v>
      </c>
      <c r="C408" s="38" t="s">
        <v>402</v>
      </c>
      <c r="D408" s="38" t="s">
        <v>241</v>
      </c>
      <c r="E408" s="38">
        <v>4.3099999999999999E-2</v>
      </c>
      <c r="F408" s="38">
        <f t="shared" si="26"/>
        <v>14.36944629175645</v>
      </c>
      <c r="G408" s="38">
        <f t="shared" si="25"/>
        <v>21.554169437634677</v>
      </c>
      <c r="H408" s="38">
        <f t="shared" si="27"/>
        <v>13.112042100612902</v>
      </c>
      <c r="I408" s="38">
        <f>AVERAGE(H408:H409)</f>
        <v>13.304350976905447</v>
      </c>
      <c r="J408" s="39">
        <v>41215</v>
      </c>
      <c r="K408" s="38" t="s">
        <v>395</v>
      </c>
      <c r="M408" s="38" t="s">
        <v>405</v>
      </c>
      <c r="N408" s="38">
        <f>INTERCEPT(M394:M405,N394:N405)</f>
        <v>1.6178884945124778</v>
      </c>
    </row>
    <row r="409" spans="1:14" x14ac:dyDescent="0.25">
      <c r="A409" s="38">
        <v>222</v>
      </c>
      <c r="B409" s="39">
        <v>41128</v>
      </c>
      <c r="C409" s="38" t="s">
        <v>402</v>
      </c>
      <c r="D409" s="38" t="s">
        <v>241</v>
      </c>
      <c r="E409" s="38">
        <v>4.4400000000000002E-2</v>
      </c>
      <c r="F409" s="38">
        <f t="shared" si="26"/>
        <v>14.754064044341536</v>
      </c>
      <c r="G409" s="38">
        <f t="shared" si="25"/>
        <v>22.131096066512306</v>
      </c>
      <c r="H409" s="38">
        <f t="shared" si="27"/>
        <v>13.49665985319799</v>
      </c>
      <c r="J409" s="39">
        <v>41215</v>
      </c>
      <c r="K409" s="38" t="s">
        <v>395</v>
      </c>
      <c r="M409" s="38" t="s">
        <v>407</v>
      </c>
      <c r="N409" s="38">
        <f>RSQ(M394:M405,N394:N405)</f>
        <v>0.99960455294514716</v>
      </c>
    </row>
    <row r="410" spans="1:14" x14ac:dyDescent="0.25">
      <c r="A410" s="38">
        <v>222</v>
      </c>
      <c r="B410" s="39">
        <v>41128</v>
      </c>
      <c r="C410" s="38" t="s">
        <v>403</v>
      </c>
      <c r="D410" s="38" t="s">
        <v>241</v>
      </c>
      <c r="E410" s="38">
        <v>5.8200000000000002E-2</v>
      </c>
      <c r="F410" s="38">
        <f t="shared" si="26"/>
        <v>18.836929417937053</v>
      </c>
      <c r="G410" s="38">
        <f t="shared" si="25"/>
        <v>28.255394126905578</v>
      </c>
      <c r="H410" s="38">
        <f t="shared" si="27"/>
        <v>17.579525226793507</v>
      </c>
      <c r="I410" s="38">
        <f>AVERAGE(H410:H411)</f>
        <v>17.416802331469047</v>
      </c>
      <c r="J410" s="39">
        <v>41215</v>
      </c>
      <c r="K410" s="38" t="s">
        <v>395</v>
      </c>
    </row>
    <row r="411" spans="1:14" x14ac:dyDescent="0.25">
      <c r="A411" s="38">
        <v>222</v>
      </c>
      <c r="B411" s="39">
        <v>41128</v>
      </c>
      <c r="C411" s="38" t="s">
        <v>403</v>
      </c>
      <c r="D411" s="38" t="s">
        <v>241</v>
      </c>
      <c r="E411" s="38">
        <v>5.7099999999999998E-2</v>
      </c>
      <c r="F411" s="38">
        <f t="shared" si="26"/>
        <v>18.511483627288136</v>
      </c>
      <c r="G411" s="38">
        <f t="shared" si="25"/>
        <v>27.767225440932204</v>
      </c>
      <c r="H411" s="38">
        <f t="shared" si="27"/>
        <v>17.254079436144586</v>
      </c>
      <c r="J411" s="39">
        <v>41215</v>
      </c>
      <c r="K411" s="38" t="s">
        <v>395</v>
      </c>
    </row>
    <row r="412" spans="1:14" x14ac:dyDescent="0.25">
      <c r="A412" s="38">
        <v>222</v>
      </c>
      <c r="B412" s="39">
        <v>41128</v>
      </c>
      <c r="C412" s="38" t="s">
        <v>406</v>
      </c>
      <c r="D412" s="38" t="s">
        <v>241</v>
      </c>
      <c r="E412" s="38">
        <v>5.0999999999999997E-2</v>
      </c>
      <c r="F412" s="38">
        <f t="shared" si="26"/>
        <v>16.706738788235043</v>
      </c>
      <c r="G412" s="38">
        <f t="shared" si="25"/>
        <v>25.060108182352565</v>
      </c>
      <c r="H412" s="38">
        <f t="shared" si="27"/>
        <v>15.449334597091497</v>
      </c>
      <c r="I412" s="38">
        <f>AVERAGE(H412:H413)</f>
        <v>15.582471511447872</v>
      </c>
      <c r="J412" s="39">
        <v>41215</v>
      </c>
      <c r="K412" s="38" t="s">
        <v>395</v>
      </c>
    </row>
    <row r="413" spans="1:14" x14ac:dyDescent="0.25">
      <c r="A413" s="38">
        <v>222</v>
      </c>
      <c r="B413" s="39">
        <v>41128</v>
      </c>
      <c r="C413" s="38" t="s">
        <v>406</v>
      </c>
      <c r="D413" s="38" t="s">
        <v>241</v>
      </c>
      <c r="E413" s="38">
        <v>5.1900000000000002E-2</v>
      </c>
      <c r="F413" s="38">
        <f t="shared" si="26"/>
        <v>16.973012616947798</v>
      </c>
      <c r="G413" s="38">
        <f t="shared" si="25"/>
        <v>25.459518925421698</v>
      </c>
      <c r="H413" s="38">
        <f t="shared" si="27"/>
        <v>15.715608425804248</v>
      </c>
      <c r="J413" s="39">
        <v>41215</v>
      </c>
      <c r="K413" s="38" t="s">
        <v>395</v>
      </c>
    </row>
    <row r="414" spans="1:14" x14ac:dyDescent="0.25">
      <c r="A414" s="38">
        <v>222</v>
      </c>
      <c r="B414" s="39">
        <v>41128</v>
      </c>
      <c r="C414" s="38" t="s">
        <v>408</v>
      </c>
      <c r="D414" s="38" t="s">
        <v>241</v>
      </c>
      <c r="E414" s="38">
        <v>1.77E-2</v>
      </c>
      <c r="F414" s="38">
        <f t="shared" si="26"/>
        <v>6.854607125863251</v>
      </c>
      <c r="G414" s="38">
        <f t="shared" si="25"/>
        <v>10.281910688794877</v>
      </c>
      <c r="H414" s="38">
        <f t="shared" si="27"/>
        <v>5.5972029347197036</v>
      </c>
      <c r="I414" s="38">
        <f>AVERAGE(H414:H415)</f>
        <v>5.7155468585920373</v>
      </c>
      <c r="J414" s="39">
        <v>41215</v>
      </c>
      <c r="K414" s="38" t="s">
        <v>395</v>
      </c>
    </row>
    <row r="415" spans="1:14" x14ac:dyDescent="0.25">
      <c r="A415" s="38">
        <v>222</v>
      </c>
      <c r="B415" s="39">
        <v>41128</v>
      </c>
      <c r="C415" s="38" t="s">
        <v>408</v>
      </c>
      <c r="D415" s="38" t="s">
        <v>241</v>
      </c>
      <c r="E415" s="38">
        <v>1.8499999999999999E-2</v>
      </c>
      <c r="F415" s="38">
        <f t="shared" si="26"/>
        <v>7.0912949736079183</v>
      </c>
      <c r="G415" s="38">
        <f t="shared" si="25"/>
        <v>10.636942460411877</v>
      </c>
      <c r="H415" s="38">
        <f t="shared" si="27"/>
        <v>5.8338907824643709</v>
      </c>
      <c r="J415" s="39">
        <v>41215</v>
      </c>
      <c r="K415" s="38" t="s">
        <v>395</v>
      </c>
    </row>
    <row r="416" spans="1:14" x14ac:dyDescent="0.25">
      <c r="A416" s="38">
        <v>222</v>
      </c>
      <c r="B416" s="39">
        <v>41128</v>
      </c>
      <c r="C416" s="38" t="s">
        <v>409</v>
      </c>
      <c r="D416" s="38" t="s">
        <v>241</v>
      </c>
      <c r="E416" s="38">
        <v>1.8800000000000001E-2</v>
      </c>
      <c r="F416" s="38">
        <f t="shared" si="26"/>
        <v>7.1800529165121691</v>
      </c>
      <c r="G416" s="38">
        <f t="shared" si="25"/>
        <v>10.770079374768255</v>
      </c>
      <c r="H416" s="38">
        <f t="shared" si="27"/>
        <v>5.9226487253686217</v>
      </c>
      <c r="I416" s="38">
        <f>AVERAGE(H416:H417)</f>
        <v>5.8486837729484131</v>
      </c>
      <c r="J416" s="39">
        <v>41215</v>
      </c>
      <c r="K416" s="38" t="s">
        <v>395</v>
      </c>
    </row>
    <row r="417" spans="1:11" x14ac:dyDescent="0.25">
      <c r="A417" s="38">
        <v>222</v>
      </c>
      <c r="B417" s="39">
        <v>41128</v>
      </c>
      <c r="C417" s="38" t="s">
        <v>409</v>
      </c>
      <c r="D417" s="38" t="s">
        <v>241</v>
      </c>
      <c r="E417" s="38">
        <v>1.83E-2</v>
      </c>
      <c r="F417" s="38">
        <f t="shared" si="26"/>
        <v>7.0321230116717519</v>
      </c>
      <c r="G417" s="38">
        <f t="shared" si="25"/>
        <v>10.548184517507629</v>
      </c>
      <c r="H417" s="38">
        <f t="shared" si="27"/>
        <v>5.7747188205282045</v>
      </c>
      <c r="J417" s="39">
        <v>41215</v>
      </c>
      <c r="K417" s="38" t="s">
        <v>395</v>
      </c>
    </row>
    <row r="418" spans="1:11" x14ac:dyDescent="0.25">
      <c r="A418" s="38">
        <v>222</v>
      </c>
      <c r="B418" s="39">
        <v>41128</v>
      </c>
      <c r="C418" s="38" t="s">
        <v>410</v>
      </c>
      <c r="D418" s="38" t="s">
        <v>241</v>
      </c>
      <c r="E418" s="38">
        <v>3.8800000000000001E-2</v>
      </c>
      <c r="F418" s="38">
        <f t="shared" si="26"/>
        <v>13.097249110128862</v>
      </c>
      <c r="G418" s="38">
        <f t="shared" si="25"/>
        <v>19.645873665193292</v>
      </c>
      <c r="H418" s="38">
        <f t="shared" si="27"/>
        <v>11.839844918985314</v>
      </c>
      <c r="I418" s="38">
        <f>AVERAGE(H418:H419)</f>
        <v>12.017360804793816</v>
      </c>
      <c r="J418" s="39">
        <v>41215</v>
      </c>
      <c r="K418" s="38" t="s">
        <v>395</v>
      </c>
    </row>
    <row r="419" spans="1:11" x14ac:dyDescent="0.25">
      <c r="A419" s="38">
        <v>222</v>
      </c>
      <c r="B419" s="39">
        <v>41128</v>
      </c>
      <c r="C419" s="38" t="s">
        <v>410</v>
      </c>
      <c r="D419" s="38" t="s">
        <v>241</v>
      </c>
      <c r="E419" s="38">
        <v>0.04</v>
      </c>
      <c r="F419" s="38">
        <f t="shared" si="26"/>
        <v>13.452280881745864</v>
      </c>
      <c r="G419" s="38">
        <f t="shared" si="25"/>
        <v>20.178421322618796</v>
      </c>
      <c r="H419" s="38">
        <f t="shared" si="27"/>
        <v>12.194876690602317</v>
      </c>
      <c r="J419" s="39">
        <v>41215</v>
      </c>
      <c r="K419" s="38" t="s">
        <v>395</v>
      </c>
    </row>
    <row r="420" spans="1:11" x14ac:dyDescent="0.25">
      <c r="A420" s="38">
        <v>222</v>
      </c>
      <c r="B420" s="39">
        <v>41128</v>
      </c>
      <c r="C420" s="38" t="s">
        <v>411</v>
      </c>
      <c r="D420" s="38" t="s">
        <v>241</v>
      </c>
      <c r="E420" s="38">
        <v>2.8400000000000002E-2</v>
      </c>
      <c r="F420" s="38">
        <f t="shared" si="26"/>
        <v>10.020307089448183</v>
      </c>
      <c r="G420" s="38">
        <f t="shared" si="25"/>
        <v>15.030460634172275</v>
      </c>
      <c r="H420" s="38">
        <f t="shared" si="27"/>
        <v>8.7629028983046346</v>
      </c>
      <c r="I420" s="38">
        <f>AVERAGE(H420:H421)</f>
        <v>8.9404187841131346</v>
      </c>
      <c r="J420" s="39">
        <v>41215</v>
      </c>
      <c r="K420" s="38" t="s">
        <v>395</v>
      </c>
    </row>
    <row r="421" spans="1:11" x14ac:dyDescent="0.25">
      <c r="A421" s="38">
        <v>222</v>
      </c>
      <c r="B421" s="39">
        <v>41128</v>
      </c>
      <c r="C421" s="38" t="s">
        <v>411</v>
      </c>
      <c r="D421" s="38" t="s">
        <v>241</v>
      </c>
      <c r="E421" s="38">
        <v>2.9600000000000001E-2</v>
      </c>
      <c r="F421" s="38">
        <f t="shared" si="26"/>
        <v>10.375338861065183</v>
      </c>
      <c r="G421" s="38">
        <f t="shared" si="25"/>
        <v>15.563008291597775</v>
      </c>
      <c r="H421" s="38">
        <f t="shared" si="27"/>
        <v>9.1179346699216364</v>
      </c>
      <c r="J421" s="39">
        <v>41215</v>
      </c>
      <c r="K421" s="38" t="s">
        <v>395</v>
      </c>
    </row>
    <row r="422" spans="1:11" x14ac:dyDescent="0.25">
      <c r="A422" s="38">
        <v>222</v>
      </c>
      <c r="B422" s="39">
        <v>41128</v>
      </c>
      <c r="C422" s="38" t="s">
        <v>412</v>
      </c>
      <c r="D422" s="38" t="s">
        <v>241</v>
      </c>
      <c r="E422" s="38">
        <v>2.81E-2</v>
      </c>
      <c r="F422" s="38">
        <f t="shared" si="26"/>
        <v>9.9315491465439312</v>
      </c>
      <c r="G422" s="38">
        <f t="shared" si="25"/>
        <v>14.897323719815898</v>
      </c>
      <c r="H422" s="38">
        <f t="shared" si="27"/>
        <v>8.6741449554003829</v>
      </c>
      <c r="I422" s="38">
        <f>AVERAGE(H422:H423)</f>
        <v>8.3191131837833829</v>
      </c>
      <c r="J422" s="39">
        <v>41215</v>
      </c>
      <c r="K422" s="38" t="s">
        <v>395</v>
      </c>
    </row>
    <row r="423" spans="1:11" x14ac:dyDescent="0.25">
      <c r="A423" s="38">
        <v>222</v>
      </c>
      <c r="B423" s="39">
        <v>41128</v>
      </c>
      <c r="C423" s="38" t="s">
        <v>412</v>
      </c>
      <c r="D423" s="38" t="s">
        <v>241</v>
      </c>
      <c r="E423" s="38">
        <v>2.5700000000000001E-2</v>
      </c>
      <c r="F423" s="38">
        <f t="shared" si="26"/>
        <v>9.2214856033099295</v>
      </c>
      <c r="G423" s="38">
        <f t="shared" si="25"/>
        <v>13.832228404964894</v>
      </c>
      <c r="H423" s="38">
        <f t="shared" si="27"/>
        <v>7.9640814121663812</v>
      </c>
      <c r="J423" s="39">
        <v>41215</v>
      </c>
      <c r="K423" s="38" t="s">
        <v>395</v>
      </c>
    </row>
    <row r="424" spans="1:11" x14ac:dyDescent="0.25">
      <c r="A424" s="38">
        <v>222</v>
      </c>
      <c r="B424" s="39">
        <v>41128</v>
      </c>
      <c r="C424" s="38" t="s">
        <v>413</v>
      </c>
      <c r="D424" s="38" t="s">
        <v>241</v>
      </c>
      <c r="E424" s="38">
        <v>1.8100000000000002E-2</v>
      </c>
      <c r="F424" s="38">
        <f t="shared" si="26"/>
        <v>6.9729510497355855</v>
      </c>
      <c r="G424" s="38">
        <f t="shared" si="25"/>
        <v>10.459426574603379</v>
      </c>
      <c r="H424" s="38">
        <f t="shared" si="27"/>
        <v>5.7155468585920381</v>
      </c>
      <c r="I424" s="38">
        <f>AVERAGE(H424:H425)</f>
        <v>5.8338907824643718</v>
      </c>
      <c r="J424" s="39">
        <v>41215</v>
      </c>
      <c r="K424" s="38" t="s">
        <v>395</v>
      </c>
    </row>
    <row r="425" spans="1:11" x14ac:dyDescent="0.25">
      <c r="A425" s="38">
        <v>222</v>
      </c>
      <c r="B425" s="39">
        <v>41128</v>
      </c>
      <c r="C425" s="38" t="s">
        <v>413</v>
      </c>
      <c r="D425" s="38" t="s">
        <v>241</v>
      </c>
      <c r="E425" s="38">
        <v>1.89E-2</v>
      </c>
      <c r="F425" s="38">
        <f t="shared" si="26"/>
        <v>7.2096388974802528</v>
      </c>
      <c r="G425" s="38">
        <f t="shared" si="25"/>
        <v>10.814458346220379</v>
      </c>
      <c r="H425" s="38">
        <f t="shared" si="27"/>
        <v>5.9522347063367054</v>
      </c>
      <c r="J425" s="39">
        <v>41215</v>
      </c>
      <c r="K425" s="38" t="s">
        <v>395</v>
      </c>
    </row>
    <row r="426" spans="1:11" x14ac:dyDescent="0.25">
      <c r="A426" s="38">
        <v>222</v>
      </c>
      <c r="B426" s="39">
        <v>41128</v>
      </c>
      <c r="C426" s="38" t="s">
        <v>414</v>
      </c>
      <c r="D426" s="38" t="s">
        <v>241</v>
      </c>
      <c r="E426" s="38">
        <v>2.9399999999999999E-2</v>
      </c>
      <c r="F426" s="38">
        <f t="shared" si="26"/>
        <v>10.316166899129016</v>
      </c>
      <c r="G426" s="38">
        <f t="shared" si="25"/>
        <v>15.474250348693523</v>
      </c>
      <c r="H426" s="38">
        <f t="shared" si="27"/>
        <v>9.0587627079854691</v>
      </c>
      <c r="I426" s="38">
        <f>AVERAGE(H426:H427)</f>
        <v>8.1711832789429657</v>
      </c>
      <c r="J426" s="39">
        <v>41215</v>
      </c>
      <c r="K426" s="38" t="s">
        <v>395</v>
      </c>
    </row>
    <row r="427" spans="1:11" x14ac:dyDescent="0.25">
      <c r="A427" s="38">
        <v>222</v>
      </c>
      <c r="B427" s="39">
        <v>41128</v>
      </c>
      <c r="C427" s="38" t="s">
        <v>414</v>
      </c>
      <c r="D427" s="38" t="s">
        <v>241</v>
      </c>
      <c r="E427" s="38">
        <v>2.3400000000000001E-2</v>
      </c>
      <c r="F427" s="38">
        <f t="shared" si="26"/>
        <v>8.5410080410440088</v>
      </c>
      <c r="G427" s="38">
        <f t="shared" si="25"/>
        <v>12.811512061566013</v>
      </c>
      <c r="H427" s="38">
        <f t="shared" si="27"/>
        <v>7.2836038499004614</v>
      </c>
      <c r="J427" s="39">
        <v>41215</v>
      </c>
      <c r="K427" s="38" t="s">
        <v>395</v>
      </c>
    </row>
    <row r="428" spans="1:11" x14ac:dyDescent="0.25">
      <c r="A428" s="38">
        <v>222</v>
      </c>
      <c r="B428" s="39">
        <v>41128</v>
      </c>
      <c r="C428" s="38" t="s">
        <v>415</v>
      </c>
      <c r="D428" s="38" t="s">
        <v>241</v>
      </c>
      <c r="E428" s="38">
        <v>2.6800000000000001E-2</v>
      </c>
      <c r="F428" s="38">
        <f t="shared" si="26"/>
        <v>9.5469313939588467</v>
      </c>
      <c r="G428" s="38">
        <f t="shared" si="25"/>
        <v>14.32039709093827</v>
      </c>
      <c r="H428" s="38">
        <f t="shared" si="27"/>
        <v>8.2895272028153002</v>
      </c>
      <c r="I428" s="38">
        <f>AVERAGE(H428:H429)</f>
        <v>8.1563902884589243</v>
      </c>
      <c r="J428" s="39">
        <v>41215</v>
      </c>
      <c r="K428" s="38" t="s">
        <v>395</v>
      </c>
    </row>
    <row r="429" spans="1:11" x14ac:dyDescent="0.25">
      <c r="A429" s="38">
        <v>222</v>
      </c>
      <c r="B429" s="39">
        <v>41128</v>
      </c>
      <c r="C429" s="38" t="s">
        <v>415</v>
      </c>
      <c r="D429" s="38" t="s">
        <v>241</v>
      </c>
      <c r="E429" s="38">
        <v>2.5899999999999999E-2</v>
      </c>
      <c r="F429" s="38">
        <f t="shared" si="26"/>
        <v>9.280657565246095</v>
      </c>
      <c r="G429" s="38">
        <f t="shared" ref="G429:G492" si="28">F429*(15/10)</f>
        <v>13.920986347869142</v>
      </c>
      <c r="H429" s="38">
        <f t="shared" si="27"/>
        <v>8.0232533741025485</v>
      </c>
      <c r="J429" s="39">
        <v>41215</v>
      </c>
      <c r="K429" s="38" t="s">
        <v>395</v>
      </c>
    </row>
    <row r="430" spans="1:11" x14ac:dyDescent="0.25">
      <c r="A430" s="38">
        <v>222</v>
      </c>
      <c r="B430" s="39">
        <v>41128</v>
      </c>
      <c r="C430" s="38" t="s">
        <v>416</v>
      </c>
      <c r="D430" s="38" t="s">
        <v>241</v>
      </c>
      <c r="E430" s="38">
        <v>1.6500000000000001E-2</v>
      </c>
      <c r="F430" s="38">
        <f t="shared" si="26"/>
        <v>6.4995753542462493</v>
      </c>
      <c r="G430" s="38">
        <f t="shared" si="28"/>
        <v>9.7493630313693735</v>
      </c>
      <c r="H430" s="38">
        <f t="shared" si="27"/>
        <v>5.2421711631027019</v>
      </c>
      <c r="I430" s="38">
        <f>AVERAGE(H430:H431)</f>
        <v>5.2717571440707856</v>
      </c>
      <c r="J430" s="39">
        <v>41215</v>
      </c>
      <c r="K430" s="38" t="s">
        <v>395</v>
      </c>
    </row>
    <row r="431" spans="1:11" x14ac:dyDescent="0.25">
      <c r="A431" s="38">
        <v>222</v>
      </c>
      <c r="B431" s="39">
        <v>41128</v>
      </c>
      <c r="C431" s="38" t="s">
        <v>416</v>
      </c>
      <c r="D431" s="38" t="s">
        <v>241</v>
      </c>
      <c r="E431" s="38">
        <v>1.67E-2</v>
      </c>
      <c r="F431" s="38">
        <f t="shared" si="26"/>
        <v>6.5587473161824166</v>
      </c>
      <c r="G431" s="38">
        <f t="shared" si="28"/>
        <v>9.8381209742736253</v>
      </c>
      <c r="H431" s="38">
        <f t="shared" si="27"/>
        <v>5.3013431250388692</v>
      </c>
      <c r="J431" s="39">
        <v>41215</v>
      </c>
      <c r="K431" s="38" t="s">
        <v>395</v>
      </c>
    </row>
    <row r="432" spans="1:11" x14ac:dyDescent="0.25">
      <c r="A432" s="38">
        <v>222</v>
      </c>
      <c r="B432" s="39">
        <v>41128</v>
      </c>
      <c r="C432" s="38" t="s">
        <v>417</v>
      </c>
      <c r="D432" s="38" t="s">
        <v>241</v>
      </c>
      <c r="E432" s="38">
        <v>3.6999999999999998E-2</v>
      </c>
      <c r="F432" s="38">
        <f t="shared" si="26"/>
        <v>12.564701452703359</v>
      </c>
      <c r="G432" s="38">
        <f t="shared" si="28"/>
        <v>18.847052179055037</v>
      </c>
      <c r="H432" s="38">
        <f t="shared" si="27"/>
        <v>11.307297261559812</v>
      </c>
      <c r="I432" s="38">
        <f>AVERAGE(H432:H433)</f>
        <v>11.188953337687479</v>
      </c>
      <c r="J432" s="39">
        <v>41215</v>
      </c>
      <c r="K432" s="38" t="s">
        <v>395</v>
      </c>
    </row>
    <row r="433" spans="1:11" x14ac:dyDescent="0.25">
      <c r="A433" s="38">
        <v>222</v>
      </c>
      <c r="B433" s="39">
        <v>41128</v>
      </c>
      <c r="C433" s="38" t="s">
        <v>417</v>
      </c>
      <c r="D433" s="38" t="s">
        <v>241</v>
      </c>
      <c r="E433" s="38">
        <v>3.6200000000000003E-2</v>
      </c>
      <c r="F433" s="38">
        <f t="shared" si="26"/>
        <v>12.328013604958693</v>
      </c>
      <c r="G433" s="38">
        <f t="shared" si="28"/>
        <v>18.492020407438041</v>
      </c>
      <c r="H433" s="38">
        <f t="shared" si="27"/>
        <v>11.070609413815147</v>
      </c>
      <c r="J433" s="39">
        <v>41215</v>
      </c>
      <c r="K433" s="38" t="s">
        <v>395</v>
      </c>
    </row>
    <row r="434" spans="1:11" x14ac:dyDescent="0.25">
      <c r="A434" s="38">
        <v>222</v>
      </c>
      <c r="B434" s="39">
        <v>41128</v>
      </c>
      <c r="C434" s="38" t="s">
        <v>418</v>
      </c>
      <c r="D434" s="38" t="s">
        <v>241</v>
      </c>
      <c r="E434" s="38">
        <v>1.7899999999999999E-2</v>
      </c>
      <c r="F434" s="38">
        <f t="shared" si="26"/>
        <v>6.9137790877994174</v>
      </c>
      <c r="G434" s="38">
        <f t="shared" si="28"/>
        <v>10.370668631699125</v>
      </c>
      <c r="H434" s="38">
        <f t="shared" si="27"/>
        <v>5.65637489665587</v>
      </c>
      <c r="I434" s="38">
        <f>AVERAGE(H434:H435)</f>
        <v>5.700753868107995</v>
      </c>
      <c r="J434" s="39">
        <v>41215</v>
      </c>
      <c r="K434" s="38" t="s">
        <v>395</v>
      </c>
    </row>
    <row r="435" spans="1:11" x14ac:dyDescent="0.25">
      <c r="A435" s="38">
        <v>222</v>
      </c>
      <c r="B435" s="39">
        <v>41128</v>
      </c>
      <c r="C435" s="38" t="s">
        <v>418</v>
      </c>
      <c r="D435" s="38" t="s">
        <v>241</v>
      </c>
      <c r="E435" s="38">
        <v>1.8200000000000001E-2</v>
      </c>
      <c r="F435" s="38">
        <f t="shared" si="26"/>
        <v>7.0025370307036683</v>
      </c>
      <c r="G435" s="38">
        <f t="shared" si="28"/>
        <v>10.503805546055503</v>
      </c>
      <c r="H435" s="38">
        <f t="shared" si="27"/>
        <v>5.7451328395601209</v>
      </c>
      <c r="J435" s="39">
        <v>41215</v>
      </c>
      <c r="K435" s="38" t="s">
        <v>395</v>
      </c>
    </row>
    <row r="436" spans="1:11" x14ac:dyDescent="0.25">
      <c r="A436" s="38">
        <v>222</v>
      </c>
      <c r="B436" s="39">
        <v>41128</v>
      </c>
      <c r="C436" s="38" t="s">
        <v>419</v>
      </c>
      <c r="D436" s="38" t="s">
        <v>241</v>
      </c>
      <c r="E436" s="38">
        <v>2.0899999999999998E-2</v>
      </c>
      <c r="F436" s="38">
        <f t="shared" si="26"/>
        <v>7.8013585168419217</v>
      </c>
      <c r="G436" s="38">
        <f t="shared" si="28"/>
        <v>11.702037775262882</v>
      </c>
      <c r="H436" s="38">
        <f t="shared" si="27"/>
        <v>6.5439543256983743</v>
      </c>
      <c r="I436" s="38">
        <f>AVERAGE(H436:H437)</f>
        <v>6.5439543256983743</v>
      </c>
      <c r="J436" s="39">
        <v>41215</v>
      </c>
      <c r="K436" s="38" t="s">
        <v>395</v>
      </c>
    </row>
    <row r="437" spans="1:11" x14ac:dyDescent="0.25">
      <c r="A437" s="38">
        <v>222</v>
      </c>
      <c r="B437" s="39">
        <v>41128</v>
      </c>
      <c r="C437" s="38" t="s">
        <v>419</v>
      </c>
      <c r="D437" s="38" t="s">
        <v>241</v>
      </c>
      <c r="E437" s="38">
        <v>2.0899999999999998E-2</v>
      </c>
      <c r="F437" s="38">
        <f t="shared" si="26"/>
        <v>7.8013585168419217</v>
      </c>
      <c r="G437" s="38">
        <f t="shared" si="28"/>
        <v>11.702037775262882</v>
      </c>
      <c r="H437" s="38">
        <f t="shared" si="27"/>
        <v>6.5439543256983743</v>
      </c>
      <c r="J437" s="39">
        <v>41215</v>
      </c>
      <c r="K437" s="38" t="s">
        <v>395</v>
      </c>
    </row>
    <row r="438" spans="1:11" x14ac:dyDescent="0.25">
      <c r="A438" s="38">
        <v>222</v>
      </c>
      <c r="B438" s="39">
        <v>41128</v>
      </c>
      <c r="C438" s="38" t="s">
        <v>420</v>
      </c>
      <c r="D438" s="38" t="s">
        <v>241</v>
      </c>
      <c r="E438" s="38">
        <v>2.4899999999999999E-2</v>
      </c>
      <c r="F438" s="38">
        <f t="shared" si="26"/>
        <v>8.9847977555652605</v>
      </c>
      <c r="G438" s="38">
        <f t="shared" si="28"/>
        <v>13.477196633347891</v>
      </c>
      <c r="H438" s="38">
        <f t="shared" si="27"/>
        <v>7.7273935644217131</v>
      </c>
      <c r="I438" s="38">
        <f>AVERAGE(H438:H439)</f>
        <v>7.7569795453897967</v>
      </c>
      <c r="J438" s="39">
        <v>41215</v>
      </c>
      <c r="K438" s="38" t="s">
        <v>395</v>
      </c>
    </row>
    <row r="439" spans="1:11" x14ac:dyDescent="0.25">
      <c r="A439" s="38">
        <v>222</v>
      </c>
      <c r="B439" s="39">
        <v>41128</v>
      </c>
      <c r="C439" s="38" t="s">
        <v>420</v>
      </c>
      <c r="D439" s="38" t="s">
        <v>241</v>
      </c>
      <c r="E439" s="38">
        <v>2.5100000000000001E-2</v>
      </c>
      <c r="F439" s="38">
        <f t="shared" si="26"/>
        <v>9.0439697175014278</v>
      </c>
      <c r="G439" s="38">
        <f t="shared" si="28"/>
        <v>13.565954576252143</v>
      </c>
      <c r="H439" s="38">
        <f t="shared" si="27"/>
        <v>7.7865655263578804</v>
      </c>
      <c r="J439" s="39">
        <v>41215</v>
      </c>
      <c r="K439" s="38" t="s">
        <v>395</v>
      </c>
    </row>
    <row r="440" spans="1:11" x14ac:dyDescent="0.25">
      <c r="A440" s="38">
        <v>239</v>
      </c>
      <c r="B440" s="39">
        <v>41127</v>
      </c>
      <c r="C440" s="38" t="s">
        <v>393</v>
      </c>
      <c r="D440" s="38" t="s">
        <v>241</v>
      </c>
      <c r="E440" s="38">
        <v>6.3E-3</v>
      </c>
      <c r="F440" s="38">
        <f t="shared" si="26"/>
        <v>3.481805295501736</v>
      </c>
      <c r="G440" s="38">
        <f t="shared" si="28"/>
        <v>5.2227079432526038</v>
      </c>
      <c r="H440" s="38">
        <f t="shared" si="27"/>
        <v>2.2244011043581891</v>
      </c>
      <c r="I440" s="38">
        <f>AVERAGE(H440:H441)</f>
        <v>2.3279520377464813</v>
      </c>
      <c r="J440" s="39">
        <v>41215</v>
      </c>
      <c r="K440" s="38" t="s">
        <v>395</v>
      </c>
    </row>
    <row r="441" spans="1:11" x14ac:dyDescent="0.25">
      <c r="A441" s="38">
        <v>239</v>
      </c>
      <c r="B441" s="39">
        <v>41127</v>
      </c>
      <c r="C441" s="38" t="s">
        <v>393</v>
      </c>
      <c r="D441" s="38" t="s">
        <v>241</v>
      </c>
      <c r="E441" s="38">
        <v>7.0000000000000001E-3</v>
      </c>
      <c r="F441" s="38">
        <f t="shared" si="26"/>
        <v>3.6889071622783205</v>
      </c>
      <c r="G441" s="38">
        <f t="shared" si="28"/>
        <v>5.5333607434174805</v>
      </c>
      <c r="H441" s="38">
        <f t="shared" si="27"/>
        <v>2.4315029711347731</v>
      </c>
      <c r="J441" s="39">
        <v>41215</v>
      </c>
      <c r="K441" s="38" t="s">
        <v>395</v>
      </c>
    </row>
    <row r="442" spans="1:11" x14ac:dyDescent="0.25">
      <c r="A442" s="38">
        <v>239</v>
      </c>
      <c r="B442" s="39">
        <v>41127</v>
      </c>
      <c r="C442" s="38" t="s">
        <v>396</v>
      </c>
      <c r="D442" s="38" t="s">
        <v>241</v>
      </c>
      <c r="E442" s="38">
        <v>8.6E-3</v>
      </c>
      <c r="F442" s="38">
        <f t="shared" si="26"/>
        <v>4.1622828577676554</v>
      </c>
      <c r="G442" s="38">
        <f t="shared" si="28"/>
        <v>6.2434242866514831</v>
      </c>
      <c r="H442" s="38">
        <f t="shared" si="27"/>
        <v>2.9048786666241084</v>
      </c>
      <c r="I442" s="38">
        <f>AVERAGE(H442:H443)</f>
        <v>2.9788436190443175</v>
      </c>
      <c r="J442" s="39">
        <v>41215</v>
      </c>
      <c r="K442" s="38" t="s">
        <v>395</v>
      </c>
    </row>
    <row r="443" spans="1:11" x14ac:dyDescent="0.25">
      <c r="A443" s="38">
        <v>239</v>
      </c>
      <c r="B443" s="39">
        <v>41127</v>
      </c>
      <c r="C443" s="38" t="s">
        <v>396</v>
      </c>
      <c r="D443" s="38" t="s">
        <v>241</v>
      </c>
      <c r="E443" s="38">
        <v>9.1000000000000004E-3</v>
      </c>
      <c r="F443" s="38">
        <f t="shared" si="26"/>
        <v>4.3102127626080726</v>
      </c>
      <c r="G443" s="38">
        <f t="shared" si="28"/>
        <v>6.4653191439121089</v>
      </c>
      <c r="H443" s="38">
        <f t="shared" si="27"/>
        <v>3.0528085714645261</v>
      </c>
      <c r="J443" s="39">
        <v>41215</v>
      </c>
      <c r="K443" s="38" t="s">
        <v>395</v>
      </c>
    </row>
    <row r="444" spans="1:11" x14ac:dyDescent="0.25">
      <c r="A444" s="38">
        <v>239</v>
      </c>
      <c r="B444" s="39">
        <v>41127</v>
      </c>
      <c r="C444" s="38" t="s">
        <v>397</v>
      </c>
      <c r="D444" s="38" t="s">
        <v>241</v>
      </c>
      <c r="E444" s="38">
        <v>1.09E-2</v>
      </c>
      <c r="F444" s="38">
        <f t="shared" si="26"/>
        <v>4.8427604200335761</v>
      </c>
      <c r="G444" s="38">
        <f t="shared" si="28"/>
        <v>7.2641406300503641</v>
      </c>
      <c r="H444" s="38">
        <f t="shared" si="27"/>
        <v>3.5853562288900278</v>
      </c>
      <c r="I444" s="38">
        <f>AVERAGE(H444:H445)</f>
        <v>3.2894964192091933</v>
      </c>
      <c r="J444" s="39">
        <v>41215</v>
      </c>
      <c r="K444" s="38" t="s">
        <v>395</v>
      </c>
    </row>
    <row r="445" spans="1:11" x14ac:dyDescent="0.25">
      <c r="A445" s="38">
        <v>239</v>
      </c>
      <c r="B445" s="39">
        <v>41127</v>
      </c>
      <c r="C445" s="38" t="s">
        <v>397</v>
      </c>
      <c r="D445" s="38" t="s">
        <v>241</v>
      </c>
      <c r="E445" s="38">
        <v>8.8999999999999999E-3</v>
      </c>
      <c r="F445" s="38">
        <f t="shared" si="26"/>
        <v>4.2510408006719063</v>
      </c>
      <c r="G445" s="38">
        <f t="shared" si="28"/>
        <v>6.3765612010078598</v>
      </c>
      <c r="H445" s="38">
        <f t="shared" si="27"/>
        <v>2.9936366095283589</v>
      </c>
      <c r="J445" s="39">
        <v>41215</v>
      </c>
      <c r="K445" s="38" t="s">
        <v>395</v>
      </c>
    </row>
    <row r="446" spans="1:11" x14ac:dyDescent="0.25">
      <c r="A446" s="38">
        <v>239</v>
      </c>
      <c r="B446" s="39">
        <v>41127</v>
      </c>
      <c r="C446" s="38" t="s">
        <v>398</v>
      </c>
      <c r="D446" s="38" t="s">
        <v>241</v>
      </c>
      <c r="E446" s="38">
        <v>3.6900000000000002E-2</v>
      </c>
      <c r="F446" s="38">
        <f t="shared" si="26"/>
        <v>12.535115471735278</v>
      </c>
      <c r="G446" s="38">
        <f t="shared" si="28"/>
        <v>18.802673207602915</v>
      </c>
      <c r="H446" s="38">
        <f t="shared" si="27"/>
        <v>11.277711280591728</v>
      </c>
      <c r="I446" s="38">
        <f>AVERAGE(H446:H447)</f>
        <v>11.825051928501271</v>
      </c>
      <c r="J446" s="39">
        <v>41215</v>
      </c>
      <c r="K446" s="38" t="s">
        <v>395</v>
      </c>
    </row>
    <row r="447" spans="1:11" x14ac:dyDescent="0.25">
      <c r="A447" s="38">
        <v>239</v>
      </c>
      <c r="B447" s="39">
        <v>41127</v>
      </c>
      <c r="C447" s="38" t="s">
        <v>398</v>
      </c>
      <c r="D447" s="38" t="s">
        <v>241</v>
      </c>
      <c r="E447" s="38">
        <v>4.0599999999999997E-2</v>
      </c>
      <c r="F447" s="38">
        <f t="shared" si="26"/>
        <v>13.629796767554364</v>
      </c>
      <c r="G447" s="38">
        <f t="shared" si="28"/>
        <v>20.444695151331544</v>
      </c>
      <c r="H447" s="38">
        <f t="shared" si="27"/>
        <v>12.372392576410816</v>
      </c>
      <c r="J447" s="39">
        <v>41215</v>
      </c>
      <c r="K447" s="38" t="s">
        <v>395</v>
      </c>
    </row>
    <row r="448" spans="1:11" x14ac:dyDescent="0.25">
      <c r="A448" s="38">
        <v>239</v>
      </c>
      <c r="B448" s="39">
        <v>41127</v>
      </c>
      <c r="C448" s="38" t="s">
        <v>399</v>
      </c>
      <c r="D448" s="38" t="s">
        <v>241</v>
      </c>
      <c r="E448" s="38">
        <v>3.7400000000000003E-2</v>
      </c>
      <c r="F448" s="38">
        <f t="shared" si="26"/>
        <v>12.683045376575695</v>
      </c>
      <c r="G448" s="38">
        <f t="shared" si="28"/>
        <v>19.024568064863544</v>
      </c>
      <c r="H448" s="38">
        <f t="shared" si="27"/>
        <v>11.425641185432147</v>
      </c>
      <c r="I448" s="38">
        <f>AVERAGE(H448:H449)</f>
        <v>11.144574366235354</v>
      </c>
      <c r="J448" s="39">
        <v>41215</v>
      </c>
      <c r="K448" s="38" t="s">
        <v>395</v>
      </c>
    </row>
    <row r="449" spans="1:11" x14ac:dyDescent="0.25">
      <c r="A449" s="38">
        <v>239</v>
      </c>
      <c r="B449" s="39">
        <v>41127</v>
      </c>
      <c r="C449" s="38" t="s">
        <v>399</v>
      </c>
      <c r="D449" s="38" t="s">
        <v>241</v>
      </c>
      <c r="E449" s="38">
        <v>3.5499999999999997E-2</v>
      </c>
      <c r="F449" s="38">
        <f t="shared" si="26"/>
        <v>12.120911738182107</v>
      </c>
      <c r="G449" s="38">
        <f t="shared" si="28"/>
        <v>18.18136760727316</v>
      </c>
      <c r="H449" s="38">
        <f t="shared" si="27"/>
        <v>10.863507547038559</v>
      </c>
      <c r="J449" s="39">
        <v>41215</v>
      </c>
      <c r="K449" s="38" t="s">
        <v>395</v>
      </c>
    </row>
    <row r="450" spans="1:11" x14ac:dyDescent="0.25">
      <c r="A450" s="38">
        <v>239</v>
      </c>
      <c r="B450" s="39">
        <v>41127</v>
      </c>
      <c r="C450" s="38" t="s">
        <v>400</v>
      </c>
      <c r="D450" s="38" t="s">
        <v>241</v>
      </c>
      <c r="E450" s="38">
        <v>3.8399999999999997E-2</v>
      </c>
      <c r="F450" s="38">
        <f t="shared" si="26"/>
        <v>12.978905186256528</v>
      </c>
      <c r="G450" s="38">
        <f t="shared" si="28"/>
        <v>19.468357779384792</v>
      </c>
      <c r="H450" s="38">
        <f t="shared" si="27"/>
        <v>11.721500995112981</v>
      </c>
      <c r="I450" s="38">
        <f>AVERAGE(H450:H451)</f>
        <v>11.691915014144897</v>
      </c>
      <c r="J450" s="39">
        <v>41215</v>
      </c>
      <c r="K450" s="38" t="s">
        <v>395</v>
      </c>
    </row>
    <row r="451" spans="1:11" x14ac:dyDescent="0.25">
      <c r="A451" s="38">
        <v>239</v>
      </c>
      <c r="B451" s="39">
        <v>41127</v>
      </c>
      <c r="C451" s="38" t="s">
        <v>400</v>
      </c>
      <c r="D451" s="38" t="s">
        <v>241</v>
      </c>
      <c r="E451" s="38">
        <v>3.8199999999999998E-2</v>
      </c>
      <c r="F451" s="38">
        <f t="shared" si="26"/>
        <v>12.91973322432036</v>
      </c>
      <c r="G451" s="38">
        <f t="shared" si="28"/>
        <v>19.379599836480541</v>
      </c>
      <c r="H451" s="38">
        <f t="shared" si="27"/>
        <v>11.662329033176812</v>
      </c>
      <c r="J451" s="39">
        <v>41215</v>
      </c>
      <c r="K451" s="38" t="s">
        <v>395</v>
      </c>
    </row>
    <row r="452" spans="1:11" x14ac:dyDescent="0.25">
      <c r="A452" s="38">
        <v>239</v>
      </c>
      <c r="B452" s="39">
        <v>41127</v>
      </c>
      <c r="C452" s="38" t="s">
        <v>401</v>
      </c>
      <c r="D452" s="38" t="s">
        <v>241</v>
      </c>
      <c r="E452" s="38">
        <v>4.99E-2</v>
      </c>
      <c r="F452" s="38">
        <f t="shared" si="26"/>
        <v>16.381292997586126</v>
      </c>
      <c r="G452" s="38">
        <f t="shared" si="28"/>
        <v>24.571939496379187</v>
      </c>
      <c r="H452" s="38">
        <f t="shared" si="27"/>
        <v>15.123888806442578</v>
      </c>
      <c r="I452" s="38">
        <f>AVERAGE(H452:H453)</f>
        <v>15.123888806442578</v>
      </c>
      <c r="J452" s="39">
        <v>41215</v>
      </c>
      <c r="K452" s="38" t="s">
        <v>395</v>
      </c>
    </row>
    <row r="453" spans="1:11" x14ac:dyDescent="0.25">
      <c r="A453" s="38">
        <v>239</v>
      </c>
      <c r="B453" s="39">
        <v>41127</v>
      </c>
      <c r="C453" s="38" t="s">
        <v>401</v>
      </c>
      <c r="D453" s="38" t="s">
        <v>241</v>
      </c>
      <c r="E453" s="38">
        <v>4.99E-2</v>
      </c>
      <c r="F453" s="38">
        <f t="shared" si="26"/>
        <v>16.381292997586126</v>
      </c>
      <c r="G453" s="38">
        <f t="shared" si="28"/>
        <v>24.571939496379187</v>
      </c>
      <c r="H453" s="38">
        <f t="shared" si="27"/>
        <v>15.123888806442578</v>
      </c>
      <c r="J453" s="39">
        <v>41215</v>
      </c>
      <c r="K453" s="38" t="s">
        <v>395</v>
      </c>
    </row>
    <row r="454" spans="1:11" x14ac:dyDescent="0.25">
      <c r="A454" s="38">
        <v>239</v>
      </c>
      <c r="B454" s="39">
        <v>41127</v>
      </c>
      <c r="C454" s="38" t="s">
        <v>402</v>
      </c>
      <c r="D454" s="38" t="s">
        <v>241</v>
      </c>
      <c r="E454" s="38">
        <v>4.0899999999999999E-2</v>
      </c>
      <c r="F454" s="38">
        <f t="shared" si="26"/>
        <v>13.718554710458614</v>
      </c>
      <c r="G454" s="38">
        <f t="shared" si="28"/>
        <v>20.577832065687922</v>
      </c>
      <c r="H454" s="38">
        <f t="shared" si="27"/>
        <v>12.461150519315067</v>
      </c>
      <c r="I454" s="38">
        <f>AVERAGE(H454:H455)</f>
        <v>12.106118747698066</v>
      </c>
      <c r="J454" s="39">
        <v>41215</v>
      </c>
      <c r="K454" s="38" t="s">
        <v>395</v>
      </c>
    </row>
    <row r="455" spans="1:11" x14ac:dyDescent="0.25">
      <c r="A455" s="38">
        <v>239</v>
      </c>
      <c r="B455" s="39">
        <v>41127</v>
      </c>
      <c r="C455" s="38" t="s">
        <v>402</v>
      </c>
      <c r="D455" s="38" t="s">
        <v>241</v>
      </c>
      <c r="E455" s="38">
        <v>3.85E-2</v>
      </c>
      <c r="F455" s="38">
        <f t="shared" si="26"/>
        <v>13.008491167224612</v>
      </c>
      <c r="G455" s="38">
        <f t="shared" si="28"/>
        <v>19.512736750836918</v>
      </c>
      <c r="H455" s="38">
        <f t="shared" si="27"/>
        <v>11.751086976081066</v>
      </c>
      <c r="J455" s="39">
        <v>41215</v>
      </c>
      <c r="K455" s="38" t="s">
        <v>395</v>
      </c>
    </row>
    <row r="456" spans="1:11" x14ac:dyDescent="0.25">
      <c r="A456" s="38">
        <v>239</v>
      </c>
      <c r="B456" s="39">
        <v>41127</v>
      </c>
      <c r="C456" s="38" t="s">
        <v>403</v>
      </c>
      <c r="D456" s="38" t="s">
        <v>241</v>
      </c>
      <c r="E456" s="38">
        <v>4.1399999999999999E-2</v>
      </c>
      <c r="F456" s="38">
        <f t="shared" si="26"/>
        <v>13.866484615299031</v>
      </c>
      <c r="G456" s="38">
        <f t="shared" si="28"/>
        <v>20.799726922948548</v>
      </c>
      <c r="H456" s="38">
        <f t="shared" si="27"/>
        <v>12.609080424155486</v>
      </c>
      <c r="I456" s="38">
        <f>AVERAGE(H456:H457)</f>
        <v>12.298427623990609</v>
      </c>
      <c r="J456" s="39">
        <v>41215</v>
      </c>
      <c r="K456" s="38" t="s">
        <v>395</v>
      </c>
    </row>
    <row r="457" spans="1:11" x14ac:dyDescent="0.25">
      <c r="A457" s="38">
        <v>239</v>
      </c>
      <c r="B457" s="39">
        <v>41127</v>
      </c>
      <c r="C457" s="38" t="s">
        <v>403</v>
      </c>
      <c r="D457" s="38" t="s">
        <v>241</v>
      </c>
      <c r="E457" s="38">
        <v>3.9300000000000002E-2</v>
      </c>
      <c r="F457" s="38">
        <f t="shared" si="26"/>
        <v>13.245179014969279</v>
      </c>
      <c r="G457" s="38">
        <f t="shared" si="28"/>
        <v>19.867768522453918</v>
      </c>
      <c r="H457" s="38">
        <f t="shared" si="27"/>
        <v>11.987774823825731</v>
      </c>
      <c r="J457" s="39">
        <v>41215</v>
      </c>
      <c r="K457" s="38" t="s">
        <v>395</v>
      </c>
    </row>
    <row r="458" spans="1:11" x14ac:dyDescent="0.25">
      <c r="A458" s="38">
        <v>239</v>
      </c>
      <c r="B458" s="39">
        <v>41127</v>
      </c>
      <c r="C458" s="38" t="s">
        <v>406</v>
      </c>
      <c r="D458" s="38" t="s">
        <v>241</v>
      </c>
      <c r="E458" s="38">
        <v>2.7199999999999998E-2</v>
      </c>
      <c r="F458" s="38">
        <f t="shared" ref="F458:F487" si="29">E458*$N$407+$N$408</f>
        <v>9.6652753178311794</v>
      </c>
      <c r="G458" s="38">
        <f t="shared" si="28"/>
        <v>14.497912976746768</v>
      </c>
      <c r="H458" s="38">
        <f t="shared" ref="H458:H485" si="30">(E458-AVERAGE($E$486:$E$487))*$N$407+$N$408</f>
        <v>8.4078711266876311</v>
      </c>
      <c r="I458" s="38">
        <f>AVERAGE(H458:H459)</f>
        <v>8.3782851457195484</v>
      </c>
      <c r="J458" s="39">
        <v>41215</v>
      </c>
      <c r="K458" s="38" t="s">
        <v>395</v>
      </c>
    </row>
    <row r="459" spans="1:11" x14ac:dyDescent="0.25">
      <c r="A459" s="38">
        <v>239</v>
      </c>
      <c r="B459" s="39">
        <v>41127</v>
      </c>
      <c r="C459" s="38" t="s">
        <v>406</v>
      </c>
      <c r="D459" s="38" t="s">
        <v>241</v>
      </c>
      <c r="E459" s="38">
        <v>2.7E-2</v>
      </c>
      <c r="F459" s="38">
        <f t="shared" si="29"/>
        <v>9.6061033558950122</v>
      </c>
      <c r="G459" s="38">
        <f t="shared" si="28"/>
        <v>14.409155033842518</v>
      </c>
      <c r="H459" s="38">
        <f t="shared" si="30"/>
        <v>8.3486991647514657</v>
      </c>
      <c r="J459" s="39">
        <v>41215</v>
      </c>
      <c r="K459" s="38" t="s">
        <v>395</v>
      </c>
    </row>
    <row r="460" spans="1:11" x14ac:dyDescent="0.25">
      <c r="A460" s="38">
        <v>239</v>
      </c>
      <c r="B460" s="39">
        <v>41127</v>
      </c>
      <c r="C460" s="38" t="s">
        <v>408</v>
      </c>
      <c r="D460" s="38" t="s">
        <v>241</v>
      </c>
      <c r="E460" s="38">
        <v>4.9299999999999997E-2</v>
      </c>
      <c r="F460" s="38">
        <f t="shared" si="29"/>
        <v>16.203777111777626</v>
      </c>
      <c r="G460" s="38">
        <f t="shared" si="28"/>
        <v>24.305665667666439</v>
      </c>
      <c r="H460" s="38">
        <f t="shared" si="30"/>
        <v>14.946372920634076</v>
      </c>
      <c r="I460" s="38">
        <f>AVERAGE(H460:H461)</f>
        <v>14.724478063373452</v>
      </c>
      <c r="J460" s="39">
        <v>41215</v>
      </c>
      <c r="K460" s="38" t="s">
        <v>395</v>
      </c>
    </row>
    <row r="461" spans="1:11" x14ac:dyDescent="0.25">
      <c r="A461" s="38">
        <v>239</v>
      </c>
      <c r="B461" s="39">
        <v>41127</v>
      </c>
      <c r="C461" s="38" t="s">
        <v>408</v>
      </c>
      <c r="D461" s="38" t="s">
        <v>241</v>
      </c>
      <c r="E461" s="38">
        <v>4.7800000000000002E-2</v>
      </c>
      <c r="F461" s="38">
        <f t="shared" si="29"/>
        <v>15.759987397256374</v>
      </c>
      <c r="G461" s="38">
        <f t="shared" si="28"/>
        <v>23.639981095884561</v>
      </c>
      <c r="H461" s="38">
        <f t="shared" si="30"/>
        <v>14.502583206112828</v>
      </c>
      <c r="J461" s="39">
        <v>41215</v>
      </c>
      <c r="K461" s="38" t="s">
        <v>395</v>
      </c>
    </row>
    <row r="462" spans="1:11" x14ac:dyDescent="0.25">
      <c r="A462" s="38">
        <v>239</v>
      </c>
      <c r="B462" s="39">
        <v>41127</v>
      </c>
      <c r="C462" s="38" t="s">
        <v>409</v>
      </c>
      <c r="D462" s="38" t="s">
        <v>241</v>
      </c>
      <c r="E462" s="38">
        <v>3.9600000000000003E-2</v>
      </c>
      <c r="F462" s="38">
        <f t="shared" si="29"/>
        <v>13.333936957873531</v>
      </c>
      <c r="G462" s="38">
        <f t="shared" si="28"/>
        <v>20.000905436810296</v>
      </c>
      <c r="H462" s="38">
        <f t="shared" si="30"/>
        <v>12.076532766729985</v>
      </c>
      <c r="I462" s="38">
        <f>AVERAGE(H462:H463)</f>
        <v>12.180083700118274</v>
      </c>
      <c r="J462" s="39">
        <v>41215</v>
      </c>
      <c r="K462" s="38" t="s">
        <v>395</v>
      </c>
    </row>
    <row r="463" spans="1:11" x14ac:dyDescent="0.25">
      <c r="A463" s="38">
        <v>239</v>
      </c>
      <c r="B463" s="39">
        <v>41127</v>
      </c>
      <c r="C463" s="38" t="s">
        <v>409</v>
      </c>
      <c r="D463" s="38" t="s">
        <v>241</v>
      </c>
      <c r="E463" s="38">
        <v>4.0300000000000002E-2</v>
      </c>
      <c r="F463" s="38">
        <f t="shared" si="29"/>
        <v>13.541038824650114</v>
      </c>
      <c r="G463" s="38">
        <f t="shared" si="28"/>
        <v>20.31155823697517</v>
      </c>
      <c r="H463" s="38">
        <f t="shared" si="30"/>
        <v>12.283634633506566</v>
      </c>
      <c r="J463" s="39">
        <v>41215</v>
      </c>
      <c r="K463" s="38" t="s">
        <v>395</v>
      </c>
    </row>
    <row r="464" spans="1:11" x14ac:dyDescent="0.25">
      <c r="A464" s="38">
        <v>239</v>
      </c>
      <c r="B464" s="39">
        <v>41127</v>
      </c>
      <c r="C464" s="38" t="s">
        <v>410</v>
      </c>
      <c r="D464" s="38" t="s">
        <v>241</v>
      </c>
      <c r="E464" s="38">
        <v>3.73E-2</v>
      </c>
      <c r="F464" s="38">
        <f t="shared" si="29"/>
        <v>12.65345939560761</v>
      </c>
      <c r="G464" s="38">
        <f t="shared" si="28"/>
        <v>18.980189093411415</v>
      </c>
      <c r="H464" s="38">
        <f t="shared" si="30"/>
        <v>11.396055204464062</v>
      </c>
      <c r="I464" s="38">
        <f>AVERAGE(H464:H465)</f>
        <v>11.558778099788523</v>
      </c>
      <c r="J464" s="39">
        <v>41215</v>
      </c>
      <c r="K464" s="38" t="s">
        <v>395</v>
      </c>
    </row>
    <row r="465" spans="1:11" x14ac:dyDescent="0.25">
      <c r="A465" s="38">
        <v>239</v>
      </c>
      <c r="B465" s="39">
        <v>41127</v>
      </c>
      <c r="C465" s="38" t="s">
        <v>410</v>
      </c>
      <c r="D465" s="38" t="s">
        <v>241</v>
      </c>
      <c r="E465" s="38">
        <v>3.8399999999999997E-2</v>
      </c>
      <c r="F465" s="38">
        <f t="shared" si="29"/>
        <v>12.978905186256528</v>
      </c>
      <c r="G465" s="38">
        <f t="shared" si="28"/>
        <v>19.468357779384792</v>
      </c>
      <c r="H465" s="38">
        <f t="shared" si="30"/>
        <v>11.721500995112981</v>
      </c>
      <c r="J465" s="39">
        <v>41215</v>
      </c>
      <c r="K465" s="38" t="s">
        <v>395</v>
      </c>
    </row>
    <row r="466" spans="1:11" x14ac:dyDescent="0.25">
      <c r="A466" s="38">
        <v>239</v>
      </c>
      <c r="B466" s="39">
        <v>41127</v>
      </c>
      <c r="C466" s="38" t="s">
        <v>411</v>
      </c>
      <c r="D466" s="38" t="s">
        <v>241</v>
      </c>
      <c r="E466" s="38">
        <v>4.5100000000000001E-2</v>
      </c>
      <c r="F466" s="38">
        <f t="shared" si="29"/>
        <v>14.961165911118121</v>
      </c>
      <c r="G466" s="38">
        <f t="shared" si="28"/>
        <v>22.44174886667718</v>
      </c>
      <c r="H466" s="38">
        <f t="shared" si="30"/>
        <v>13.703761719974572</v>
      </c>
      <c r="I466" s="38">
        <f>AVERAGE(H466:H467)</f>
        <v>13.467073872229903</v>
      </c>
      <c r="J466" s="39">
        <v>41215</v>
      </c>
      <c r="K466" s="38" t="s">
        <v>395</v>
      </c>
    </row>
    <row r="467" spans="1:11" x14ac:dyDescent="0.25">
      <c r="A467" s="38">
        <v>239</v>
      </c>
      <c r="B467" s="39">
        <v>41127</v>
      </c>
      <c r="C467" s="38" t="s">
        <v>411</v>
      </c>
      <c r="D467" s="38" t="s">
        <v>241</v>
      </c>
      <c r="E467" s="38">
        <v>4.3499999999999997E-2</v>
      </c>
      <c r="F467" s="38">
        <f t="shared" si="29"/>
        <v>14.487790215628785</v>
      </c>
      <c r="G467" s="38">
        <f t="shared" si="28"/>
        <v>21.731685323443177</v>
      </c>
      <c r="H467" s="38">
        <f t="shared" si="30"/>
        <v>13.230386024485236</v>
      </c>
      <c r="J467" s="39">
        <v>41215</v>
      </c>
      <c r="K467" s="38" t="s">
        <v>395</v>
      </c>
    </row>
    <row r="468" spans="1:11" x14ac:dyDescent="0.25">
      <c r="A468" s="38">
        <v>239</v>
      </c>
      <c r="B468" s="39">
        <v>41127</v>
      </c>
      <c r="C468" s="38" t="s">
        <v>412</v>
      </c>
      <c r="D468" s="38" t="s">
        <v>241</v>
      </c>
      <c r="E468" s="38">
        <v>3.8300000000000001E-2</v>
      </c>
      <c r="F468" s="38">
        <f t="shared" si="29"/>
        <v>12.949319205288445</v>
      </c>
      <c r="G468" s="38">
        <f t="shared" si="28"/>
        <v>19.423978807932667</v>
      </c>
      <c r="H468" s="38">
        <f t="shared" si="30"/>
        <v>11.691915014144897</v>
      </c>
      <c r="I468" s="38">
        <f>AVERAGE(H468:H469)</f>
        <v>11.854637909469357</v>
      </c>
      <c r="J468" s="39">
        <v>41215</v>
      </c>
      <c r="K468" s="38" t="s">
        <v>395</v>
      </c>
    </row>
    <row r="469" spans="1:11" x14ac:dyDescent="0.25">
      <c r="A469" s="38">
        <v>239</v>
      </c>
      <c r="B469" s="39">
        <v>41127</v>
      </c>
      <c r="C469" s="38" t="s">
        <v>412</v>
      </c>
      <c r="D469" s="38" t="s">
        <v>241</v>
      </c>
      <c r="E469" s="38">
        <v>3.9399999999999998E-2</v>
      </c>
      <c r="F469" s="38">
        <f t="shared" si="29"/>
        <v>13.274764995937362</v>
      </c>
      <c r="G469" s="38">
        <f t="shared" si="28"/>
        <v>19.912147493906044</v>
      </c>
      <c r="H469" s="38">
        <f t="shared" si="30"/>
        <v>12.017360804793816</v>
      </c>
      <c r="J469" s="39">
        <v>41215</v>
      </c>
      <c r="K469" s="38" t="s">
        <v>395</v>
      </c>
    </row>
    <row r="470" spans="1:11" x14ac:dyDescent="0.25">
      <c r="A470" s="38">
        <v>239</v>
      </c>
      <c r="B470" s="39">
        <v>41127</v>
      </c>
      <c r="C470" s="38" t="s">
        <v>413</v>
      </c>
      <c r="D470" s="38" t="s">
        <v>241</v>
      </c>
      <c r="E470" s="38">
        <v>9.2600000000000002E-2</v>
      </c>
      <c r="F470" s="38">
        <f t="shared" si="29"/>
        <v>29.014506870957767</v>
      </c>
      <c r="G470" s="38">
        <f t="shared" si="28"/>
        <v>43.521760306436647</v>
      </c>
      <c r="H470" s="38">
        <f t="shared" si="30"/>
        <v>27.757102679814217</v>
      </c>
      <c r="I470" s="38">
        <f>AVERAGE(H470:H471)</f>
        <v>27.550000813037634</v>
      </c>
      <c r="J470" s="39">
        <v>41215</v>
      </c>
      <c r="K470" s="38" t="s">
        <v>395</v>
      </c>
    </row>
    <row r="471" spans="1:11" x14ac:dyDescent="0.25">
      <c r="A471" s="38">
        <v>239</v>
      </c>
      <c r="B471" s="39">
        <v>41127</v>
      </c>
      <c r="C471" s="38" t="s">
        <v>413</v>
      </c>
      <c r="D471" s="38" t="s">
        <v>241</v>
      </c>
      <c r="E471" s="38">
        <v>9.1200000000000003E-2</v>
      </c>
      <c r="F471" s="38">
        <f t="shared" si="29"/>
        <v>28.600303137404598</v>
      </c>
      <c r="G471" s="38">
        <f t="shared" si="28"/>
        <v>42.900454706106899</v>
      </c>
      <c r="H471" s="38">
        <f t="shared" si="30"/>
        <v>27.342898946261052</v>
      </c>
      <c r="J471" s="39">
        <v>41215</v>
      </c>
      <c r="K471" s="38" t="s">
        <v>395</v>
      </c>
    </row>
    <row r="472" spans="1:11" x14ac:dyDescent="0.25">
      <c r="A472" s="38">
        <v>239</v>
      </c>
      <c r="B472" s="39">
        <v>41127</v>
      </c>
      <c r="C472" s="38" t="s">
        <v>414</v>
      </c>
      <c r="D472" s="38" t="s">
        <v>241</v>
      </c>
      <c r="E472" s="38">
        <v>4.8800000000000003E-2</v>
      </c>
      <c r="F472" s="38">
        <f t="shared" si="29"/>
        <v>16.055847206937209</v>
      </c>
      <c r="G472" s="38">
        <f t="shared" si="28"/>
        <v>24.083770810405813</v>
      </c>
      <c r="H472" s="38">
        <f t="shared" si="30"/>
        <v>14.798443015793664</v>
      </c>
      <c r="I472" s="38">
        <f>AVERAGE(H472:H473)</f>
        <v>14.842821987245788</v>
      </c>
      <c r="J472" s="39">
        <v>41215</v>
      </c>
      <c r="K472" s="38" t="s">
        <v>395</v>
      </c>
    </row>
    <row r="473" spans="1:11" x14ac:dyDescent="0.25">
      <c r="A473" s="38">
        <v>239</v>
      </c>
      <c r="B473" s="39">
        <v>41127</v>
      </c>
      <c r="C473" s="38" t="s">
        <v>414</v>
      </c>
      <c r="D473" s="38" t="s">
        <v>241</v>
      </c>
      <c r="E473" s="38">
        <v>4.9099999999999998E-2</v>
      </c>
      <c r="F473" s="38">
        <f t="shared" si="29"/>
        <v>16.14460514984146</v>
      </c>
      <c r="G473" s="38">
        <f t="shared" si="28"/>
        <v>24.216907724762191</v>
      </c>
      <c r="H473" s="38">
        <f t="shared" si="30"/>
        <v>14.887200958697912</v>
      </c>
      <c r="J473" s="39">
        <v>41215</v>
      </c>
      <c r="K473" s="38" t="s">
        <v>395</v>
      </c>
    </row>
    <row r="474" spans="1:11" x14ac:dyDescent="0.25">
      <c r="A474" s="38">
        <v>239</v>
      </c>
      <c r="B474" s="39">
        <v>41127</v>
      </c>
      <c r="C474" s="38" t="s">
        <v>415</v>
      </c>
      <c r="D474" s="38" t="s">
        <v>241</v>
      </c>
      <c r="E474" s="38">
        <v>6.6100000000000006E-2</v>
      </c>
      <c r="F474" s="38">
        <f t="shared" si="29"/>
        <v>21.17422191441565</v>
      </c>
      <c r="G474" s="38">
        <f t="shared" si="28"/>
        <v>31.761332871623473</v>
      </c>
      <c r="H474" s="38">
        <f t="shared" si="30"/>
        <v>19.9168177232721</v>
      </c>
      <c r="I474" s="38">
        <f>AVERAGE(H474:H475)</f>
        <v>20.419779399729521</v>
      </c>
      <c r="J474" s="39">
        <v>41215</v>
      </c>
      <c r="K474" s="38" t="s">
        <v>395</v>
      </c>
    </row>
    <row r="475" spans="1:11" x14ac:dyDescent="0.25">
      <c r="A475" s="38">
        <v>239</v>
      </c>
      <c r="B475" s="39">
        <v>41127</v>
      </c>
      <c r="C475" s="38" t="s">
        <v>415</v>
      </c>
      <c r="D475" s="38" t="s">
        <v>241</v>
      </c>
      <c r="E475" s="38">
        <v>6.9500000000000006E-2</v>
      </c>
      <c r="F475" s="38">
        <f t="shared" si="29"/>
        <v>22.180145267330488</v>
      </c>
      <c r="G475" s="38">
        <f t="shared" si="28"/>
        <v>33.270217900995732</v>
      </c>
      <c r="H475" s="38">
        <f t="shared" si="30"/>
        <v>20.922741076186938</v>
      </c>
      <c r="J475" s="39">
        <v>41215</v>
      </c>
      <c r="K475" s="38" t="s">
        <v>395</v>
      </c>
    </row>
    <row r="476" spans="1:11" x14ac:dyDescent="0.25">
      <c r="A476" s="38">
        <v>239</v>
      </c>
      <c r="B476" s="39">
        <v>41127</v>
      </c>
      <c r="C476" s="38" t="s">
        <v>416</v>
      </c>
      <c r="D476" s="38" t="s">
        <v>241</v>
      </c>
      <c r="E476" s="38">
        <v>5.2900000000000003E-2</v>
      </c>
      <c r="F476" s="38">
        <f t="shared" si="29"/>
        <v>17.268872426628633</v>
      </c>
      <c r="G476" s="38">
        <f t="shared" si="28"/>
        <v>25.903308639942949</v>
      </c>
      <c r="H476" s="38">
        <f t="shared" si="30"/>
        <v>16.011468235485083</v>
      </c>
      <c r="I476" s="38">
        <f>AVERAGE(H476:H477)</f>
        <v>15.967089264032959</v>
      </c>
      <c r="J476" s="39">
        <v>41215</v>
      </c>
      <c r="K476" s="38" t="s">
        <v>395</v>
      </c>
    </row>
    <row r="477" spans="1:11" x14ac:dyDescent="0.25">
      <c r="A477" s="38">
        <v>239</v>
      </c>
      <c r="B477" s="39">
        <v>41127</v>
      </c>
      <c r="C477" s="38" t="s">
        <v>416</v>
      </c>
      <c r="D477" s="38" t="s">
        <v>241</v>
      </c>
      <c r="E477" s="38">
        <v>5.2600000000000001E-2</v>
      </c>
      <c r="F477" s="38">
        <f t="shared" si="29"/>
        <v>17.180114483724381</v>
      </c>
      <c r="G477" s="38">
        <f t="shared" si="28"/>
        <v>25.770171725586572</v>
      </c>
      <c r="H477" s="38">
        <f t="shared" si="30"/>
        <v>15.922710292580835</v>
      </c>
      <c r="J477" s="39">
        <v>41215</v>
      </c>
      <c r="K477" s="38" t="s">
        <v>395</v>
      </c>
    </row>
    <row r="478" spans="1:11" x14ac:dyDescent="0.25">
      <c r="A478" s="38">
        <v>239</v>
      </c>
      <c r="B478" s="39">
        <v>41127</v>
      </c>
      <c r="C478" s="38" t="s">
        <v>417</v>
      </c>
      <c r="D478" s="38" t="s">
        <v>241</v>
      </c>
      <c r="E478" s="38">
        <v>0.1018</v>
      </c>
      <c r="F478" s="38">
        <f t="shared" si="29"/>
        <v>31.736417120021446</v>
      </c>
      <c r="G478" s="38">
        <f t="shared" si="28"/>
        <v>47.604625680032171</v>
      </c>
      <c r="H478" s="38">
        <f t="shared" si="30"/>
        <v>30.479012928877896</v>
      </c>
      <c r="I478" s="38">
        <f>AVERAGE(H478:H479)</f>
        <v>30.434633957425774</v>
      </c>
      <c r="J478" s="39">
        <v>41215</v>
      </c>
      <c r="K478" s="38" t="s">
        <v>395</v>
      </c>
    </row>
    <row r="479" spans="1:11" x14ac:dyDescent="0.25">
      <c r="A479" s="38">
        <v>239</v>
      </c>
      <c r="B479" s="39">
        <v>41127</v>
      </c>
      <c r="C479" s="38" t="s">
        <v>417</v>
      </c>
      <c r="D479" s="38" t="s">
        <v>241</v>
      </c>
      <c r="E479" s="38">
        <v>0.10150000000000001</v>
      </c>
      <c r="F479" s="38">
        <f t="shared" si="29"/>
        <v>31.647659177117195</v>
      </c>
      <c r="G479" s="38">
        <f t="shared" si="28"/>
        <v>47.471488765675794</v>
      </c>
      <c r="H479" s="38">
        <f t="shared" si="30"/>
        <v>30.390254985973648</v>
      </c>
      <c r="J479" s="39">
        <v>41215</v>
      </c>
      <c r="K479" s="38" t="s">
        <v>395</v>
      </c>
    </row>
    <row r="480" spans="1:11" x14ac:dyDescent="0.25">
      <c r="A480" s="38">
        <v>239</v>
      </c>
      <c r="B480" s="39">
        <v>41127</v>
      </c>
      <c r="C480" s="38" t="s">
        <v>418</v>
      </c>
      <c r="D480" s="38" t="s">
        <v>241</v>
      </c>
      <c r="E480" s="38">
        <v>5.0099999999999999E-2</v>
      </c>
      <c r="F480" s="38">
        <f t="shared" si="29"/>
        <v>16.440464959522295</v>
      </c>
      <c r="G480" s="38">
        <f t="shared" si="28"/>
        <v>24.660697439283442</v>
      </c>
      <c r="H480" s="38">
        <f t="shared" si="30"/>
        <v>15.183060768378747</v>
      </c>
      <c r="I480" s="38">
        <f>AVERAGE(H480:H481)</f>
        <v>15.123888806442579</v>
      </c>
      <c r="J480" s="39">
        <v>41215</v>
      </c>
      <c r="K480" s="38" t="s">
        <v>395</v>
      </c>
    </row>
    <row r="481" spans="1:14" x14ac:dyDescent="0.25">
      <c r="A481" s="38">
        <v>239</v>
      </c>
      <c r="B481" s="39">
        <v>41127</v>
      </c>
      <c r="C481" s="38" t="s">
        <v>418</v>
      </c>
      <c r="D481" s="38" t="s">
        <v>241</v>
      </c>
      <c r="E481" s="38">
        <v>4.9700000000000001E-2</v>
      </c>
      <c r="F481" s="38">
        <f t="shared" si="29"/>
        <v>16.32212103564996</v>
      </c>
      <c r="G481" s="38">
        <f t="shared" si="28"/>
        <v>24.483181553474942</v>
      </c>
      <c r="H481" s="38">
        <f t="shared" si="30"/>
        <v>15.064716844506414</v>
      </c>
      <c r="J481" s="39">
        <v>41215</v>
      </c>
      <c r="K481" s="38" t="s">
        <v>395</v>
      </c>
    </row>
    <row r="482" spans="1:14" x14ac:dyDescent="0.25">
      <c r="A482" s="38">
        <v>239</v>
      </c>
      <c r="B482" s="39">
        <v>41127</v>
      </c>
      <c r="C482" s="38" t="s">
        <v>419</v>
      </c>
      <c r="D482" s="38" t="s">
        <v>241</v>
      </c>
      <c r="E482" s="38">
        <v>0.1086</v>
      </c>
      <c r="F482" s="38">
        <f t="shared" si="29"/>
        <v>33.748263825851119</v>
      </c>
      <c r="G482" s="38">
        <f t="shared" si="28"/>
        <v>50.622395738776675</v>
      </c>
      <c r="H482" s="38">
        <f t="shared" si="30"/>
        <v>32.490859634707576</v>
      </c>
      <c r="I482" s="38">
        <f>AVERAGE(H482:H483)</f>
        <v>32.535238606159695</v>
      </c>
      <c r="J482" s="39">
        <v>41215</v>
      </c>
      <c r="K482" s="38" t="s">
        <v>395</v>
      </c>
    </row>
    <row r="483" spans="1:14" x14ac:dyDescent="0.25">
      <c r="A483" s="38">
        <v>239</v>
      </c>
      <c r="B483" s="39">
        <v>41127</v>
      </c>
      <c r="C483" s="38" t="s">
        <v>419</v>
      </c>
      <c r="D483" s="38" t="s">
        <v>241</v>
      </c>
      <c r="E483" s="38">
        <v>0.1089</v>
      </c>
      <c r="F483" s="38">
        <f t="shared" si="29"/>
        <v>33.83702176875537</v>
      </c>
      <c r="G483" s="38">
        <f t="shared" si="28"/>
        <v>50.755532653133059</v>
      </c>
      <c r="H483" s="38">
        <f t="shared" si="30"/>
        <v>32.57961757761182</v>
      </c>
      <c r="J483" s="39">
        <v>41215</v>
      </c>
      <c r="K483" s="38" t="s">
        <v>395</v>
      </c>
    </row>
    <row r="484" spans="1:14" x14ac:dyDescent="0.25">
      <c r="A484" s="38">
        <v>239</v>
      </c>
      <c r="B484" s="39">
        <v>41127</v>
      </c>
      <c r="C484" s="38" t="s">
        <v>420</v>
      </c>
      <c r="D484" s="38" t="s">
        <v>241</v>
      </c>
      <c r="E484" s="38">
        <v>6.3100000000000003E-2</v>
      </c>
      <c r="F484" s="38">
        <f t="shared" si="29"/>
        <v>20.286642485373147</v>
      </c>
      <c r="G484" s="38">
        <f t="shared" si="28"/>
        <v>30.429963728059718</v>
      </c>
      <c r="H484" s="38">
        <f t="shared" si="30"/>
        <v>19.029238294229597</v>
      </c>
      <c r="I484" s="38">
        <f>AVERAGE(H484:H485)</f>
        <v>18.14165886518709</v>
      </c>
      <c r="J484" s="39">
        <v>41215</v>
      </c>
      <c r="K484" s="38" t="s">
        <v>395</v>
      </c>
    </row>
    <row r="485" spans="1:14" x14ac:dyDescent="0.25">
      <c r="A485" s="38">
        <v>239</v>
      </c>
      <c r="B485" s="39">
        <v>41127</v>
      </c>
      <c r="C485" s="38" t="s">
        <v>420</v>
      </c>
      <c r="D485" s="38" t="s">
        <v>241</v>
      </c>
      <c r="E485" s="38">
        <v>5.7099999999999998E-2</v>
      </c>
      <c r="F485" s="38">
        <f t="shared" si="29"/>
        <v>18.511483627288136</v>
      </c>
      <c r="G485" s="38">
        <f t="shared" si="28"/>
        <v>27.767225440932204</v>
      </c>
      <c r="H485" s="38">
        <f t="shared" si="30"/>
        <v>17.254079436144586</v>
      </c>
      <c r="J485" s="39">
        <v>41215</v>
      </c>
      <c r="K485" s="38" t="s">
        <v>395</v>
      </c>
    </row>
    <row r="486" spans="1:14" x14ac:dyDescent="0.25">
      <c r="A486" s="38" t="s">
        <v>586</v>
      </c>
      <c r="C486" s="38" t="s">
        <v>586</v>
      </c>
      <c r="D486" s="38" t="s">
        <v>241</v>
      </c>
      <c r="E486" s="38">
        <v>3.7000000000000002E-3</v>
      </c>
      <c r="F486" s="38">
        <f t="shared" si="29"/>
        <v>2.7125697903315658</v>
      </c>
      <c r="G486" s="38">
        <f t="shared" si="28"/>
        <v>4.0688546854973486</v>
      </c>
      <c r="J486" s="39">
        <v>41215</v>
      </c>
      <c r="K486" s="38" t="s">
        <v>395</v>
      </c>
    </row>
    <row r="487" spans="1:14" x14ac:dyDescent="0.25">
      <c r="A487" s="38" t="s">
        <v>586</v>
      </c>
      <c r="C487" s="38" t="s">
        <v>586</v>
      </c>
      <c r="D487" s="38" t="s">
        <v>241</v>
      </c>
      <c r="E487" s="38">
        <v>4.7999999999999996E-3</v>
      </c>
      <c r="F487" s="38">
        <f t="shared" si="29"/>
        <v>3.0380155809804839</v>
      </c>
      <c r="G487" s="38">
        <f t="shared" si="28"/>
        <v>4.5570233714707253</v>
      </c>
      <c r="J487" s="39">
        <v>41215</v>
      </c>
      <c r="K487" s="38" t="s">
        <v>395</v>
      </c>
    </row>
    <row r="488" spans="1:14" x14ac:dyDescent="0.25">
      <c r="A488" s="38">
        <v>224</v>
      </c>
      <c r="B488" s="39">
        <v>41107</v>
      </c>
      <c r="C488" s="38" t="s">
        <v>626</v>
      </c>
      <c r="D488" s="38" t="s">
        <v>241</v>
      </c>
      <c r="E488" s="38">
        <v>1.8700000000000001E-2</v>
      </c>
      <c r="F488" s="38">
        <f t="shared" ref="F488:F532" si="31">E488*$N$503+$N$504</f>
        <v>6.9556850698084487</v>
      </c>
      <c r="G488" s="38">
        <f t="shared" si="28"/>
        <v>10.433527604712673</v>
      </c>
      <c r="H488" s="38">
        <f t="shared" ref="H488:H531" si="32">(E488-AVERAGE($E$532:$E$533))*$N$503+$N$504</f>
        <v>2.7733061484306938</v>
      </c>
      <c r="I488" s="38">
        <f>AVERAGE(H488:H489)</f>
        <v>2.7004424041558197</v>
      </c>
      <c r="J488" s="39">
        <v>41219</v>
      </c>
      <c r="K488" s="38" t="s">
        <v>395</v>
      </c>
      <c r="M488" s="38">
        <v>0</v>
      </c>
      <c r="N488" s="38">
        <v>2.3999999999999998E-3</v>
      </c>
    </row>
    <row r="489" spans="1:14" x14ac:dyDescent="0.25">
      <c r="A489" s="38">
        <v>224</v>
      </c>
      <c r="B489" s="39">
        <v>41107</v>
      </c>
      <c r="C489" s="38" t="s">
        <v>626</v>
      </c>
      <c r="D489" s="38" t="s">
        <v>241</v>
      </c>
      <c r="E489" s="38">
        <v>1.8200000000000001E-2</v>
      </c>
      <c r="F489" s="38">
        <f t="shared" si="31"/>
        <v>6.8099575812587014</v>
      </c>
      <c r="G489" s="38">
        <f t="shared" si="28"/>
        <v>10.214936371888053</v>
      </c>
      <c r="H489" s="38">
        <f t="shared" si="32"/>
        <v>2.6275786598809461</v>
      </c>
      <c r="J489" s="39">
        <v>41219</v>
      </c>
      <c r="K489" s="38" t="s">
        <v>395</v>
      </c>
      <c r="M489" s="38">
        <v>0</v>
      </c>
      <c r="N489" s="38">
        <v>0</v>
      </c>
    </row>
    <row r="490" spans="1:14" x14ac:dyDescent="0.25">
      <c r="A490" s="38">
        <v>224</v>
      </c>
      <c r="B490" s="39">
        <v>41107</v>
      </c>
      <c r="C490" s="38" t="s">
        <v>627</v>
      </c>
      <c r="D490" s="38" t="s">
        <v>241</v>
      </c>
      <c r="E490" s="38">
        <v>1.78E-2</v>
      </c>
      <c r="F490" s="38">
        <f t="shared" si="31"/>
        <v>6.6933755904189027</v>
      </c>
      <c r="G490" s="38">
        <f t="shared" si="28"/>
        <v>10.040063385628354</v>
      </c>
      <c r="H490" s="38">
        <f t="shared" si="32"/>
        <v>2.5109966690411474</v>
      </c>
      <c r="I490" s="38">
        <f>AVERAGE(H490:H491)</f>
        <v>2.5401421667510968</v>
      </c>
      <c r="J490" s="39">
        <v>41219</v>
      </c>
      <c r="K490" s="38" t="s">
        <v>395</v>
      </c>
      <c r="M490" s="38">
        <v>5.0190000000000001</v>
      </c>
      <c r="N490" s="38">
        <v>1.44E-2</v>
      </c>
    </row>
    <row r="491" spans="1:14" x14ac:dyDescent="0.25">
      <c r="A491" s="38">
        <v>224</v>
      </c>
      <c r="B491" s="39">
        <v>41107</v>
      </c>
      <c r="C491" s="38" t="s">
        <v>627</v>
      </c>
      <c r="D491" s="38" t="s">
        <v>241</v>
      </c>
      <c r="E491" s="38">
        <v>1.7999999999999999E-2</v>
      </c>
      <c r="F491" s="38">
        <f t="shared" si="31"/>
        <v>6.7516665858388016</v>
      </c>
      <c r="G491" s="38">
        <f t="shared" si="28"/>
        <v>10.127499878758202</v>
      </c>
      <c r="H491" s="38">
        <f t="shared" si="32"/>
        <v>2.5692876644610463</v>
      </c>
      <c r="J491" s="39">
        <v>41219</v>
      </c>
      <c r="K491" s="38" t="s">
        <v>395</v>
      </c>
      <c r="M491" s="38">
        <v>5.0190000000000001</v>
      </c>
      <c r="N491" s="38">
        <v>1.37E-2</v>
      </c>
    </row>
    <row r="492" spans="1:14" x14ac:dyDescent="0.25">
      <c r="A492" s="38">
        <v>224</v>
      </c>
      <c r="B492" s="39">
        <v>41107</v>
      </c>
      <c r="C492" s="38" t="s">
        <v>628</v>
      </c>
      <c r="D492" s="38" t="s">
        <v>241</v>
      </c>
      <c r="E492" s="38">
        <v>1.9099999999999999E-2</v>
      </c>
      <c r="F492" s="38">
        <f t="shared" si="31"/>
        <v>7.0722670606482456</v>
      </c>
      <c r="G492" s="38">
        <f t="shared" si="28"/>
        <v>10.608400590972369</v>
      </c>
      <c r="H492" s="38">
        <f t="shared" si="32"/>
        <v>2.8898881392704912</v>
      </c>
      <c r="I492" s="38">
        <f>AVERAGE(H492:H493)</f>
        <v>2.6275786598809456</v>
      </c>
      <c r="J492" s="39">
        <v>41219</v>
      </c>
      <c r="K492" s="38" t="s">
        <v>395</v>
      </c>
      <c r="M492" s="38">
        <v>9.9008000000000003</v>
      </c>
      <c r="N492" s="38">
        <v>2.81E-2</v>
      </c>
    </row>
    <row r="493" spans="1:14" x14ac:dyDescent="0.25">
      <c r="A493" s="38">
        <v>224</v>
      </c>
      <c r="B493" s="39">
        <v>41107</v>
      </c>
      <c r="C493" s="38" t="s">
        <v>628</v>
      </c>
      <c r="D493" s="38" t="s">
        <v>241</v>
      </c>
      <c r="E493" s="38">
        <v>1.7299999999999999E-2</v>
      </c>
      <c r="F493" s="38">
        <f t="shared" si="31"/>
        <v>6.5476481018691546</v>
      </c>
      <c r="G493" s="38">
        <f t="shared" ref="G493:G556" si="33">F493*(15/10)</f>
        <v>9.8214721528037323</v>
      </c>
      <c r="H493" s="38">
        <f t="shared" si="32"/>
        <v>2.3652691804914001</v>
      </c>
      <c r="J493" s="39">
        <v>41219</v>
      </c>
      <c r="K493" s="38" t="s">
        <v>395</v>
      </c>
      <c r="M493" s="38">
        <v>9.9008000000000003</v>
      </c>
      <c r="N493" s="38">
        <v>3.0499999999999999E-2</v>
      </c>
    </row>
    <row r="494" spans="1:14" x14ac:dyDescent="0.25">
      <c r="A494" s="38">
        <v>224</v>
      </c>
      <c r="B494" s="39">
        <v>41107</v>
      </c>
      <c r="C494" s="38" t="s">
        <v>629</v>
      </c>
      <c r="D494" s="38" t="s">
        <v>241</v>
      </c>
      <c r="E494" s="38">
        <v>2.3400000000000001E-2</v>
      </c>
      <c r="F494" s="38">
        <f t="shared" si="31"/>
        <v>8.3255234621760756</v>
      </c>
      <c r="G494" s="38">
        <f t="shared" si="33"/>
        <v>12.488285193264113</v>
      </c>
      <c r="H494" s="38">
        <f t="shared" si="32"/>
        <v>4.1431445407983212</v>
      </c>
      <c r="I494" s="38">
        <f>AVERAGE(H494:H495)</f>
        <v>3.4145070980495831</v>
      </c>
      <c r="J494" s="39">
        <v>41219</v>
      </c>
      <c r="K494" s="38" t="s">
        <v>395</v>
      </c>
      <c r="M494" s="38">
        <v>29.981999999999999</v>
      </c>
      <c r="N494" s="38">
        <v>9.35E-2</v>
      </c>
    </row>
    <row r="495" spans="1:14" x14ac:dyDescent="0.25">
      <c r="A495" s="38">
        <v>224</v>
      </c>
      <c r="B495" s="39">
        <v>41107</v>
      </c>
      <c r="C495" s="38" t="s">
        <v>629</v>
      </c>
      <c r="D495" s="38" t="s">
        <v>241</v>
      </c>
      <c r="E495" s="38">
        <v>1.84E-2</v>
      </c>
      <c r="F495" s="38">
        <f t="shared" si="31"/>
        <v>6.8682485766785994</v>
      </c>
      <c r="G495" s="38">
        <f t="shared" si="33"/>
        <v>10.302372865017899</v>
      </c>
      <c r="H495" s="38">
        <f t="shared" si="32"/>
        <v>2.685869655300845</v>
      </c>
      <c r="J495" s="39">
        <v>41219</v>
      </c>
      <c r="K495" s="38" t="s">
        <v>395</v>
      </c>
      <c r="M495" s="38">
        <v>29.981999999999999</v>
      </c>
      <c r="N495" s="38">
        <v>8.5599999999999996E-2</v>
      </c>
    </row>
    <row r="496" spans="1:14" x14ac:dyDescent="0.25">
      <c r="A496" s="38">
        <v>224</v>
      </c>
      <c r="B496" s="39">
        <v>41110</v>
      </c>
      <c r="C496" s="38" t="s">
        <v>630</v>
      </c>
      <c r="D496" s="38" t="s">
        <v>241</v>
      </c>
      <c r="E496" s="38">
        <v>1.7000000000000001E-2</v>
      </c>
      <c r="F496" s="38">
        <f t="shared" si="31"/>
        <v>6.4602116087393071</v>
      </c>
      <c r="G496" s="38">
        <f t="shared" si="33"/>
        <v>9.6903174131089607</v>
      </c>
      <c r="H496" s="38">
        <f t="shared" si="32"/>
        <v>2.2778326873615518</v>
      </c>
      <c r="I496" s="38">
        <f>AVERAGE(H496:H497)</f>
        <v>2.4381329247662742</v>
      </c>
      <c r="J496" s="39">
        <v>41219</v>
      </c>
      <c r="K496" s="38" t="s">
        <v>395</v>
      </c>
      <c r="M496" s="38">
        <v>60.002000000000002</v>
      </c>
      <c r="N496" s="38">
        <v>0.1976</v>
      </c>
    </row>
    <row r="497" spans="1:14" x14ac:dyDescent="0.25">
      <c r="A497" s="38">
        <v>224</v>
      </c>
      <c r="B497" s="39">
        <v>41110</v>
      </c>
      <c r="C497" s="38" t="s">
        <v>630</v>
      </c>
      <c r="D497" s="38" t="s">
        <v>241</v>
      </c>
      <c r="E497" s="38">
        <v>1.8100000000000002E-2</v>
      </c>
      <c r="F497" s="38">
        <f t="shared" si="31"/>
        <v>6.780812083548752</v>
      </c>
      <c r="G497" s="38">
        <f t="shared" si="33"/>
        <v>10.171218125323128</v>
      </c>
      <c r="H497" s="38">
        <f t="shared" si="32"/>
        <v>2.5984331621709966</v>
      </c>
      <c r="J497" s="39">
        <v>41219</v>
      </c>
      <c r="K497" s="38" t="s">
        <v>395</v>
      </c>
      <c r="M497" s="38">
        <v>60.002000000000002</v>
      </c>
      <c r="N497" s="38">
        <v>0.19919999999999999</v>
      </c>
    </row>
    <row r="498" spans="1:14" x14ac:dyDescent="0.25">
      <c r="A498" s="38">
        <v>224</v>
      </c>
      <c r="B498" s="39">
        <v>41110</v>
      </c>
      <c r="C498" s="38" t="s">
        <v>631</v>
      </c>
      <c r="D498" s="38" t="s">
        <v>241</v>
      </c>
      <c r="E498" s="38">
        <v>1.8700000000000001E-2</v>
      </c>
      <c r="F498" s="38">
        <f t="shared" si="31"/>
        <v>6.9556850698084487</v>
      </c>
      <c r="G498" s="38">
        <f t="shared" si="33"/>
        <v>10.433527604712673</v>
      </c>
      <c r="H498" s="38">
        <f t="shared" si="32"/>
        <v>2.7733061484306938</v>
      </c>
      <c r="I498" s="38">
        <f>AVERAGE(H498:H499)</f>
        <v>2.7878788972856681</v>
      </c>
      <c r="J498" s="39">
        <v>41219</v>
      </c>
      <c r="K498" s="38" t="s">
        <v>395</v>
      </c>
      <c r="M498" s="38">
        <v>199.88300000000001</v>
      </c>
      <c r="N498" s="38">
        <v>0.6774</v>
      </c>
    </row>
    <row r="499" spans="1:14" x14ac:dyDescent="0.25">
      <c r="A499" s="38">
        <v>224</v>
      </c>
      <c r="B499" s="39">
        <v>41110</v>
      </c>
      <c r="C499" s="38" t="s">
        <v>631</v>
      </c>
      <c r="D499" s="38" t="s">
        <v>241</v>
      </c>
      <c r="E499" s="38">
        <v>1.8800000000000001E-2</v>
      </c>
      <c r="F499" s="38">
        <f t="shared" si="31"/>
        <v>6.9848305675183981</v>
      </c>
      <c r="G499" s="38">
        <f t="shared" si="33"/>
        <v>10.477245851277598</v>
      </c>
      <c r="H499" s="38">
        <f t="shared" si="32"/>
        <v>2.8024516461406428</v>
      </c>
      <c r="J499" s="39">
        <v>41219</v>
      </c>
      <c r="K499" s="38" t="s">
        <v>395</v>
      </c>
      <c r="M499" s="38">
        <v>199.88300000000001</v>
      </c>
      <c r="N499" s="38">
        <v>0.68710000000000004</v>
      </c>
    </row>
    <row r="500" spans="1:14" x14ac:dyDescent="0.25">
      <c r="A500" s="38">
        <v>224</v>
      </c>
      <c r="B500" s="39">
        <v>41110</v>
      </c>
      <c r="C500" s="38" t="s">
        <v>632</v>
      </c>
      <c r="D500" s="38" t="s">
        <v>241</v>
      </c>
      <c r="E500" s="38">
        <v>3.0599999999999999E-2</v>
      </c>
      <c r="F500" s="38">
        <f t="shared" si="31"/>
        <v>10.42399929729244</v>
      </c>
      <c r="G500" s="38">
        <f t="shared" si="33"/>
        <v>15.63599894593866</v>
      </c>
      <c r="H500" s="38">
        <f t="shared" si="32"/>
        <v>6.2416203759146853</v>
      </c>
      <c r="I500" s="38">
        <f>AVERAGE(H500:H501)</f>
        <v>7.0576943117932718</v>
      </c>
      <c r="J500" s="39">
        <v>41219</v>
      </c>
      <c r="K500" s="38" t="s">
        <v>395</v>
      </c>
    </row>
    <row r="501" spans="1:14" x14ac:dyDescent="0.25">
      <c r="A501" s="38">
        <v>224</v>
      </c>
      <c r="B501" s="39">
        <v>41110</v>
      </c>
      <c r="C501" s="38" t="s">
        <v>632</v>
      </c>
      <c r="D501" s="38" t="s">
        <v>241</v>
      </c>
      <c r="E501" s="38">
        <v>3.6200000000000003E-2</v>
      </c>
      <c r="F501" s="38">
        <f t="shared" si="31"/>
        <v>12.056147169049614</v>
      </c>
      <c r="G501" s="38">
        <f t="shared" si="33"/>
        <v>18.084220753574421</v>
      </c>
      <c r="H501" s="38">
        <f t="shared" si="32"/>
        <v>7.8737682476718582</v>
      </c>
      <c r="J501" s="39">
        <v>41219</v>
      </c>
      <c r="K501" s="38" t="s">
        <v>395</v>
      </c>
    </row>
    <row r="502" spans="1:14" x14ac:dyDescent="0.25">
      <c r="A502" s="38">
        <v>224</v>
      </c>
      <c r="B502" s="39">
        <v>41110</v>
      </c>
      <c r="C502" s="38" t="s">
        <v>633</v>
      </c>
      <c r="D502" s="38" t="s">
        <v>241</v>
      </c>
      <c r="E502" s="38">
        <v>1.9E-2</v>
      </c>
      <c r="F502" s="38">
        <f t="shared" si="31"/>
        <v>7.0431215629382971</v>
      </c>
      <c r="G502" s="38">
        <f t="shared" si="33"/>
        <v>10.564682344407446</v>
      </c>
      <c r="H502" s="38">
        <f t="shared" si="32"/>
        <v>2.8607426415605417</v>
      </c>
      <c r="I502" s="38">
        <f>AVERAGE(H502:H503)</f>
        <v>3.1521976186600371</v>
      </c>
      <c r="J502" s="39">
        <v>41219</v>
      </c>
      <c r="K502" s="38" t="s">
        <v>395</v>
      </c>
    </row>
    <row r="503" spans="1:14" x14ac:dyDescent="0.25">
      <c r="A503" s="38">
        <v>224</v>
      </c>
      <c r="B503" s="39">
        <v>41110</v>
      </c>
      <c r="C503" s="38" t="s">
        <v>633</v>
      </c>
      <c r="D503" s="38" t="s">
        <v>241</v>
      </c>
      <c r="E503" s="38">
        <v>2.1000000000000001E-2</v>
      </c>
      <c r="F503" s="38">
        <f t="shared" si="31"/>
        <v>7.6260315171372879</v>
      </c>
      <c r="G503" s="38">
        <f t="shared" si="33"/>
        <v>11.439047275705931</v>
      </c>
      <c r="H503" s="38">
        <f t="shared" si="32"/>
        <v>3.4436525957595325</v>
      </c>
      <c r="J503" s="39">
        <v>41219</v>
      </c>
      <c r="K503" s="38" t="s">
        <v>395</v>
      </c>
      <c r="M503" s="38" t="s">
        <v>404</v>
      </c>
      <c r="N503" s="38">
        <f>SLOPE(M488:M499,N488:N499)</f>
        <v>291.45497709949512</v>
      </c>
    </row>
    <row r="504" spans="1:14" x14ac:dyDescent="0.25">
      <c r="A504" s="38">
        <v>224</v>
      </c>
      <c r="B504" s="39">
        <v>41110</v>
      </c>
      <c r="C504" s="38" t="s">
        <v>634</v>
      </c>
      <c r="D504" s="38" t="s">
        <v>241</v>
      </c>
      <c r="E504" s="38">
        <v>1.67E-2</v>
      </c>
      <c r="F504" s="38">
        <f t="shared" si="31"/>
        <v>6.3727751156094579</v>
      </c>
      <c r="G504" s="38">
        <f t="shared" si="33"/>
        <v>9.5591626734141872</v>
      </c>
      <c r="H504" s="38">
        <f t="shared" si="32"/>
        <v>2.190396194231703</v>
      </c>
      <c r="I504" s="38">
        <f>AVERAGE(H504:H505)</f>
        <v>2.292405436216526</v>
      </c>
      <c r="J504" s="39">
        <v>41219</v>
      </c>
      <c r="K504" s="38" t="s">
        <v>395</v>
      </c>
      <c r="M504" s="38" t="s">
        <v>405</v>
      </c>
      <c r="N504" s="38">
        <f>INTERCEPT(M488:M499,N488:N499)</f>
        <v>1.5054769980478895</v>
      </c>
    </row>
    <row r="505" spans="1:14" x14ac:dyDescent="0.25">
      <c r="A505" s="38">
        <v>224</v>
      </c>
      <c r="B505" s="39">
        <v>41110</v>
      </c>
      <c r="C505" s="38" t="s">
        <v>634</v>
      </c>
      <c r="D505" s="38" t="s">
        <v>241</v>
      </c>
      <c r="E505" s="38">
        <v>1.7399999999999999E-2</v>
      </c>
      <c r="F505" s="38">
        <f t="shared" si="31"/>
        <v>6.576793599579104</v>
      </c>
      <c r="G505" s="38">
        <f t="shared" si="33"/>
        <v>9.8651903993686556</v>
      </c>
      <c r="H505" s="38">
        <f t="shared" si="32"/>
        <v>2.3944146782013491</v>
      </c>
      <c r="J505" s="39">
        <v>41219</v>
      </c>
      <c r="K505" s="38" t="s">
        <v>395</v>
      </c>
      <c r="M505" s="38" t="s">
        <v>407</v>
      </c>
      <c r="N505" s="38">
        <f>RSQ(M488:M499,N488:N499)</f>
        <v>0.9995272908377848</v>
      </c>
    </row>
    <row r="506" spans="1:14" x14ac:dyDescent="0.25">
      <c r="A506" s="38">
        <v>224</v>
      </c>
      <c r="B506" s="39">
        <v>41110</v>
      </c>
      <c r="C506" s="38" t="s">
        <v>635</v>
      </c>
      <c r="D506" s="38" t="s">
        <v>241</v>
      </c>
      <c r="E506" s="38">
        <v>2.0299999999999999E-2</v>
      </c>
      <c r="F506" s="38">
        <f t="shared" si="31"/>
        <v>7.4220130331676399</v>
      </c>
      <c r="G506" s="38">
        <f t="shared" si="33"/>
        <v>11.133019549751459</v>
      </c>
      <c r="H506" s="38">
        <f t="shared" si="32"/>
        <v>3.239634111789885</v>
      </c>
      <c r="I506" s="38">
        <f>AVERAGE(H506:H507)</f>
        <v>3.8371168148438501</v>
      </c>
      <c r="J506" s="39">
        <v>41219</v>
      </c>
      <c r="K506" s="38" t="s">
        <v>395</v>
      </c>
    </row>
    <row r="507" spans="1:14" x14ac:dyDescent="0.25">
      <c r="A507" s="38">
        <v>224</v>
      </c>
      <c r="B507" s="39">
        <v>41110</v>
      </c>
      <c r="C507" s="38" t="s">
        <v>635</v>
      </c>
      <c r="D507" s="38" t="s">
        <v>241</v>
      </c>
      <c r="E507" s="38">
        <v>2.4400000000000002E-2</v>
      </c>
      <c r="F507" s="38">
        <f t="shared" si="31"/>
        <v>8.6169784392755702</v>
      </c>
      <c r="G507" s="38">
        <f t="shared" si="33"/>
        <v>12.925467658913355</v>
      </c>
      <c r="H507" s="38">
        <f t="shared" si="32"/>
        <v>4.4345995178978157</v>
      </c>
      <c r="J507" s="39">
        <v>41219</v>
      </c>
      <c r="K507" s="38" t="s">
        <v>395</v>
      </c>
    </row>
    <row r="508" spans="1:14" x14ac:dyDescent="0.25">
      <c r="A508" s="38">
        <v>224</v>
      </c>
      <c r="B508" s="39">
        <v>41110</v>
      </c>
      <c r="C508" s="38" t="s">
        <v>636</v>
      </c>
      <c r="D508" s="38" t="s">
        <v>241</v>
      </c>
      <c r="E508" s="38">
        <v>1.7399999999999999E-2</v>
      </c>
      <c r="F508" s="38">
        <f t="shared" si="31"/>
        <v>6.576793599579104</v>
      </c>
      <c r="G508" s="38">
        <f t="shared" si="33"/>
        <v>9.8651903993686556</v>
      </c>
      <c r="H508" s="38">
        <f t="shared" si="32"/>
        <v>2.3944146782013491</v>
      </c>
      <c r="I508" s="38">
        <f>AVERAGE(H508:H509)</f>
        <v>2.3944146782013491</v>
      </c>
      <c r="J508" s="39">
        <v>41219</v>
      </c>
      <c r="K508" s="38" t="s">
        <v>395</v>
      </c>
    </row>
    <row r="509" spans="1:14" x14ac:dyDescent="0.25">
      <c r="A509" s="38">
        <v>224</v>
      </c>
      <c r="B509" s="39">
        <v>41110</v>
      </c>
      <c r="C509" s="38" t="s">
        <v>636</v>
      </c>
      <c r="D509" s="38" t="s">
        <v>241</v>
      </c>
      <c r="E509" s="38">
        <v>1.7399999999999999E-2</v>
      </c>
      <c r="F509" s="38">
        <f t="shared" si="31"/>
        <v>6.576793599579104</v>
      </c>
      <c r="G509" s="38">
        <f t="shared" si="33"/>
        <v>9.8651903993686556</v>
      </c>
      <c r="H509" s="38">
        <f t="shared" si="32"/>
        <v>2.3944146782013491</v>
      </c>
      <c r="J509" s="39">
        <v>41219</v>
      </c>
      <c r="K509" s="38" t="s">
        <v>395</v>
      </c>
    </row>
    <row r="510" spans="1:14" x14ac:dyDescent="0.25">
      <c r="A510" s="38">
        <v>224</v>
      </c>
      <c r="B510" s="39">
        <v>41110</v>
      </c>
      <c r="C510" s="38" t="s">
        <v>637</v>
      </c>
      <c r="D510" s="38" t="s">
        <v>241</v>
      </c>
      <c r="E510" s="38">
        <v>1.6299999999999999E-2</v>
      </c>
      <c r="F510" s="38">
        <f t="shared" si="31"/>
        <v>6.2561931247696592</v>
      </c>
      <c r="G510" s="38">
        <f t="shared" si="33"/>
        <v>9.3842896871544887</v>
      </c>
      <c r="H510" s="38">
        <f t="shared" si="32"/>
        <v>2.0738142033919047</v>
      </c>
      <c r="I510" s="38">
        <f>AVERAGE(H510:H511)</f>
        <v>2.3944146782013496</v>
      </c>
      <c r="J510" s="39">
        <v>41219</v>
      </c>
      <c r="K510" s="38" t="s">
        <v>395</v>
      </c>
    </row>
    <row r="511" spans="1:14" x14ac:dyDescent="0.25">
      <c r="A511" s="38">
        <v>224</v>
      </c>
      <c r="B511" s="39">
        <v>41110</v>
      </c>
      <c r="C511" s="38" t="s">
        <v>637</v>
      </c>
      <c r="D511" s="38" t="s">
        <v>241</v>
      </c>
      <c r="E511" s="38">
        <v>1.8499999999999999E-2</v>
      </c>
      <c r="F511" s="38">
        <f t="shared" si="31"/>
        <v>6.8973940743885489</v>
      </c>
      <c r="G511" s="38">
        <f t="shared" si="33"/>
        <v>10.346091111582822</v>
      </c>
      <c r="H511" s="38">
        <f t="shared" si="32"/>
        <v>2.715015153010794</v>
      </c>
      <c r="J511" s="39">
        <v>41219</v>
      </c>
      <c r="K511" s="38" t="s">
        <v>395</v>
      </c>
    </row>
    <row r="512" spans="1:14" x14ac:dyDescent="0.25">
      <c r="A512" s="38">
        <v>224</v>
      </c>
      <c r="B512" s="39">
        <v>41110</v>
      </c>
      <c r="C512" s="38" t="s">
        <v>638</v>
      </c>
      <c r="D512" s="38" t="s">
        <v>241</v>
      </c>
      <c r="E512" s="38">
        <v>1.9699999999999999E-2</v>
      </c>
      <c r="F512" s="38">
        <f t="shared" si="31"/>
        <v>7.2471400469079432</v>
      </c>
      <c r="G512" s="38">
        <f t="shared" si="33"/>
        <v>10.870710070361914</v>
      </c>
      <c r="H512" s="38">
        <f t="shared" si="32"/>
        <v>3.0647611255301879</v>
      </c>
      <c r="I512" s="38">
        <f>AVERAGE(H512:H513)</f>
        <v>3.3124978560647591</v>
      </c>
      <c r="J512" s="39">
        <v>41219</v>
      </c>
      <c r="K512" s="38" t="s">
        <v>395</v>
      </c>
    </row>
    <row r="513" spans="1:11" x14ac:dyDescent="0.25">
      <c r="A513" s="38">
        <v>224</v>
      </c>
      <c r="B513" s="39">
        <v>41110</v>
      </c>
      <c r="C513" s="38" t="s">
        <v>638</v>
      </c>
      <c r="D513" s="38" t="s">
        <v>241</v>
      </c>
      <c r="E513" s="38">
        <v>2.1399999999999999E-2</v>
      </c>
      <c r="F513" s="38">
        <f t="shared" si="31"/>
        <v>7.7426135079770848</v>
      </c>
      <c r="G513" s="38">
        <f t="shared" si="33"/>
        <v>11.613920261965628</v>
      </c>
      <c r="H513" s="38">
        <f t="shared" si="32"/>
        <v>3.5602345865993299</v>
      </c>
      <c r="J513" s="39">
        <v>41219</v>
      </c>
      <c r="K513" s="38" t="s">
        <v>395</v>
      </c>
    </row>
    <row r="514" spans="1:11" x14ac:dyDescent="0.25">
      <c r="A514" s="38">
        <v>224</v>
      </c>
      <c r="B514" s="39">
        <v>41110</v>
      </c>
      <c r="C514" s="38" t="s">
        <v>639</v>
      </c>
      <c r="D514" s="38" t="s">
        <v>241</v>
      </c>
      <c r="E514" s="38">
        <v>4.19E-2</v>
      </c>
      <c r="F514" s="38">
        <f t="shared" si="31"/>
        <v>13.717440538516735</v>
      </c>
      <c r="G514" s="38">
        <f t="shared" si="33"/>
        <v>20.576160807775103</v>
      </c>
      <c r="H514" s="38">
        <f t="shared" si="32"/>
        <v>9.5350616171389788</v>
      </c>
      <c r="I514" s="38">
        <f>AVERAGE(H514:H515)</f>
        <v>9.3747613797342577</v>
      </c>
      <c r="J514" s="39">
        <v>41219</v>
      </c>
      <c r="K514" s="38" t="s">
        <v>395</v>
      </c>
    </row>
    <row r="515" spans="1:11" x14ac:dyDescent="0.25">
      <c r="A515" s="38">
        <v>224</v>
      </c>
      <c r="B515" s="39">
        <v>41110</v>
      </c>
      <c r="C515" s="38" t="s">
        <v>639</v>
      </c>
      <c r="D515" s="38" t="s">
        <v>241</v>
      </c>
      <c r="E515" s="38">
        <v>4.0800000000000003E-2</v>
      </c>
      <c r="F515" s="38">
        <f t="shared" si="31"/>
        <v>13.396840063707291</v>
      </c>
      <c r="G515" s="38">
        <f t="shared" si="33"/>
        <v>20.095260095560938</v>
      </c>
      <c r="H515" s="38">
        <f t="shared" si="32"/>
        <v>9.2144611423295366</v>
      </c>
      <c r="J515" s="39">
        <v>41219</v>
      </c>
      <c r="K515" s="38" t="s">
        <v>395</v>
      </c>
    </row>
    <row r="516" spans="1:11" x14ac:dyDescent="0.25">
      <c r="A516" s="38">
        <v>224</v>
      </c>
      <c r="B516" s="39">
        <v>41110</v>
      </c>
      <c r="C516" s="38" t="s">
        <v>640</v>
      </c>
      <c r="D516" s="38" t="s">
        <v>241</v>
      </c>
      <c r="E516" s="38">
        <v>3.32E-2</v>
      </c>
      <c r="F516" s="38">
        <f t="shared" si="31"/>
        <v>11.181782237751127</v>
      </c>
      <c r="G516" s="38">
        <f t="shared" si="33"/>
        <v>16.77267335662669</v>
      </c>
      <c r="H516" s="38">
        <f t="shared" si="32"/>
        <v>6.999403316373372</v>
      </c>
      <c r="I516" s="38">
        <f>AVERAGE(H516:H517)</f>
        <v>7.1742763026330696</v>
      </c>
      <c r="J516" s="39">
        <v>41219</v>
      </c>
      <c r="K516" s="38" t="s">
        <v>395</v>
      </c>
    </row>
    <row r="517" spans="1:11" x14ac:dyDescent="0.25">
      <c r="A517" s="38">
        <v>224</v>
      </c>
      <c r="B517" s="39">
        <v>41110</v>
      </c>
      <c r="C517" s="38" t="s">
        <v>640</v>
      </c>
      <c r="D517" s="38" t="s">
        <v>241</v>
      </c>
      <c r="E517" s="38">
        <v>3.44E-2</v>
      </c>
      <c r="F517" s="38">
        <f t="shared" si="31"/>
        <v>11.531528210270523</v>
      </c>
      <c r="G517" s="38">
        <f t="shared" si="33"/>
        <v>17.297292315405784</v>
      </c>
      <c r="H517" s="38">
        <f t="shared" si="32"/>
        <v>7.3491492888927663</v>
      </c>
      <c r="J517" s="39">
        <v>41219</v>
      </c>
      <c r="K517" s="38" t="s">
        <v>395</v>
      </c>
    </row>
    <row r="518" spans="1:11" x14ac:dyDescent="0.25">
      <c r="A518" s="38">
        <v>224</v>
      </c>
      <c r="B518" s="39">
        <v>41110</v>
      </c>
      <c r="C518" s="38" t="s">
        <v>641</v>
      </c>
      <c r="D518" s="38" t="s">
        <v>241</v>
      </c>
      <c r="E518" s="38">
        <v>4.1599999999999998E-2</v>
      </c>
      <c r="F518" s="38">
        <f t="shared" si="31"/>
        <v>13.630004045386887</v>
      </c>
      <c r="G518" s="38">
        <f t="shared" si="33"/>
        <v>20.445006068080332</v>
      </c>
      <c r="H518" s="38">
        <f t="shared" si="32"/>
        <v>9.4476251240091305</v>
      </c>
      <c r="I518" s="38">
        <f>AVERAGE(H518:H519)</f>
        <v>9.4621978728641061</v>
      </c>
      <c r="J518" s="39">
        <v>41219</v>
      </c>
      <c r="K518" s="38" t="s">
        <v>395</v>
      </c>
    </row>
    <row r="519" spans="1:11" x14ac:dyDescent="0.25">
      <c r="A519" s="38">
        <v>224</v>
      </c>
      <c r="B519" s="39">
        <v>41110</v>
      </c>
      <c r="C519" s="38" t="s">
        <v>641</v>
      </c>
      <c r="D519" s="38" t="s">
        <v>241</v>
      </c>
      <c r="E519" s="38">
        <v>4.1700000000000001E-2</v>
      </c>
      <c r="F519" s="38">
        <f t="shared" si="31"/>
        <v>13.659149543096836</v>
      </c>
      <c r="G519" s="38">
        <f t="shared" si="33"/>
        <v>20.488724314645253</v>
      </c>
      <c r="H519" s="38">
        <f t="shared" si="32"/>
        <v>9.4767706217190799</v>
      </c>
      <c r="J519" s="39">
        <v>41219</v>
      </c>
      <c r="K519" s="38" t="s">
        <v>395</v>
      </c>
    </row>
    <row r="520" spans="1:11" x14ac:dyDescent="0.25">
      <c r="A520" s="38">
        <v>224</v>
      </c>
      <c r="B520" s="39">
        <v>41110</v>
      </c>
      <c r="C520" s="38" t="s">
        <v>642</v>
      </c>
      <c r="D520" s="38" t="s">
        <v>241</v>
      </c>
      <c r="E520" s="38">
        <v>4.7399999999999998E-2</v>
      </c>
      <c r="F520" s="38">
        <f t="shared" si="31"/>
        <v>15.320442912563959</v>
      </c>
      <c r="G520" s="38">
        <f t="shared" si="33"/>
        <v>22.980664368845936</v>
      </c>
      <c r="H520" s="38">
        <f t="shared" si="32"/>
        <v>11.138063991186202</v>
      </c>
      <c r="I520" s="38">
        <f>AVERAGE(H520:H521)</f>
        <v>11.225500484316051</v>
      </c>
      <c r="J520" s="39">
        <v>41219</v>
      </c>
      <c r="K520" s="38" t="s">
        <v>395</v>
      </c>
    </row>
    <row r="521" spans="1:11" x14ac:dyDescent="0.25">
      <c r="A521" s="38">
        <v>224</v>
      </c>
      <c r="B521" s="39">
        <v>41110</v>
      </c>
      <c r="C521" s="38" t="s">
        <v>642</v>
      </c>
      <c r="D521" s="38" t="s">
        <v>241</v>
      </c>
      <c r="E521" s="38">
        <v>4.8000000000000001E-2</v>
      </c>
      <c r="F521" s="38">
        <f t="shared" si="31"/>
        <v>15.495315898823655</v>
      </c>
      <c r="G521" s="38">
        <f t="shared" si="33"/>
        <v>23.242973848235483</v>
      </c>
      <c r="H521" s="38">
        <f t="shared" si="32"/>
        <v>11.312936977445901</v>
      </c>
      <c r="J521" s="39">
        <v>41219</v>
      </c>
      <c r="K521" s="38" t="s">
        <v>395</v>
      </c>
    </row>
    <row r="522" spans="1:11" x14ac:dyDescent="0.25">
      <c r="A522" s="38">
        <v>224</v>
      </c>
      <c r="B522" s="39">
        <v>41110</v>
      </c>
      <c r="C522" s="38" t="s">
        <v>643</v>
      </c>
      <c r="D522" s="38" t="s">
        <v>241</v>
      </c>
      <c r="E522" s="38">
        <v>5.1400000000000001E-2</v>
      </c>
      <c r="F522" s="38">
        <f t="shared" si="31"/>
        <v>16.48626282096194</v>
      </c>
      <c r="G522" s="38">
        <f t="shared" si="33"/>
        <v>24.72939423144291</v>
      </c>
      <c r="H522" s="38">
        <f t="shared" si="32"/>
        <v>12.303883899584184</v>
      </c>
      <c r="I522" s="38">
        <f>AVERAGE(H522:H523)</f>
        <v>12.070719917904587</v>
      </c>
      <c r="J522" s="39">
        <v>41219</v>
      </c>
      <c r="K522" s="38" t="s">
        <v>395</v>
      </c>
    </row>
    <row r="523" spans="1:11" x14ac:dyDescent="0.25">
      <c r="A523" s="38">
        <v>224</v>
      </c>
      <c r="B523" s="39">
        <v>41110</v>
      </c>
      <c r="C523" s="38" t="s">
        <v>643</v>
      </c>
      <c r="D523" s="38" t="s">
        <v>241</v>
      </c>
      <c r="E523" s="38">
        <v>4.9799999999999997E-2</v>
      </c>
      <c r="F523" s="38">
        <f t="shared" si="31"/>
        <v>16.019934857602745</v>
      </c>
      <c r="G523" s="38">
        <f t="shared" si="33"/>
        <v>24.029902286404116</v>
      </c>
      <c r="H523" s="38">
        <f t="shared" si="32"/>
        <v>11.837555936224991</v>
      </c>
      <c r="J523" s="39">
        <v>41219</v>
      </c>
      <c r="K523" s="38" t="s">
        <v>395</v>
      </c>
    </row>
    <row r="524" spans="1:11" x14ac:dyDescent="0.25">
      <c r="A524" s="38">
        <v>224</v>
      </c>
      <c r="B524" s="39">
        <v>41110</v>
      </c>
      <c r="C524" s="38" t="s">
        <v>644</v>
      </c>
      <c r="D524" s="38" t="s">
        <v>241</v>
      </c>
      <c r="E524" s="38">
        <v>5.1900000000000002E-2</v>
      </c>
      <c r="F524" s="38">
        <f t="shared" si="31"/>
        <v>16.631990309511686</v>
      </c>
      <c r="G524" s="38">
        <f t="shared" si="33"/>
        <v>24.947985464267528</v>
      </c>
      <c r="H524" s="38">
        <f t="shared" si="32"/>
        <v>12.449611388133931</v>
      </c>
      <c r="I524" s="38">
        <f>AVERAGE(H524:H525)</f>
        <v>12.566193378973729</v>
      </c>
      <c r="J524" s="39">
        <v>41219</v>
      </c>
      <c r="K524" s="38" t="s">
        <v>395</v>
      </c>
    </row>
    <row r="525" spans="1:11" x14ac:dyDescent="0.25">
      <c r="A525" s="38">
        <v>224</v>
      </c>
      <c r="B525" s="39">
        <v>41110</v>
      </c>
      <c r="C525" s="38" t="s">
        <v>644</v>
      </c>
      <c r="D525" s="38" t="s">
        <v>241</v>
      </c>
      <c r="E525" s="38">
        <v>5.2699999999999997E-2</v>
      </c>
      <c r="F525" s="38">
        <f t="shared" si="31"/>
        <v>16.865154291191281</v>
      </c>
      <c r="G525" s="38">
        <f t="shared" si="33"/>
        <v>25.297731436786922</v>
      </c>
      <c r="H525" s="38">
        <f t="shared" si="32"/>
        <v>12.682775369813527</v>
      </c>
      <c r="J525" s="39">
        <v>41219</v>
      </c>
      <c r="K525" s="38" t="s">
        <v>395</v>
      </c>
    </row>
    <row r="526" spans="1:11" x14ac:dyDescent="0.25">
      <c r="A526" s="38">
        <v>224</v>
      </c>
      <c r="B526" s="39">
        <v>41110</v>
      </c>
      <c r="C526" s="38" t="s">
        <v>645</v>
      </c>
      <c r="D526" s="38" t="s">
        <v>241</v>
      </c>
      <c r="E526" s="38">
        <v>5.6599999999999998E-2</v>
      </c>
      <c r="F526" s="38">
        <f t="shared" si="31"/>
        <v>18.001828701879312</v>
      </c>
      <c r="G526" s="38">
        <f t="shared" si="33"/>
        <v>27.002743052818968</v>
      </c>
      <c r="H526" s="38">
        <f t="shared" si="32"/>
        <v>13.819449780501557</v>
      </c>
      <c r="I526" s="38">
        <f>AVERAGE(H526:H527)</f>
        <v>13.804877031646583</v>
      </c>
      <c r="J526" s="39">
        <v>41219</v>
      </c>
      <c r="K526" s="38" t="s">
        <v>395</v>
      </c>
    </row>
    <row r="527" spans="1:11" x14ac:dyDescent="0.25">
      <c r="A527" s="38">
        <v>224</v>
      </c>
      <c r="B527" s="39">
        <v>41110</v>
      </c>
      <c r="C527" s="38" t="s">
        <v>645</v>
      </c>
      <c r="D527" s="38" t="s">
        <v>241</v>
      </c>
      <c r="E527" s="38">
        <v>5.6500000000000002E-2</v>
      </c>
      <c r="F527" s="38">
        <f t="shared" si="31"/>
        <v>17.972683204169364</v>
      </c>
      <c r="G527" s="38">
        <f t="shared" si="33"/>
        <v>26.959024806254046</v>
      </c>
      <c r="H527" s="38">
        <f t="shared" si="32"/>
        <v>13.79030428279161</v>
      </c>
      <c r="J527" s="39">
        <v>41219</v>
      </c>
      <c r="K527" s="38" t="s">
        <v>395</v>
      </c>
    </row>
    <row r="528" spans="1:11" x14ac:dyDescent="0.25">
      <c r="A528" s="38">
        <v>224</v>
      </c>
      <c r="B528" s="39">
        <v>41110</v>
      </c>
      <c r="C528" s="38" t="s">
        <v>646</v>
      </c>
      <c r="D528" s="38" t="s">
        <v>241</v>
      </c>
      <c r="E528" s="38">
        <v>6.7900000000000002E-2</v>
      </c>
      <c r="F528" s="38">
        <f t="shared" si="31"/>
        <v>21.295269943103609</v>
      </c>
      <c r="G528" s="38">
        <f t="shared" si="33"/>
        <v>31.942904914655415</v>
      </c>
      <c r="H528" s="38">
        <f t="shared" si="32"/>
        <v>17.112891021725854</v>
      </c>
      <c r="I528" s="38">
        <f>AVERAGE(H528:H529)</f>
        <v>15.903352866762948</v>
      </c>
      <c r="J528" s="39">
        <v>41219</v>
      </c>
      <c r="K528" s="38" t="s">
        <v>395</v>
      </c>
    </row>
    <row r="529" spans="1:14" x14ac:dyDescent="0.25">
      <c r="A529" s="38">
        <v>224</v>
      </c>
      <c r="B529" s="39">
        <v>41110</v>
      </c>
      <c r="C529" s="38" t="s">
        <v>646</v>
      </c>
      <c r="D529" s="38" t="s">
        <v>241</v>
      </c>
      <c r="E529" s="38">
        <v>5.96E-2</v>
      </c>
      <c r="F529" s="38">
        <f t="shared" si="31"/>
        <v>18.876193633177799</v>
      </c>
      <c r="G529" s="38">
        <f t="shared" si="33"/>
        <v>28.314290449766698</v>
      </c>
      <c r="H529" s="38">
        <f t="shared" si="32"/>
        <v>14.693814711800043</v>
      </c>
      <c r="J529" s="39">
        <v>41219</v>
      </c>
      <c r="K529" s="38" t="s">
        <v>395</v>
      </c>
    </row>
    <row r="530" spans="1:14" x14ac:dyDescent="0.25">
      <c r="A530" s="38">
        <v>224</v>
      </c>
      <c r="B530" s="39">
        <v>41110</v>
      </c>
      <c r="C530" s="38" t="s">
        <v>647</v>
      </c>
      <c r="D530" s="38" t="s">
        <v>241</v>
      </c>
      <c r="E530" s="38">
        <v>6.4000000000000001E-2</v>
      </c>
      <c r="F530" s="38">
        <f t="shared" si="31"/>
        <v>20.158595532415578</v>
      </c>
      <c r="G530" s="38">
        <f t="shared" si="33"/>
        <v>30.237893298623369</v>
      </c>
      <c r="H530" s="38">
        <f t="shared" si="32"/>
        <v>15.976216611037822</v>
      </c>
      <c r="I530" s="38">
        <f>AVERAGE(H530:H531)</f>
        <v>15.014415186609488</v>
      </c>
      <c r="J530" s="39">
        <v>41219</v>
      </c>
      <c r="K530" s="38" t="s">
        <v>395</v>
      </c>
    </row>
    <row r="531" spans="1:14" x14ac:dyDescent="0.25">
      <c r="A531" s="38">
        <v>224</v>
      </c>
      <c r="B531" s="39">
        <v>41110</v>
      </c>
      <c r="C531" s="38" t="s">
        <v>647</v>
      </c>
      <c r="D531" s="38" t="s">
        <v>241</v>
      </c>
      <c r="E531" s="38">
        <v>5.74E-2</v>
      </c>
      <c r="F531" s="38">
        <f t="shared" si="31"/>
        <v>18.234992683558911</v>
      </c>
      <c r="G531" s="38">
        <f t="shared" si="33"/>
        <v>27.352489025338365</v>
      </c>
      <c r="H531" s="38">
        <f t="shared" si="32"/>
        <v>14.052613762181155</v>
      </c>
      <c r="J531" s="39">
        <v>41219</v>
      </c>
      <c r="K531" s="38" t="s">
        <v>395</v>
      </c>
    </row>
    <row r="532" spans="1:14" x14ac:dyDescent="0.25">
      <c r="A532" s="38" t="s">
        <v>648</v>
      </c>
      <c r="C532" s="38" t="s">
        <v>586</v>
      </c>
      <c r="D532" s="38" t="s">
        <v>241</v>
      </c>
      <c r="E532" s="38">
        <v>1.47E-2</v>
      </c>
      <c r="F532" s="38">
        <f t="shared" si="31"/>
        <v>5.7898651614104679</v>
      </c>
      <c r="G532" s="38">
        <f t="shared" si="33"/>
        <v>8.6847977421157019</v>
      </c>
      <c r="J532" s="39">
        <v>41219</v>
      </c>
      <c r="K532" s="38" t="s">
        <v>395</v>
      </c>
    </row>
    <row r="533" spans="1:14" x14ac:dyDescent="0.25">
      <c r="A533" s="38" t="s">
        <v>648</v>
      </c>
      <c r="C533" s="38" t="s">
        <v>586</v>
      </c>
      <c r="D533" s="38" t="s">
        <v>241</v>
      </c>
      <c r="E533" s="38">
        <v>1.4E-2</v>
      </c>
      <c r="F533" s="38">
        <f>E533*$N$547+$N$548</f>
        <v>6.7322254687849918</v>
      </c>
      <c r="G533" s="38">
        <f t="shared" si="33"/>
        <v>10.098338203177487</v>
      </c>
      <c r="J533" s="39">
        <v>41219</v>
      </c>
      <c r="K533" s="38" t="s">
        <v>395</v>
      </c>
    </row>
    <row r="534" spans="1:14" x14ac:dyDescent="0.25">
      <c r="A534" s="38">
        <v>221</v>
      </c>
      <c r="B534" s="39">
        <v>41199</v>
      </c>
      <c r="C534" s="38" t="s">
        <v>649</v>
      </c>
      <c r="D534" s="38" t="s">
        <v>241</v>
      </c>
      <c r="E534" s="38">
        <v>8.3999999999999995E-3</v>
      </c>
      <c r="F534" s="38">
        <f>E534*$N$547+$N$548</f>
        <v>5.0692257559522673</v>
      </c>
      <c r="G534" s="38">
        <f t="shared" si="33"/>
        <v>7.603838633928401</v>
      </c>
      <c r="H534" s="38">
        <f t="shared" ref="H534:H577" si="34">(E534-AVERAGE($E$578:$E$579))*$N$547+$N$548</f>
        <v>3.9407616651014905</v>
      </c>
      <c r="I534" s="38">
        <f>AVERAGE(H534:H535)</f>
        <v>3.9556098768232113</v>
      </c>
      <c r="J534" s="39">
        <v>41236</v>
      </c>
      <c r="K534" s="38" t="s">
        <v>395</v>
      </c>
      <c r="M534" s="38">
        <v>0</v>
      </c>
      <c r="N534" s="38">
        <v>4.0000000000000002E-4</v>
      </c>
    </row>
    <row r="535" spans="1:14" x14ac:dyDescent="0.25">
      <c r="A535" s="38">
        <v>221</v>
      </c>
      <c r="B535" s="39">
        <v>41199</v>
      </c>
      <c r="C535" s="38" t="s">
        <v>649</v>
      </c>
      <c r="D535" s="38" t="s">
        <v>241</v>
      </c>
      <c r="E535" s="38">
        <v>8.5000000000000006E-3</v>
      </c>
      <c r="F535" s="38">
        <f t="shared" ref="F535:F579" si="35">E535*$N$547+$N$548</f>
        <v>5.0989221793957089</v>
      </c>
      <c r="G535" s="38">
        <f t="shared" si="33"/>
        <v>7.6483832690935634</v>
      </c>
      <c r="H535" s="38">
        <f t="shared" si="34"/>
        <v>3.9704580885449321</v>
      </c>
      <c r="J535" s="39">
        <v>41236</v>
      </c>
      <c r="K535" s="38" t="s">
        <v>395</v>
      </c>
      <c r="M535" s="38">
        <v>0</v>
      </c>
      <c r="N535" s="38">
        <v>5.9999999999999995E-4</v>
      </c>
    </row>
    <row r="536" spans="1:14" x14ac:dyDescent="0.25">
      <c r="A536" s="38">
        <v>221</v>
      </c>
      <c r="B536" s="39">
        <v>41199</v>
      </c>
      <c r="C536" s="38" t="s">
        <v>650</v>
      </c>
      <c r="D536" s="38" t="s">
        <v>241</v>
      </c>
      <c r="E536" s="38">
        <v>8.3000000000000001E-3</v>
      </c>
      <c r="F536" s="38">
        <f t="shared" si="35"/>
        <v>5.0395293325088257</v>
      </c>
      <c r="G536" s="38">
        <f t="shared" si="33"/>
        <v>7.5592939987632386</v>
      </c>
      <c r="H536" s="38">
        <f t="shared" si="34"/>
        <v>3.9110652416580489</v>
      </c>
      <c r="I536" s="38">
        <f t="shared" ref="I536:I576" si="36">AVERAGE(H536:H537)</f>
        <v>3.9704580885449321</v>
      </c>
      <c r="J536" s="39">
        <v>41236</v>
      </c>
      <c r="K536" s="38" t="s">
        <v>395</v>
      </c>
      <c r="M536" s="38">
        <v>5.0190000000000001</v>
      </c>
      <c r="N536" s="38">
        <v>1.2200000000000001E-2</v>
      </c>
    </row>
    <row r="537" spans="1:14" x14ac:dyDescent="0.25">
      <c r="A537" s="38">
        <v>221</v>
      </c>
      <c r="B537" s="39">
        <v>41199</v>
      </c>
      <c r="C537" s="38" t="s">
        <v>650</v>
      </c>
      <c r="D537" s="38" t="s">
        <v>241</v>
      </c>
      <c r="E537" s="38">
        <v>8.6999999999999994E-3</v>
      </c>
      <c r="F537" s="38">
        <f t="shared" si="35"/>
        <v>5.1583150262825921</v>
      </c>
      <c r="G537" s="38">
        <f t="shared" si="33"/>
        <v>7.7374725394238881</v>
      </c>
      <c r="H537" s="38">
        <f t="shared" si="34"/>
        <v>4.0298509354318153</v>
      </c>
      <c r="J537" s="39">
        <v>41236</v>
      </c>
      <c r="K537" s="38" t="s">
        <v>395</v>
      </c>
      <c r="M537" s="38">
        <v>5.0190000000000001</v>
      </c>
      <c r="N537" s="38">
        <v>1.37E-2</v>
      </c>
    </row>
    <row r="538" spans="1:14" x14ac:dyDescent="0.25">
      <c r="A538" s="38">
        <v>222</v>
      </c>
      <c r="B538" s="39">
        <v>41199</v>
      </c>
      <c r="C538" s="38" t="s">
        <v>649</v>
      </c>
      <c r="D538" s="38" t="s">
        <v>241</v>
      </c>
      <c r="E538" s="38">
        <v>8.3000000000000001E-3</v>
      </c>
      <c r="F538" s="38">
        <f t="shared" si="35"/>
        <v>5.0395293325088257</v>
      </c>
      <c r="G538" s="38">
        <f t="shared" si="33"/>
        <v>7.5592939987632386</v>
      </c>
      <c r="H538" s="38">
        <f t="shared" si="34"/>
        <v>3.9110652416580489</v>
      </c>
      <c r="I538" s="38">
        <f t="shared" si="36"/>
        <v>4.1783330526490223</v>
      </c>
      <c r="J538" s="39">
        <v>41236</v>
      </c>
      <c r="K538" s="38" t="s">
        <v>395</v>
      </c>
      <c r="M538" s="38">
        <v>9.9837000000000007</v>
      </c>
      <c r="N538" s="38">
        <v>2.4899999999999999E-2</v>
      </c>
    </row>
    <row r="539" spans="1:14" x14ac:dyDescent="0.25">
      <c r="A539" s="38">
        <v>222</v>
      </c>
      <c r="B539" s="39">
        <v>41199</v>
      </c>
      <c r="C539" s="38" t="s">
        <v>649</v>
      </c>
      <c r="D539" s="38" t="s">
        <v>241</v>
      </c>
      <c r="E539" s="38">
        <v>1.01E-2</v>
      </c>
      <c r="F539" s="38">
        <f t="shared" si="35"/>
        <v>5.5740649544907725</v>
      </c>
      <c r="G539" s="38">
        <f t="shared" si="33"/>
        <v>8.3610974317361588</v>
      </c>
      <c r="H539" s="38">
        <f t="shared" si="34"/>
        <v>4.4456008636399957</v>
      </c>
      <c r="J539" s="39">
        <v>41236</v>
      </c>
      <c r="K539" s="38" t="s">
        <v>395</v>
      </c>
      <c r="M539" s="38">
        <v>9.9837000000000007</v>
      </c>
      <c r="N539" s="38">
        <v>2.6499999999999999E-2</v>
      </c>
    </row>
    <row r="540" spans="1:14" x14ac:dyDescent="0.25">
      <c r="A540" s="38">
        <v>222</v>
      </c>
      <c r="B540" s="39">
        <v>41199</v>
      </c>
      <c r="C540" s="38" t="s">
        <v>649</v>
      </c>
      <c r="D540" s="38" t="s">
        <v>241</v>
      </c>
      <c r="E540" s="38">
        <v>8.6999999999999994E-3</v>
      </c>
      <c r="F540" s="38">
        <f t="shared" si="35"/>
        <v>5.1583150262825921</v>
      </c>
      <c r="G540" s="38">
        <f t="shared" si="33"/>
        <v>7.7374725394238881</v>
      </c>
      <c r="H540" s="38">
        <f t="shared" si="34"/>
        <v>4.0298509354318153</v>
      </c>
      <c r="I540" s="38">
        <f t="shared" si="36"/>
        <v>4.0892437823186985</v>
      </c>
      <c r="J540" s="39">
        <v>41236</v>
      </c>
      <c r="K540" s="38" t="s">
        <v>395</v>
      </c>
      <c r="M540" s="38">
        <v>29.981999999999999</v>
      </c>
      <c r="N540" s="38">
        <v>7.7899999999999997E-2</v>
      </c>
    </row>
    <row r="541" spans="1:14" x14ac:dyDescent="0.25">
      <c r="A541" s="38">
        <v>222</v>
      </c>
      <c r="B541" s="39">
        <v>41199</v>
      </c>
      <c r="C541" s="38" t="s">
        <v>649</v>
      </c>
      <c r="D541" s="38" t="s">
        <v>241</v>
      </c>
      <c r="E541" s="38">
        <v>9.1000000000000004E-3</v>
      </c>
      <c r="F541" s="38">
        <f t="shared" si="35"/>
        <v>5.2771007200563584</v>
      </c>
      <c r="G541" s="38">
        <f t="shared" si="33"/>
        <v>7.9156510800845377</v>
      </c>
      <c r="H541" s="38">
        <f t="shared" si="34"/>
        <v>4.1486366292055816</v>
      </c>
      <c r="J541" s="39">
        <v>41236</v>
      </c>
      <c r="K541" s="38" t="s">
        <v>395</v>
      </c>
      <c r="M541" s="38">
        <v>29.981999999999999</v>
      </c>
      <c r="N541" s="38">
        <v>8.14E-2</v>
      </c>
    </row>
    <row r="542" spans="1:14" x14ac:dyDescent="0.25">
      <c r="A542" s="38">
        <v>224</v>
      </c>
      <c r="B542" s="39">
        <v>41200</v>
      </c>
      <c r="C542" s="38" t="s">
        <v>649</v>
      </c>
      <c r="D542" s="38" t="s">
        <v>241</v>
      </c>
      <c r="E542" s="38">
        <v>2.3599999999999999E-2</v>
      </c>
      <c r="F542" s="38">
        <f t="shared" si="35"/>
        <v>9.5830821193553763</v>
      </c>
      <c r="G542" s="38">
        <f t="shared" si="33"/>
        <v>14.374623179033065</v>
      </c>
      <c r="H542" s="38">
        <f t="shared" si="34"/>
        <v>8.4546180285045978</v>
      </c>
      <c r="I542" s="38">
        <f t="shared" si="36"/>
        <v>8.6327965691652473</v>
      </c>
      <c r="J542" s="39">
        <v>41236</v>
      </c>
      <c r="K542" s="38" t="s">
        <v>395</v>
      </c>
      <c r="M542" s="38">
        <v>60.002000000000002</v>
      </c>
      <c r="N542" s="38">
        <v>0.1918</v>
      </c>
    </row>
    <row r="543" spans="1:14" x14ac:dyDescent="0.25">
      <c r="A543" s="38">
        <v>224</v>
      </c>
      <c r="B543" s="39">
        <v>41200</v>
      </c>
      <c r="C543" s="38" t="s">
        <v>649</v>
      </c>
      <c r="D543" s="38" t="s">
        <v>241</v>
      </c>
      <c r="E543" s="38">
        <v>2.4799999999999999E-2</v>
      </c>
      <c r="F543" s="38">
        <f t="shared" si="35"/>
        <v>9.9394392006766736</v>
      </c>
      <c r="G543" s="38">
        <f t="shared" si="33"/>
        <v>14.90915880101501</v>
      </c>
      <c r="H543" s="38">
        <f t="shared" si="34"/>
        <v>8.8109751098258968</v>
      </c>
      <c r="J543" s="39">
        <v>41236</v>
      </c>
      <c r="K543" s="38" t="s">
        <v>395</v>
      </c>
      <c r="M543" s="38">
        <v>60.002000000000002</v>
      </c>
      <c r="N543" s="38">
        <v>0.1857</v>
      </c>
    </row>
    <row r="544" spans="1:14" x14ac:dyDescent="0.25">
      <c r="A544" s="38">
        <v>227</v>
      </c>
      <c r="B544" s="39">
        <v>41200</v>
      </c>
      <c r="C544" s="38" t="s">
        <v>649</v>
      </c>
      <c r="D544" s="38" t="s">
        <v>241</v>
      </c>
      <c r="E544" s="38">
        <v>7.0000000000000001E-3</v>
      </c>
      <c r="F544" s="38">
        <f t="shared" si="35"/>
        <v>4.6534758277440869</v>
      </c>
      <c r="G544" s="38">
        <f t="shared" si="33"/>
        <v>6.9802137416161303</v>
      </c>
      <c r="H544" s="38">
        <f t="shared" si="34"/>
        <v>3.5250117368933092</v>
      </c>
      <c r="I544" s="38">
        <f t="shared" si="36"/>
        <v>3.465618890006426</v>
      </c>
      <c r="J544" s="39">
        <v>41236</v>
      </c>
      <c r="K544" s="38" t="s">
        <v>395</v>
      </c>
      <c r="M544" s="38">
        <v>199.88300000000001</v>
      </c>
      <c r="N544" s="38">
        <v>0.66190000000000004</v>
      </c>
    </row>
    <row r="545" spans="1:14" x14ac:dyDescent="0.25">
      <c r="A545" s="38">
        <v>227</v>
      </c>
      <c r="B545" s="39">
        <v>41200</v>
      </c>
      <c r="C545" s="38" t="s">
        <v>649</v>
      </c>
      <c r="D545" s="38" t="s">
        <v>241</v>
      </c>
      <c r="E545" s="38">
        <v>6.6E-3</v>
      </c>
      <c r="F545" s="38">
        <f t="shared" si="35"/>
        <v>4.5346901339703205</v>
      </c>
      <c r="G545" s="38">
        <f t="shared" si="33"/>
        <v>6.8020352009554808</v>
      </c>
      <c r="H545" s="38">
        <f t="shared" si="34"/>
        <v>3.4062260431195432</v>
      </c>
      <c r="J545" s="39">
        <v>41236</v>
      </c>
      <c r="K545" s="38" t="s">
        <v>395</v>
      </c>
      <c r="M545" s="38">
        <v>199.88300000000001</v>
      </c>
      <c r="N545" s="38">
        <v>0.67220000000000002</v>
      </c>
    </row>
    <row r="546" spans="1:14" x14ac:dyDescent="0.25">
      <c r="A546" s="38">
        <v>114</v>
      </c>
      <c r="B546" s="39">
        <v>41197</v>
      </c>
      <c r="C546" s="38" t="s">
        <v>649</v>
      </c>
      <c r="D546" s="38" t="s">
        <v>241</v>
      </c>
      <c r="E546" s="38">
        <v>8.8999999999999999E-3</v>
      </c>
      <c r="F546" s="38">
        <f t="shared" si="35"/>
        <v>5.2177078731694753</v>
      </c>
      <c r="G546" s="38">
        <f t="shared" si="33"/>
        <v>7.8265618097542129</v>
      </c>
      <c r="H546" s="38">
        <f t="shared" si="34"/>
        <v>4.0892437823186985</v>
      </c>
      <c r="I546" s="38">
        <f t="shared" si="36"/>
        <v>4.0892437823186985</v>
      </c>
      <c r="J546" s="39">
        <v>41236</v>
      </c>
      <c r="K546" s="38" t="s">
        <v>395</v>
      </c>
    </row>
    <row r="547" spans="1:14" x14ac:dyDescent="0.25">
      <c r="A547" s="38">
        <v>114</v>
      </c>
      <c r="B547" s="39">
        <v>41197</v>
      </c>
      <c r="C547" s="38" t="s">
        <v>649</v>
      </c>
      <c r="D547" s="38" t="s">
        <v>241</v>
      </c>
      <c r="E547" s="38">
        <v>8.8999999999999999E-3</v>
      </c>
      <c r="F547" s="38">
        <f t="shared" si="35"/>
        <v>5.2177078731694753</v>
      </c>
      <c r="G547" s="38">
        <f t="shared" si="33"/>
        <v>7.8265618097542129</v>
      </c>
      <c r="H547" s="38">
        <f t="shared" si="34"/>
        <v>4.0892437823186985</v>
      </c>
      <c r="J547" s="39">
        <v>41236</v>
      </c>
      <c r="K547" s="38" t="s">
        <v>395</v>
      </c>
      <c r="M547" s="38" t="s">
        <v>404</v>
      </c>
      <c r="N547" s="38">
        <f>SLOPE(M534:M545,N534:N545)</f>
        <v>296.96423443441506</v>
      </c>
    </row>
    <row r="548" spans="1:14" x14ac:dyDescent="0.25">
      <c r="A548" s="38">
        <v>302</v>
      </c>
      <c r="B548" s="39">
        <v>41197</v>
      </c>
      <c r="C548" s="38" t="s">
        <v>649</v>
      </c>
      <c r="D548" s="38" t="s">
        <v>241</v>
      </c>
      <c r="E548" s="38">
        <v>7.1999999999999998E-3</v>
      </c>
      <c r="F548" s="38">
        <f t="shared" si="35"/>
        <v>4.71286867463097</v>
      </c>
      <c r="G548" s="38">
        <f t="shared" si="33"/>
        <v>7.0693030119464551</v>
      </c>
      <c r="H548" s="38">
        <f t="shared" si="34"/>
        <v>3.5844045837801923</v>
      </c>
      <c r="I548" s="38">
        <f t="shared" si="36"/>
        <v>3.6734938541105167</v>
      </c>
      <c r="J548" s="39">
        <v>41236</v>
      </c>
      <c r="K548" s="38" t="s">
        <v>395</v>
      </c>
      <c r="M548" s="38" t="s">
        <v>405</v>
      </c>
      <c r="N548" s="38">
        <f>INTERCEPT(M534:M545,N534:N545)</f>
        <v>2.574726186703181</v>
      </c>
    </row>
    <row r="549" spans="1:14" x14ac:dyDescent="0.25">
      <c r="A549" s="38">
        <v>302</v>
      </c>
      <c r="B549" s="39">
        <v>41197</v>
      </c>
      <c r="C549" s="38" t="s">
        <v>649</v>
      </c>
      <c r="D549" s="38" t="s">
        <v>241</v>
      </c>
      <c r="E549" s="38">
        <v>7.7999999999999996E-3</v>
      </c>
      <c r="F549" s="38">
        <f t="shared" si="35"/>
        <v>4.8910472152916178</v>
      </c>
      <c r="G549" s="38">
        <f t="shared" si="33"/>
        <v>7.3365708229374267</v>
      </c>
      <c r="H549" s="38">
        <f t="shared" si="34"/>
        <v>3.762583124440841</v>
      </c>
      <c r="J549" s="39">
        <v>41236</v>
      </c>
      <c r="K549" s="38" t="s">
        <v>395</v>
      </c>
      <c r="M549" s="38" t="s">
        <v>407</v>
      </c>
      <c r="N549" s="38">
        <f>RSQ(M534:M545,N534:N545)</f>
        <v>0.99898366614159972</v>
      </c>
    </row>
    <row r="550" spans="1:14" x14ac:dyDescent="0.25">
      <c r="A550" s="38">
        <v>239</v>
      </c>
      <c r="B550" s="39">
        <v>41197</v>
      </c>
      <c r="C550" s="38" t="s">
        <v>649</v>
      </c>
      <c r="D550" s="38" t="s">
        <v>241</v>
      </c>
      <c r="E550" s="38">
        <v>8.3999999999999995E-3</v>
      </c>
      <c r="F550" s="38">
        <f t="shared" si="35"/>
        <v>5.0692257559522673</v>
      </c>
      <c r="G550" s="38">
        <f t="shared" si="33"/>
        <v>7.603838633928401</v>
      </c>
      <c r="H550" s="38">
        <f t="shared" si="34"/>
        <v>3.9407616651014905</v>
      </c>
      <c r="I550" s="38">
        <f t="shared" si="36"/>
        <v>4.1931812643707431</v>
      </c>
      <c r="J550" s="39">
        <v>41236</v>
      </c>
      <c r="K550" s="38" t="s">
        <v>395</v>
      </c>
    </row>
    <row r="551" spans="1:14" x14ac:dyDescent="0.25">
      <c r="A551" s="38">
        <v>239</v>
      </c>
      <c r="B551" s="39">
        <v>41197</v>
      </c>
      <c r="C551" s="38" t="s">
        <v>649</v>
      </c>
      <c r="D551" s="38" t="s">
        <v>241</v>
      </c>
      <c r="E551" s="38">
        <v>1.01E-2</v>
      </c>
      <c r="F551" s="38">
        <f t="shared" si="35"/>
        <v>5.5740649544907725</v>
      </c>
      <c r="G551" s="38">
        <f t="shared" si="33"/>
        <v>8.3610974317361588</v>
      </c>
      <c r="H551" s="38">
        <f t="shared" si="34"/>
        <v>4.4456008636399957</v>
      </c>
      <c r="J551" s="39">
        <v>41236</v>
      </c>
      <c r="K551" s="38" t="s">
        <v>395</v>
      </c>
    </row>
    <row r="552" spans="1:14" x14ac:dyDescent="0.25">
      <c r="A552" s="38">
        <v>240</v>
      </c>
      <c r="B552" s="39">
        <v>41198</v>
      </c>
      <c r="C552" s="38" t="s">
        <v>649</v>
      </c>
      <c r="D552" s="38" t="s">
        <v>241</v>
      </c>
      <c r="E552" s="38">
        <v>8.6999999999999994E-3</v>
      </c>
      <c r="F552" s="38">
        <f t="shared" si="35"/>
        <v>5.1583150262825921</v>
      </c>
      <c r="G552" s="38">
        <f t="shared" si="33"/>
        <v>7.7374725394238881</v>
      </c>
      <c r="H552" s="38">
        <f t="shared" si="34"/>
        <v>4.0298509354318153</v>
      </c>
      <c r="I552" s="38">
        <f t="shared" si="36"/>
        <v>3.9407616651014905</v>
      </c>
      <c r="J552" s="39">
        <v>41236</v>
      </c>
      <c r="K552" s="38" t="s">
        <v>395</v>
      </c>
    </row>
    <row r="553" spans="1:14" x14ac:dyDescent="0.25">
      <c r="A553" s="38">
        <v>240</v>
      </c>
      <c r="B553" s="39">
        <v>41198</v>
      </c>
      <c r="C553" s="38" t="s">
        <v>649</v>
      </c>
      <c r="D553" s="38" t="s">
        <v>241</v>
      </c>
      <c r="E553" s="38">
        <v>8.0999999999999996E-3</v>
      </c>
      <c r="F553" s="38">
        <f t="shared" si="35"/>
        <v>4.9801364856219426</v>
      </c>
      <c r="G553" s="38">
        <f t="shared" si="33"/>
        <v>7.4702047284329138</v>
      </c>
      <c r="H553" s="38">
        <f t="shared" si="34"/>
        <v>3.8516723947711657</v>
      </c>
      <c r="J553" s="39">
        <v>41236</v>
      </c>
      <c r="K553" s="38" t="s">
        <v>395</v>
      </c>
    </row>
    <row r="554" spans="1:14" x14ac:dyDescent="0.25">
      <c r="A554" s="38">
        <v>221</v>
      </c>
      <c r="B554" s="39">
        <v>41135</v>
      </c>
      <c r="C554" s="38" t="s">
        <v>579</v>
      </c>
      <c r="D554" s="38" t="s">
        <v>580</v>
      </c>
      <c r="E554" s="38">
        <v>9.4000000000000004E-3</v>
      </c>
      <c r="F554" s="38">
        <f t="shared" si="35"/>
        <v>5.3661899903866832</v>
      </c>
      <c r="G554" s="38">
        <f t="shared" si="33"/>
        <v>8.0492849855800248</v>
      </c>
      <c r="H554" s="38">
        <f t="shared" si="34"/>
        <v>4.2377258995359055</v>
      </c>
      <c r="I554" s="38">
        <f t="shared" si="36"/>
        <v>4.2674223229793462</v>
      </c>
      <c r="J554" s="39">
        <v>41236</v>
      </c>
      <c r="K554" s="38" t="s">
        <v>395</v>
      </c>
    </row>
    <row r="555" spans="1:14" x14ac:dyDescent="0.25">
      <c r="A555" s="38">
        <v>221</v>
      </c>
      <c r="B555" s="39">
        <v>41135</v>
      </c>
      <c r="C555" s="38" t="s">
        <v>579</v>
      </c>
      <c r="D555" s="38" t="s">
        <v>580</v>
      </c>
      <c r="E555" s="38">
        <v>9.5999999999999992E-3</v>
      </c>
      <c r="F555" s="38">
        <f t="shared" si="35"/>
        <v>5.4255828372735655</v>
      </c>
      <c r="G555" s="38">
        <f t="shared" si="33"/>
        <v>8.1383742559103478</v>
      </c>
      <c r="H555" s="38">
        <f t="shared" si="34"/>
        <v>4.2971187464227878</v>
      </c>
      <c r="J555" s="39">
        <v>41236</v>
      </c>
      <c r="K555" s="38" t="s">
        <v>395</v>
      </c>
    </row>
    <row r="556" spans="1:14" x14ac:dyDescent="0.25">
      <c r="A556" s="38">
        <v>221</v>
      </c>
      <c r="B556" s="39">
        <v>41059</v>
      </c>
      <c r="C556" s="38" t="s">
        <v>650</v>
      </c>
      <c r="D556" s="38" t="s">
        <v>241</v>
      </c>
      <c r="E556" s="38">
        <v>1.7899999999999999E-2</v>
      </c>
      <c r="F556" s="38">
        <f t="shared" si="35"/>
        <v>7.8903859830792102</v>
      </c>
      <c r="G556" s="38">
        <f t="shared" si="33"/>
        <v>11.835578974618816</v>
      </c>
      <c r="H556" s="38">
        <f t="shared" si="34"/>
        <v>6.7619218922284334</v>
      </c>
      <c r="I556" s="38">
        <f t="shared" si="36"/>
        <v>6.717377257063271</v>
      </c>
      <c r="J556" s="39">
        <v>41236</v>
      </c>
      <c r="K556" s="38" t="s">
        <v>395</v>
      </c>
    </row>
    <row r="557" spans="1:14" x14ac:dyDescent="0.25">
      <c r="A557" s="38">
        <v>221</v>
      </c>
      <c r="B557" s="39">
        <v>41059</v>
      </c>
      <c r="C557" s="38" t="s">
        <v>650</v>
      </c>
      <c r="D557" s="38" t="s">
        <v>241</v>
      </c>
      <c r="E557" s="38">
        <v>1.7600000000000001E-2</v>
      </c>
      <c r="F557" s="38">
        <f t="shared" si="35"/>
        <v>7.8012967127488864</v>
      </c>
      <c r="G557" s="38">
        <f t="shared" ref="G557:G579" si="37">F557*(15/10)</f>
        <v>11.70194506912333</v>
      </c>
      <c r="H557" s="38">
        <f t="shared" si="34"/>
        <v>6.6728326218981096</v>
      </c>
      <c r="J557" s="39">
        <v>41236</v>
      </c>
      <c r="K557" s="38" t="s">
        <v>395</v>
      </c>
    </row>
    <row r="558" spans="1:14" x14ac:dyDescent="0.25">
      <c r="A558" s="38">
        <v>227</v>
      </c>
      <c r="B558" s="39">
        <v>41064</v>
      </c>
      <c r="C558" s="38" t="s">
        <v>649</v>
      </c>
      <c r="D558" s="38" t="s">
        <v>241</v>
      </c>
      <c r="E558" s="38">
        <v>5.1499999999999997E-2</v>
      </c>
      <c r="F558" s="38">
        <f t="shared" si="35"/>
        <v>17.868384260075558</v>
      </c>
      <c r="G558" s="38">
        <f t="shared" si="37"/>
        <v>26.802576390113337</v>
      </c>
      <c r="H558" s="38">
        <f t="shared" si="34"/>
        <v>16.739920169224781</v>
      </c>
      <c r="I558" s="38">
        <f t="shared" si="36"/>
        <v>16.814161227833385</v>
      </c>
      <c r="J558" s="39">
        <v>41236</v>
      </c>
      <c r="K558" s="38" t="s">
        <v>395</v>
      </c>
    </row>
    <row r="559" spans="1:14" x14ac:dyDescent="0.25">
      <c r="A559" s="38">
        <v>227</v>
      </c>
      <c r="B559" s="39">
        <v>41064</v>
      </c>
      <c r="C559" s="38" t="s">
        <v>649</v>
      </c>
      <c r="D559" s="38" t="s">
        <v>241</v>
      </c>
      <c r="E559" s="38">
        <v>5.1999999999999998E-2</v>
      </c>
      <c r="F559" s="38">
        <f t="shared" si="35"/>
        <v>18.016866377292764</v>
      </c>
      <c r="G559" s="38">
        <f t="shared" si="37"/>
        <v>27.025299565939147</v>
      </c>
      <c r="H559" s="38">
        <f t="shared" si="34"/>
        <v>16.888402286441988</v>
      </c>
      <c r="J559" s="39">
        <v>41236</v>
      </c>
      <c r="K559" s="38" t="s">
        <v>395</v>
      </c>
    </row>
    <row r="560" spans="1:14" x14ac:dyDescent="0.25">
      <c r="A560" s="38">
        <v>302</v>
      </c>
      <c r="B560" s="39">
        <v>41066</v>
      </c>
      <c r="C560" s="38" t="s">
        <v>649</v>
      </c>
      <c r="D560" s="38" t="s">
        <v>241</v>
      </c>
      <c r="E560" s="38">
        <v>1.2500000000000001E-2</v>
      </c>
      <c r="F560" s="38">
        <f t="shared" si="35"/>
        <v>6.2867791171333689</v>
      </c>
      <c r="G560" s="38">
        <f t="shared" si="37"/>
        <v>9.4301686757000525</v>
      </c>
      <c r="H560" s="38">
        <f t="shared" si="34"/>
        <v>5.1583150262825921</v>
      </c>
      <c r="I560" s="38">
        <f t="shared" si="36"/>
        <v>5.0692257559522673</v>
      </c>
      <c r="J560" s="39">
        <v>41236</v>
      </c>
      <c r="K560" s="38" t="s">
        <v>395</v>
      </c>
    </row>
    <row r="561" spans="1:11" x14ac:dyDescent="0.25">
      <c r="A561" s="38">
        <v>302</v>
      </c>
      <c r="B561" s="39">
        <v>41066</v>
      </c>
      <c r="C561" s="38" t="s">
        <v>649</v>
      </c>
      <c r="D561" s="38" t="s">
        <v>241</v>
      </c>
      <c r="E561" s="38">
        <v>1.1900000000000001E-2</v>
      </c>
      <c r="F561" s="38">
        <f t="shared" si="35"/>
        <v>6.1086005764727203</v>
      </c>
      <c r="G561" s="38">
        <f t="shared" si="37"/>
        <v>9.1629008647090799</v>
      </c>
      <c r="H561" s="38">
        <f t="shared" si="34"/>
        <v>4.9801364856219434</v>
      </c>
      <c r="J561" s="39">
        <v>41236</v>
      </c>
      <c r="K561" s="38" t="s">
        <v>395</v>
      </c>
    </row>
    <row r="562" spans="1:11" x14ac:dyDescent="0.25">
      <c r="A562" s="38">
        <v>302</v>
      </c>
      <c r="B562" s="39">
        <v>41085</v>
      </c>
      <c r="C562" s="38" t="s">
        <v>649</v>
      </c>
      <c r="D562" s="38" t="s">
        <v>241</v>
      </c>
      <c r="E562" s="38">
        <v>9.9000000000000008E-3</v>
      </c>
      <c r="F562" s="38">
        <f t="shared" si="35"/>
        <v>5.5146721076038903</v>
      </c>
      <c r="G562" s="38">
        <f t="shared" si="37"/>
        <v>8.2720081614058358</v>
      </c>
      <c r="H562" s="38">
        <f t="shared" si="34"/>
        <v>4.3862080167531134</v>
      </c>
      <c r="I562" s="38">
        <f t="shared" si="36"/>
        <v>4.1931812643707431</v>
      </c>
      <c r="J562" s="39">
        <v>41236</v>
      </c>
      <c r="K562" s="38" t="s">
        <v>395</v>
      </c>
    </row>
    <row r="563" spans="1:11" x14ac:dyDescent="0.25">
      <c r="A563" s="38">
        <v>302</v>
      </c>
      <c r="B563" s="39">
        <v>41085</v>
      </c>
      <c r="C563" s="38" t="s">
        <v>649</v>
      </c>
      <c r="D563" s="38" t="s">
        <v>241</v>
      </c>
      <c r="E563" s="38">
        <v>8.6E-3</v>
      </c>
      <c r="F563" s="38">
        <f t="shared" si="35"/>
        <v>5.1286186028391505</v>
      </c>
      <c r="G563" s="38">
        <f t="shared" si="37"/>
        <v>7.6929279042587257</v>
      </c>
      <c r="H563" s="38">
        <f t="shared" si="34"/>
        <v>4.0001545119883737</v>
      </c>
      <c r="J563" s="39">
        <v>41236</v>
      </c>
      <c r="K563" s="38" t="s">
        <v>395</v>
      </c>
    </row>
    <row r="564" spans="1:11" x14ac:dyDescent="0.25">
      <c r="A564" s="38">
        <v>302</v>
      </c>
      <c r="B564" s="39">
        <v>41106</v>
      </c>
      <c r="C564" s="38" t="s">
        <v>649</v>
      </c>
      <c r="D564" s="38" t="s">
        <v>241</v>
      </c>
      <c r="E564" s="38">
        <v>1.03E-2</v>
      </c>
      <c r="F564" s="38">
        <f t="shared" si="35"/>
        <v>5.6334578013776557</v>
      </c>
      <c r="G564" s="38">
        <f t="shared" si="37"/>
        <v>8.4501867020664836</v>
      </c>
      <c r="H564" s="38">
        <f t="shared" si="34"/>
        <v>4.5049937105268789</v>
      </c>
      <c r="I564" s="38">
        <f t="shared" si="36"/>
        <v>4.2080294760924639</v>
      </c>
      <c r="J564" s="39">
        <v>41236</v>
      </c>
      <c r="K564" s="38" t="s">
        <v>395</v>
      </c>
    </row>
    <row r="565" spans="1:11" x14ac:dyDescent="0.25">
      <c r="A565" s="38">
        <v>302</v>
      </c>
      <c r="B565" s="39">
        <v>41106</v>
      </c>
      <c r="C565" s="38" t="s">
        <v>649</v>
      </c>
      <c r="D565" s="38" t="s">
        <v>241</v>
      </c>
      <c r="E565" s="38">
        <v>8.3000000000000001E-3</v>
      </c>
      <c r="F565" s="38">
        <f t="shared" si="35"/>
        <v>5.0395293325088257</v>
      </c>
      <c r="G565" s="38">
        <f t="shared" si="37"/>
        <v>7.5592939987632386</v>
      </c>
      <c r="H565" s="38">
        <f t="shared" si="34"/>
        <v>3.9110652416580489</v>
      </c>
      <c r="J565" s="39">
        <v>41236</v>
      </c>
      <c r="K565" s="38" t="s">
        <v>395</v>
      </c>
    </row>
    <row r="566" spans="1:11" x14ac:dyDescent="0.25">
      <c r="A566" s="38">
        <v>302</v>
      </c>
      <c r="B566" s="39">
        <v>41127</v>
      </c>
      <c r="C566" s="38" t="s">
        <v>649</v>
      </c>
      <c r="D566" s="38" t="s">
        <v>241</v>
      </c>
      <c r="E566" s="38">
        <v>8.2000000000000007E-3</v>
      </c>
      <c r="F566" s="38">
        <f t="shared" si="35"/>
        <v>5.0098329090653841</v>
      </c>
      <c r="G566" s="38">
        <f t="shared" si="37"/>
        <v>7.5147493635980762</v>
      </c>
      <c r="H566" s="38">
        <f t="shared" si="34"/>
        <v>3.8813688182146073</v>
      </c>
      <c r="I566" s="38">
        <f t="shared" si="36"/>
        <v>3.9259134533797697</v>
      </c>
      <c r="J566" s="39">
        <v>41236</v>
      </c>
      <c r="K566" s="38" t="s">
        <v>395</v>
      </c>
    </row>
    <row r="567" spans="1:11" x14ac:dyDescent="0.25">
      <c r="A567" s="38">
        <v>302</v>
      </c>
      <c r="B567" s="39">
        <v>41127</v>
      </c>
      <c r="C567" s="38" t="s">
        <v>649</v>
      </c>
      <c r="D567" s="38" t="s">
        <v>241</v>
      </c>
      <c r="E567" s="38">
        <v>8.5000000000000006E-3</v>
      </c>
      <c r="F567" s="38">
        <f t="shared" si="35"/>
        <v>5.0989221793957089</v>
      </c>
      <c r="G567" s="38">
        <f t="shared" si="37"/>
        <v>7.6483832690935634</v>
      </c>
      <c r="H567" s="38">
        <f t="shared" si="34"/>
        <v>3.9704580885449321</v>
      </c>
      <c r="J567" s="39">
        <v>41236</v>
      </c>
      <c r="K567" s="38" t="s">
        <v>395</v>
      </c>
    </row>
    <row r="568" spans="1:11" x14ac:dyDescent="0.25">
      <c r="A568" s="38">
        <v>240</v>
      </c>
      <c r="B568" s="39">
        <v>41100</v>
      </c>
      <c r="C568" s="38" t="s">
        <v>649</v>
      </c>
      <c r="D568" s="38" t="s">
        <v>241</v>
      </c>
      <c r="E568" s="38">
        <v>1.26E-2</v>
      </c>
      <c r="F568" s="38">
        <f t="shared" si="35"/>
        <v>6.3164755405768105</v>
      </c>
      <c r="G568" s="38">
        <f t="shared" si="37"/>
        <v>9.4747133108652157</v>
      </c>
      <c r="H568" s="38">
        <f t="shared" si="34"/>
        <v>5.1880114497260337</v>
      </c>
      <c r="I568" s="38">
        <f t="shared" si="36"/>
        <v>5.3364935669432416</v>
      </c>
      <c r="J568" s="39">
        <v>41236</v>
      </c>
      <c r="K568" s="38" t="s">
        <v>395</v>
      </c>
    </row>
    <row r="569" spans="1:11" x14ac:dyDescent="0.25">
      <c r="A569" s="38">
        <v>240</v>
      </c>
      <c r="B569" s="39">
        <v>41100</v>
      </c>
      <c r="C569" s="38" t="s">
        <v>649</v>
      </c>
      <c r="D569" s="38" t="s">
        <v>241</v>
      </c>
      <c r="E569" s="38">
        <v>1.3599999999999999E-2</v>
      </c>
      <c r="F569" s="38">
        <f t="shared" si="35"/>
        <v>6.6134397750112255</v>
      </c>
      <c r="G569" s="38">
        <f t="shared" si="37"/>
        <v>9.9201596625168378</v>
      </c>
      <c r="H569" s="38">
        <f t="shared" si="34"/>
        <v>5.4849756841604487</v>
      </c>
      <c r="J569" s="39">
        <v>41236</v>
      </c>
      <c r="K569" s="38" t="s">
        <v>395</v>
      </c>
    </row>
    <row r="570" spans="1:11" x14ac:dyDescent="0.25">
      <c r="A570" s="38">
        <v>222</v>
      </c>
      <c r="B570" s="39">
        <v>41112</v>
      </c>
      <c r="C570" s="38" t="s">
        <v>630</v>
      </c>
      <c r="D570" s="38" t="s">
        <v>241</v>
      </c>
      <c r="E570" s="38">
        <v>9.1999999999999998E-3</v>
      </c>
      <c r="F570" s="38">
        <f t="shared" si="35"/>
        <v>5.3067971434998</v>
      </c>
      <c r="G570" s="38">
        <f t="shared" si="37"/>
        <v>7.9601957152497</v>
      </c>
      <c r="H570" s="38">
        <f t="shared" si="34"/>
        <v>4.1783330526490223</v>
      </c>
      <c r="I570" s="38">
        <f t="shared" si="36"/>
        <v>4.2525741112576263</v>
      </c>
      <c r="J570" s="39">
        <v>41236</v>
      </c>
      <c r="K570" s="38" t="s">
        <v>395</v>
      </c>
    </row>
    <row r="571" spans="1:11" x14ac:dyDescent="0.25">
      <c r="A571" s="38">
        <v>222</v>
      </c>
      <c r="B571" s="39">
        <v>41112</v>
      </c>
      <c r="C571" s="38" t="s">
        <v>630</v>
      </c>
      <c r="D571" s="38" t="s">
        <v>241</v>
      </c>
      <c r="E571" s="38">
        <v>9.7000000000000003E-3</v>
      </c>
      <c r="F571" s="38">
        <f t="shared" si="35"/>
        <v>5.4552792607170071</v>
      </c>
      <c r="G571" s="38">
        <f t="shared" si="37"/>
        <v>8.1829188910755111</v>
      </c>
      <c r="H571" s="38">
        <f t="shared" si="34"/>
        <v>4.3268151698662303</v>
      </c>
      <c r="J571" s="39">
        <v>41236</v>
      </c>
      <c r="K571" s="38" t="s">
        <v>395</v>
      </c>
    </row>
    <row r="572" spans="1:11" x14ac:dyDescent="0.25">
      <c r="A572" s="38">
        <v>114</v>
      </c>
      <c r="B572" s="39">
        <v>41117</v>
      </c>
      <c r="C572" s="38" t="s">
        <v>630</v>
      </c>
      <c r="D572" s="38" t="s">
        <v>241</v>
      </c>
      <c r="E572" s="38">
        <v>2.1499999999999998E-2</v>
      </c>
      <c r="F572" s="38">
        <f t="shared" si="35"/>
        <v>8.959457227043103</v>
      </c>
      <c r="G572" s="38">
        <f t="shared" si="37"/>
        <v>13.439185840564654</v>
      </c>
      <c r="H572" s="38">
        <f t="shared" si="34"/>
        <v>7.8309931361923271</v>
      </c>
      <c r="I572" s="38">
        <f t="shared" si="36"/>
        <v>7.7270556541402815</v>
      </c>
      <c r="J572" s="39">
        <v>41236</v>
      </c>
      <c r="K572" s="38" t="s">
        <v>395</v>
      </c>
    </row>
    <row r="573" spans="1:11" x14ac:dyDescent="0.25">
      <c r="A573" s="38">
        <v>114</v>
      </c>
      <c r="B573" s="39">
        <v>41117</v>
      </c>
      <c r="C573" s="38" t="s">
        <v>630</v>
      </c>
      <c r="D573" s="38" t="s">
        <v>241</v>
      </c>
      <c r="E573" s="38">
        <v>2.0799999999999999E-2</v>
      </c>
      <c r="F573" s="38">
        <f t="shared" si="35"/>
        <v>8.7515822629390136</v>
      </c>
      <c r="G573" s="38">
        <f t="shared" si="37"/>
        <v>13.12737339440852</v>
      </c>
      <c r="H573" s="38">
        <f t="shared" si="34"/>
        <v>7.6231181720882359</v>
      </c>
      <c r="J573" s="39">
        <v>41236</v>
      </c>
      <c r="K573" s="38" t="s">
        <v>395</v>
      </c>
    </row>
    <row r="574" spans="1:11" x14ac:dyDescent="0.25">
      <c r="A574" s="38">
        <v>114</v>
      </c>
      <c r="B574" s="39">
        <v>41117</v>
      </c>
      <c r="C574" s="38" t="s">
        <v>631</v>
      </c>
      <c r="D574" s="38" t="s">
        <v>241</v>
      </c>
      <c r="E574" s="38">
        <v>3.3300000000000003E-2</v>
      </c>
      <c r="F574" s="38">
        <f t="shared" si="35"/>
        <v>12.463635193369203</v>
      </c>
      <c r="G574" s="38">
        <f t="shared" si="37"/>
        <v>18.695452790053807</v>
      </c>
      <c r="H574" s="38">
        <f t="shared" si="34"/>
        <v>11.335171102518427</v>
      </c>
      <c r="I574" s="38">
        <f t="shared" si="36"/>
        <v>11.617287125231121</v>
      </c>
      <c r="J574" s="39">
        <v>41236</v>
      </c>
      <c r="K574" s="38" t="s">
        <v>395</v>
      </c>
    </row>
    <row r="575" spans="1:11" x14ac:dyDescent="0.25">
      <c r="A575" s="38">
        <v>114</v>
      </c>
      <c r="B575" s="39">
        <v>41117</v>
      </c>
      <c r="C575" s="38" t="s">
        <v>631</v>
      </c>
      <c r="D575" s="38" t="s">
        <v>241</v>
      </c>
      <c r="E575" s="38">
        <v>3.5200000000000002E-2</v>
      </c>
      <c r="F575" s="38">
        <f t="shared" si="35"/>
        <v>13.027867238794592</v>
      </c>
      <c r="G575" s="38">
        <f t="shared" si="37"/>
        <v>19.541800858191888</v>
      </c>
      <c r="H575" s="38">
        <f t="shared" si="34"/>
        <v>11.899403147943815</v>
      </c>
      <c r="J575" s="39">
        <v>41236</v>
      </c>
      <c r="K575" s="38" t="s">
        <v>395</v>
      </c>
    </row>
    <row r="576" spans="1:11" x14ac:dyDescent="0.25">
      <c r="A576" s="38">
        <v>114</v>
      </c>
      <c r="B576" s="39">
        <v>41117</v>
      </c>
      <c r="C576" s="38" t="s">
        <v>632</v>
      </c>
      <c r="D576" s="38" t="s">
        <v>241</v>
      </c>
      <c r="E576" s="38">
        <v>1.8700000000000001E-2</v>
      </c>
      <c r="F576" s="38">
        <f t="shared" si="35"/>
        <v>8.1279573706267421</v>
      </c>
      <c r="G576" s="38">
        <f t="shared" si="37"/>
        <v>12.191936055940113</v>
      </c>
      <c r="H576" s="38">
        <f t="shared" si="34"/>
        <v>6.9994932797759661</v>
      </c>
      <c r="I576" s="38">
        <f t="shared" si="36"/>
        <v>6.9549486446108038</v>
      </c>
      <c r="J576" s="39">
        <v>41236</v>
      </c>
      <c r="K576" s="38" t="s">
        <v>395</v>
      </c>
    </row>
    <row r="577" spans="1:11" x14ac:dyDescent="0.25">
      <c r="A577" s="38">
        <v>114</v>
      </c>
      <c r="B577" s="39">
        <v>41117</v>
      </c>
      <c r="C577" s="38" t="s">
        <v>632</v>
      </c>
      <c r="D577" s="38" t="s">
        <v>241</v>
      </c>
      <c r="E577" s="38">
        <v>1.84E-2</v>
      </c>
      <c r="F577" s="38">
        <f t="shared" si="35"/>
        <v>8.0388681002964191</v>
      </c>
      <c r="G577" s="38">
        <f t="shared" si="37"/>
        <v>12.058302150444629</v>
      </c>
      <c r="H577" s="38">
        <f t="shared" si="34"/>
        <v>6.9104040094456405</v>
      </c>
      <c r="J577" s="39">
        <v>41236</v>
      </c>
      <c r="K577" s="38" t="s">
        <v>395</v>
      </c>
    </row>
    <row r="578" spans="1:11" x14ac:dyDescent="0.25">
      <c r="A578" s="38" t="s">
        <v>586</v>
      </c>
      <c r="C578" s="38" t="s">
        <v>586</v>
      </c>
      <c r="D578" s="38" t="s">
        <v>241</v>
      </c>
      <c r="E578" s="38">
        <v>3.3E-3</v>
      </c>
      <c r="F578" s="38">
        <f t="shared" si="35"/>
        <v>3.5547081603367507</v>
      </c>
      <c r="G578" s="38">
        <f t="shared" si="37"/>
        <v>5.3320622405051257</v>
      </c>
      <c r="J578" s="39">
        <v>41236</v>
      </c>
      <c r="K578" s="38" t="s">
        <v>395</v>
      </c>
    </row>
    <row r="579" spans="1:11" x14ac:dyDescent="0.25">
      <c r="A579" s="38" t="s">
        <v>586</v>
      </c>
      <c r="C579" s="38" t="s">
        <v>586</v>
      </c>
      <c r="D579" s="38" t="s">
        <v>241</v>
      </c>
      <c r="E579" s="38">
        <v>4.3E-3</v>
      </c>
      <c r="F579" s="38">
        <f t="shared" si="35"/>
        <v>3.8516723947711657</v>
      </c>
      <c r="G579" s="38">
        <f t="shared" si="37"/>
        <v>5.7775085921567486</v>
      </c>
      <c r="J579" s="39">
        <v>41236</v>
      </c>
      <c r="K579" s="38" t="s">
        <v>395</v>
      </c>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N50"/>
  <sheetViews>
    <sheetView workbookViewId="0">
      <selection activeCell="M26" sqref="M26"/>
    </sheetView>
  </sheetViews>
  <sheetFormatPr defaultRowHeight="14.5" x14ac:dyDescent="0.35"/>
  <cols>
    <col min="1" max="1" width="9.81640625" bestFit="1" customWidth="1"/>
    <col min="4" max="4" width="12" bestFit="1" customWidth="1"/>
    <col min="5" max="5" width="18.453125" bestFit="1" customWidth="1"/>
  </cols>
  <sheetData>
    <row r="1" spans="1:14"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row>
    <row r="2" spans="1:14"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row>
    <row r="3" spans="1:14"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row>
    <row r="4" spans="1:14"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row>
    <row r="5" spans="1:14"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row>
    <row r="6" spans="1:14"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row>
    <row r="7" spans="1:14"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row>
    <row r="8" spans="1:14"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row>
    <row r="9" spans="1:14"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row>
    <row r="10" spans="1:14"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row>
    <row r="11" spans="1:14"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row>
    <row r="12" spans="1:14"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row>
    <row r="13" spans="1:14"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row>
    <row r="14" spans="1:14"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row>
    <row r="15" spans="1:14"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row>
    <row r="16" spans="1:14"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row>
    <row r="17" spans="1:14"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row>
    <row r="18" spans="1:14"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row>
    <row r="19" spans="1:14"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row>
    <row r="20" spans="1:14"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row>
    <row r="21" spans="1:14"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row>
    <row r="22" spans="1:14"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row>
    <row r="23" spans="1:14"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row>
    <row r="24" spans="1:14"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row>
    <row r="25" spans="1:14"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row>
    <row r="26" spans="1:14"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v>
      </c>
      <c r="N26" s="12">
        <v>25.940717344100779</v>
      </c>
    </row>
    <row r="27" spans="1:14"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row>
    <row r="28" spans="1:14" x14ac:dyDescent="0.35">
      <c r="A28" s="27">
        <v>41866</v>
      </c>
      <c r="B28" s="27" t="s">
        <v>299</v>
      </c>
      <c r="C28" s="9">
        <v>239</v>
      </c>
      <c r="D28" s="23" t="s">
        <v>221</v>
      </c>
      <c r="E28" s="18">
        <v>1.32E-3</v>
      </c>
      <c r="F28" s="23">
        <f t="shared" ref="F28:F34" si="0">E28-0.00285</f>
        <v>-1.5300000000000001E-3</v>
      </c>
      <c r="G28" s="22">
        <f>(F28-0.0008)/0.0024</f>
        <v>-0.97083333333333344</v>
      </c>
      <c r="H28" s="22">
        <f>(G28*15)/10</f>
        <v>-1.4562500000000003</v>
      </c>
      <c r="I28" s="23">
        <v>1.52E-2</v>
      </c>
      <c r="J28" s="23">
        <f t="shared" ref="J28:J34" si="1">I28-0.00285</f>
        <v>1.235E-2</v>
      </c>
      <c r="K28" s="22">
        <f t="shared" ref="K28:K34" si="2">(J28-0.0008)/0.0024</f>
        <v>4.8125</v>
      </c>
      <c r="L28" s="22">
        <f t="shared" ref="L28:L34" si="3">(K28*15)/10</f>
        <v>7.21875</v>
      </c>
      <c r="M28" s="22">
        <f t="shared" ref="M28:M34" si="4">AVERAGE(H28,L28)</f>
        <v>2.8812499999999996</v>
      </c>
      <c r="N28" s="22">
        <f t="shared" ref="N28:N34" si="5">STDEV(H28,L28)</f>
        <v>6.1341513267933001</v>
      </c>
    </row>
    <row r="29" spans="1:14" x14ac:dyDescent="0.35">
      <c r="A29" s="27">
        <v>41866</v>
      </c>
      <c r="B29" s="27" t="s">
        <v>300</v>
      </c>
      <c r="C29" s="9">
        <v>239</v>
      </c>
      <c r="D29" s="23" t="s">
        <v>221</v>
      </c>
      <c r="E29" s="18">
        <v>3.0300000000000001E-2</v>
      </c>
      <c r="F29" s="23">
        <f t="shared" si="0"/>
        <v>2.7450000000000002E-2</v>
      </c>
      <c r="G29" s="22">
        <f t="shared" ref="G29:G34" si="6">(F29-0.0008)/0.0024</f>
        <v>11.10416666666667</v>
      </c>
      <c r="H29" s="22">
        <f t="shared" ref="H29:H34" si="7">(G29*15)/10</f>
        <v>16.656250000000007</v>
      </c>
      <c r="I29" s="23">
        <v>2.9499999999999998E-2</v>
      </c>
      <c r="J29" s="23">
        <f t="shared" si="1"/>
        <v>2.665E-2</v>
      </c>
      <c r="K29" s="22">
        <f t="shared" si="2"/>
        <v>10.770833333333336</v>
      </c>
      <c r="L29" s="22">
        <f t="shared" si="3"/>
        <v>16.156250000000004</v>
      </c>
      <c r="M29" s="22">
        <f t="shared" si="4"/>
        <v>16.406250000000007</v>
      </c>
      <c r="N29" s="22">
        <f t="shared" si="5"/>
        <v>0.35355339059327628</v>
      </c>
    </row>
    <row r="30" spans="1:14" x14ac:dyDescent="0.35">
      <c r="A30" s="27">
        <v>41866</v>
      </c>
      <c r="B30" s="27" t="s">
        <v>292</v>
      </c>
      <c r="C30" s="9">
        <v>239</v>
      </c>
      <c r="D30" s="23" t="s">
        <v>221</v>
      </c>
      <c r="E30" s="18">
        <v>3.0700000000000002E-2</v>
      </c>
      <c r="F30" s="23">
        <f t="shared" si="0"/>
        <v>2.785E-2</v>
      </c>
      <c r="G30" s="22">
        <f t="shared" si="6"/>
        <v>11.270833333333334</v>
      </c>
      <c r="H30" s="22">
        <f t="shared" si="7"/>
        <v>16.90625</v>
      </c>
      <c r="I30" s="23">
        <v>3.5000000000000003E-2</v>
      </c>
      <c r="J30" s="23">
        <f t="shared" si="1"/>
        <v>3.2150000000000005E-2</v>
      </c>
      <c r="K30" s="22">
        <f t="shared" si="2"/>
        <v>13.062500000000002</v>
      </c>
      <c r="L30" s="22">
        <f t="shared" si="3"/>
        <v>19.593750000000004</v>
      </c>
      <c r="M30" s="22">
        <f t="shared" si="4"/>
        <v>18.25</v>
      </c>
      <c r="N30" s="22">
        <f t="shared" si="5"/>
        <v>1.9003494744388489</v>
      </c>
    </row>
    <row r="31" spans="1:14" x14ac:dyDescent="0.35">
      <c r="A31" s="27">
        <v>41866</v>
      </c>
      <c r="B31" s="27" t="s">
        <v>301</v>
      </c>
      <c r="C31" s="9">
        <v>239</v>
      </c>
      <c r="D31" s="23" t="s">
        <v>221</v>
      </c>
      <c r="E31" s="18">
        <v>2.7199999999999998E-2</v>
      </c>
      <c r="F31" s="23">
        <f t="shared" si="0"/>
        <v>2.4349999999999997E-2</v>
      </c>
      <c r="G31" s="22">
        <f t="shared" si="6"/>
        <v>9.8125</v>
      </c>
      <c r="H31" s="22">
        <f t="shared" si="7"/>
        <v>14.71875</v>
      </c>
      <c r="I31" s="23">
        <v>3.2500000000000001E-2</v>
      </c>
      <c r="J31" s="23">
        <f t="shared" si="1"/>
        <v>2.9650000000000003E-2</v>
      </c>
      <c r="K31" s="22">
        <f t="shared" si="2"/>
        <v>12.020833333333336</v>
      </c>
      <c r="L31" s="22">
        <f t="shared" si="3"/>
        <v>18.031250000000004</v>
      </c>
      <c r="M31" s="22">
        <f t="shared" si="4"/>
        <v>16.375</v>
      </c>
      <c r="N31" s="22">
        <f t="shared" si="5"/>
        <v>2.3422912126804629</v>
      </c>
    </row>
    <row r="32" spans="1:14" x14ac:dyDescent="0.35">
      <c r="A32" s="27">
        <v>41866</v>
      </c>
      <c r="B32" s="27" t="s">
        <v>302</v>
      </c>
      <c r="C32" s="9">
        <v>239</v>
      </c>
      <c r="D32" s="23" t="s">
        <v>221</v>
      </c>
      <c r="E32" s="18">
        <v>3.6400000000000002E-2</v>
      </c>
      <c r="F32" s="23">
        <f t="shared" si="0"/>
        <v>3.3550000000000003E-2</v>
      </c>
      <c r="G32" s="22">
        <f t="shared" si="6"/>
        <v>13.645833333333336</v>
      </c>
      <c r="H32" s="22">
        <f t="shared" si="7"/>
        <v>20.468750000000004</v>
      </c>
      <c r="I32" s="23">
        <v>3.4099999999999998E-2</v>
      </c>
      <c r="J32" s="23">
        <f t="shared" si="1"/>
        <v>3.125E-2</v>
      </c>
      <c r="K32" s="22">
        <f t="shared" si="2"/>
        <v>12.687500000000002</v>
      </c>
      <c r="L32" s="22">
        <f t="shared" si="3"/>
        <v>19.031250000000004</v>
      </c>
      <c r="M32" s="22">
        <f t="shared" si="4"/>
        <v>19.750000000000004</v>
      </c>
      <c r="N32" s="22">
        <f t="shared" si="5"/>
        <v>1.0164659979556621</v>
      </c>
    </row>
    <row r="33" spans="1:14" x14ac:dyDescent="0.35">
      <c r="A33" s="27">
        <v>41866</v>
      </c>
      <c r="B33" s="27" t="s">
        <v>303</v>
      </c>
      <c r="C33" s="9">
        <v>239</v>
      </c>
      <c r="D33" s="23" t="s">
        <v>221</v>
      </c>
      <c r="E33" s="18">
        <v>1.2800000000000001E-2</v>
      </c>
      <c r="F33" s="23">
        <f t="shared" si="0"/>
        <v>9.9500000000000005E-3</v>
      </c>
      <c r="G33" s="22">
        <f t="shared" si="6"/>
        <v>3.8125000000000004</v>
      </c>
      <c r="H33" s="22">
        <f t="shared" si="7"/>
        <v>5.7187500000000009</v>
      </c>
      <c r="I33" s="23">
        <v>1.5299999999999999E-2</v>
      </c>
      <c r="J33" s="23">
        <f t="shared" si="1"/>
        <v>1.2449999999999999E-2</v>
      </c>
      <c r="K33" s="22">
        <f t="shared" si="2"/>
        <v>4.854166666666667</v>
      </c>
      <c r="L33" s="22">
        <f t="shared" si="3"/>
        <v>7.28125</v>
      </c>
      <c r="M33" s="22">
        <f t="shared" si="4"/>
        <v>6.5</v>
      </c>
      <c r="N33" s="22">
        <f t="shared" si="5"/>
        <v>1.1048543456039805</v>
      </c>
    </row>
    <row r="34" spans="1:14" x14ac:dyDescent="0.35">
      <c r="A34" s="27">
        <v>41866</v>
      </c>
      <c r="B34" s="27" t="s">
        <v>304</v>
      </c>
      <c r="C34" s="9">
        <v>239</v>
      </c>
      <c r="D34" s="23" t="s">
        <v>221</v>
      </c>
      <c r="E34" s="18">
        <v>2.5000000000000001E-2</v>
      </c>
      <c r="F34" s="23">
        <f t="shared" si="0"/>
        <v>2.2150000000000003E-2</v>
      </c>
      <c r="G34" s="22">
        <f t="shared" si="6"/>
        <v>8.8958333333333357</v>
      </c>
      <c r="H34" s="22">
        <f t="shared" si="7"/>
        <v>13.343750000000004</v>
      </c>
      <c r="I34" s="23">
        <v>2.4899999999999999E-2</v>
      </c>
      <c r="J34" s="23">
        <f t="shared" si="1"/>
        <v>2.205E-2</v>
      </c>
      <c r="K34" s="22">
        <f t="shared" si="2"/>
        <v>8.8541666666666679</v>
      </c>
      <c r="L34" s="22">
        <f t="shared" si="3"/>
        <v>13.281250000000004</v>
      </c>
      <c r="M34" s="22">
        <f t="shared" si="4"/>
        <v>13.312500000000004</v>
      </c>
      <c r="N34" s="22">
        <f t="shared" si="5"/>
        <v>4.4194173824159223E-2</v>
      </c>
    </row>
    <row r="35" spans="1:14" x14ac:dyDescent="0.35">
      <c r="A35" s="27">
        <v>41864</v>
      </c>
      <c r="B35" s="27" t="s">
        <v>293</v>
      </c>
      <c r="C35" s="8">
        <v>222</v>
      </c>
      <c r="D35" s="23" t="s">
        <v>221</v>
      </c>
      <c r="E35" s="18">
        <v>2.0299999999999999E-2</v>
      </c>
      <c r="F35" s="23">
        <f t="shared" ref="F35:F50" si="8">E35-0.00145</f>
        <v>1.8849999999999999E-2</v>
      </c>
      <c r="G35" s="22">
        <f t="shared" ref="G35:G50" si="9">(F35+0.00007)/0.0024</f>
        <v>7.8833333333333337</v>
      </c>
      <c r="H35" s="22">
        <f t="shared" ref="H35:H50" si="10">(G35*15)/10</f>
        <v>11.824999999999999</v>
      </c>
      <c r="I35" s="23">
        <v>2.23E-2</v>
      </c>
      <c r="J35" s="23">
        <f t="shared" ref="J35:J50" si="11">I35-0.00145</f>
        <v>2.085E-2</v>
      </c>
      <c r="K35" s="22">
        <f t="shared" ref="K35:K50" si="12">(J35+0.00007)/0.0024</f>
        <v>8.7166666666666686</v>
      </c>
      <c r="L35" s="22">
        <f t="shared" ref="L35:L50" si="13">(K35*15)/10</f>
        <v>13.075000000000003</v>
      </c>
      <c r="M35" s="22">
        <f t="shared" ref="M35:M50" si="14">AVERAGE(H35,L35)</f>
        <v>12.450000000000001</v>
      </c>
      <c r="N35" s="22">
        <f t="shared" ref="N35:N50" si="15">STDEV(H35,L35)</f>
        <v>0.88388347648318688</v>
      </c>
    </row>
    <row r="36" spans="1:14" x14ac:dyDescent="0.35">
      <c r="A36" s="19">
        <v>41864</v>
      </c>
      <c r="B36" s="27" t="s">
        <v>313</v>
      </c>
      <c r="C36" s="8">
        <v>222</v>
      </c>
      <c r="D36" s="23" t="s">
        <v>221</v>
      </c>
      <c r="E36" s="18">
        <v>3.0200000000000001E-2</v>
      </c>
      <c r="F36" s="23">
        <f t="shared" si="8"/>
        <v>2.8750000000000001E-2</v>
      </c>
      <c r="G36" s="22">
        <f t="shared" si="9"/>
        <v>12.008333333333335</v>
      </c>
      <c r="H36" s="22">
        <f t="shared" si="10"/>
        <v>18.012500000000003</v>
      </c>
      <c r="I36" s="23">
        <v>2.8899999999999999E-2</v>
      </c>
      <c r="J36" s="23">
        <f t="shared" si="11"/>
        <v>2.7449999999999999E-2</v>
      </c>
      <c r="K36" s="22">
        <f t="shared" si="12"/>
        <v>11.466666666666667</v>
      </c>
      <c r="L36" s="22">
        <f t="shared" si="13"/>
        <v>17.2</v>
      </c>
      <c r="M36" s="22">
        <f t="shared" si="14"/>
        <v>17.606250000000003</v>
      </c>
      <c r="N36" s="22">
        <f t="shared" si="15"/>
        <v>0.57452425971407239</v>
      </c>
    </row>
    <row r="37" spans="1:14" x14ac:dyDescent="0.35">
      <c r="A37" s="19">
        <v>41864</v>
      </c>
      <c r="B37" s="27" t="s">
        <v>304</v>
      </c>
      <c r="C37" s="8">
        <v>222</v>
      </c>
      <c r="D37" s="23" t="s">
        <v>221</v>
      </c>
      <c r="E37" s="18">
        <v>1.54E-2</v>
      </c>
      <c r="F37" s="23">
        <f t="shared" si="8"/>
        <v>1.3950000000000001E-2</v>
      </c>
      <c r="G37" s="22">
        <f t="shared" si="9"/>
        <v>5.8416666666666677</v>
      </c>
      <c r="H37" s="22">
        <f t="shared" si="10"/>
        <v>8.7625000000000011</v>
      </c>
      <c r="I37" s="23">
        <v>1.6299999999999999E-2</v>
      </c>
      <c r="J37" s="23">
        <f t="shared" si="11"/>
        <v>1.4849999999999999E-2</v>
      </c>
      <c r="K37" s="22">
        <f t="shared" si="12"/>
        <v>6.2166666666666668</v>
      </c>
      <c r="L37" s="22">
        <f t="shared" si="13"/>
        <v>9.3249999999999993</v>
      </c>
      <c r="M37" s="22">
        <f t="shared" si="14"/>
        <v>9.0437499999999993</v>
      </c>
      <c r="N37" s="22">
        <f t="shared" si="15"/>
        <v>0.39774756441743175</v>
      </c>
    </row>
    <row r="38" spans="1:14" x14ac:dyDescent="0.35">
      <c r="A38" s="19">
        <v>41864</v>
      </c>
      <c r="B38" s="27" t="s">
        <v>310</v>
      </c>
      <c r="C38" s="8">
        <v>222</v>
      </c>
      <c r="D38" s="23" t="s">
        <v>221</v>
      </c>
      <c r="E38" s="18">
        <v>3.0300000000000001E-2</v>
      </c>
      <c r="F38" s="23">
        <f t="shared" si="8"/>
        <v>2.8850000000000001E-2</v>
      </c>
      <c r="G38" s="22">
        <f t="shared" si="9"/>
        <v>12.05</v>
      </c>
      <c r="H38" s="22">
        <f t="shared" si="10"/>
        <v>18.074999999999999</v>
      </c>
      <c r="I38" s="23">
        <v>3.39E-2</v>
      </c>
      <c r="J38" s="23">
        <f t="shared" si="11"/>
        <v>3.245E-2</v>
      </c>
      <c r="K38" s="22">
        <f t="shared" si="12"/>
        <v>13.55</v>
      </c>
      <c r="L38" s="22">
        <f t="shared" si="13"/>
        <v>20.324999999999999</v>
      </c>
      <c r="M38" s="22">
        <f t="shared" si="14"/>
        <v>19.2</v>
      </c>
      <c r="N38" s="22">
        <f t="shared" si="15"/>
        <v>1.5909902576697319</v>
      </c>
    </row>
    <row r="39" spans="1:14" x14ac:dyDescent="0.35">
      <c r="A39" s="19">
        <v>41864</v>
      </c>
      <c r="B39" s="27" t="s">
        <v>302</v>
      </c>
      <c r="C39" s="8">
        <v>222</v>
      </c>
      <c r="D39" s="23" t="s">
        <v>221</v>
      </c>
      <c r="E39" s="18">
        <v>2.8000000000000001E-2</v>
      </c>
      <c r="F39" s="23">
        <f t="shared" si="8"/>
        <v>2.6550000000000001E-2</v>
      </c>
      <c r="G39" s="22">
        <f t="shared" si="9"/>
        <v>11.091666666666669</v>
      </c>
      <c r="H39" s="22">
        <f t="shared" si="10"/>
        <v>16.637500000000003</v>
      </c>
      <c r="I39" s="23">
        <v>2.7699999999999999E-2</v>
      </c>
      <c r="J39" s="23">
        <f t="shared" si="11"/>
        <v>2.6249999999999999E-2</v>
      </c>
      <c r="K39" s="22">
        <f t="shared" si="12"/>
        <v>10.966666666666667</v>
      </c>
      <c r="L39" s="22">
        <f t="shared" si="13"/>
        <v>16.45</v>
      </c>
      <c r="M39" s="22">
        <f t="shared" si="14"/>
        <v>16.543750000000003</v>
      </c>
      <c r="N39" s="22">
        <f t="shared" si="15"/>
        <v>0.13258252147248017</v>
      </c>
    </row>
    <row r="40" spans="1:14" x14ac:dyDescent="0.35">
      <c r="A40" s="19">
        <v>41864</v>
      </c>
      <c r="B40" s="27" t="s">
        <v>311</v>
      </c>
      <c r="C40" s="8">
        <v>222</v>
      </c>
      <c r="D40" s="23" t="s">
        <v>221</v>
      </c>
      <c r="E40" s="18">
        <v>2.8400000000000002E-2</v>
      </c>
      <c r="F40" s="23">
        <f t="shared" si="8"/>
        <v>2.6950000000000002E-2</v>
      </c>
      <c r="G40" s="22">
        <f t="shared" si="9"/>
        <v>11.258333333333335</v>
      </c>
      <c r="H40" s="22">
        <f t="shared" si="10"/>
        <v>16.887500000000003</v>
      </c>
      <c r="I40" s="23">
        <v>2.8899999999999999E-2</v>
      </c>
      <c r="J40" s="23">
        <f t="shared" si="11"/>
        <v>2.7449999999999999E-2</v>
      </c>
      <c r="K40" s="22">
        <f t="shared" si="12"/>
        <v>11.466666666666667</v>
      </c>
      <c r="L40" s="22">
        <f t="shared" si="13"/>
        <v>17.2</v>
      </c>
      <c r="M40" s="22">
        <f t="shared" si="14"/>
        <v>17.043750000000003</v>
      </c>
      <c r="N40" s="22">
        <f t="shared" si="15"/>
        <v>0.22097086912079358</v>
      </c>
    </row>
    <row r="41" spans="1:14" x14ac:dyDescent="0.35">
      <c r="A41" s="19">
        <v>41864</v>
      </c>
      <c r="B41" s="27" t="s">
        <v>291</v>
      </c>
      <c r="C41" s="8">
        <v>222</v>
      </c>
      <c r="D41" s="23" t="s">
        <v>221</v>
      </c>
      <c r="E41" s="18">
        <v>3.1600000000000003E-2</v>
      </c>
      <c r="F41" s="23">
        <f t="shared" si="8"/>
        <v>3.0150000000000003E-2</v>
      </c>
      <c r="G41" s="22">
        <f t="shared" si="9"/>
        <v>12.591666666666669</v>
      </c>
      <c r="H41" s="22">
        <f t="shared" si="10"/>
        <v>18.887500000000003</v>
      </c>
      <c r="I41" s="23">
        <v>2.76E-2</v>
      </c>
      <c r="J41" s="23">
        <f t="shared" si="11"/>
        <v>2.615E-2</v>
      </c>
      <c r="K41" s="22">
        <f t="shared" si="12"/>
        <v>10.925000000000001</v>
      </c>
      <c r="L41" s="22">
        <f t="shared" si="13"/>
        <v>16.387499999999999</v>
      </c>
      <c r="M41" s="22">
        <f t="shared" si="14"/>
        <v>17.637500000000003</v>
      </c>
      <c r="N41" s="22">
        <f t="shared" si="15"/>
        <v>1.7677669529663713</v>
      </c>
    </row>
    <row r="42" spans="1:14" x14ac:dyDescent="0.35">
      <c r="A42" s="19">
        <v>41864</v>
      </c>
      <c r="B42" s="27" t="s">
        <v>300</v>
      </c>
      <c r="C42" s="8">
        <v>222</v>
      </c>
      <c r="D42" s="23" t="s">
        <v>221</v>
      </c>
      <c r="E42" s="18">
        <v>2.1100000000000001E-2</v>
      </c>
      <c r="F42" s="23">
        <f t="shared" si="8"/>
        <v>1.9650000000000001E-2</v>
      </c>
      <c r="G42" s="22">
        <f t="shared" si="9"/>
        <v>8.2166666666666686</v>
      </c>
      <c r="H42" s="22">
        <f t="shared" si="10"/>
        <v>12.325000000000003</v>
      </c>
      <c r="I42" s="23">
        <v>2.1299999999999999E-2</v>
      </c>
      <c r="J42" s="23">
        <f t="shared" si="11"/>
        <v>1.985E-2</v>
      </c>
      <c r="K42" s="22">
        <f t="shared" si="12"/>
        <v>8.3000000000000007</v>
      </c>
      <c r="L42" s="22">
        <f t="shared" si="13"/>
        <v>12.450000000000001</v>
      </c>
      <c r="M42" s="22">
        <f t="shared" si="14"/>
        <v>12.387500000000003</v>
      </c>
      <c r="N42" s="22">
        <f t="shared" si="15"/>
        <v>8.8388347648317184E-2</v>
      </c>
    </row>
    <row r="43" spans="1:14" x14ac:dyDescent="0.35">
      <c r="A43" s="19">
        <v>41864</v>
      </c>
      <c r="B43" s="27" t="s">
        <v>295</v>
      </c>
      <c r="C43" s="8">
        <v>222</v>
      </c>
      <c r="D43" s="23" t="s">
        <v>221</v>
      </c>
      <c r="E43" s="18">
        <v>3.3399999999999999E-2</v>
      </c>
      <c r="F43" s="23">
        <f t="shared" si="8"/>
        <v>3.1949999999999999E-2</v>
      </c>
      <c r="G43" s="22">
        <f t="shared" si="9"/>
        <v>13.341666666666669</v>
      </c>
      <c r="H43" s="22">
        <f t="shared" si="10"/>
        <v>20.012500000000003</v>
      </c>
      <c r="I43" s="23">
        <v>3.2399999999999998E-2</v>
      </c>
      <c r="J43" s="23">
        <f t="shared" si="11"/>
        <v>3.0949999999999998E-2</v>
      </c>
      <c r="K43" s="22">
        <f t="shared" si="12"/>
        <v>12.925000000000001</v>
      </c>
      <c r="L43" s="22">
        <f t="shared" si="13"/>
        <v>19.387499999999999</v>
      </c>
      <c r="M43" s="22">
        <f t="shared" si="14"/>
        <v>19.700000000000003</v>
      </c>
      <c r="N43" s="22">
        <f t="shared" si="15"/>
        <v>0.44194173824159472</v>
      </c>
    </row>
    <row r="44" spans="1:14" x14ac:dyDescent="0.35">
      <c r="A44" s="19">
        <v>41864</v>
      </c>
      <c r="B44" s="27" t="s">
        <v>316</v>
      </c>
      <c r="C44" s="8">
        <v>222</v>
      </c>
      <c r="D44" s="23" t="s">
        <v>221</v>
      </c>
      <c r="E44" s="18">
        <v>2.4199999999999999E-2</v>
      </c>
      <c r="F44" s="23">
        <f t="shared" si="8"/>
        <v>2.2749999999999999E-2</v>
      </c>
      <c r="G44" s="22">
        <f t="shared" si="9"/>
        <v>9.5083333333333346</v>
      </c>
      <c r="H44" s="22">
        <f t="shared" si="10"/>
        <v>14.262500000000003</v>
      </c>
      <c r="I44" s="23">
        <v>2.1299999999999999E-2</v>
      </c>
      <c r="J44" s="23">
        <f t="shared" si="11"/>
        <v>1.985E-2</v>
      </c>
      <c r="K44" s="22">
        <f t="shared" si="12"/>
        <v>8.3000000000000007</v>
      </c>
      <c r="L44" s="22">
        <f t="shared" si="13"/>
        <v>12.450000000000001</v>
      </c>
      <c r="M44" s="22">
        <f t="shared" si="14"/>
        <v>13.356250000000003</v>
      </c>
      <c r="N44" s="22">
        <f t="shared" si="15"/>
        <v>1.2816310409006186</v>
      </c>
    </row>
    <row r="45" spans="1:14" x14ac:dyDescent="0.35">
      <c r="A45" s="19">
        <v>41864</v>
      </c>
      <c r="B45" s="27" t="s">
        <v>294</v>
      </c>
      <c r="C45" s="8">
        <v>222</v>
      </c>
      <c r="D45" s="23" t="s">
        <v>221</v>
      </c>
      <c r="E45" s="18">
        <v>1.5699999999999999E-2</v>
      </c>
      <c r="F45" s="23">
        <f t="shared" si="8"/>
        <v>1.4249999999999999E-2</v>
      </c>
      <c r="G45" s="22">
        <f t="shared" si="9"/>
        <v>5.9666666666666668</v>
      </c>
      <c r="H45" s="22">
        <f t="shared" si="10"/>
        <v>8.9499999999999993</v>
      </c>
      <c r="I45" s="23">
        <v>1.6799999999999999E-2</v>
      </c>
      <c r="J45" s="23">
        <f t="shared" si="11"/>
        <v>1.5349999999999999E-2</v>
      </c>
      <c r="K45" s="22">
        <f t="shared" si="12"/>
        <v>6.4250000000000007</v>
      </c>
      <c r="L45" s="22">
        <f t="shared" si="13"/>
        <v>9.6375000000000011</v>
      </c>
      <c r="M45" s="22">
        <f t="shared" si="14"/>
        <v>9.2937499999999993</v>
      </c>
      <c r="N45" s="22">
        <f t="shared" si="15"/>
        <v>0.48613591206575268</v>
      </c>
    </row>
    <row r="46" spans="1:14" x14ac:dyDescent="0.35">
      <c r="A46" s="19">
        <v>41864</v>
      </c>
      <c r="B46" s="27" t="s">
        <v>315</v>
      </c>
      <c r="C46" s="8">
        <v>222</v>
      </c>
      <c r="D46" s="23" t="s">
        <v>221</v>
      </c>
      <c r="E46" s="18">
        <v>2.2800000000000001E-2</v>
      </c>
      <c r="F46" s="23">
        <f t="shared" si="8"/>
        <v>2.1350000000000001E-2</v>
      </c>
      <c r="G46" s="22">
        <f t="shared" si="9"/>
        <v>8.9250000000000007</v>
      </c>
      <c r="H46" s="22">
        <f t="shared" si="10"/>
        <v>13.387499999999999</v>
      </c>
      <c r="I46" s="23">
        <v>2.4500000000000001E-2</v>
      </c>
      <c r="J46" s="23">
        <f t="shared" si="11"/>
        <v>2.3050000000000001E-2</v>
      </c>
      <c r="K46" s="22">
        <f t="shared" si="12"/>
        <v>9.6333333333333346</v>
      </c>
      <c r="L46" s="22">
        <f t="shared" si="13"/>
        <v>14.450000000000003</v>
      </c>
      <c r="M46" s="22">
        <f t="shared" si="14"/>
        <v>13.918750000000001</v>
      </c>
      <c r="N46" s="22">
        <f t="shared" si="15"/>
        <v>0.75130095501070926</v>
      </c>
    </row>
    <row r="47" spans="1:14" x14ac:dyDescent="0.35">
      <c r="A47" s="19">
        <v>41864</v>
      </c>
      <c r="B47" s="27" t="s">
        <v>312</v>
      </c>
      <c r="C47" s="8">
        <v>222</v>
      </c>
      <c r="D47" s="23" t="s">
        <v>221</v>
      </c>
      <c r="E47" s="18">
        <v>1.5299999999999999E-2</v>
      </c>
      <c r="F47" s="23">
        <f t="shared" si="8"/>
        <v>1.3849999999999999E-2</v>
      </c>
      <c r="G47" s="22">
        <f t="shared" si="9"/>
        <v>5.8000000000000007</v>
      </c>
      <c r="H47" s="22">
        <f t="shared" si="10"/>
        <v>8.7000000000000011</v>
      </c>
      <c r="I47" s="23">
        <v>1.5800000000000002E-2</v>
      </c>
      <c r="J47" s="23">
        <f t="shared" si="11"/>
        <v>1.4350000000000002E-2</v>
      </c>
      <c r="K47" s="22">
        <f t="shared" si="12"/>
        <v>6.0083333333333346</v>
      </c>
      <c r="L47" s="22">
        <f t="shared" si="13"/>
        <v>9.0125000000000011</v>
      </c>
      <c r="M47" s="22">
        <f t="shared" si="14"/>
        <v>8.8562500000000011</v>
      </c>
      <c r="N47" s="22">
        <f t="shared" si="15"/>
        <v>0.22097086912079611</v>
      </c>
    </row>
    <row r="48" spans="1:14" x14ac:dyDescent="0.35">
      <c r="A48" s="19">
        <v>41864</v>
      </c>
      <c r="B48" s="27" t="s">
        <v>290</v>
      </c>
      <c r="C48" s="8">
        <v>222</v>
      </c>
      <c r="D48" s="23" t="s">
        <v>221</v>
      </c>
      <c r="E48" s="18">
        <v>3.0200000000000001E-2</v>
      </c>
      <c r="F48" s="23">
        <f t="shared" si="8"/>
        <v>2.8750000000000001E-2</v>
      </c>
      <c r="G48" s="22">
        <f t="shared" si="9"/>
        <v>12.008333333333335</v>
      </c>
      <c r="H48" s="22">
        <f t="shared" si="10"/>
        <v>18.012500000000003</v>
      </c>
      <c r="I48" s="23">
        <v>2.8799999999999999E-2</v>
      </c>
      <c r="J48" s="23">
        <f t="shared" si="11"/>
        <v>2.7349999999999999E-2</v>
      </c>
      <c r="K48" s="22">
        <f t="shared" si="12"/>
        <v>11.425000000000001</v>
      </c>
      <c r="L48" s="22">
        <f t="shared" si="13"/>
        <v>17.137499999999999</v>
      </c>
      <c r="M48" s="22">
        <f t="shared" si="14"/>
        <v>17.575000000000003</v>
      </c>
      <c r="N48" s="22">
        <f t="shared" si="15"/>
        <v>0.61871843353823164</v>
      </c>
    </row>
    <row r="49" spans="1:14" x14ac:dyDescent="0.35">
      <c r="A49" s="19">
        <v>41864</v>
      </c>
      <c r="B49" s="27" t="s">
        <v>309</v>
      </c>
      <c r="C49" s="8">
        <v>222</v>
      </c>
      <c r="D49" s="23" t="s">
        <v>221</v>
      </c>
      <c r="E49" s="18">
        <v>2.0400000000000001E-2</v>
      </c>
      <c r="F49" s="23">
        <f t="shared" si="8"/>
        <v>1.8950000000000002E-2</v>
      </c>
      <c r="G49" s="22">
        <f t="shared" si="9"/>
        <v>7.9250000000000016</v>
      </c>
      <c r="H49" s="22">
        <f t="shared" si="10"/>
        <v>11.887500000000003</v>
      </c>
      <c r="I49" s="23">
        <v>2.1000000000000001E-2</v>
      </c>
      <c r="J49" s="23">
        <f t="shared" si="11"/>
        <v>1.9550000000000001E-2</v>
      </c>
      <c r="K49" s="22">
        <f t="shared" si="12"/>
        <v>8.1750000000000007</v>
      </c>
      <c r="L49" s="22">
        <f t="shared" si="13"/>
        <v>12.262500000000001</v>
      </c>
      <c r="M49" s="22">
        <f t="shared" si="14"/>
        <v>12.075000000000003</v>
      </c>
      <c r="N49" s="22">
        <f t="shared" si="15"/>
        <v>0.26516504294495408</v>
      </c>
    </row>
    <row r="50" spans="1:14" x14ac:dyDescent="0.35">
      <c r="A50" s="19">
        <v>41864</v>
      </c>
      <c r="B50" s="27" t="s">
        <v>308</v>
      </c>
      <c r="C50" s="8">
        <v>222</v>
      </c>
      <c r="D50" s="23" t="s">
        <v>221</v>
      </c>
      <c r="E50" s="18">
        <v>2.4799999999999999E-2</v>
      </c>
      <c r="F50" s="23">
        <f t="shared" si="8"/>
        <v>2.3349999999999999E-2</v>
      </c>
      <c r="G50" s="22">
        <f t="shared" si="9"/>
        <v>9.7583333333333346</v>
      </c>
      <c r="H50" s="22">
        <f t="shared" si="10"/>
        <v>14.637500000000003</v>
      </c>
      <c r="I50" s="23">
        <v>2.4899999999999999E-2</v>
      </c>
      <c r="J50" s="23">
        <f t="shared" si="11"/>
        <v>2.3449999999999999E-2</v>
      </c>
      <c r="K50" s="22">
        <f t="shared" si="12"/>
        <v>9.8000000000000007</v>
      </c>
      <c r="L50" s="22">
        <f t="shared" si="13"/>
        <v>14.7</v>
      </c>
      <c r="M50" s="22">
        <f t="shared" si="14"/>
        <v>14.668750000000001</v>
      </c>
      <c r="N50" s="22">
        <f t="shared" si="15"/>
        <v>4.4194173824156711E-2</v>
      </c>
    </row>
  </sheetData>
  <sortState xmlns:xlrd2="http://schemas.microsoft.com/office/spreadsheetml/2017/richdata2" ref="A2:N27">
    <sortCondition ref="C2:C27"/>
    <sortCondition ref="D2:D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Aug 2014 FEx</vt:lpstr>
      <vt:lpstr>Aug 2015 FEx</vt:lpstr>
      <vt:lpstr>Ag data_14_15</vt:lpstr>
      <vt:lpstr>tdn_2012</vt:lpstr>
      <vt:lpstr>tdn_2014</vt:lpstr>
      <vt:lpstr>tdn_2015</vt:lpstr>
      <vt:lpstr>tdp_2012</vt:lpstr>
      <vt:lpstr>tdp_2014</vt:lpstr>
      <vt:lpstr>tdp_2015</vt:lpstr>
      <vt:lpstr>DOC_2014</vt:lpstr>
      <vt:lpstr>DOC_2015</vt:lpstr>
      <vt:lpstr>tdp calculations</vt:lpstr>
      <vt:lpstr>tdp calc2</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cp:lastModifiedBy>
  <dcterms:created xsi:type="dcterms:W3CDTF">2019-03-18T01:03:17Z</dcterms:created>
  <dcterms:modified xsi:type="dcterms:W3CDTF">2020-06-27T18:31:02Z</dcterms:modified>
</cp:coreProperties>
</file>