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FA4EBE58-8D5A-4CB4-B009-26BCF6E3D338}" xr6:coauthVersionLast="46" xr6:coauthVersionMax="46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3" i="1"/>
  <c r="D35" i="1" l="1"/>
  <c r="D42" i="1"/>
  <c r="D34" i="1"/>
  <c r="D41" i="1"/>
  <c r="C34" i="1"/>
  <c r="C41" i="1"/>
  <c r="C35" i="1"/>
  <c r="C42" i="1"/>
  <c r="D33" i="1"/>
  <c r="D40" i="1"/>
  <c r="M28" i="1" l="1"/>
  <c r="N28" i="1"/>
  <c r="M29" i="1"/>
  <c r="N29" i="1"/>
  <c r="N27" i="1"/>
  <c r="M27" i="1"/>
  <c r="M23" i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<sst xmlns="http://schemas.openxmlformats.org/spreadsheetml/2006/main" count="76" uniqueCount="42">
  <si>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</si>
  <si>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</si>
  <si>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</si>
  <si>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</si>
  <si>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</si>
  <si>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</si>
  <si>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</si>
  <si>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</si>
  <si>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</si>
  <si>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</si>
  <si>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</si>
  <si>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</si>
  <si>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</si>
  <si>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</si>
  <si>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</si>
  <si>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</si>
  <si>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</si>
  <si>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</si>
  <si>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</si>
  <si>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</si>
  <si>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</si>
  <si>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</si>
  <si>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</si>
  <si>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</si>
  <si>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</si>
  <si>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</si>
  <si>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</si>
  <si>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</si>
  <si>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</si>
  <si>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</si>
  <si>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</si>
  <si>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</si>
  <si>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</si>
  <si>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</si>
  <si>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</si>
  <si>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</si>
  <si>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</si>
  <si>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</si>
  <si>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Solving for per capita P excretion (mg P/mg/d) using Narr &amp; Frost (2015) mass balance model</t>
  </si>
  <si>
    <t>P excretion (mass-corrected g P/g/d)</t>
  </si>
  <si>
    <t>P excretion (mass-corrected mg P/mg C/d)</t>
  </si>
  <si>
    <t>mg C: mg 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</si>
</sst>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42"/>
  <sheetViews>
    <sheetView tabSelected="1" topLeftCell="B26" workbookViewId="0">
      <selection activeCell="C41" sqref="C41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39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16.02</v>
      </c>
      <c r="J22">
        <v>88.89</v>
      </c>
      <c r="L22">
        <v>2012</v>
      </c>
      <c r="M22">
        <f>I22*24*(1/10^(6))</f>
        <v>3.8447999999999998E-4</v>
      </c>
      <c r="N22">
        <f>J22*24*(1/10^(6))</f>
        <v>2.1333599999999999E-3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15.15</v>
      </c>
      <c r="J23">
        <v>57.54</v>
      </c>
      <c r="L23">
        <v>2014</v>
      </c>
      <c r="M23">
        <f t="shared" ref="M23:M24" si="6">I23*24*(1/10^(6))</f>
        <v>3.636E-4</v>
      </c>
      <c r="N23">
        <f t="shared" ref="N23:N24" si="7">J23*24*(1/10^(6))</f>
        <v>1.3809599999999999E-3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57.59</v>
      </c>
      <c r="J24">
        <v>73.38</v>
      </c>
      <c r="L24">
        <v>2015</v>
      </c>
      <c r="M24">
        <f t="shared" si="6"/>
        <v>1.3821600000000001E-3</v>
      </c>
      <c r="N24">
        <f t="shared" si="7"/>
        <v>1.7611199999999999E-3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6" spans="1:14" x14ac:dyDescent="0.35">
      <c r="L26" s="9" t="s">
        <v>40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>I22*24*(1/10^(3))*2*(10^(-3))</f>
        <v>7.6896000000000006E-4</v>
      </c>
      <c r="N27">
        <f>J22*24*(1/10^(3))*2*(10^(-3))</f>
        <v>4.2667200000000008E-3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  <c r="L28">
        <v>2014</v>
      </c>
      <c r="M28">
        <f t="shared" ref="M28:N28" si="8">I23*24*(1/10^(3))*2*(10^(-3))</f>
        <v>7.2720000000000011E-4</v>
      </c>
      <c r="N28">
        <f t="shared" si="8"/>
        <v>2.7619200000000002E-3</v>
      </c>
    </row>
    <row r="29" spans="1:14" x14ac:dyDescent="0.35">
      <c r="B29">
        <v>2014</v>
      </c>
      <c r="C29">
        <f t="shared" ref="C29:D29" si="9">C24*24*10^(-6)</f>
        <v>4.7161091851173999E-4</v>
      </c>
      <c r="D29">
        <f t="shared" si="9"/>
        <v>3.6896579830643649E-4</v>
      </c>
      <c r="L29">
        <v>2015</v>
      </c>
      <c r="M29">
        <f t="shared" ref="M29:N29" si="10">I24*24*(1/10^(3))*2*(10^(-3))</f>
        <v>2.7643200000000002E-3</v>
      </c>
      <c r="N29">
        <f t="shared" si="10"/>
        <v>3.5222400000000003E-3</v>
      </c>
    </row>
    <row r="30" spans="1:14" x14ac:dyDescent="0.35">
      <c r="B30">
        <v>2015</v>
      </c>
      <c r="C30">
        <f t="shared" ref="C30:D30" si="11">C25*24*10^(-6)</f>
        <v>4.1249640442694467E-4</v>
      </c>
      <c r="D30">
        <f t="shared" si="11"/>
        <v>2.7130209764762736E-4</v>
      </c>
    </row>
    <row r="32" spans="1:14" x14ac:dyDescent="0.35">
      <c r="B32" s="8" t="s">
        <v>38</v>
      </c>
      <c r="C32" t="s">
        <v>0</v>
      </c>
      <c r="D32" t="s">
        <v>1</v>
      </c>
    </row>
    <row r="33" spans="2:4" x14ac:dyDescent="0.35">
      <c r="B33">
        <v>2012</v>
      </c>
      <c r="C33">
        <f>0.03*C40*(1-0.72)</f>
        <v>2.1700000000000002E-4</v>
      </c>
      <c r="D33">
        <f>1.18*D40*(1-0.72)</f>
        <v>4.267666666666667E-3</v>
      </c>
    </row>
    <row r="34" spans="2:4" x14ac:dyDescent="0.35">
      <c r="B34">
        <v>2014</v>
      </c>
      <c r="C34">
        <f>0.1*C41*(1-0.72)</f>
        <v>7.2333333333333342E-4</v>
      </c>
      <c r="D34">
        <f>0.76*D41*(1-0.72)</f>
        <v>2.7486666666666666E-3</v>
      </c>
    </row>
    <row r="35" spans="2:4" x14ac:dyDescent="0.35">
      <c r="B35">
        <v>2015</v>
      </c>
      <c r="C35">
        <f>1.2*C42*(1-0.72)</f>
        <v>8.6800000000000002E-3</v>
      </c>
      <c r="D35">
        <f>0.99*D42*(1-0.72)</f>
        <v>3.5805000000000003E-3</v>
      </c>
    </row>
    <row r="38" spans="2:4" x14ac:dyDescent="0.35">
      <c r="B38" t="s">
        <v>36</v>
      </c>
    </row>
    <row r="39" spans="2:4" x14ac:dyDescent="0.35">
      <c r="B39" t="s">
        <v>37</v>
      </c>
    </row>
    <row r="40" spans="2:4" x14ac:dyDescent="0.35">
      <c r="B40" t="s">
        <v>41</v>
      </c>
      <c r="C40">
        <f>1/(100*12/31)</f>
        <v>2.5833333333333333E-2</v>
      </c>
      <c r="D40">
        <f>1/(200*12/31)</f>
        <v>1.2916666666666667E-2</v>
      </c>
    </row>
    <row r="41" spans="2:4" x14ac:dyDescent="0.35">
      <c r="C41">
        <f>1/(100*12/31)</f>
        <v>2.5833333333333333E-2</v>
      </c>
      <c r="D41">
        <f>1/(200*12/31)</f>
        <v>1.2916666666666667E-2</v>
      </c>
    </row>
    <row r="42" spans="2:4" x14ac:dyDescent="0.35">
      <c r="C42">
        <f>1/(100*12/31)</f>
        <v>2.5833333333333333E-2</v>
      </c>
      <c r="D42">
        <f>1/(200*12/31)</f>
        <v>1.2916666666666667E-2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2021-05-14T21:20:32Z</dcterms:modified>
</cp:coreProperties>
</file>