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DB1D1D67-AB91-4F1E-AEF1-04D6ACF2AFEB}" xr6:coauthVersionLast="47" xr6:coauthVersionMax="47" xr10:uidLastSave="{00000000-0000-0000-0000-000000000000}"/>
  <bookViews>
    <workbookView xWindow="-110" yWindow="490" windowWidth="19420" windowHeight="1042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C45" i="1"/>
  <c r="D45" i="1"/>
  <c r="C46" i="1"/>
  <c r="D46" i="1"/>
  <c r="D44" i="1"/>
  <c r="C44" i="1"/>
  <c r="D40" i="1" l="1"/>
  <c r="C40" i="1"/>
  <c r="D35" i="1" l="1"/>
  <c r="D42" i="1"/>
  <c r="D34" i="1"/>
  <c r="D41" i="1"/>
  <c r="C34" i="1"/>
  <c r="C41" i="1"/>
  <c r="C35" i="1"/>
  <c r="C42" i="1"/>
  <c r="M28" i="1" l="1"/>
  <c r="N28" i="1"/>
  <c r="M29" i="1"/>
  <c r="N29" i="1"/>
  <c r="N27" i="1"/>
  <c r="M27" i="1"/>
  <c r="M23" i="1"/>
  <c r="N23" i="1"/>
  <c r="M24" i="1"/>
  <c r="N24" i="1"/>
  <c r="N22" i="1"/>
  <c r="M22" i="1"/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<sst xmlns="http://schemas.openxmlformats.org/spreadsheetml/2006/main" count="77" uniqueCount="43">
  <si>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</si>
  <si>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</si>
  <si>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</si>
  <si>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</si>
  <si>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</si>
  <si>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</si>
  <si>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</si>
  <si>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</si>
  <si>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</si>
  <si>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</si>
  <si>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</si>
  <si>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</si>
  <si>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</si>
  <si>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</si>
  <si>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</si>
  <si>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</si>
  <si>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</si>
  <si>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</si>
  <si>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</si>
  <si>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</si>
  <si>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</si>
  <si>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</si>
  <si>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</si>
  <si>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</si>
  <si>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</si>
  <si>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</si>
  <si>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</si>
  <si>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</si>
  <si>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</si>
  <si>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</si>
  <si>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</si>
  <si>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</si>
  <si>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</si>
  <si>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</si>
  <si>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</si>
  <si>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</si>
  <si>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From Frost et al (2006): Ic_max = 0.03 mg C/mg C/day</t>
  </si>
  <si>
    <t>From Frost et al (2003): Benthic invertebrates mean C:P = 148</t>
  </si>
  <si>
    <t>Solving for per capita P excretion (mg P/mg/d) using Narr &amp; Frost (2015) mass balance model</t>
  </si>
  <si>
    <t>P excretion (mass-corrected g P/g/d)</t>
  </si>
  <si>
    <t>P excretion (mass-corrected mg P/mg C/d)</t>
  </si>
  <si>
    <t>mg C: mg P?</t>
  </si>
  <si>
    <t>From Schindler and Eby (1997): Ap = 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</si>
</sst>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32</xdr:row>
      <xdr:rowOff>120650</xdr:rowOff>
    </xdr:from>
    <xdr:to>
      <xdr:col>1</xdr:col>
      <xdr:colOff>2279739</xdr:colOff>
      <xdr:row>34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46"/>
  <sheetViews>
    <sheetView tabSelected="1" topLeftCell="B28" workbookViewId="0">
      <selection activeCell="C40" sqref="C40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39</v>
      </c>
      <c r="M21" t="s">
        <v>0</v>
      </c>
      <c r="N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20</v>
      </c>
      <c r="J22">
        <v>103.7</v>
      </c>
      <c r="L22">
        <v>2012</v>
      </c>
      <c r="M22">
        <f>I22*24*(1/10^(6))</f>
        <v>4.7999999999999996E-4</v>
      </c>
      <c r="N22">
        <f>J22*24*(1/10^(6))</f>
        <v>2.4888000000000002E-3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17.7</v>
      </c>
      <c r="J23">
        <v>67.099999999999994</v>
      </c>
      <c r="L23">
        <v>2014</v>
      </c>
      <c r="M23">
        <f t="shared" ref="M23:M24" si="6">I23*24*(1/10^(6))</f>
        <v>4.2479999999999992E-4</v>
      </c>
      <c r="N23">
        <f t="shared" ref="N23:N24" si="7">J23*24*(1/10^(6))</f>
        <v>1.6103999999999999E-3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6"/>
        <v>1.6128000000000002E-3</v>
      </c>
      <c r="N24">
        <f t="shared" si="7"/>
        <v>2.0543999999999996E-3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6" spans="1:14" x14ac:dyDescent="0.35">
      <c r="L26" s="9" t="s">
        <v>40</v>
      </c>
      <c r="M26" t="s">
        <v>0</v>
      </c>
      <c r="N26" t="s">
        <v>1</v>
      </c>
    </row>
    <row r="27" spans="1:14" x14ac:dyDescent="0.35">
      <c r="B27" s="3" t="s">
        <v>23</v>
      </c>
      <c r="C27" t="s">
        <v>0</v>
      </c>
      <c r="D27" t="s">
        <v>1</v>
      </c>
      <c r="L27">
        <v>2012</v>
      </c>
      <c r="M27">
        <f>I22*24*(1/10^(3))*2*(10^(-3))</f>
        <v>9.6000000000000002E-4</v>
      </c>
      <c r="N27">
        <f>J22*24*(1/10^(3))*2*(10^(-3))</f>
        <v>4.9776000000000004E-3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  <c r="L28">
        <v>2014</v>
      </c>
      <c r="M28">
        <f t="shared" ref="M28:N28" si="8">I23*24*(1/10^(3))*2*(10^(-3))</f>
        <v>8.4959999999999994E-4</v>
      </c>
      <c r="N28">
        <f t="shared" si="8"/>
        <v>3.2207999999999998E-3</v>
      </c>
    </row>
    <row r="29" spans="1:14" x14ac:dyDescent="0.35">
      <c r="B29">
        <v>2014</v>
      </c>
      <c r="C29">
        <f t="shared" ref="C29:D29" si="9">C24*24*10^(-6)</f>
        <v>4.7161091851173999E-4</v>
      </c>
      <c r="D29">
        <f t="shared" si="9"/>
        <v>3.6896579830643649E-4</v>
      </c>
      <c r="L29">
        <v>2015</v>
      </c>
      <c r="M29">
        <f t="shared" ref="M29:N29" si="10">I24*24*(1/10^(3))*2*(10^(-3))</f>
        <v>3.2256000000000003E-3</v>
      </c>
      <c r="N29">
        <f t="shared" si="10"/>
        <v>4.1087999999999993E-3</v>
      </c>
    </row>
    <row r="30" spans="1:14" x14ac:dyDescent="0.35">
      <c r="B30">
        <v>2015</v>
      </c>
      <c r="C30">
        <f t="shared" ref="C30:D30" si="11">C25*24*10^(-6)</f>
        <v>4.1249640442694467E-4</v>
      </c>
      <c r="D30">
        <f t="shared" si="11"/>
        <v>2.7130209764762736E-4</v>
      </c>
    </row>
    <row r="32" spans="1:14" x14ac:dyDescent="0.35">
      <c r="B32" s="8" t="s">
        <v>38</v>
      </c>
      <c r="C32" t="s">
        <v>0</v>
      </c>
      <c r="D32" t="s">
        <v>1</v>
      </c>
    </row>
    <row r="33" spans="2:4" x14ac:dyDescent="0.35">
      <c r="B33">
        <v>2012</v>
      </c>
      <c r="C33">
        <f>0.03*C40*(1-0.96)</f>
        <v>3.1000000000000028E-5</v>
      </c>
      <c r="D33">
        <f>0.1*D40*(1-0.77)</f>
        <v>5.9416666666666656E-4</v>
      </c>
    </row>
    <row r="34" spans="2:4" x14ac:dyDescent="0.35">
      <c r="B34">
        <v>2014</v>
      </c>
      <c r="C34">
        <f>0.1*C41*(1-0.72)</f>
        <v>7.2333333333333342E-4</v>
      </c>
      <c r="D34">
        <f>0.76*D41*(1-0.72)</f>
        <v>2.7486666666666666E-3</v>
      </c>
    </row>
    <row r="35" spans="2:4" x14ac:dyDescent="0.35">
      <c r="B35">
        <v>2015</v>
      </c>
      <c r="C35">
        <f>1.2*C42*(1-0.72)</f>
        <v>8.6800000000000002E-3</v>
      </c>
      <c r="D35">
        <f>0.99*D42*(1-0.72)</f>
        <v>3.5805000000000003E-3</v>
      </c>
    </row>
    <row r="38" spans="2:4" x14ac:dyDescent="0.35">
      <c r="B38" t="s">
        <v>36</v>
      </c>
    </row>
    <row r="39" spans="2:4" x14ac:dyDescent="0.35">
      <c r="B39" t="s">
        <v>37</v>
      </c>
    </row>
    <row r="40" spans="2:4" x14ac:dyDescent="0.35">
      <c r="B40" t="s">
        <v>41</v>
      </c>
      <c r="C40">
        <f>1/(100*12/31)</f>
        <v>2.5833333333333333E-2</v>
      </c>
      <c r="D40">
        <f>1/(100*12/31)</f>
        <v>2.5833333333333333E-2</v>
      </c>
    </row>
    <row r="41" spans="2:4" x14ac:dyDescent="0.35">
      <c r="B41" t="s">
        <v>42</v>
      </c>
      <c r="C41">
        <f>1/(100*12/31)</f>
        <v>2.5833333333333333E-2</v>
      </c>
      <c r="D41">
        <f>1/(200*12/31)</f>
        <v>1.2916666666666667E-2</v>
      </c>
    </row>
    <row r="42" spans="2:4" x14ac:dyDescent="0.35">
      <c r="C42">
        <f>1/(100*12/31)</f>
        <v>2.5833333333333333E-2</v>
      </c>
      <c r="D42">
        <f>1/(200*12/31)</f>
        <v>1.2916666666666667E-2</v>
      </c>
    </row>
    <row r="44" spans="2:4" x14ac:dyDescent="0.35">
      <c r="C44">
        <f>1-(M27*(0.03*0.72)^(-1))</f>
        <v>0.95555555555555549</v>
      </c>
      <c r="D44">
        <f>1-(N27*(0.03*0.72)^(-1))</f>
        <v>0.76955555555555555</v>
      </c>
    </row>
    <row r="45" spans="2:4" x14ac:dyDescent="0.35">
      <c r="C45">
        <f t="shared" ref="C45:D45" si="12">1-(M28*(0.03*0.72)^(-1))</f>
        <v>0.96066666666666667</v>
      </c>
      <c r="D45">
        <f t="shared" si="12"/>
        <v>0.85088888888888881</v>
      </c>
    </row>
    <row r="46" spans="2:4" x14ac:dyDescent="0.35">
      <c r="C46">
        <f t="shared" ref="C46:D46" si="13">1-(M29*(0.03*0.72)^(-1))</f>
        <v>0.85066666666666668</v>
      </c>
      <c r="D46">
        <f t="shared" si="13"/>
        <v>0.80977777777777782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2021-06-08T14:27:03Z</dcterms:modified>
</cp:coreProperties>
</file>