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ag finishe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6" i="1" l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1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18" i="1"/>
  <c r="K119" i="1"/>
  <c r="K120" i="1"/>
  <c r="K117" i="1"/>
  <c r="W129" i="1"/>
  <c r="X129" i="1" s="1"/>
  <c r="W128" i="1"/>
  <c r="X128" i="1" s="1"/>
  <c r="W127" i="1"/>
  <c r="X127" i="1" s="1"/>
  <c r="X126" i="1"/>
  <c r="W126" i="1"/>
  <c r="Y126" i="1" s="1"/>
  <c r="W125" i="1"/>
  <c r="Y125" i="1" s="1"/>
  <c r="Y124" i="1"/>
  <c r="X124" i="1"/>
  <c r="W124" i="1"/>
  <c r="W123" i="1"/>
  <c r="X123" i="1" s="1"/>
  <c r="W122" i="1"/>
  <c r="Y122" i="1" s="1"/>
  <c r="W121" i="1"/>
  <c r="Y121" i="1" s="1"/>
  <c r="W120" i="1"/>
  <c r="Y120" i="1" s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17" i="1"/>
  <c r="W153" i="1"/>
  <c r="X153" i="1" s="1"/>
  <c r="W152" i="1"/>
  <c r="X152" i="1" s="1"/>
  <c r="W151" i="1"/>
  <c r="X151" i="1" s="1"/>
  <c r="Y150" i="1"/>
  <c r="X150" i="1"/>
  <c r="W150" i="1"/>
  <c r="W149" i="1"/>
  <c r="Y149" i="1" s="1"/>
  <c r="W148" i="1"/>
  <c r="Y148" i="1" s="1"/>
  <c r="Y147" i="1"/>
  <c r="W147" i="1"/>
  <c r="X147" i="1" s="1"/>
  <c r="Y146" i="1"/>
  <c r="X146" i="1"/>
  <c r="W146" i="1"/>
  <c r="W145" i="1"/>
  <c r="Y145" i="1" s="1"/>
  <c r="W144" i="1"/>
  <c r="Y144" i="1" s="1"/>
  <c r="K209" i="1"/>
  <c r="L209" i="1" s="1"/>
  <c r="M209" i="1" s="1"/>
  <c r="N209" i="1" s="1"/>
  <c r="I209" i="1"/>
  <c r="J209" i="1" s="1"/>
  <c r="I208" i="1"/>
  <c r="K208" i="1" s="1"/>
  <c r="L208" i="1" s="1"/>
  <c r="M208" i="1" s="1"/>
  <c r="N208" i="1" s="1"/>
  <c r="K207" i="1"/>
  <c r="L207" i="1" s="1"/>
  <c r="M207" i="1" s="1"/>
  <c r="N207" i="1" s="1"/>
  <c r="I207" i="1"/>
  <c r="J207" i="1" s="1"/>
  <c r="I206" i="1"/>
  <c r="K206" i="1" s="1"/>
  <c r="L206" i="1" s="1"/>
  <c r="M206" i="1" s="1"/>
  <c r="N206" i="1" s="1"/>
  <c r="K205" i="1"/>
  <c r="L205" i="1" s="1"/>
  <c r="M205" i="1" s="1"/>
  <c r="N205" i="1" s="1"/>
  <c r="I205" i="1"/>
  <c r="J205" i="1" s="1"/>
  <c r="I204" i="1"/>
  <c r="K204" i="1" s="1"/>
  <c r="L204" i="1" s="1"/>
  <c r="M204" i="1" s="1"/>
  <c r="N204" i="1" s="1"/>
  <c r="K203" i="1"/>
  <c r="L203" i="1" s="1"/>
  <c r="M203" i="1" s="1"/>
  <c r="N203" i="1" s="1"/>
  <c r="I203" i="1"/>
  <c r="J203" i="1" s="1"/>
  <c r="I202" i="1"/>
  <c r="K202" i="1" s="1"/>
  <c r="L202" i="1" s="1"/>
  <c r="M202" i="1" s="1"/>
  <c r="N202" i="1" s="1"/>
  <c r="K201" i="1"/>
  <c r="L201" i="1" s="1"/>
  <c r="M201" i="1" s="1"/>
  <c r="N201" i="1" s="1"/>
  <c r="I201" i="1"/>
  <c r="J201" i="1" s="1"/>
  <c r="I200" i="1"/>
  <c r="K200" i="1" s="1"/>
  <c r="L200" i="1" s="1"/>
  <c r="M200" i="1" s="1"/>
  <c r="N200" i="1" s="1"/>
  <c r="K199" i="1"/>
  <c r="L199" i="1" s="1"/>
  <c r="M199" i="1" s="1"/>
  <c r="N199" i="1" s="1"/>
  <c r="I199" i="1"/>
  <c r="J199" i="1" s="1"/>
  <c r="I198" i="1"/>
  <c r="K198" i="1" s="1"/>
  <c r="L198" i="1" s="1"/>
  <c r="M198" i="1" s="1"/>
  <c r="N198" i="1" s="1"/>
  <c r="K197" i="1"/>
  <c r="L197" i="1" s="1"/>
  <c r="M197" i="1" s="1"/>
  <c r="N197" i="1" s="1"/>
  <c r="I197" i="1"/>
  <c r="J197" i="1" s="1"/>
  <c r="I196" i="1"/>
  <c r="K196" i="1" s="1"/>
  <c r="L196" i="1" s="1"/>
  <c r="M196" i="1" s="1"/>
  <c r="N196" i="1" s="1"/>
  <c r="K195" i="1"/>
  <c r="L195" i="1" s="1"/>
  <c r="M195" i="1" s="1"/>
  <c r="N195" i="1" s="1"/>
  <c r="I195" i="1"/>
  <c r="J195" i="1" s="1"/>
  <c r="I194" i="1"/>
  <c r="K194" i="1" s="1"/>
  <c r="L194" i="1" s="1"/>
  <c r="M194" i="1" s="1"/>
  <c r="N194" i="1" s="1"/>
  <c r="K193" i="1"/>
  <c r="L193" i="1" s="1"/>
  <c r="M193" i="1" s="1"/>
  <c r="N193" i="1" s="1"/>
  <c r="I193" i="1"/>
  <c r="J193" i="1" s="1"/>
  <c r="I192" i="1"/>
  <c r="K192" i="1" s="1"/>
  <c r="L192" i="1" s="1"/>
  <c r="M192" i="1" s="1"/>
  <c r="N192" i="1" s="1"/>
  <c r="K191" i="1"/>
  <c r="L191" i="1" s="1"/>
  <c r="M191" i="1" s="1"/>
  <c r="N191" i="1" s="1"/>
  <c r="I191" i="1"/>
  <c r="J191" i="1" s="1"/>
  <c r="I190" i="1"/>
  <c r="K190" i="1" s="1"/>
  <c r="L190" i="1" s="1"/>
  <c r="M190" i="1" s="1"/>
  <c r="N190" i="1" s="1"/>
  <c r="K189" i="1"/>
  <c r="L189" i="1" s="1"/>
  <c r="M189" i="1" s="1"/>
  <c r="N189" i="1" s="1"/>
  <c r="I189" i="1"/>
  <c r="J189" i="1" s="1"/>
  <c r="I188" i="1"/>
  <c r="K188" i="1" s="1"/>
  <c r="L188" i="1" s="1"/>
  <c r="M188" i="1" s="1"/>
  <c r="N188" i="1" s="1"/>
  <c r="K187" i="1"/>
  <c r="L187" i="1" s="1"/>
  <c r="M187" i="1" s="1"/>
  <c r="N187" i="1" s="1"/>
  <c r="I187" i="1"/>
  <c r="J187" i="1" s="1"/>
  <c r="I186" i="1"/>
  <c r="K186" i="1" s="1"/>
  <c r="L186" i="1" s="1"/>
  <c r="M186" i="1" s="1"/>
  <c r="N186" i="1" s="1"/>
  <c r="K185" i="1"/>
  <c r="L185" i="1" s="1"/>
  <c r="M185" i="1" s="1"/>
  <c r="N185" i="1" s="1"/>
  <c r="I185" i="1"/>
  <c r="J185" i="1" s="1"/>
  <c r="I184" i="1"/>
  <c r="K184" i="1" s="1"/>
  <c r="L184" i="1" s="1"/>
  <c r="M184" i="1" s="1"/>
  <c r="N184" i="1" s="1"/>
  <c r="K183" i="1"/>
  <c r="L183" i="1" s="1"/>
  <c r="M183" i="1" s="1"/>
  <c r="N183" i="1" s="1"/>
  <c r="I183" i="1"/>
  <c r="J183" i="1" s="1"/>
  <c r="I182" i="1"/>
  <c r="K182" i="1" s="1"/>
  <c r="L182" i="1" s="1"/>
  <c r="M182" i="1" s="1"/>
  <c r="N182" i="1" s="1"/>
  <c r="K181" i="1"/>
  <c r="L181" i="1" s="1"/>
  <c r="M181" i="1" s="1"/>
  <c r="N181" i="1" s="1"/>
  <c r="I181" i="1"/>
  <c r="J181" i="1" s="1"/>
  <c r="I180" i="1"/>
  <c r="K180" i="1" s="1"/>
  <c r="L180" i="1" s="1"/>
  <c r="M180" i="1" s="1"/>
  <c r="N180" i="1" s="1"/>
  <c r="K179" i="1"/>
  <c r="L179" i="1" s="1"/>
  <c r="M179" i="1" s="1"/>
  <c r="N179" i="1" s="1"/>
  <c r="I179" i="1"/>
  <c r="J179" i="1" s="1"/>
  <c r="I178" i="1"/>
  <c r="K178" i="1" s="1"/>
  <c r="L178" i="1" s="1"/>
  <c r="M178" i="1" s="1"/>
  <c r="N178" i="1" s="1"/>
  <c r="K177" i="1"/>
  <c r="L177" i="1" s="1"/>
  <c r="M177" i="1" s="1"/>
  <c r="N177" i="1" s="1"/>
  <c r="I177" i="1"/>
  <c r="J177" i="1" s="1"/>
  <c r="I176" i="1"/>
  <c r="K176" i="1" s="1"/>
  <c r="L176" i="1" s="1"/>
  <c r="M176" i="1" s="1"/>
  <c r="N176" i="1" s="1"/>
  <c r="K175" i="1"/>
  <c r="L175" i="1" s="1"/>
  <c r="M175" i="1" s="1"/>
  <c r="N175" i="1" s="1"/>
  <c r="I175" i="1"/>
  <c r="J175" i="1" s="1"/>
  <c r="I174" i="1"/>
  <c r="K174" i="1" s="1"/>
  <c r="L174" i="1" s="1"/>
  <c r="M174" i="1" s="1"/>
  <c r="N174" i="1" s="1"/>
  <c r="K173" i="1"/>
  <c r="L173" i="1" s="1"/>
  <c r="M173" i="1" s="1"/>
  <c r="N173" i="1" s="1"/>
  <c r="I173" i="1"/>
  <c r="J173" i="1" s="1"/>
  <c r="I172" i="1"/>
  <c r="K172" i="1" s="1"/>
  <c r="L172" i="1" s="1"/>
  <c r="M172" i="1" s="1"/>
  <c r="N172" i="1" s="1"/>
  <c r="K171" i="1"/>
  <c r="L171" i="1" s="1"/>
  <c r="M171" i="1" s="1"/>
  <c r="N171" i="1" s="1"/>
  <c r="I171" i="1"/>
  <c r="J171" i="1" s="1"/>
  <c r="I170" i="1"/>
  <c r="J170" i="1" s="1"/>
  <c r="K169" i="1"/>
  <c r="L169" i="1" s="1"/>
  <c r="M169" i="1" s="1"/>
  <c r="N169" i="1" s="1"/>
  <c r="J169" i="1"/>
  <c r="I169" i="1"/>
  <c r="I168" i="1"/>
  <c r="J168" i="1" s="1"/>
  <c r="K167" i="1"/>
  <c r="L167" i="1" s="1"/>
  <c r="M167" i="1" s="1"/>
  <c r="N167" i="1" s="1"/>
  <c r="J167" i="1"/>
  <c r="I167" i="1"/>
  <c r="I166" i="1"/>
  <c r="K166" i="1" s="1"/>
  <c r="L166" i="1" s="1"/>
  <c r="M166" i="1" s="1"/>
  <c r="N166" i="1" s="1"/>
  <c r="K165" i="1"/>
  <c r="L165" i="1" s="1"/>
  <c r="M165" i="1" s="1"/>
  <c r="N165" i="1" s="1"/>
  <c r="J165" i="1"/>
  <c r="I165" i="1"/>
  <c r="I164" i="1"/>
  <c r="J164" i="1" s="1"/>
  <c r="K163" i="1"/>
  <c r="L163" i="1" s="1"/>
  <c r="M163" i="1" s="1"/>
  <c r="N163" i="1" s="1"/>
  <c r="J163" i="1"/>
  <c r="I163" i="1"/>
  <c r="I162" i="1"/>
  <c r="K162" i="1" s="1"/>
  <c r="L162" i="1" s="1"/>
  <c r="M162" i="1" s="1"/>
  <c r="N162" i="1" s="1"/>
  <c r="K161" i="1"/>
  <c r="L161" i="1" s="1"/>
  <c r="M161" i="1" s="1"/>
  <c r="N161" i="1" s="1"/>
  <c r="J161" i="1"/>
  <c r="I161" i="1"/>
  <c r="I160" i="1"/>
  <c r="J160" i="1" s="1"/>
  <c r="K159" i="1"/>
  <c r="L159" i="1" s="1"/>
  <c r="M159" i="1" s="1"/>
  <c r="N159" i="1" s="1"/>
  <c r="J159" i="1"/>
  <c r="I159" i="1"/>
  <c r="I158" i="1"/>
  <c r="K158" i="1" s="1"/>
  <c r="L158" i="1" s="1"/>
  <c r="M158" i="1" s="1"/>
  <c r="N158" i="1" s="1"/>
  <c r="K157" i="1"/>
  <c r="L157" i="1" s="1"/>
  <c r="M157" i="1" s="1"/>
  <c r="N157" i="1" s="1"/>
  <c r="J157" i="1"/>
  <c r="I157" i="1"/>
  <c r="I156" i="1"/>
  <c r="J156" i="1" s="1"/>
  <c r="K155" i="1"/>
  <c r="L155" i="1" s="1"/>
  <c r="M155" i="1" s="1"/>
  <c r="N155" i="1" s="1"/>
  <c r="J155" i="1"/>
  <c r="I155" i="1"/>
  <c r="I154" i="1"/>
  <c r="J154" i="1" s="1"/>
  <c r="K153" i="1"/>
  <c r="L153" i="1" s="1"/>
  <c r="M153" i="1" s="1"/>
  <c r="N153" i="1" s="1"/>
  <c r="J153" i="1"/>
  <c r="I153" i="1"/>
  <c r="I152" i="1"/>
  <c r="K152" i="1" s="1"/>
  <c r="L152" i="1" s="1"/>
  <c r="M152" i="1" s="1"/>
  <c r="N152" i="1" s="1"/>
  <c r="K151" i="1"/>
  <c r="L151" i="1" s="1"/>
  <c r="M151" i="1" s="1"/>
  <c r="N151" i="1" s="1"/>
  <c r="J151" i="1"/>
  <c r="I151" i="1"/>
  <c r="I150" i="1"/>
  <c r="J150" i="1" s="1"/>
  <c r="K149" i="1"/>
  <c r="L149" i="1" s="1"/>
  <c r="M149" i="1" s="1"/>
  <c r="N149" i="1" s="1"/>
  <c r="J149" i="1"/>
  <c r="I149" i="1"/>
  <c r="I148" i="1"/>
  <c r="J148" i="1" s="1"/>
  <c r="K147" i="1"/>
  <c r="L147" i="1" s="1"/>
  <c r="M147" i="1" s="1"/>
  <c r="N147" i="1" s="1"/>
  <c r="J147" i="1"/>
  <c r="I147" i="1"/>
  <c r="I146" i="1"/>
  <c r="K146" i="1" s="1"/>
  <c r="L146" i="1" s="1"/>
  <c r="M146" i="1" s="1"/>
  <c r="N146" i="1" s="1"/>
  <c r="K145" i="1"/>
  <c r="L145" i="1" s="1"/>
  <c r="M145" i="1" s="1"/>
  <c r="N145" i="1" s="1"/>
  <c r="J145" i="1"/>
  <c r="I145" i="1"/>
  <c r="I144" i="1"/>
  <c r="J144" i="1" s="1"/>
  <c r="K143" i="1"/>
  <c r="L143" i="1" s="1"/>
  <c r="M143" i="1" s="1"/>
  <c r="N143" i="1" s="1"/>
  <c r="J143" i="1"/>
  <c r="I143" i="1"/>
  <c r="I142" i="1"/>
  <c r="K142" i="1" s="1"/>
  <c r="L142" i="1" s="1"/>
  <c r="M142" i="1" s="1"/>
  <c r="N142" i="1" s="1"/>
  <c r="X120" i="1" l="1"/>
  <c r="X122" i="1"/>
  <c r="Y123" i="1"/>
  <c r="X121" i="1"/>
  <c r="X125" i="1"/>
  <c r="X145" i="1"/>
  <c r="X149" i="1"/>
  <c r="X144" i="1"/>
  <c r="X148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142" i="1"/>
  <c r="J146" i="1"/>
  <c r="J152" i="1"/>
  <c r="J158" i="1"/>
  <c r="J162" i="1"/>
  <c r="J166" i="1"/>
  <c r="K144" i="1"/>
  <c r="L144" i="1" s="1"/>
  <c r="M144" i="1" s="1"/>
  <c r="N144" i="1" s="1"/>
  <c r="K148" i="1"/>
  <c r="L148" i="1" s="1"/>
  <c r="M148" i="1" s="1"/>
  <c r="N148" i="1" s="1"/>
  <c r="K150" i="1"/>
  <c r="L150" i="1" s="1"/>
  <c r="M150" i="1" s="1"/>
  <c r="N150" i="1" s="1"/>
  <c r="K154" i="1"/>
  <c r="L154" i="1" s="1"/>
  <c r="M154" i="1" s="1"/>
  <c r="N154" i="1" s="1"/>
  <c r="K156" i="1"/>
  <c r="L156" i="1" s="1"/>
  <c r="M156" i="1" s="1"/>
  <c r="N156" i="1" s="1"/>
  <c r="K160" i="1"/>
  <c r="L160" i="1" s="1"/>
  <c r="M160" i="1" s="1"/>
  <c r="N160" i="1" s="1"/>
  <c r="K164" i="1"/>
  <c r="L164" i="1" s="1"/>
  <c r="M164" i="1" s="1"/>
  <c r="N164" i="1" s="1"/>
  <c r="K168" i="1"/>
  <c r="L168" i="1" s="1"/>
  <c r="M168" i="1" s="1"/>
  <c r="N168" i="1" s="1"/>
  <c r="K170" i="1"/>
  <c r="L170" i="1" s="1"/>
  <c r="M170" i="1" s="1"/>
  <c r="N170" i="1" s="1"/>
  <c r="U12" i="1"/>
  <c r="V12" i="1" s="1"/>
  <c r="U11" i="1"/>
  <c r="V11" i="1" s="1"/>
  <c r="U10" i="1"/>
  <c r="V10" i="1" s="1"/>
  <c r="U9" i="1"/>
  <c r="V9" i="1" s="1"/>
  <c r="U8" i="1"/>
  <c r="W8" i="1" s="1"/>
  <c r="U7" i="1"/>
  <c r="W7" i="1" s="1"/>
  <c r="U6" i="1"/>
  <c r="W6" i="1" s="1"/>
  <c r="U5" i="1"/>
  <c r="W5" i="1" s="1"/>
  <c r="U4" i="1"/>
  <c r="W4" i="1" s="1"/>
  <c r="L116" i="1"/>
  <c r="M116" i="1" s="1"/>
  <c r="O116" i="1" s="1"/>
  <c r="J116" i="1"/>
  <c r="K116" i="1" s="1"/>
  <c r="J115" i="1"/>
  <c r="L114" i="1"/>
  <c r="M114" i="1" s="1"/>
  <c r="N114" i="1" s="1"/>
  <c r="O114" i="1" s="1"/>
  <c r="J114" i="1"/>
  <c r="K114" i="1" s="1"/>
  <c r="J113" i="1"/>
  <c r="L112" i="1"/>
  <c r="M112" i="1" s="1"/>
  <c r="N112" i="1" s="1"/>
  <c r="O112" i="1" s="1"/>
  <c r="J112" i="1"/>
  <c r="K112" i="1" s="1"/>
  <c r="L111" i="1"/>
  <c r="M111" i="1" s="1"/>
  <c r="N111" i="1" s="1"/>
  <c r="O111" i="1" s="1"/>
  <c r="J111" i="1"/>
  <c r="K110" i="1"/>
  <c r="J110" i="1"/>
  <c r="L110" i="1" s="1"/>
  <c r="M110" i="1" s="1"/>
  <c r="N110" i="1" s="1"/>
  <c r="O110" i="1" s="1"/>
  <c r="M109" i="1"/>
  <c r="N109" i="1" s="1"/>
  <c r="O109" i="1" s="1"/>
  <c r="L109" i="1"/>
  <c r="K109" i="1"/>
  <c r="J109" i="1"/>
  <c r="K108" i="1"/>
  <c r="J108" i="1"/>
  <c r="L108" i="1" s="1"/>
  <c r="M108" i="1" s="1"/>
  <c r="N108" i="1" s="1"/>
  <c r="O108" i="1" s="1"/>
  <c r="M107" i="1"/>
  <c r="N107" i="1" s="1"/>
  <c r="O107" i="1" s="1"/>
  <c r="L107" i="1"/>
  <c r="K107" i="1"/>
  <c r="J107" i="1"/>
  <c r="O106" i="1"/>
  <c r="J106" i="1"/>
  <c r="L106" i="1" s="1"/>
  <c r="M106" i="1" s="1"/>
  <c r="N106" i="1" s="1"/>
  <c r="L105" i="1"/>
  <c r="M105" i="1" s="1"/>
  <c r="N105" i="1" s="1"/>
  <c r="O105" i="1" s="1"/>
  <c r="J105" i="1"/>
  <c r="K105" i="1" s="1"/>
  <c r="N104" i="1"/>
  <c r="O104" i="1" s="1"/>
  <c r="L104" i="1"/>
  <c r="M104" i="1" s="1"/>
  <c r="J104" i="1"/>
  <c r="J103" i="1"/>
  <c r="L103" i="1" s="1"/>
  <c r="M103" i="1" s="1"/>
  <c r="N103" i="1" s="1"/>
  <c r="O103" i="1" s="1"/>
  <c r="L102" i="1"/>
  <c r="M102" i="1" s="1"/>
  <c r="N102" i="1" s="1"/>
  <c r="O102" i="1" s="1"/>
  <c r="J102" i="1"/>
  <c r="K102" i="1" s="1"/>
  <c r="J101" i="1"/>
  <c r="L100" i="1"/>
  <c r="M100" i="1" s="1"/>
  <c r="N100" i="1" s="1"/>
  <c r="O100" i="1" s="1"/>
  <c r="J100" i="1"/>
  <c r="K100" i="1" s="1"/>
  <c r="J99" i="1"/>
  <c r="L98" i="1"/>
  <c r="M98" i="1" s="1"/>
  <c r="N98" i="1" s="1"/>
  <c r="O98" i="1" s="1"/>
  <c r="J98" i="1"/>
  <c r="K98" i="1" s="1"/>
  <c r="J97" i="1"/>
  <c r="L96" i="1"/>
  <c r="M96" i="1" s="1"/>
  <c r="N96" i="1" s="1"/>
  <c r="O96" i="1" s="1"/>
  <c r="J96" i="1"/>
  <c r="K96" i="1" s="1"/>
  <c r="J95" i="1"/>
  <c r="L94" i="1"/>
  <c r="M94" i="1" s="1"/>
  <c r="N94" i="1" s="1"/>
  <c r="O94" i="1" s="1"/>
  <c r="J94" i="1"/>
  <c r="K94" i="1" s="1"/>
  <c r="J93" i="1"/>
  <c r="L92" i="1"/>
  <c r="M92" i="1" s="1"/>
  <c r="N92" i="1" s="1"/>
  <c r="O92" i="1" s="1"/>
  <c r="J92" i="1"/>
  <c r="K92" i="1" s="1"/>
  <c r="J91" i="1"/>
  <c r="L90" i="1"/>
  <c r="M90" i="1" s="1"/>
  <c r="N90" i="1" s="1"/>
  <c r="O90" i="1" s="1"/>
  <c r="J90" i="1"/>
  <c r="K90" i="1" s="1"/>
  <c r="J89" i="1"/>
  <c r="L88" i="1"/>
  <c r="M88" i="1" s="1"/>
  <c r="N88" i="1" s="1"/>
  <c r="O88" i="1" s="1"/>
  <c r="J88" i="1"/>
  <c r="K88" i="1" s="1"/>
  <c r="J87" i="1"/>
  <c r="L86" i="1"/>
  <c r="M86" i="1" s="1"/>
  <c r="N86" i="1" s="1"/>
  <c r="O86" i="1" s="1"/>
  <c r="J86" i="1"/>
  <c r="K86" i="1" s="1"/>
  <c r="J85" i="1"/>
  <c r="L84" i="1"/>
  <c r="M84" i="1" s="1"/>
  <c r="N84" i="1" s="1"/>
  <c r="O84" i="1" s="1"/>
  <c r="J84" i="1"/>
  <c r="K84" i="1" s="1"/>
  <c r="J83" i="1"/>
  <c r="L82" i="1"/>
  <c r="M82" i="1" s="1"/>
  <c r="N82" i="1" s="1"/>
  <c r="O82" i="1" s="1"/>
  <c r="J82" i="1"/>
  <c r="K82" i="1" s="1"/>
  <c r="J81" i="1"/>
  <c r="L80" i="1"/>
  <c r="M80" i="1" s="1"/>
  <c r="N80" i="1" s="1"/>
  <c r="O80" i="1" s="1"/>
  <c r="J80" i="1"/>
  <c r="K80" i="1" s="1"/>
  <c r="L79" i="1"/>
  <c r="M79" i="1" s="1"/>
  <c r="N79" i="1" s="1"/>
  <c r="O79" i="1" s="1"/>
  <c r="J79" i="1"/>
  <c r="K79" i="1" s="1"/>
  <c r="L78" i="1"/>
  <c r="M78" i="1" s="1"/>
  <c r="N78" i="1" s="1"/>
  <c r="O78" i="1" s="1"/>
  <c r="J78" i="1"/>
  <c r="K78" i="1" s="1"/>
  <c r="J77" i="1"/>
  <c r="N76" i="1"/>
  <c r="O76" i="1" s="1"/>
  <c r="L76" i="1"/>
  <c r="M76" i="1" s="1"/>
  <c r="J76" i="1"/>
  <c r="K76" i="1" s="1"/>
  <c r="L75" i="1"/>
  <c r="M75" i="1" s="1"/>
  <c r="N75" i="1" s="1"/>
  <c r="O75" i="1" s="1"/>
  <c r="J75" i="1"/>
  <c r="K75" i="1" s="1"/>
  <c r="J74" i="1"/>
  <c r="K74" i="1" s="1"/>
  <c r="J73" i="1"/>
  <c r="N72" i="1"/>
  <c r="O72" i="1" s="1"/>
  <c r="L72" i="1"/>
  <c r="M72" i="1" s="1"/>
  <c r="J72" i="1"/>
  <c r="K72" i="1" s="1"/>
  <c r="N71" i="1"/>
  <c r="O71" i="1" s="1"/>
  <c r="L71" i="1"/>
  <c r="M71" i="1" s="1"/>
  <c r="J71" i="1"/>
  <c r="K71" i="1" s="1"/>
  <c r="J70" i="1"/>
  <c r="J69" i="1"/>
  <c r="N68" i="1"/>
  <c r="O68" i="1" s="1"/>
  <c r="L68" i="1"/>
  <c r="M68" i="1" s="1"/>
  <c r="J68" i="1"/>
  <c r="K68" i="1" s="1"/>
  <c r="N67" i="1"/>
  <c r="O67" i="1" s="1"/>
  <c r="L67" i="1"/>
  <c r="M67" i="1" s="1"/>
  <c r="J67" i="1"/>
  <c r="K67" i="1" s="1"/>
  <c r="J66" i="1"/>
  <c r="K66" i="1" s="1"/>
  <c r="J65" i="1"/>
  <c r="N64" i="1"/>
  <c r="O64" i="1" s="1"/>
  <c r="L64" i="1"/>
  <c r="M64" i="1" s="1"/>
  <c r="J64" i="1"/>
  <c r="K64" i="1" s="1"/>
  <c r="L63" i="1"/>
  <c r="M63" i="1" s="1"/>
  <c r="N63" i="1" s="1"/>
  <c r="O63" i="1" s="1"/>
  <c r="J63" i="1"/>
  <c r="K63" i="1" s="1"/>
  <c r="L62" i="1"/>
  <c r="M62" i="1" s="1"/>
  <c r="N62" i="1" s="1"/>
  <c r="O62" i="1" s="1"/>
  <c r="J62" i="1"/>
  <c r="K62" i="1" s="1"/>
  <c r="J61" i="1"/>
  <c r="N60" i="1"/>
  <c r="O60" i="1" s="1"/>
  <c r="L60" i="1"/>
  <c r="M60" i="1" s="1"/>
  <c r="J60" i="1"/>
  <c r="K60" i="1" s="1"/>
  <c r="L59" i="1"/>
  <c r="M59" i="1" s="1"/>
  <c r="N59" i="1" s="1"/>
  <c r="O59" i="1" s="1"/>
  <c r="J59" i="1"/>
  <c r="K59" i="1" s="1"/>
  <c r="J58" i="1"/>
  <c r="K58" i="1" s="1"/>
  <c r="J57" i="1"/>
  <c r="O56" i="1"/>
  <c r="L56" i="1"/>
  <c r="M56" i="1" s="1"/>
  <c r="N56" i="1" s="1"/>
  <c r="K56" i="1"/>
  <c r="J56" i="1"/>
  <c r="J55" i="1"/>
  <c r="L54" i="1"/>
  <c r="M54" i="1" s="1"/>
  <c r="N54" i="1" s="1"/>
  <c r="O54" i="1" s="1"/>
  <c r="K54" i="1"/>
  <c r="J54" i="1"/>
  <c r="J53" i="1"/>
  <c r="L52" i="1"/>
  <c r="M52" i="1" s="1"/>
  <c r="N52" i="1" s="1"/>
  <c r="O52" i="1" s="1"/>
  <c r="K52" i="1"/>
  <c r="J52" i="1"/>
  <c r="J51" i="1"/>
  <c r="L50" i="1"/>
  <c r="M50" i="1" s="1"/>
  <c r="N50" i="1" s="1"/>
  <c r="O50" i="1" s="1"/>
  <c r="K50" i="1"/>
  <c r="J50" i="1"/>
  <c r="J49" i="1"/>
  <c r="O48" i="1"/>
  <c r="L48" i="1"/>
  <c r="M48" i="1" s="1"/>
  <c r="N48" i="1" s="1"/>
  <c r="K48" i="1"/>
  <c r="J48" i="1"/>
  <c r="J47" i="1"/>
  <c r="J46" i="1"/>
  <c r="L46" i="1" s="1"/>
  <c r="M46" i="1" s="1"/>
  <c r="N46" i="1" s="1"/>
  <c r="O46" i="1" s="1"/>
  <c r="L45" i="1"/>
  <c r="M45" i="1" s="1"/>
  <c r="N45" i="1" s="1"/>
  <c r="O45" i="1" s="1"/>
  <c r="J45" i="1"/>
  <c r="K45" i="1" s="1"/>
  <c r="L44" i="1"/>
  <c r="M44" i="1" s="1"/>
  <c r="N44" i="1" s="1"/>
  <c r="O44" i="1" s="1"/>
  <c r="K44" i="1"/>
  <c r="J44" i="1"/>
  <c r="L43" i="1"/>
  <c r="M43" i="1" s="1"/>
  <c r="N43" i="1" s="1"/>
  <c r="O43" i="1" s="1"/>
  <c r="J43" i="1"/>
  <c r="K43" i="1" s="1"/>
  <c r="N42" i="1"/>
  <c r="O42" i="1" s="1"/>
  <c r="L42" i="1"/>
  <c r="M42" i="1" s="1"/>
  <c r="J42" i="1"/>
  <c r="K42" i="1" s="1"/>
  <c r="J41" i="1"/>
  <c r="K41" i="1" s="1"/>
  <c r="J40" i="1"/>
  <c r="J39" i="1"/>
  <c r="O38" i="1"/>
  <c r="K38" i="1"/>
  <c r="J38" i="1"/>
  <c r="L38" i="1" s="1"/>
  <c r="M38" i="1" s="1"/>
  <c r="N38" i="1" s="1"/>
  <c r="J37" i="1"/>
  <c r="K37" i="1" s="1"/>
  <c r="L36" i="1"/>
  <c r="M36" i="1" s="1"/>
  <c r="N36" i="1" s="1"/>
  <c r="O36" i="1" s="1"/>
  <c r="K36" i="1"/>
  <c r="J36" i="1"/>
  <c r="M35" i="1"/>
  <c r="N35" i="1" s="1"/>
  <c r="O35" i="1" s="1"/>
  <c r="L35" i="1"/>
  <c r="J35" i="1"/>
  <c r="K35" i="1" s="1"/>
  <c r="J34" i="1"/>
  <c r="K34" i="1" s="1"/>
  <c r="J33" i="1"/>
  <c r="N32" i="1"/>
  <c r="O32" i="1" s="1"/>
  <c r="K32" i="1"/>
  <c r="J32" i="1"/>
  <c r="L32" i="1" s="1"/>
  <c r="M32" i="1" s="1"/>
  <c r="J31" i="1"/>
  <c r="K31" i="1" s="1"/>
  <c r="J30" i="1"/>
  <c r="L30" i="1" s="1"/>
  <c r="M30" i="1" s="1"/>
  <c r="N30" i="1" s="1"/>
  <c r="O30" i="1" s="1"/>
  <c r="J29" i="1"/>
  <c r="K29" i="1" s="1"/>
  <c r="N28" i="1"/>
  <c r="O28" i="1" s="1"/>
  <c r="L28" i="1"/>
  <c r="M28" i="1" s="1"/>
  <c r="K28" i="1"/>
  <c r="J28" i="1"/>
  <c r="L27" i="1"/>
  <c r="M27" i="1" s="1"/>
  <c r="N27" i="1" s="1"/>
  <c r="O27" i="1" s="1"/>
  <c r="J27" i="1"/>
  <c r="K27" i="1" s="1"/>
  <c r="J26" i="1"/>
  <c r="K26" i="1" s="1"/>
  <c r="J25" i="1"/>
  <c r="N24" i="1"/>
  <c r="O24" i="1" s="1"/>
  <c r="J24" i="1"/>
  <c r="L24" i="1" s="1"/>
  <c r="M24" i="1" s="1"/>
  <c r="L23" i="1"/>
  <c r="M23" i="1" s="1"/>
  <c r="N23" i="1" s="1"/>
  <c r="O23" i="1" s="1"/>
  <c r="J23" i="1"/>
  <c r="K23" i="1" s="1"/>
  <c r="L22" i="1"/>
  <c r="M22" i="1" s="1"/>
  <c r="N22" i="1" s="1"/>
  <c r="O22" i="1" s="1"/>
  <c r="K22" i="1"/>
  <c r="J22" i="1"/>
  <c r="J21" i="1"/>
  <c r="K21" i="1" s="1"/>
  <c r="L20" i="1"/>
  <c r="M20" i="1" s="1"/>
  <c r="N20" i="1" s="1"/>
  <c r="O20" i="1" s="1"/>
  <c r="K20" i="1"/>
  <c r="J20" i="1"/>
  <c r="L19" i="1"/>
  <c r="M19" i="1" s="1"/>
  <c r="N19" i="1" s="1"/>
  <c r="O19" i="1" s="1"/>
  <c r="J19" i="1"/>
  <c r="K19" i="1" s="1"/>
  <c r="J18" i="1"/>
  <c r="K18" i="1" s="1"/>
  <c r="J17" i="1"/>
  <c r="J16" i="1"/>
  <c r="L16" i="1" s="1"/>
  <c r="M16" i="1" s="1"/>
  <c r="N16" i="1" s="1"/>
  <c r="O16" i="1" s="1"/>
  <c r="J15" i="1"/>
  <c r="K15" i="1" s="1"/>
  <c r="L14" i="1"/>
  <c r="M14" i="1" s="1"/>
  <c r="N14" i="1" s="1"/>
  <c r="O14" i="1" s="1"/>
  <c r="J14" i="1"/>
  <c r="K14" i="1" s="1"/>
  <c r="L13" i="1"/>
  <c r="M13" i="1" s="1"/>
  <c r="N13" i="1" s="1"/>
  <c r="O13" i="1" s="1"/>
  <c r="J13" i="1"/>
  <c r="K13" i="1" s="1"/>
  <c r="L12" i="1"/>
  <c r="M12" i="1" s="1"/>
  <c r="N12" i="1" s="1"/>
  <c r="O12" i="1" s="1"/>
  <c r="K12" i="1"/>
  <c r="J12" i="1"/>
  <c r="L11" i="1"/>
  <c r="M11" i="1" s="1"/>
  <c r="N11" i="1" s="1"/>
  <c r="O11" i="1" s="1"/>
  <c r="J11" i="1"/>
  <c r="K11" i="1" s="1"/>
  <c r="L10" i="1"/>
  <c r="M10" i="1" s="1"/>
  <c r="N10" i="1" s="1"/>
  <c r="O10" i="1" s="1"/>
  <c r="J10" i="1"/>
  <c r="K10" i="1" s="1"/>
  <c r="J9" i="1"/>
  <c r="L8" i="1"/>
  <c r="M8" i="1" s="1"/>
  <c r="N8" i="1" s="1"/>
  <c r="O8" i="1" s="1"/>
  <c r="K8" i="1"/>
  <c r="J8" i="1"/>
  <c r="L7" i="1"/>
  <c r="M7" i="1" s="1"/>
  <c r="N7" i="1" s="1"/>
  <c r="O7" i="1" s="1"/>
  <c r="J7" i="1"/>
  <c r="K7" i="1" s="1"/>
  <c r="L6" i="1"/>
  <c r="M6" i="1" s="1"/>
  <c r="N6" i="1" s="1"/>
  <c r="O6" i="1" s="1"/>
  <c r="J6" i="1"/>
  <c r="K6" i="1" s="1"/>
  <c r="J5" i="1"/>
  <c r="K5" i="1" s="1"/>
  <c r="J4" i="1"/>
  <c r="L4" i="1" s="1"/>
  <c r="M4" i="1" s="1"/>
  <c r="N4" i="1" s="1"/>
  <c r="O4" i="1" s="1"/>
  <c r="J3" i="1"/>
  <c r="K3" i="1" s="1"/>
  <c r="J2" i="1"/>
  <c r="L2" i="1" s="1"/>
  <c r="M2" i="1" s="1"/>
  <c r="N2" i="1" s="1"/>
  <c r="O2" i="1" s="1"/>
  <c r="K9" i="1" l="1"/>
  <c r="L9" i="1"/>
  <c r="M9" i="1" s="1"/>
  <c r="N9" i="1" s="1"/>
  <c r="O9" i="1" s="1"/>
  <c r="L40" i="1"/>
  <c r="M40" i="1" s="1"/>
  <c r="N40" i="1" s="1"/>
  <c r="O40" i="1" s="1"/>
  <c r="K40" i="1"/>
  <c r="K47" i="1"/>
  <c r="L47" i="1"/>
  <c r="M47" i="1" s="1"/>
  <c r="N47" i="1" s="1"/>
  <c r="O47" i="1" s="1"/>
  <c r="K57" i="1"/>
  <c r="L57" i="1"/>
  <c r="M57" i="1" s="1"/>
  <c r="N57" i="1" s="1"/>
  <c r="O57" i="1" s="1"/>
  <c r="K69" i="1"/>
  <c r="L69" i="1"/>
  <c r="M69" i="1" s="1"/>
  <c r="N69" i="1" s="1"/>
  <c r="O69" i="1" s="1"/>
  <c r="K73" i="1"/>
  <c r="L73" i="1"/>
  <c r="M73" i="1" s="1"/>
  <c r="N73" i="1" s="1"/>
  <c r="O73" i="1" s="1"/>
  <c r="L113" i="1"/>
  <c r="M113" i="1" s="1"/>
  <c r="N113" i="1" s="1"/>
  <c r="O113" i="1" s="1"/>
  <c r="K113" i="1"/>
  <c r="L115" i="1"/>
  <c r="M115" i="1" s="1"/>
  <c r="N115" i="1" s="1"/>
  <c r="O115" i="1" s="1"/>
  <c r="K115" i="1"/>
  <c r="K2" i="1"/>
  <c r="K17" i="1"/>
  <c r="L17" i="1"/>
  <c r="M17" i="1" s="1"/>
  <c r="N17" i="1" s="1"/>
  <c r="O17" i="1" s="1"/>
  <c r="L18" i="1"/>
  <c r="M18" i="1" s="1"/>
  <c r="N18" i="1" s="1"/>
  <c r="O18" i="1" s="1"/>
  <c r="L21" i="1"/>
  <c r="M21" i="1" s="1"/>
  <c r="N21" i="1" s="1"/>
  <c r="O21" i="1" s="1"/>
  <c r="K30" i="1"/>
  <c r="L31" i="1"/>
  <c r="M31" i="1" s="1"/>
  <c r="N31" i="1" s="1"/>
  <c r="O31" i="1" s="1"/>
  <c r="L66" i="1"/>
  <c r="M66" i="1" s="1"/>
  <c r="N66" i="1" s="1"/>
  <c r="O66" i="1" s="1"/>
  <c r="K70" i="1"/>
  <c r="L70" i="1"/>
  <c r="M70" i="1" s="1"/>
  <c r="N70" i="1" s="1"/>
  <c r="O70" i="1" s="1"/>
  <c r="L3" i="1"/>
  <c r="M3" i="1" s="1"/>
  <c r="N3" i="1" s="1"/>
  <c r="O3" i="1" s="1"/>
  <c r="K4" i="1"/>
  <c r="K16" i="1"/>
  <c r="K25" i="1"/>
  <c r="L25" i="1"/>
  <c r="M25" i="1" s="1"/>
  <c r="N25" i="1" s="1"/>
  <c r="O25" i="1" s="1"/>
  <c r="L26" i="1"/>
  <c r="M26" i="1" s="1"/>
  <c r="N26" i="1" s="1"/>
  <c r="O26" i="1" s="1"/>
  <c r="L29" i="1"/>
  <c r="M29" i="1" s="1"/>
  <c r="N29" i="1" s="1"/>
  <c r="O29" i="1" s="1"/>
  <c r="L37" i="1"/>
  <c r="M37" i="1" s="1"/>
  <c r="N37" i="1" s="1"/>
  <c r="O37" i="1" s="1"/>
  <c r="K39" i="1"/>
  <c r="L39" i="1"/>
  <c r="M39" i="1" s="1"/>
  <c r="N39" i="1" s="1"/>
  <c r="O39" i="1" s="1"/>
  <c r="K46" i="1"/>
  <c r="L49" i="1"/>
  <c r="M49" i="1" s="1"/>
  <c r="N49" i="1" s="1"/>
  <c r="O49" i="1" s="1"/>
  <c r="K49" i="1"/>
  <c r="L51" i="1"/>
  <c r="M51" i="1" s="1"/>
  <c r="N51" i="1" s="1"/>
  <c r="O51" i="1" s="1"/>
  <c r="K51" i="1"/>
  <c r="L5" i="1"/>
  <c r="M5" i="1" s="1"/>
  <c r="N5" i="1" s="1"/>
  <c r="O5" i="1" s="1"/>
  <c r="L15" i="1"/>
  <c r="M15" i="1" s="1"/>
  <c r="N15" i="1" s="1"/>
  <c r="O15" i="1" s="1"/>
  <c r="K24" i="1"/>
  <c r="K33" i="1"/>
  <c r="L33" i="1"/>
  <c r="M33" i="1" s="1"/>
  <c r="N33" i="1" s="1"/>
  <c r="O33" i="1" s="1"/>
  <c r="L34" i="1"/>
  <c r="M34" i="1" s="1"/>
  <c r="N34" i="1" s="1"/>
  <c r="O34" i="1" s="1"/>
  <c r="L55" i="1"/>
  <c r="M55" i="1" s="1"/>
  <c r="N55" i="1" s="1"/>
  <c r="O55" i="1" s="1"/>
  <c r="K55" i="1"/>
  <c r="K61" i="1"/>
  <c r="L61" i="1"/>
  <c r="M61" i="1" s="1"/>
  <c r="N61" i="1" s="1"/>
  <c r="O61" i="1" s="1"/>
  <c r="K77" i="1"/>
  <c r="L77" i="1"/>
  <c r="M77" i="1" s="1"/>
  <c r="N77" i="1" s="1"/>
  <c r="O77" i="1" s="1"/>
  <c r="L81" i="1"/>
  <c r="M81" i="1" s="1"/>
  <c r="N81" i="1" s="1"/>
  <c r="O81" i="1" s="1"/>
  <c r="K81" i="1"/>
  <c r="L83" i="1"/>
  <c r="M83" i="1" s="1"/>
  <c r="N83" i="1" s="1"/>
  <c r="O83" i="1" s="1"/>
  <c r="K83" i="1"/>
  <c r="L85" i="1"/>
  <c r="M85" i="1" s="1"/>
  <c r="N85" i="1" s="1"/>
  <c r="O85" i="1" s="1"/>
  <c r="K85" i="1"/>
  <c r="L87" i="1"/>
  <c r="M87" i="1" s="1"/>
  <c r="N87" i="1" s="1"/>
  <c r="O87" i="1" s="1"/>
  <c r="K87" i="1"/>
  <c r="L89" i="1"/>
  <c r="M89" i="1" s="1"/>
  <c r="N89" i="1" s="1"/>
  <c r="O89" i="1" s="1"/>
  <c r="K89" i="1"/>
  <c r="L91" i="1"/>
  <c r="M91" i="1" s="1"/>
  <c r="N91" i="1" s="1"/>
  <c r="O91" i="1" s="1"/>
  <c r="K91" i="1"/>
  <c r="L93" i="1"/>
  <c r="M93" i="1" s="1"/>
  <c r="N93" i="1" s="1"/>
  <c r="O93" i="1" s="1"/>
  <c r="K93" i="1"/>
  <c r="L95" i="1"/>
  <c r="M95" i="1" s="1"/>
  <c r="N95" i="1" s="1"/>
  <c r="O95" i="1" s="1"/>
  <c r="K95" i="1"/>
  <c r="L97" i="1"/>
  <c r="M97" i="1" s="1"/>
  <c r="N97" i="1" s="1"/>
  <c r="O97" i="1" s="1"/>
  <c r="K97" i="1"/>
  <c r="L99" i="1"/>
  <c r="M99" i="1" s="1"/>
  <c r="N99" i="1" s="1"/>
  <c r="O99" i="1" s="1"/>
  <c r="K99" i="1"/>
  <c r="L101" i="1"/>
  <c r="M101" i="1" s="1"/>
  <c r="N101" i="1" s="1"/>
  <c r="O101" i="1" s="1"/>
  <c r="K101" i="1"/>
  <c r="L41" i="1"/>
  <c r="M41" i="1" s="1"/>
  <c r="N41" i="1" s="1"/>
  <c r="O41" i="1" s="1"/>
  <c r="L53" i="1"/>
  <c r="M53" i="1" s="1"/>
  <c r="N53" i="1" s="1"/>
  <c r="O53" i="1" s="1"/>
  <c r="K53" i="1"/>
  <c r="L58" i="1"/>
  <c r="M58" i="1" s="1"/>
  <c r="N58" i="1" s="1"/>
  <c r="O58" i="1" s="1"/>
  <c r="K65" i="1"/>
  <c r="L65" i="1"/>
  <c r="M65" i="1" s="1"/>
  <c r="N65" i="1" s="1"/>
  <c r="O65" i="1" s="1"/>
  <c r="L74" i="1"/>
  <c r="M74" i="1" s="1"/>
  <c r="N74" i="1" s="1"/>
  <c r="O74" i="1" s="1"/>
</calcChain>
</file>

<file path=xl/sharedStrings.xml><?xml version="1.0" encoding="utf-8"?>
<sst xmlns="http://schemas.openxmlformats.org/spreadsheetml/2006/main" count="698" uniqueCount="325">
  <si>
    <t>sample</t>
  </si>
  <si>
    <t>Date</t>
  </si>
  <si>
    <t>loc</t>
  </si>
  <si>
    <t>lake</t>
  </si>
  <si>
    <t>Type</t>
  </si>
  <si>
    <t>volume fiktered</t>
  </si>
  <si>
    <t>Ag</t>
  </si>
  <si>
    <t>In</t>
  </si>
  <si>
    <t>Ag:In</t>
  </si>
  <si>
    <t>high low</t>
  </si>
  <si>
    <t>Ag in vial (ug/L)</t>
  </si>
  <si>
    <t>In dilution</t>
  </si>
  <si>
    <t>peroxide dilution</t>
  </si>
  <si>
    <t>nitric dilution</t>
  </si>
  <si>
    <t>TAg</t>
  </si>
  <si>
    <t>low</t>
  </si>
  <si>
    <t>x1</t>
  </si>
  <si>
    <t>out</t>
  </si>
  <si>
    <t>seston</t>
  </si>
  <si>
    <t>x2</t>
  </si>
  <si>
    <t>d1</t>
  </si>
  <si>
    <t>x3</t>
  </si>
  <si>
    <t>hypo</t>
  </si>
  <si>
    <t>x4</t>
  </si>
  <si>
    <t>x5</t>
  </si>
  <si>
    <t>outa</t>
  </si>
  <si>
    <t>x6</t>
  </si>
  <si>
    <t>Tag_sed_trap</t>
  </si>
  <si>
    <t>meta</t>
  </si>
  <si>
    <t>x7</t>
  </si>
  <si>
    <t>d3</t>
  </si>
  <si>
    <t>x8</t>
  </si>
  <si>
    <t>x9</t>
  </si>
  <si>
    <t>d2</t>
  </si>
  <si>
    <t>x10</t>
  </si>
  <si>
    <t>outb</t>
  </si>
  <si>
    <t>x11</t>
  </si>
  <si>
    <t>x12</t>
  </si>
  <si>
    <t>x13</t>
  </si>
  <si>
    <t>d3a</t>
  </si>
  <si>
    <t>x14</t>
  </si>
  <si>
    <t>d3b</t>
  </si>
  <si>
    <t>x15</t>
  </si>
  <si>
    <t>x16</t>
  </si>
  <si>
    <t>outc</t>
  </si>
  <si>
    <t>x17</t>
  </si>
  <si>
    <t>d3c</t>
  </si>
  <si>
    <t>x18</t>
  </si>
  <si>
    <t>x19</t>
  </si>
  <si>
    <t>x20</t>
  </si>
  <si>
    <t>cbc</t>
  </si>
  <si>
    <t>x21</t>
  </si>
  <si>
    <t>x22</t>
  </si>
  <si>
    <t>x23</t>
  </si>
  <si>
    <t>cba</t>
  </si>
  <si>
    <t>x24</t>
  </si>
  <si>
    <t>x25</t>
  </si>
  <si>
    <t>cbb</t>
  </si>
  <si>
    <t>x26</t>
  </si>
  <si>
    <t>x27</t>
  </si>
  <si>
    <t>x28</t>
  </si>
  <si>
    <t>x29</t>
  </si>
  <si>
    <t>Lag_sed_trap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</si>
  <si>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</si>
  <si>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</si>
  <si>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</si>
  <si>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</si>
  <si>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</si>
  <si>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</si>
  <si>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</si>
  <si>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</si>
  <si>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</si>
  <si>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</si>
  <si>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</si>
  <si>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</si>
  <si>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</si>
  <si>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</si>
  <si>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</si>
  <si>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</si>
  <si>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</si>
  <si>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</si>
  <si>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</si>
  <si>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d31b</t>
  </si>
  <si>
    <t>x49</t>
  </si>
  <si>
    <t>d31a</t>
  </si>
  <si>
    <t>x50</t>
  </si>
  <si>
    <t>cb2c</t>
  </si>
  <si>
    <t>x51</t>
  </si>
  <si>
    <t>x52</t>
  </si>
  <si>
    <t>d31c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</si>
  <si>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</si>
  <si>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</si>
  <si>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</si>
  <si>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</si>
  <si>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</si>
  <si>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</si>
  <si>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</si>
  <si>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</si>
  <si>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</si>
  <si>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</si>
  <si>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</si>
  <si>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</si>
  <si>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cb2a</t>
  </si>
  <si>
    <t>x65</t>
  </si>
  <si>
    <t>x66</t>
  </si>
  <si>
    <t>out3c</t>
  </si>
  <si>
    <t>x67</t>
  </si>
  <si>
    <t>out3b</t>
  </si>
  <si>
    <t>x68</t>
  </si>
  <si>
    <t>out3a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</si>
  <si>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</si>
  <si>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</si>
  <si>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</si>
  <si>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</si>
  <si>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</si>
  <si>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</si>
  <si>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</si>
  <si>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</si>
  <si>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</si>
  <si>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</si>
  <si>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</si>
  <si>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</si>
  <si>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</si>
  <si>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</si>
  <si>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</si>
  <si>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</si>
  <si>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</si>
  <si>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</si>
  <si>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</si>
  <si>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</si>
  <si>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</si>
  <si>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</si>
  <si>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</si>
  <si>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</si>
  <si>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</si>
  <si>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</si>
  <si>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</si>
  <si>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</si>
  <si>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</si>
  <si>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</si>
  <si>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</si>
  <si>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</si>
  <si>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ac36</t>
  </si>
  <si>
    <t>x101</t>
  </si>
  <si>
    <t>Lakes Binding</t>
  </si>
  <si>
    <t>ac35</t>
  </si>
  <si>
    <t>x102</t>
  </si>
  <si>
    <t>ac34</t>
  </si>
  <si>
    <t>x103</t>
  </si>
  <si>
    <t>ac33</t>
  </si>
  <si>
    <t>x104</t>
  </si>
  <si>
    <t>ac32</t>
  </si>
  <si>
    <t>x105</t>
  </si>
  <si>
    <t>ac40</t>
  </si>
  <si>
    <t>x106</t>
  </si>
  <si>
    <t>ac39</t>
  </si>
  <si>
    <t>x107</t>
  </si>
  <si>
    <t>ac38</t>
  </si>
  <si>
    <t>x108</t>
  </si>
  <si>
    <t>ac37</t>
  </si>
  <si>
    <t>x109</t>
  </si>
  <si>
    <t>ac41</t>
  </si>
  <si>
    <t>x110</t>
  </si>
  <si>
    <t>ac46</t>
  </si>
  <si>
    <t>x111</t>
  </si>
  <si>
    <t>ac45</t>
  </si>
  <si>
    <t>x112</t>
  </si>
  <si>
    <t>ac44</t>
  </si>
  <si>
    <t>x113</t>
  </si>
  <si>
    <t>ac43</t>
  </si>
  <si>
    <t>x114</t>
  </si>
  <si>
    <t>ac42</t>
  </si>
  <si>
    <t>x115</t>
  </si>
  <si>
    <t>CPS</t>
  </si>
  <si>
    <t>[Ag]</t>
  </si>
  <si>
    <t>IN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</si>
  <si>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</si>
  <si>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</si>
  <si>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</si>
  <si>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</si>
  <si>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</si>
  <si>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</si>
  <si>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</si>
  <si>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</si>
  <si>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</si>
  <si>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</si>
  <si>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</si>
  <si>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</si>
  <si>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</si>
  <si>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</si>
  <si>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</si>
  <si>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</si>
  <si>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</si>
  <si>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</si>
  <si>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</si>
  <si>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</si>
  <si>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</si>
  <si>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</si>
  <si>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</si>
  <si>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x133b</t>
  </si>
  <si>
    <t>ALC BIO</t>
  </si>
  <si>
    <t>200B</t>
  </si>
  <si>
    <t>n/a</t>
  </si>
  <si>
    <t>200C</t>
  </si>
  <si>
    <t>200A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</si>
  <si>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</si>
  <si>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</si>
  <si>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</si>
  <si>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</si>
  <si>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</si>
  <si>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</si>
  <si>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</si>
  <si>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</si>
  <si>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</si>
  <si>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high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</si>
  <si>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</si>
  <si>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</si>
  <si>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</si>
  <si>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</si>
  <si>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</si>
  <si>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</si>
  <si>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</si>
  <si>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</si>
  <si>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</si>
  <si>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</si>
  <si>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</si>
  <si>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</si>
  <si>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</si>
  <si>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</si>
  <si>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</si>
  <si>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D3</t>
  </si>
  <si>
    <t>x163</t>
  </si>
  <si>
    <t>1meta</t>
  </si>
  <si>
    <t>x164</t>
  </si>
  <si>
    <t>2epi</t>
  </si>
  <si>
    <t>x165</t>
  </si>
  <si>
    <t>4hypo</t>
  </si>
  <si>
    <t>x166</t>
  </si>
  <si>
    <t>6epi</t>
  </si>
  <si>
    <t>x167</t>
  </si>
  <si>
    <t>1hypo</t>
  </si>
  <si>
    <t>x168</t>
  </si>
  <si>
    <t>3meta</t>
  </si>
  <si>
    <t>x169</t>
  </si>
  <si>
    <t>6hypo</t>
  </si>
  <si>
    <t>x170</t>
  </si>
  <si>
    <t>D1</t>
  </si>
  <si>
    <t>x171</t>
  </si>
  <si>
    <t>2meta</t>
  </si>
  <si>
    <t>x172</t>
  </si>
  <si>
    <t>x173</t>
  </si>
  <si>
    <t>5meta</t>
  </si>
  <si>
    <t>x174</t>
  </si>
  <si>
    <t>4epi</t>
  </si>
  <si>
    <t>x175</t>
  </si>
  <si>
    <t>4meta</t>
  </si>
  <si>
    <t>x176</t>
  </si>
  <si>
    <t>2hypo</t>
  </si>
  <si>
    <t>x177</t>
  </si>
  <si>
    <t>3epi</t>
  </si>
  <si>
    <t>x178</t>
  </si>
  <si>
    <t>x179</t>
  </si>
  <si>
    <t>x180</t>
  </si>
  <si>
    <t>x181</t>
  </si>
  <si>
    <t>x182</t>
  </si>
  <si>
    <t>x183</t>
  </si>
  <si>
    <t>1epi</t>
  </si>
  <si>
    <t>x184</t>
  </si>
  <si>
    <t>x185</t>
  </si>
  <si>
    <t>5epi</t>
  </si>
  <si>
    <t>x186</t>
  </si>
  <si>
    <t>5hypo</t>
  </si>
  <si>
    <t>x187</t>
  </si>
  <si>
    <t>x188</t>
  </si>
  <si>
    <t>x189</t>
  </si>
  <si>
    <t>3hypo</t>
  </si>
  <si>
    <t>x190</t>
  </si>
  <si>
    <t>x191</t>
  </si>
  <si>
    <t>epi</t>
  </si>
  <si>
    <t>x192</t>
  </si>
  <si>
    <t>x193</t>
  </si>
  <si>
    <t>x194</t>
  </si>
  <si>
    <t>6meta</t>
  </si>
  <si>
    <t>x195</t>
  </si>
  <si>
    <t>x196</t>
  </si>
  <si>
    <t>x197</t>
  </si>
  <si>
    <t>x198</t>
  </si>
  <si>
    <t>x199</t>
  </si>
  <si>
    <t>x200</t>
  </si>
  <si>
    <t>conc</t>
  </si>
  <si>
    <t>Ag counts</t>
  </si>
  <si>
    <t>In counts</t>
  </si>
  <si>
    <t>blnk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</si>
  <si>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</si>
  <si>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</si>
  <si>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</si>
  <si>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</si>
  <si>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</si>
  <si>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</si>
  <si>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</si>
  <si>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</si>
  <si>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</si>
  <si>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ac51</t>
  </si>
  <si>
    <t>ac50</t>
  </si>
  <si>
    <t>ac49</t>
  </si>
  <si>
    <t>ac48</t>
  </si>
  <si>
    <t>ac47</t>
  </si>
  <si>
    <t>ac52</t>
  </si>
  <si>
    <t>ac53</t>
  </si>
  <si>
    <t>ac54</t>
  </si>
  <si>
    <t>ac55</t>
  </si>
  <si>
    <t>ac56</t>
  </si>
  <si>
    <t>ac57</t>
  </si>
  <si>
    <t>ac58</t>
  </si>
  <si>
    <t>ac59</t>
  </si>
  <si>
    <t>ac60</t>
  </si>
  <si>
    <t>ac61</t>
  </si>
  <si>
    <t>ac62</t>
  </si>
  <si>
    <t>ac63</t>
  </si>
  <si>
    <t>ac64</t>
  </si>
  <si>
    <t>ac65</t>
  </si>
  <si>
    <t>ac66</t>
  </si>
  <si>
    <t>ac67</t>
  </si>
  <si>
    <t>ac68</t>
  </si>
  <si>
    <t>ac69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</si>
</sst>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Microsoft Sans Serif"/>
      <family val="2"/>
    </font>
    <font>
      <sz val="9"/>
      <color rgb="FF00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5" fontId="0" fillId="2" borderId="0" xfId="0" applyNumberFormat="1" applyFill="1"/>
    <xf numFmtId="0" fontId="0" fillId="2" borderId="0" xfId="0" applyFill="1"/>
    <xf numFmtId="0" fontId="2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left" vertical="top"/>
    </xf>
    <xf numFmtId="0" fontId="0" fillId="3" borderId="0" xfId="0" applyFill="1" applyAlignment="1">
      <alignment vertical="center"/>
    </xf>
    <xf numFmtId="0" fontId="0" fillId="3" borderId="0" xfId="0" applyFill="1" applyAlignment="1"/>
    <xf numFmtId="0" fontId="0" fillId="4" borderId="0" xfId="0" applyFill="1" applyAlignment="1">
      <alignment vertical="center"/>
    </xf>
    <xf numFmtId="0" fontId="0" fillId="4" borderId="0" xfId="0" applyFill="1" applyAlignment="1"/>
    <xf numFmtId="15" fontId="0" fillId="4" borderId="0" xfId="0" applyNumberFormat="1" applyFill="1" applyAlignment="1">
      <alignment vertical="center"/>
    </xf>
    <xf numFmtId="0" fontId="2" fillId="3" borderId="1" xfId="0" applyFont="1" applyFill="1" applyBorder="1" applyAlignment="1">
      <alignment horizontal="right" vertical="top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 curves'!$A$4:$A$12</c:f>
              <c:numCache>
                <c:formatCode>General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'[1]st curves'!$D$4:$D$12</c:f>
              <c:numCache>
                <c:formatCode>General</c:formatCode>
                <c:ptCount val="9"/>
                <c:pt idx="0">
                  <c:v>0.70321456059754761</c:v>
                </c:pt>
                <c:pt idx="1">
                  <c:v>1.0630367234265945</c:v>
                </c:pt>
                <c:pt idx="2">
                  <c:v>1.8244636308570714</c:v>
                </c:pt>
                <c:pt idx="3">
                  <c:v>2.9118609508238276</c:v>
                </c:pt>
                <c:pt idx="4">
                  <c:v>5.6455225112022713</c:v>
                </c:pt>
                <c:pt idx="5">
                  <c:v>9.9955917354628934</c:v>
                </c:pt>
                <c:pt idx="6">
                  <c:v>17.759377547581011</c:v>
                </c:pt>
                <c:pt idx="7">
                  <c:v>36.296612924719128</c:v>
                </c:pt>
                <c:pt idx="8">
                  <c:v>79.312454299799171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00840"/>
        <c:axId val="363901624"/>
      </c:scatterChart>
      <c:valAx>
        <c:axId val="36390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1624"/>
        <c:crosses val="autoZero"/>
        <c:crossBetween val="midCat"/>
      </c:valAx>
      <c:valAx>
        <c:axId val="3639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 curves'!$A$4:$A$8</c:f>
              <c:numCache>
                <c:formatCode>General</c:formatCode>
                <c:ptCount val="5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</c:numCache>
            </c:numRef>
          </c:xVal>
          <c:yVal>
            <c:numRef>
              <c:f>'[1]st curves'!$D$4:$D$8</c:f>
              <c:numCache>
                <c:formatCode>General</c:formatCode>
                <c:ptCount val="5"/>
                <c:pt idx="0">
                  <c:v>0.70321456059754761</c:v>
                </c:pt>
                <c:pt idx="1">
                  <c:v>1.0630367234265945</c:v>
                </c:pt>
                <c:pt idx="2">
                  <c:v>1.8244636308570714</c:v>
                </c:pt>
                <c:pt idx="3">
                  <c:v>2.9118609508238276</c:v>
                </c:pt>
                <c:pt idx="4">
                  <c:v>5.6455225112022713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02016"/>
        <c:axId val="363898488"/>
      </c:scatterChart>
      <c:valAx>
        <c:axId val="3639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98488"/>
        <c:crosses val="autoZero"/>
        <c:crossBetween val="midCat"/>
      </c:valAx>
      <c:valAx>
        <c:axId val="3638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curve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[2]Sheet3!$B$2:$B$11</c:f>
              <c:numCache>
                <c:formatCode>General</c:formatCode>
                <c:ptCount val="10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[2]Sheet3!$E$2:$E$11</c:f>
              <c:numCache>
                <c:formatCode>General</c:formatCode>
                <c:ptCount val="10"/>
                <c:pt idx="0">
                  <c:v>0.65511544695632273</c:v>
                </c:pt>
                <c:pt idx="1">
                  <c:v>1.3244291120630274</c:v>
                </c:pt>
                <c:pt idx="2">
                  <c:v>1.8147434030608249</c:v>
                </c:pt>
                <c:pt idx="3">
                  <c:v>2.852153797604891</c:v>
                </c:pt>
                <c:pt idx="4">
                  <c:v>4.1615040884664971</c:v>
                </c:pt>
                <c:pt idx="5">
                  <c:v>8.0594380539834223</c:v>
                </c:pt>
                <c:pt idx="6">
                  <c:v>15.343436689205346</c:v>
                </c:pt>
                <c:pt idx="7">
                  <c:v>28.502580968796533</c:v>
                </c:pt>
                <c:pt idx="8">
                  <c:v>58.438557089121581</c:v>
                </c:pt>
                <c:pt idx="9">
                  <c:v>108.83820074958537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28320"/>
        <c:axId val="396072520"/>
      </c:scatterChart>
      <c:valAx>
        <c:axId val="386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072520"/>
        <c:crosses val="autoZero"/>
        <c:crossBetween val="midCat"/>
      </c:valAx>
      <c:valAx>
        <c:axId val="3960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2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curve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[2]Sheet3!$B$2:$B$8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</c:numCache>
            </c:numRef>
          </c:xVal>
          <c:yVal>
            <c:numRef>
              <c:f>[2]Sheet3!$E$2:$E$8</c:f>
              <c:numCache>
                <c:formatCode>General</c:formatCode>
                <c:ptCount val="7"/>
                <c:pt idx="0">
                  <c:v>0.65511544695632273</c:v>
                </c:pt>
                <c:pt idx="1">
                  <c:v>1.3244291120630274</c:v>
                </c:pt>
                <c:pt idx="2">
                  <c:v>1.8147434030608249</c:v>
                </c:pt>
                <c:pt idx="3">
                  <c:v>2.852153797604891</c:v>
                </c:pt>
                <c:pt idx="4">
                  <c:v>4.1615040884664971</c:v>
                </c:pt>
                <c:pt idx="5">
                  <c:v>8.0594380539834223</c:v>
                </c:pt>
                <c:pt idx="6">
                  <c:v>15.343436689205346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0168"/>
        <c:axId val="396073304"/>
      </c:scatterChart>
      <c:valAx>
        <c:axId val="39607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073304"/>
        <c:crosses val="autoZero"/>
        <c:crossBetween val="midCat"/>
      </c:valAx>
      <c:valAx>
        <c:axId val="3960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0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147856517935263E-2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Sheet1!$T$121:$T$126</c:f>
              <c:numCache>
                <c:formatCode>General</c:formatCode>
                <c:ptCount val="6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</c:numCache>
            </c:numRef>
          </c:xVal>
          <c:yVal>
            <c:numRef>
              <c:f>Sheet1!$W$121:$W$126</c:f>
              <c:numCache>
                <c:formatCode>General</c:formatCode>
                <c:ptCount val="6"/>
                <c:pt idx="0">
                  <c:v>0.44913694082694355</c:v>
                </c:pt>
                <c:pt idx="1">
                  <c:v>0.84747098109814489</c:v>
                </c:pt>
                <c:pt idx="2">
                  <c:v>1.155003063199147</c:v>
                </c:pt>
                <c:pt idx="3">
                  <c:v>2.1266427633874758</c:v>
                </c:pt>
                <c:pt idx="4">
                  <c:v>5.6541178156750194</c:v>
                </c:pt>
                <c:pt idx="5">
                  <c:v>11.068519506777998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57864"/>
        <c:axId val="388161000"/>
      </c:scatterChart>
      <c:valAx>
        <c:axId val="3881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61000"/>
        <c:crosses val="autoZero"/>
        <c:crossBetween val="midCat"/>
      </c:valAx>
      <c:valAx>
        <c:axId val="38816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5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Sheet1!$T$121:$T$129</c:f>
              <c:numCache>
                <c:formatCode>General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Sheet1!$W$121:$W$129</c:f>
              <c:numCache>
                <c:formatCode>General</c:formatCode>
                <c:ptCount val="9"/>
                <c:pt idx="0">
                  <c:v>0.44913694082694355</c:v>
                </c:pt>
                <c:pt idx="1">
                  <c:v>0.84747098109814489</c:v>
                </c:pt>
                <c:pt idx="2">
                  <c:v>1.155003063199147</c:v>
                </c:pt>
                <c:pt idx="3">
                  <c:v>2.1266427633874758</c:v>
                </c:pt>
                <c:pt idx="4">
                  <c:v>5.6541178156750194</c:v>
                </c:pt>
                <c:pt idx="5">
                  <c:v>11.068519506777998</c:v>
                </c:pt>
                <c:pt idx="6">
                  <c:v>25.359960402254973</c:v>
                </c:pt>
                <c:pt idx="7">
                  <c:v>37.888008995436465</c:v>
                </c:pt>
                <c:pt idx="8">
                  <c:v>92.819357552418936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Sheet1!$T$121:$T$129</c:f>
              <c:numCache>
                <c:formatCode>General</c:formatCode>
                <c:ptCount val="9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Sheet1!$W$121:$W$129</c:f>
              <c:numCache>
                <c:formatCode>General</c:formatCode>
                <c:ptCount val="9"/>
                <c:pt idx="0">
                  <c:v>0.44913694082694355</c:v>
                </c:pt>
                <c:pt idx="1">
                  <c:v>0.84747098109814489</c:v>
                </c:pt>
                <c:pt idx="2">
                  <c:v>1.155003063199147</c:v>
                </c:pt>
                <c:pt idx="3">
                  <c:v>2.1266427633874758</c:v>
                </c:pt>
                <c:pt idx="4">
                  <c:v>5.6541178156750194</c:v>
                </c:pt>
                <c:pt idx="5">
                  <c:v>11.068519506777998</c:v>
                </c:pt>
                <c:pt idx="6">
                  <c:v>25.359960402254973</c:v>
                </c:pt>
                <c:pt idx="7">
                  <c:v>37.888008995436465</c:v>
                </c:pt>
                <c:pt idx="8">
                  <c:v>92.819357552418936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09664"/>
        <c:axId val="389908488"/>
      </c:scatterChart>
      <c:valAx>
        <c:axId val="3899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8488"/>
        <c:crosses val="autoZero"/>
        <c:crossBetween val="midCat"/>
      </c:valAx>
      <c:valAx>
        <c:axId val="38990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84296</xdr:colOff>
      <xdr:row>6</xdr:row>
      <xdr:rowOff>83344</xdr:rowOff>
    </xdr:from>
    <xdr:to>
      <xdr:col>31</xdr:col>
      <xdr:colOff>282417</xdr:colOff>
      <xdr:row>19</xdr:row>
      <xdr:rowOff>121444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178594</xdr:colOff>
      <xdr:row>12</xdr:row>
      <xdr:rowOff>190024</xdr:rowOff>
    </xdr:from>
    <xdr:to>
      <xdr:col>24</xdr:col>
      <xdr:colOff>483395</xdr:colOff>
      <xdr:row>27</xdr:row>
      <xdr:rowOff>190024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23</xdr:col>
      <xdr:colOff>145256</xdr:colOff>
      <xdr:row>163</xdr:row>
      <xdr:rowOff>161925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404812</xdr:colOff>
      <xdr:row>155</xdr:row>
      <xdr:rowOff>19050</xdr:rowOff>
    </xdr:from>
    <xdr:to>
      <xdr:col>29</xdr:col>
      <xdr:colOff>550068</xdr:colOff>
      <xdr:row>164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345280</xdr:colOff>
      <xdr:row>130</xdr:row>
      <xdr:rowOff>146446</xdr:rowOff>
    </xdr:from>
    <xdr:to>
      <xdr:col>23</xdr:col>
      <xdr:colOff>535781</xdr:colOff>
      <xdr:row>141</xdr:row>
      <xdr:rowOff>59531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357188</xdr:colOff>
      <xdr:row>128</xdr:row>
      <xdr:rowOff>59531</xdr:rowOff>
    </xdr:from>
    <xdr:to>
      <xdr:col>32</xdr:col>
      <xdr:colOff>214313</xdr:colOff>
      <xdr:row>142</xdr:row>
      <xdr:rowOff>151209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428623</xdr:colOff>
      <xdr:row>118</xdr:row>
      <xdr:rowOff>59530</xdr:rowOff>
    </xdr:from>
    <xdr:to>
      <xdr:col>28</xdr:col>
      <xdr:colOff>571499</xdr:colOff>
      <xdr:row>128</xdr:row>
      <xdr:rowOff>23812</xdr:rowOff>
    </xdr:to>
    <xdr:sp macro="" textlink="">
      <xdr:nvSpPr>
        <xdr:cNvPr id="8" name="TextBox 7"/>
        <xdr:cNvSpPr txBox="1"/>
      </xdr:nvSpPr>
      <xdr:spPr>
        <a:xfrm>
          <a:off x="17216436" y="22538530"/>
          <a:ext cx="1964532" cy="1869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low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0.4454x - 0.1032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0.9945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high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0.4525x - 0.3628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0.991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/Desktop/x%20run%202016%20pa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ch%2018%202016%20run%20sed%20mac%20x%20r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 curves"/>
    </sheetNames>
    <sheetDataSet>
      <sheetData sheetId="0" refreshError="1"/>
      <sheetData sheetId="1">
        <row r="4">
          <cell r="A4">
            <v>0.78125</v>
          </cell>
          <cell r="D4">
            <v>0.70321456059754761</v>
          </cell>
        </row>
        <row r="5">
          <cell r="A5">
            <v>1.5625</v>
          </cell>
          <cell r="D5">
            <v>1.0630367234265945</v>
          </cell>
        </row>
        <row r="6">
          <cell r="A6">
            <v>3.125</v>
          </cell>
          <cell r="D6">
            <v>1.8244636308570714</v>
          </cell>
        </row>
        <row r="7">
          <cell r="A7">
            <v>6.25</v>
          </cell>
          <cell r="D7">
            <v>2.9118609508238276</v>
          </cell>
        </row>
        <row r="8">
          <cell r="A8">
            <v>12.5</v>
          </cell>
          <cell r="D8">
            <v>5.6455225112022713</v>
          </cell>
        </row>
        <row r="9">
          <cell r="A9">
            <v>25</v>
          </cell>
          <cell r="D9">
            <v>9.9955917354628934</v>
          </cell>
        </row>
        <row r="10">
          <cell r="A10">
            <v>50</v>
          </cell>
          <cell r="D10">
            <v>17.759377547581011</v>
          </cell>
        </row>
        <row r="11">
          <cell r="A11">
            <v>100</v>
          </cell>
          <cell r="D11">
            <v>36.296612924719128</v>
          </cell>
        </row>
        <row r="12">
          <cell r="A12">
            <v>200</v>
          </cell>
          <cell r="D12">
            <v>79.312454299799171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 calc"/>
      <sheetName val="uncorrected"/>
      <sheetName val="Sheet3"/>
    </sheetNames>
    <sheetDataSet>
      <sheetData sheetId="0" refreshError="1"/>
      <sheetData sheetId="1" refreshError="1"/>
      <sheetData sheetId="2">
        <row r="2">
          <cell r="B2">
            <v>0</v>
          </cell>
          <cell r="E2">
            <v>0.65511544695632273</v>
          </cell>
        </row>
        <row r="3">
          <cell r="B3">
            <v>0.78125</v>
          </cell>
          <cell r="E3">
            <v>1.3244291120630274</v>
          </cell>
        </row>
        <row r="4">
          <cell r="B4">
            <v>1.5625</v>
          </cell>
          <cell r="E4">
            <v>1.8147434030608249</v>
          </cell>
        </row>
        <row r="5">
          <cell r="B5">
            <v>3.125</v>
          </cell>
          <cell r="E5">
            <v>2.852153797604891</v>
          </cell>
        </row>
        <row r="6">
          <cell r="B6">
            <v>6.25</v>
          </cell>
          <cell r="E6">
            <v>4.1615040884664971</v>
          </cell>
        </row>
        <row r="7">
          <cell r="B7">
            <v>12.5</v>
          </cell>
          <cell r="E7">
            <v>8.0594380539834223</v>
          </cell>
        </row>
        <row r="8">
          <cell r="B8">
            <v>25</v>
          </cell>
          <cell r="E8">
            <v>15.343436689205346</v>
          </cell>
        </row>
        <row r="9">
          <cell r="B9">
            <v>50</v>
          </cell>
          <cell r="E9">
            <v>28.502580968796533</v>
          </cell>
        </row>
        <row r="10">
          <cell r="B10">
            <v>100</v>
          </cell>
          <cell r="E10">
            <v>58.438557089121581</v>
          </cell>
        </row>
        <row r="11">
          <cell r="B11">
            <v>200</v>
          </cell>
          <cell r="E11">
            <v>108.83820074958537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tabSelected="1" topLeftCell="A109" zoomScale="80" zoomScaleNormal="80" workbookViewId="0">
      <selection activeCell="O121" sqref="O121"/>
    </sheetView>
  </sheetViews>
  <sheetFormatPr defaultRowHeight="15" x14ac:dyDescent="0.25"/>
  <cols>
    <col min="1" max="2" width="10.5703125" bestFit="1" customWidth="1"/>
    <col min="7" max="7" width="16.7109375" bestFit="1" customWidth="1"/>
    <col min="10" max="10" width="8.5703125" bestFit="1" customWidth="1"/>
    <col min="11" max="11" width="14.85546875" bestFit="1" customWidth="1"/>
    <col min="12" max="12" width="10.140625" bestFit="1" customWidth="1"/>
    <col min="13" max="13" width="16.5703125" bestFit="1" customWidth="1"/>
    <col min="14" max="14" width="13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23" x14ac:dyDescent="0.25">
      <c r="A2" s="3">
        <v>41830</v>
      </c>
      <c r="B2" s="4" t="s">
        <v>17</v>
      </c>
      <c r="C2" s="4">
        <v>222</v>
      </c>
      <c r="D2" s="4" t="s">
        <v>16</v>
      </c>
      <c r="E2" s="4">
        <v>1</v>
      </c>
      <c r="F2" s="4" t="s">
        <v>18</v>
      </c>
      <c r="G2" s="4">
        <v>100</v>
      </c>
      <c r="H2" s="5">
        <v>1347114.848</v>
      </c>
      <c r="I2" s="5">
        <v>87810.592000000004</v>
      </c>
      <c r="J2" s="4">
        <f>H2/I2</f>
        <v>15.341142991041444</v>
      </c>
      <c r="K2" s="4" t="str">
        <f>IF(J2&lt;5.64,"low","high")</f>
        <v>high</v>
      </c>
      <c r="L2" s="4">
        <f>(J2-0.0607)/0.3882</f>
        <v>39.362295185578162</v>
      </c>
      <c r="M2" s="4">
        <f>(L2*5)/4.98</f>
        <v>39.520376692347547</v>
      </c>
      <c r="N2" s="4">
        <f>(M2*5.55)/5</f>
        <v>43.867618128505775</v>
      </c>
      <c r="O2" s="4">
        <f>(N2*5)/G2</f>
        <v>2.1933809064252885</v>
      </c>
      <c r="R2" s="4"/>
      <c r="S2" s="6" t="s">
        <v>173</v>
      </c>
      <c r="T2" s="6" t="s">
        <v>173</v>
      </c>
      <c r="U2" s="4"/>
      <c r="V2" s="4"/>
      <c r="W2" s="4"/>
    </row>
    <row r="3" spans="1:23" x14ac:dyDescent="0.25">
      <c r="A3" s="3">
        <v>41823</v>
      </c>
      <c r="B3" s="4" t="s">
        <v>17</v>
      </c>
      <c r="C3" s="4">
        <v>222</v>
      </c>
      <c r="D3" s="4" t="s">
        <v>19</v>
      </c>
      <c r="E3" s="4">
        <v>2</v>
      </c>
      <c r="F3" s="4" t="s">
        <v>18</v>
      </c>
      <c r="G3" s="4">
        <v>100</v>
      </c>
      <c r="H3" s="5">
        <v>747694.40399999998</v>
      </c>
      <c r="I3" s="5">
        <v>250288.07399999999</v>
      </c>
      <c r="J3" s="4">
        <f t="shared" ref="J3:J66" si="0">H3/I3</f>
        <v>2.9873353214584246</v>
      </c>
      <c r="K3" s="4" t="str">
        <f t="shared" ref="K3:K66" si="1">IF(J3&lt;5.64,"low","high")</f>
        <v>low</v>
      </c>
      <c r="L3" s="4">
        <f>(J3-0.4116)/0.4166</f>
        <v>6.1827540121421611</v>
      </c>
      <c r="M3" s="4">
        <f t="shared" ref="M3:M66" si="2">(L3*5)/4.98</f>
        <v>6.2075843495403218</v>
      </c>
      <c r="N3" s="4">
        <f t="shared" ref="N3:N66" si="3">(M3*5.55)/5</f>
        <v>6.8904186279897575</v>
      </c>
      <c r="O3" s="4">
        <f t="shared" ref="O3:O66" si="4">(N3*5)/G3</f>
        <v>0.34452093139948786</v>
      </c>
      <c r="R3" s="4" t="s">
        <v>174</v>
      </c>
      <c r="S3" s="5" t="s">
        <v>6</v>
      </c>
      <c r="T3" s="5" t="s">
        <v>175</v>
      </c>
      <c r="U3" s="4" t="s">
        <v>8</v>
      </c>
      <c r="V3" s="4"/>
      <c r="W3" s="4"/>
    </row>
    <row r="4" spans="1:23" x14ac:dyDescent="0.25">
      <c r="A4" s="3">
        <v>41830</v>
      </c>
      <c r="B4" s="4" t="s">
        <v>20</v>
      </c>
      <c r="C4" s="4">
        <v>222</v>
      </c>
      <c r="D4" s="4" t="s">
        <v>21</v>
      </c>
      <c r="E4" s="4">
        <v>3</v>
      </c>
      <c r="F4" s="4" t="s">
        <v>18</v>
      </c>
      <c r="G4" s="4">
        <v>100</v>
      </c>
      <c r="H4" s="5">
        <v>8889339.9920000006</v>
      </c>
      <c r="I4" s="5">
        <v>174250.622</v>
      </c>
      <c r="J4" s="4">
        <f t="shared" si="0"/>
        <v>51.014681554479615</v>
      </c>
      <c r="K4" s="4" t="str">
        <f t="shared" si="1"/>
        <v>high</v>
      </c>
      <c r="L4" s="4">
        <f>(J4-0.0607)/0.3882</f>
        <v>131.25703646182282</v>
      </c>
      <c r="M4" s="4">
        <f t="shared" si="2"/>
        <v>131.78417315444057</v>
      </c>
      <c r="N4" s="4">
        <f t="shared" si="3"/>
        <v>146.28043220142902</v>
      </c>
      <c r="O4" s="4">
        <f t="shared" si="4"/>
        <v>7.3140216100714506</v>
      </c>
      <c r="R4" s="4">
        <v>0.78125</v>
      </c>
      <c r="S4" s="5">
        <v>145846.51</v>
      </c>
      <c r="T4" s="5">
        <v>207399.73</v>
      </c>
      <c r="U4" s="4">
        <f>S4/T4</f>
        <v>0.70321456059754761</v>
      </c>
      <c r="V4" s="4"/>
      <c r="W4" s="4">
        <f>(U4-0.4116)/0.4166</f>
        <v>0.69998694334504941</v>
      </c>
    </row>
    <row r="5" spans="1:23" x14ac:dyDescent="0.25">
      <c r="A5" s="3">
        <v>41830</v>
      </c>
      <c r="B5" s="4" t="s">
        <v>22</v>
      </c>
      <c r="C5" s="4">
        <v>222</v>
      </c>
      <c r="D5" s="4" t="s">
        <v>23</v>
      </c>
      <c r="E5" s="4">
        <v>4</v>
      </c>
      <c r="F5" s="4" t="s">
        <v>18</v>
      </c>
      <c r="G5" s="4">
        <v>100</v>
      </c>
      <c r="H5" s="5">
        <v>872056.57</v>
      </c>
      <c r="I5" s="5">
        <v>203157.52600000001</v>
      </c>
      <c r="J5" s="4">
        <f t="shared" si="0"/>
        <v>4.2925142236670073</v>
      </c>
      <c r="K5" s="4" t="str">
        <f t="shared" si="1"/>
        <v>low</v>
      </c>
      <c r="L5" s="4">
        <f>(J5-0.4116)/0.4166</f>
        <v>9.3156846463442324</v>
      </c>
      <c r="M5" s="4">
        <f t="shared" si="2"/>
        <v>9.3530970344821593</v>
      </c>
      <c r="N5" s="4">
        <f t="shared" si="3"/>
        <v>10.381937708275197</v>
      </c>
      <c r="O5" s="4">
        <f t="shared" si="4"/>
        <v>0.51909688541375987</v>
      </c>
      <c r="R5" s="4">
        <v>1.5625</v>
      </c>
      <c r="S5" s="5">
        <v>196916.878</v>
      </c>
      <c r="T5" s="5">
        <v>185239.95800000001</v>
      </c>
      <c r="U5" s="4">
        <f t="shared" ref="U5:U12" si="5">S5/T5</f>
        <v>1.0630367234265945</v>
      </c>
      <c r="V5" s="4"/>
      <c r="W5" s="4">
        <f t="shared" ref="W5:W8" si="6">(U5-0.4116)/0.4166</f>
        <v>1.5636983279562997</v>
      </c>
    </row>
    <row r="6" spans="1:23" x14ac:dyDescent="0.25">
      <c r="A6" s="3">
        <v>41837</v>
      </c>
      <c r="B6" s="4" t="s">
        <v>22</v>
      </c>
      <c r="C6" s="4">
        <v>222</v>
      </c>
      <c r="D6" s="4" t="s">
        <v>24</v>
      </c>
      <c r="E6" s="4">
        <v>5</v>
      </c>
      <c r="F6" s="4" t="s">
        <v>18</v>
      </c>
      <c r="G6" s="4">
        <v>100</v>
      </c>
      <c r="H6" s="5">
        <v>460665.446</v>
      </c>
      <c r="I6" s="5">
        <v>215874.84400000001</v>
      </c>
      <c r="J6" s="4">
        <f t="shared" si="0"/>
        <v>2.133946862284704</v>
      </c>
      <c r="K6" s="4" t="str">
        <f t="shared" si="1"/>
        <v>low</v>
      </c>
      <c r="L6" s="4">
        <f>(J6-0.4116)/0.4166</f>
        <v>4.1342939565163324</v>
      </c>
      <c r="M6" s="4">
        <f t="shared" si="2"/>
        <v>4.1508975467031446</v>
      </c>
      <c r="N6" s="4">
        <f t="shared" si="3"/>
        <v>4.6074962768404903</v>
      </c>
      <c r="O6" s="4">
        <f t="shared" si="4"/>
        <v>0.23037481384202452</v>
      </c>
      <c r="R6" s="4">
        <v>3.125</v>
      </c>
      <c r="S6" s="5">
        <v>293644.484</v>
      </c>
      <c r="T6" s="5">
        <v>160948.39000000001</v>
      </c>
      <c r="U6" s="4">
        <f t="shared" si="5"/>
        <v>1.8244636308570714</v>
      </c>
      <c r="V6" s="4"/>
      <c r="W6" s="4">
        <f t="shared" si="6"/>
        <v>3.3914153405114531</v>
      </c>
    </row>
    <row r="7" spans="1:23" x14ac:dyDescent="0.25">
      <c r="A7" s="3">
        <v>41817</v>
      </c>
      <c r="B7" s="4" t="s">
        <v>25</v>
      </c>
      <c r="C7" s="4">
        <v>222</v>
      </c>
      <c r="D7" s="4" t="s">
        <v>26</v>
      </c>
      <c r="E7" s="4">
        <v>6</v>
      </c>
      <c r="F7" s="4" t="s">
        <v>27</v>
      </c>
      <c r="G7" s="4">
        <v>30</v>
      </c>
      <c r="H7" s="5">
        <v>2177233.2259999998</v>
      </c>
      <c r="I7" s="5">
        <v>219293.644</v>
      </c>
      <c r="J7" s="4">
        <f t="shared" si="0"/>
        <v>9.9283918415802326</v>
      </c>
      <c r="K7" s="4" t="str">
        <f t="shared" si="1"/>
        <v>high</v>
      </c>
      <c r="L7" s="4">
        <f>(J7-0.0607)/0.3882</f>
        <v>25.41909284281358</v>
      </c>
      <c r="M7" s="4">
        <f t="shared" si="2"/>
        <v>25.52117755302568</v>
      </c>
      <c r="N7" s="4">
        <f t="shared" si="3"/>
        <v>28.328507083858504</v>
      </c>
      <c r="O7" s="4">
        <f t="shared" si="4"/>
        <v>4.721417847309751</v>
      </c>
      <c r="R7" s="4">
        <v>6.25</v>
      </c>
      <c r="S7" s="5">
        <v>561107.05599999998</v>
      </c>
      <c r="T7" s="5">
        <v>192697.06400000001</v>
      </c>
      <c r="U7" s="4">
        <f t="shared" si="5"/>
        <v>2.9118609508238276</v>
      </c>
      <c r="V7" s="4"/>
      <c r="W7" s="4">
        <f t="shared" si="6"/>
        <v>6.0015865358229172</v>
      </c>
    </row>
    <row r="8" spans="1:23" x14ac:dyDescent="0.25">
      <c r="A8" s="3">
        <v>41795</v>
      </c>
      <c r="B8" s="4" t="s">
        <v>28</v>
      </c>
      <c r="C8" s="4">
        <v>222</v>
      </c>
      <c r="D8" s="4" t="s">
        <v>29</v>
      </c>
      <c r="E8" s="4">
        <v>7</v>
      </c>
      <c r="F8" s="4" t="s">
        <v>18</v>
      </c>
      <c r="G8" s="4">
        <v>100</v>
      </c>
      <c r="H8" s="5">
        <v>240302.12400000001</v>
      </c>
      <c r="I8" s="5">
        <v>190664.81599999999</v>
      </c>
      <c r="J8" s="4">
        <f t="shared" si="0"/>
        <v>1.2603380583861892</v>
      </c>
      <c r="K8" s="4" t="str">
        <f t="shared" si="1"/>
        <v>low</v>
      </c>
      <c r="L8" s="4">
        <f>(J8-0.4116)/0.4166</f>
        <v>2.0372973076960852</v>
      </c>
      <c r="M8" s="4">
        <f t="shared" si="2"/>
        <v>2.0454792245944629</v>
      </c>
      <c r="N8" s="4">
        <f t="shared" si="3"/>
        <v>2.2704819392998536</v>
      </c>
      <c r="O8" s="4">
        <f t="shared" si="4"/>
        <v>0.11352409696499269</v>
      </c>
      <c r="R8" s="4">
        <v>12.5</v>
      </c>
      <c r="S8" s="5">
        <v>1163926.1980000001</v>
      </c>
      <c r="T8" s="5">
        <v>206168.02</v>
      </c>
      <c r="U8" s="4">
        <f t="shared" si="5"/>
        <v>5.6455225112022713</v>
      </c>
      <c r="V8" s="4"/>
      <c r="W8" s="4">
        <f t="shared" si="6"/>
        <v>12.563424174753411</v>
      </c>
    </row>
    <row r="9" spans="1:23" x14ac:dyDescent="0.25">
      <c r="A9" s="3">
        <v>41795</v>
      </c>
      <c r="B9" s="4" t="s">
        <v>30</v>
      </c>
      <c r="C9" s="4">
        <v>222</v>
      </c>
      <c r="D9" s="4" t="s">
        <v>31</v>
      </c>
      <c r="E9" s="4">
        <v>8</v>
      </c>
      <c r="F9" s="4" t="s">
        <v>18</v>
      </c>
      <c r="G9" s="4">
        <v>100</v>
      </c>
      <c r="H9" s="5">
        <v>141912.32000000001</v>
      </c>
      <c r="I9" s="5">
        <v>226241.87599999999</v>
      </c>
      <c r="J9" s="4">
        <f t="shared" si="0"/>
        <v>0.62725929659458801</v>
      </c>
      <c r="K9" s="4" t="str">
        <f t="shared" si="1"/>
        <v>low</v>
      </c>
      <c r="L9" s="4">
        <f>(J9-0.4116)/0.4166</f>
        <v>0.51766513824913096</v>
      </c>
      <c r="M9" s="4">
        <f t="shared" si="2"/>
        <v>0.51974411470796278</v>
      </c>
      <c r="N9" s="4">
        <f t="shared" si="3"/>
        <v>0.57691596732583872</v>
      </c>
      <c r="O9" s="4">
        <f t="shared" si="4"/>
        <v>2.8845798366291933E-2</v>
      </c>
      <c r="R9" s="4">
        <v>25</v>
      </c>
      <c r="S9" s="5">
        <v>1910199.862</v>
      </c>
      <c r="T9" s="5">
        <v>191104.23</v>
      </c>
      <c r="U9" s="4">
        <f t="shared" si="5"/>
        <v>9.9955917354628934</v>
      </c>
      <c r="V9" s="4">
        <f t="shared" ref="V9:V12" si="7">(U9-0.0607)/0.3882</f>
        <v>25.592199215514924</v>
      </c>
      <c r="W9" s="4"/>
    </row>
    <row r="10" spans="1:23" x14ac:dyDescent="0.25">
      <c r="A10" s="3">
        <v>41872</v>
      </c>
      <c r="B10" s="4" t="s">
        <v>17</v>
      </c>
      <c r="C10" s="4">
        <v>222</v>
      </c>
      <c r="D10" s="4" t="s">
        <v>32</v>
      </c>
      <c r="E10" s="4">
        <v>9</v>
      </c>
      <c r="F10" s="4" t="s">
        <v>18</v>
      </c>
      <c r="G10" s="4">
        <v>100</v>
      </c>
      <c r="H10" s="5">
        <v>1498300.034</v>
      </c>
      <c r="I10" s="5">
        <v>188760.59400000001</v>
      </c>
      <c r="J10" s="4">
        <f t="shared" si="0"/>
        <v>7.9375679120823275</v>
      </c>
      <c r="K10" s="4" t="str">
        <f t="shared" si="1"/>
        <v>high</v>
      </c>
      <c r="L10" s="4">
        <f>(J10-0.0607)/0.3882</f>
        <v>20.29074681113428</v>
      </c>
      <c r="M10" s="4">
        <f t="shared" si="2"/>
        <v>20.372235754150882</v>
      </c>
      <c r="N10" s="4">
        <f t="shared" si="3"/>
        <v>22.613181687107478</v>
      </c>
      <c r="O10" s="4">
        <f t="shared" si="4"/>
        <v>1.1306590843553739</v>
      </c>
      <c r="R10" s="4">
        <v>50</v>
      </c>
      <c r="S10" s="5">
        <v>3683167.32</v>
      </c>
      <c r="T10" s="5">
        <v>207392.81599999999</v>
      </c>
      <c r="U10" s="4">
        <f t="shared" si="5"/>
        <v>17.759377547581011</v>
      </c>
      <c r="V10" s="4">
        <f>(U10-0.0607)/0.3882</f>
        <v>45.591647469296781</v>
      </c>
      <c r="W10" s="4"/>
    </row>
    <row r="11" spans="1:23" x14ac:dyDescent="0.25">
      <c r="A11" s="3">
        <v>41795</v>
      </c>
      <c r="B11" s="4" t="s">
        <v>33</v>
      </c>
      <c r="C11" s="4">
        <v>222</v>
      </c>
      <c r="D11" s="4" t="s">
        <v>34</v>
      </c>
      <c r="E11" s="4">
        <v>10</v>
      </c>
      <c r="F11" s="4" t="s">
        <v>18</v>
      </c>
      <c r="G11" s="4">
        <v>100</v>
      </c>
      <c r="H11" s="5">
        <v>217125.514</v>
      </c>
      <c r="I11" s="5">
        <v>209773.15400000001</v>
      </c>
      <c r="J11" s="4">
        <f t="shared" si="0"/>
        <v>1.035049098799363</v>
      </c>
      <c r="K11" s="4" t="str">
        <f t="shared" si="1"/>
        <v>low</v>
      </c>
      <c r="L11" s="4">
        <f>(J11-0.4116)/0.4166</f>
        <v>1.4965172798832524</v>
      </c>
      <c r="M11" s="4">
        <f t="shared" si="2"/>
        <v>1.5025273894410165</v>
      </c>
      <c r="N11" s="4">
        <f t="shared" si="3"/>
        <v>1.6678054022795283</v>
      </c>
      <c r="O11" s="4">
        <f t="shared" si="4"/>
        <v>8.3390270113976414E-2</v>
      </c>
      <c r="R11" s="4">
        <v>100</v>
      </c>
      <c r="S11" s="5">
        <v>7327494.2300000004</v>
      </c>
      <c r="T11" s="5">
        <v>201878.182</v>
      </c>
      <c r="U11" s="4">
        <f t="shared" si="5"/>
        <v>36.296612924719128</v>
      </c>
      <c r="V11" s="4">
        <f t="shared" si="7"/>
        <v>93.343412995154893</v>
      </c>
      <c r="W11" s="4"/>
    </row>
    <row r="12" spans="1:23" x14ac:dyDescent="0.25">
      <c r="A12" s="3">
        <v>41817</v>
      </c>
      <c r="B12" s="4" t="s">
        <v>35</v>
      </c>
      <c r="C12" s="4">
        <v>222</v>
      </c>
      <c r="D12" s="4" t="s">
        <v>36</v>
      </c>
      <c r="E12" s="4">
        <v>11</v>
      </c>
      <c r="F12" s="4" t="s">
        <v>27</v>
      </c>
      <c r="G12" s="4">
        <v>30</v>
      </c>
      <c r="H12" s="5">
        <v>2135542.0019999999</v>
      </c>
      <c r="I12" s="5">
        <v>218657.37</v>
      </c>
      <c r="J12" s="4">
        <f t="shared" si="0"/>
        <v>9.7666134098292687</v>
      </c>
      <c r="K12" s="4" t="str">
        <f t="shared" si="1"/>
        <v>high</v>
      </c>
      <c r="L12" s="4">
        <f>(J12-0.0607)/0.3882</f>
        <v>25.0023529361908</v>
      </c>
      <c r="M12" s="4">
        <f t="shared" si="2"/>
        <v>25.102763992159435</v>
      </c>
      <c r="N12" s="4">
        <f t="shared" si="3"/>
        <v>27.864068031296974</v>
      </c>
      <c r="O12" s="4">
        <f t="shared" si="4"/>
        <v>4.644011338549495</v>
      </c>
      <c r="R12" s="4">
        <v>200</v>
      </c>
      <c r="S12" s="5">
        <v>14293100.112</v>
      </c>
      <c r="T12" s="5">
        <v>180212.55600000001</v>
      </c>
      <c r="U12" s="4">
        <f t="shared" si="5"/>
        <v>79.312454299799171</v>
      </c>
      <c r="V12" s="4">
        <f t="shared" si="7"/>
        <v>204.15186579031214</v>
      </c>
      <c r="W12" s="4"/>
    </row>
    <row r="13" spans="1:23" x14ac:dyDescent="0.25">
      <c r="A13" s="3">
        <v>41931</v>
      </c>
      <c r="B13" s="4" t="s">
        <v>25</v>
      </c>
      <c r="C13" s="4">
        <v>222</v>
      </c>
      <c r="D13" s="4" t="s">
        <v>37</v>
      </c>
      <c r="E13" s="4">
        <v>12</v>
      </c>
      <c r="F13" s="4" t="s">
        <v>27</v>
      </c>
      <c r="G13" s="4">
        <v>10</v>
      </c>
      <c r="H13" s="5">
        <v>2890428.3459999999</v>
      </c>
      <c r="I13" s="5">
        <v>180381.024</v>
      </c>
      <c r="J13" s="4">
        <f t="shared" si="0"/>
        <v>16.024015619292637</v>
      </c>
      <c r="K13" s="4" t="str">
        <f t="shared" si="1"/>
        <v>high</v>
      </c>
      <c r="L13" s="4">
        <f t="shared" ref="L13:L76" si="8">(J13-0.0607)/0.3882</f>
        <v>41.121369446915601</v>
      </c>
      <c r="M13" s="4">
        <f t="shared" si="2"/>
        <v>41.286515508951403</v>
      </c>
      <c r="N13" s="4">
        <f t="shared" si="3"/>
        <v>45.828032214936059</v>
      </c>
      <c r="O13" s="4">
        <f t="shared" si="4"/>
        <v>22.914016107468029</v>
      </c>
    </row>
    <row r="14" spans="1:23" x14ac:dyDescent="0.25">
      <c r="A14" s="3">
        <v>41838</v>
      </c>
      <c r="B14" s="4" t="s">
        <v>25</v>
      </c>
      <c r="C14" s="4">
        <v>222</v>
      </c>
      <c r="D14" s="4" t="s">
        <v>38</v>
      </c>
      <c r="E14" s="4">
        <v>13</v>
      </c>
      <c r="F14" s="4" t="s">
        <v>27</v>
      </c>
      <c r="G14" s="4">
        <v>15</v>
      </c>
      <c r="H14" s="5">
        <v>2997023.4</v>
      </c>
      <c r="I14" s="5">
        <v>206913.42199999999</v>
      </c>
      <c r="J14" s="4">
        <f t="shared" si="0"/>
        <v>14.484432044239258</v>
      </c>
      <c r="K14" s="4" t="str">
        <f t="shared" si="1"/>
        <v>high</v>
      </c>
      <c r="L14" s="4">
        <f t="shared" si="8"/>
        <v>37.155414848632809</v>
      </c>
      <c r="M14" s="4">
        <f t="shared" si="2"/>
        <v>37.304633382161448</v>
      </c>
      <c r="N14" s="4">
        <f t="shared" si="3"/>
        <v>41.408143054199208</v>
      </c>
      <c r="O14" s="4">
        <f t="shared" si="4"/>
        <v>13.802714351399736</v>
      </c>
    </row>
    <row r="15" spans="1:23" x14ac:dyDescent="0.25">
      <c r="A15" s="3">
        <v>41838</v>
      </c>
      <c r="B15" s="4" t="s">
        <v>39</v>
      </c>
      <c r="C15" s="4">
        <v>222</v>
      </c>
      <c r="D15" s="4" t="s">
        <v>40</v>
      </c>
      <c r="E15" s="4">
        <v>14</v>
      </c>
      <c r="F15" s="4" t="s">
        <v>27</v>
      </c>
      <c r="G15" s="4">
        <v>15</v>
      </c>
      <c r="H15" s="5">
        <v>2965214.91</v>
      </c>
      <c r="I15" s="5">
        <v>197031.44</v>
      </c>
      <c r="J15" s="4">
        <f t="shared" si="0"/>
        <v>15.049450534391871</v>
      </c>
      <c r="K15" s="4" t="str">
        <f t="shared" si="1"/>
        <v>high</v>
      </c>
      <c r="L15" s="4">
        <f t="shared" si="8"/>
        <v>38.610897821720428</v>
      </c>
      <c r="M15" s="4">
        <f t="shared" si="2"/>
        <v>38.765961668393999</v>
      </c>
      <c r="N15" s="4">
        <f t="shared" si="3"/>
        <v>43.030217451917338</v>
      </c>
      <c r="O15" s="4">
        <f t="shared" si="4"/>
        <v>14.343405817305779</v>
      </c>
    </row>
    <row r="16" spans="1:23" x14ac:dyDescent="0.25">
      <c r="A16" s="3">
        <v>41931</v>
      </c>
      <c r="B16" s="4" t="s">
        <v>41</v>
      </c>
      <c r="C16" s="4">
        <v>222</v>
      </c>
      <c r="D16" s="4" t="s">
        <v>42</v>
      </c>
      <c r="E16" s="4">
        <v>15</v>
      </c>
      <c r="F16" s="4" t="s">
        <v>27</v>
      </c>
      <c r="G16" s="4">
        <v>10</v>
      </c>
      <c r="H16" s="5">
        <v>8994247.9079999998</v>
      </c>
      <c r="I16" s="5">
        <v>216783.04399999999</v>
      </c>
      <c r="J16" s="4">
        <f t="shared" si="0"/>
        <v>41.489628257088228</v>
      </c>
      <c r="K16" s="4" t="str">
        <f t="shared" si="1"/>
        <v>high</v>
      </c>
      <c r="L16" s="4">
        <f t="shared" si="8"/>
        <v>106.7205776844107</v>
      </c>
      <c r="M16" s="4">
        <f t="shared" si="2"/>
        <v>107.14917438193845</v>
      </c>
      <c r="N16" s="4">
        <f t="shared" si="3"/>
        <v>118.93558356395167</v>
      </c>
      <c r="O16" s="4">
        <f t="shared" si="4"/>
        <v>59.467791781975833</v>
      </c>
    </row>
    <row r="17" spans="1:15" x14ac:dyDescent="0.25">
      <c r="A17" s="3">
        <v>41817</v>
      </c>
      <c r="B17" s="4" t="s">
        <v>39</v>
      </c>
      <c r="C17" s="4">
        <v>222</v>
      </c>
      <c r="D17" s="4" t="s">
        <v>43</v>
      </c>
      <c r="E17" s="4">
        <v>16</v>
      </c>
      <c r="F17" s="4" t="s">
        <v>27</v>
      </c>
      <c r="G17" s="4">
        <v>30</v>
      </c>
      <c r="H17" s="5">
        <v>2709305.736</v>
      </c>
      <c r="I17" s="5">
        <v>190715.76199999999</v>
      </c>
      <c r="J17" s="4">
        <f t="shared" si="0"/>
        <v>14.205987526086073</v>
      </c>
      <c r="K17" s="4" t="str">
        <f t="shared" si="1"/>
        <v>high</v>
      </c>
      <c r="L17" s="4">
        <f t="shared" si="8"/>
        <v>36.438144065136711</v>
      </c>
      <c r="M17" s="4">
        <f t="shared" si="2"/>
        <v>36.584481993109151</v>
      </c>
      <c r="N17" s="4">
        <f t="shared" si="3"/>
        <v>40.60877501235116</v>
      </c>
      <c r="O17" s="4">
        <f t="shared" si="4"/>
        <v>6.768129168725193</v>
      </c>
    </row>
    <row r="18" spans="1:15" x14ac:dyDescent="0.25">
      <c r="A18" s="3">
        <v>41931</v>
      </c>
      <c r="B18" s="4" t="s">
        <v>44</v>
      </c>
      <c r="C18" s="4">
        <v>222</v>
      </c>
      <c r="D18" s="4" t="s">
        <v>45</v>
      </c>
      <c r="E18" s="4">
        <v>17</v>
      </c>
      <c r="F18" s="4" t="s">
        <v>27</v>
      </c>
      <c r="G18" s="4">
        <v>10</v>
      </c>
      <c r="H18" s="5">
        <v>3880619.2540000002</v>
      </c>
      <c r="I18" s="5">
        <v>217453.46400000001</v>
      </c>
      <c r="J18" s="4">
        <f t="shared" si="0"/>
        <v>17.845745855766179</v>
      </c>
      <c r="K18" s="4" t="str">
        <f t="shared" si="1"/>
        <v>high</v>
      </c>
      <c r="L18" s="4">
        <f t="shared" si="8"/>
        <v>45.814131519232816</v>
      </c>
      <c r="M18" s="4">
        <f t="shared" si="2"/>
        <v>45.998124015293989</v>
      </c>
      <c r="N18" s="4">
        <f t="shared" si="3"/>
        <v>51.057917656976329</v>
      </c>
      <c r="O18" s="4">
        <f t="shared" si="4"/>
        <v>25.528958828488165</v>
      </c>
    </row>
    <row r="19" spans="1:15" x14ac:dyDescent="0.25">
      <c r="A19" s="3">
        <v>41838</v>
      </c>
      <c r="B19" s="4" t="s">
        <v>46</v>
      </c>
      <c r="C19" s="4">
        <v>222</v>
      </c>
      <c r="D19" s="4" t="s">
        <v>47</v>
      </c>
      <c r="E19" s="4">
        <v>18</v>
      </c>
      <c r="F19" s="4" t="s">
        <v>27</v>
      </c>
      <c r="G19" s="4">
        <v>15</v>
      </c>
      <c r="H19" s="5">
        <v>4336160.1500000004</v>
      </c>
      <c r="I19" s="5">
        <v>215827.14</v>
      </c>
      <c r="J19" s="4">
        <f t="shared" si="0"/>
        <v>20.090893805107179</v>
      </c>
      <c r="K19" s="4" t="str">
        <f t="shared" si="1"/>
        <v>high</v>
      </c>
      <c r="L19" s="4">
        <f t="shared" si="8"/>
        <v>51.59761412959088</v>
      </c>
      <c r="M19" s="4">
        <f t="shared" si="2"/>
        <v>51.804833463444652</v>
      </c>
      <c r="N19" s="4">
        <f t="shared" si="3"/>
        <v>57.503365144423562</v>
      </c>
      <c r="O19" s="4">
        <f t="shared" si="4"/>
        <v>19.167788381474519</v>
      </c>
    </row>
    <row r="20" spans="1:15" x14ac:dyDescent="0.25">
      <c r="A20" s="3">
        <v>41869</v>
      </c>
      <c r="B20" s="4" t="s">
        <v>46</v>
      </c>
      <c r="C20" s="4">
        <v>222</v>
      </c>
      <c r="D20" s="4" t="s">
        <v>48</v>
      </c>
      <c r="E20" s="4">
        <v>19</v>
      </c>
      <c r="F20" s="4" t="s">
        <v>27</v>
      </c>
      <c r="G20" s="4">
        <v>15</v>
      </c>
      <c r="H20" s="5">
        <v>4309129.68</v>
      </c>
      <c r="I20" s="5">
        <v>205307.45800000001</v>
      </c>
      <c r="J20" s="4">
        <f t="shared" si="0"/>
        <v>20.988666081482531</v>
      </c>
      <c r="K20" s="4" t="str">
        <f t="shared" si="1"/>
        <v>high</v>
      </c>
      <c r="L20" s="4">
        <f t="shared" si="8"/>
        <v>53.910268113041042</v>
      </c>
      <c r="M20" s="4">
        <f t="shared" si="2"/>
        <v>54.126775213896629</v>
      </c>
      <c r="N20" s="4">
        <f t="shared" si="3"/>
        <v>60.080720487425253</v>
      </c>
      <c r="O20" s="4">
        <f t="shared" si="4"/>
        <v>20.026906829141751</v>
      </c>
    </row>
    <row r="21" spans="1:15" x14ac:dyDescent="0.25">
      <c r="A21" s="3">
        <v>41817</v>
      </c>
      <c r="B21" s="4" t="s">
        <v>41</v>
      </c>
      <c r="C21" s="4">
        <v>222</v>
      </c>
      <c r="D21" s="4" t="s">
        <v>49</v>
      </c>
      <c r="E21" s="4">
        <v>20</v>
      </c>
      <c r="F21" s="4" t="s">
        <v>27</v>
      </c>
      <c r="G21" s="4">
        <v>30</v>
      </c>
      <c r="H21" s="5">
        <v>7571187.8779999996</v>
      </c>
      <c r="I21" s="5">
        <v>421667.93199999997</v>
      </c>
      <c r="J21" s="4">
        <f t="shared" si="0"/>
        <v>17.955332391745646</v>
      </c>
      <c r="K21" s="4" t="str">
        <f t="shared" si="1"/>
        <v>high</v>
      </c>
      <c r="L21" s="4">
        <f t="shared" si="8"/>
        <v>46.096425532575083</v>
      </c>
      <c r="M21" s="4">
        <f t="shared" si="2"/>
        <v>46.281551739533214</v>
      </c>
      <c r="N21" s="4">
        <f t="shared" si="3"/>
        <v>51.372522430881858</v>
      </c>
      <c r="O21" s="4">
        <f t="shared" si="4"/>
        <v>8.562087071813643</v>
      </c>
    </row>
    <row r="22" spans="1:15" x14ac:dyDescent="0.25">
      <c r="A22" s="3">
        <v>41838</v>
      </c>
      <c r="B22" s="4" t="s">
        <v>50</v>
      </c>
      <c r="C22" s="4">
        <v>222</v>
      </c>
      <c r="D22" s="4" t="s">
        <v>51</v>
      </c>
      <c r="E22" s="4">
        <v>21</v>
      </c>
      <c r="F22" s="4" t="s">
        <v>27</v>
      </c>
      <c r="G22" s="4">
        <v>15</v>
      </c>
      <c r="H22" s="5">
        <v>3185621.27</v>
      </c>
      <c r="I22" s="5">
        <v>174361.75</v>
      </c>
      <c r="J22" s="4">
        <f t="shared" si="0"/>
        <v>18.270184085672462</v>
      </c>
      <c r="K22" s="4" t="str">
        <f t="shared" si="1"/>
        <v>high</v>
      </c>
      <c r="L22" s="4">
        <f t="shared" si="8"/>
        <v>46.907480900753377</v>
      </c>
      <c r="M22" s="4">
        <f t="shared" si="2"/>
        <v>47.09586435818612</v>
      </c>
      <c r="N22" s="4">
        <f t="shared" si="3"/>
        <v>52.276409437586594</v>
      </c>
      <c r="O22" s="4">
        <f t="shared" si="4"/>
        <v>17.425469812528867</v>
      </c>
    </row>
    <row r="23" spans="1:15" x14ac:dyDescent="0.25">
      <c r="A23" s="3">
        <v>41838</v>
      </c>
      <c r="B23" s="4" t="s">
        <v>44</v>
      </c>
      <c r="C23" s="4">
        <v>222</v>
      </c>
      <c r="D23" s="4" t="s">
        <v>52</v>
      </c>
      <c r="E23" s="4">
        <v>22</v>
      </c>
      <c r="F23" s="4" t="s">
        <v>27</v>
      </c>
      <c r="G23" s="4">
        <v>15</v>
      </c>
      <c r="H23" s="5">
        <v>4785888.5460000001</v>
      </c>
      <c r="I23" s="5">
        <v>203025.266</v>
      </c>
      <c r="J23" s="4">
        <f t="shared" si="0"/>
        <v>23.572871693713235</v>
      </c>
      <c r="K23" s="4" t="str">
        <f t="shared" si="1"/>
        <v>high</v>
      </c>
      <c r="L23" s="4">
        <f t="shared" si="8"/>
        <v>60.567160468091799</v>
      </c>
      <c r="M23" s="4">
        <f t="shared" si="2"/>
        <v>60.810402076397381</v>
      </c>
      <c r="N23" s="4">
        <f t="shared" si="3"/>
        <v>67.4995463048011</v>
      </c>
      <c r="O23" s="4">
        <f t="shared" si="4"/>
        <v>22.499848768267036</v>
      </c>
    </row>
    <row r="24" spans="1:15" x14ac:dyDescent="0.25">
      <c r="A24" s="3">
        <v>41931</v>
      </c>
      <c r="B24" s="4" t="s">
        <v>39</v>
      </c>
      <c r="C24" s="4">
        <v>222</v>
      </c>
      <c r="D24" s="4" t="s">
        <v>53</v>
      </c>
      <c r="E24" s="4">
        <v>23</v>
      </c>
      <c r="F24" s="4" t="s">
        <v>27</v>
      </c>
      <c r="G24" s="4">
        <v>10</v>
      </c>
      <c r="H24" s="5">
        <v>8021063.5120000001</v>
      </c>
      <c r="I24" s="5">
        <v>223256.87</v>
      </c>
      <c r="J24" s="4">
        <f t="shared" si="0"/>
        <v>35.927510369557723</v>
      </c>
      <c r="K24" s="4" t="str">
        <f t="shared" si="1"/>
        <v>high</v>
      </c>
      <c r="L24" s="4">
        <f t="shared" si="8"/>
        <v>92.392607855635561</v>
      </c>
      <c r="M24" s="4">
        <f t="shared" si="2"/>
        <v>92.763662505658189</v>
      </c>
      <c r="N24" s="4">
        <f t="shared" si="3"/>
        <v>102.96766538128058</v>
      </c>
      <c r="O24" s="4">
        <f t="shared" si="4"/>
        <v>51.483832690640291</v>
      </c>
    </row>
    <row r="25" spans="1:15" x14ac:dyDescent="0.25">
      <c r="A25" s="3">
        <v>41838</v>
      </c>
      <c r="B25" s="4" t="s">
        <v>54</v>
      </c>
      <c r="C25" s="4">
        <v>222</v>
      </c>
      <c r="D25" s="4" t="s">
        <v>55</v>
      </c>
      <c r="E25" s="4">
        <v>24</v>
      </c>
      <c r="F25" s="4" t="s">
        <v>27</v>
      </c>
      <c r="G25" s="4">
        <v>15</v>
      </c>
      <c r="H25" s="5">
        <v>2929453.3459999999</v>
      </c>
      <c r="I25" s="5">
        <v>191374.02799999999</v>
      </c>
      <c r="J25" s="4">
        <f t="shared" si="0"/>
        <v>15.307476028042844</v>
      </c>
      <c r="K25" s="4" t="str">
        <f t="shared" si="1"/>
        <v>high</v>
      </c>
      <c r="L25" s="4">
        <f t="shared" si="8"/>
        <v>39.275569366416391</v>
      </c>
      <c r="M25" s="4">
        <f t="shared" si="2"/>
        <v>39.433302576723278</v>
      </c>
      <c r="N25" s="4">
        <f t="shared" si="3"/>
        <v>43.770965860162832</v>
      </c>
      <c r="O25" s="4">
        <f t="shared" si="4"/>
        <v>14.590321953387612</v>
      </c>
    </row>
    <row r="26" spans="1:15" x14ac:dyDescent="0.25">
      <c r="A26" s="3">
        <v>41817</v>
      </c>
      <c r="B26" s="4" t="s">
        <v>50</v>
      </c>
      <c r="C26" s="4">
        <v>222</v>
      </c>
      <c r="D26" s="4" t="s">
        <v>56</v>
      </c>
      <c r="E26" s="4">
        <v>25</v>
      </c>
      <c r="F26" s="4" t="s">
        <v>27</v>
      </c>
      <c r="G26" s="4">
        <v>30</v>
      </c>
      <c r="H26" s="5">
        <v>1731837.8</v>
      </c>
      <c r="I26" s="5">
        <v>196144.826</v>
      </c>
      <c r="J26" s="4">
        <f t="shared" si="0"/>
        <v>8.8293830396525479</v>
      </c>
      <c r="K26" s="4" t="str">
        <f t="shared" si="1"/>
        <v>high</v>
      </c>
      <c r="L26" s="4">
        <f t="shared" si="8"/>
        <v>22.58805522836823</v>
      </c>
      <c r="M26" s="4">
        <f t="shared" si="2"/>
        <v>22.678770309606655</v>
      </c>
      <c r="N26" s="4">
        <f t="shared" si="3"/>
        <v>25.173435043663385</v>
      </c>
      <c r="O26" s="4">
        <f t="shared" si="4"/>
        <v>4.1955725072772312</v>
      </c>
    </row>
    <row r="27" spans="1:15" x14ac:dyDescent="0.25">
      <c r="A27" s="3">
        <v>41869</v>
      </c>
      <c r="B27" s="4" t="s">
        <v>57</v>
      </c>
      <c r="C27" s="4">
        <v>222</v>
      </c>
      <c r="D27" s="4" t="s">
        <v>58</v>
      </c>
      <c r="E27" s="4">
        <v>26</v>
      </c>
      <c r="F27" s="4" t="s">
        <v>27</v>
      </c>
      <c r="G27" s="4">
        <v>15</v>
      </c>
      <c r="H27" s="5">
        <v>4002163.9440000001</v>
      </c>
      <c r="I27" s="5">
        <v>221824.19200000001</v>
      </c>
      <c r="J27" s="4">
        <f t="shared" si="0"/>
        <v>18.042053519572832</v>
      </c>
      <c r="K27" s="4" t="str">
        <f t="shared" si="1"/>
        <v>high</v>
      </c>
      <c r="L27" s="4">
        <f t="shared" si="8"/>
        <v>46.319818443000599</v>
      </c>
      <c r="M27" s="4">
        <f t="shared" si="2"/>
        <v>46.505841810241563</v>
      </c>
      <c r="N27" s="4">
        <f t="shared" si="3"/>
        <v>51.621484409368136</v>
      </c>
      <c r="O27" s="4">
        <f t="shared" si="4"/>
        <v>17.207161469789376</v>
      </c>
    </row>
    <row r="28" spans="1:15" x14ac:dyDescent="0.25">
      <c r="A28" s="3">
        <v>41931</v>
      </c>
      <c r="B28" s="4" t="s">
        <v>35</v>
      </c>
      <c r="C28" s="4">
        <v>222</v>
      </c>
      <c r="D28" s="4" t="s">
        <v>59</v>
      </c>
      <c r="E28" s="4">
        <v>27</v>
      </c>
      <c r="F28" s="4" t="s">
        <v>27</v>
      </c>
      <c r="G28" s="4">
        <v>10</v>
      </c>
      <c r="H28" s="5">
        <v>4452927.08</v>
      </c>
      <c r="I28" s="5">
        <v>192990.09400000001</v>
      </c>
      <c r="J28" s="4">
        <f t="shared" si="0"/>
        <v>23.073345308593922</v>
      </c>
      <c r="K28" s="4" t="str">
        <f t="shared" si="1"/>
        <v>high</v>
      </c>
      <c r="L28" s="4">
        <f t="shared" si="8"/>
        <v>59.280384617707163</v>
      </c>
      <c r="M28" s="4">
        <f t="shared" si="2"/>
        <v>59.518458451513204</v>
      </c>
      <c r="N28" s="4">
        <f t="shared" si="3"/>
        <v>66.065488881179661</v>
      </c>
      <c r="O28" s="4">
        <f t="shared" si="4"/>
        <v>33.032744440589831</v>
      </c>
    </row>
    <row r="29" spans="1:15" x14ac:dyDescent="0.25">
      <c r="A29" s="3">
        <v>41869</v>
      </c>
      <c r="B29" s="4" t="s">
        <v>25</v>
      </c>
      <c r="C29" s="4">
        <v>222</v>
      </c>
      <c r="D29" s="4" t="s">
        <v>60</v>
      </c>
      <c r="E29" s="4">
        <v>28</v>
      </c>
      <c r="F29" s="4" t="s">
        <v>27</v>
      </c>
      <c r="G29" s="4">
        <v>15</v>
      </c>
      <c r="H29" s="5">
        <v>4465894.1619999995</v>
      </c>
      <c r="I29" s="5">
        <v>188334.97</v>
      </c>
      <c r="J29" s="4">
        <f t="shared" si="0"/>
        <v>23.712506296626692</v>
      </c>
      <c r="K29" s="4" t="str">
        <f t="shared" si="1"/>
        <v>high</v>
      </c>
      <c r="L29" s="4">
        <f t="shared" si="8"/>
        <v>60.926858054164583</v>
      </c>
      <c r="M29" s="4">
        <f t="shared" si="2"/>
        <v>61.171544231088937</v>
      </c>
      <c r="N29" s="4">
        <f t="shared" si="3"/>
        <v>67.900414096508726</v>
      </c>
      <c r="O29" s="4">
        <f t="shared" si="4"/>
        <v>22.633471365502906</v>
      </c>
    </row>
    <row r="30" spans="1:15" x14ac:dyDescent="0.25">
      <c r="A30" s="3">
        <v>42306</v>
      </c>
      <c r="B30" s="4" t="s">
        <v>57</v>
      </c>
      <c r="C30" s="4">
        <v>222</v>
      </c>
      <c r="D30" s="4" t="s">
        <v>61</v>
      </c>
      <c r="E30" s="4">
        <v>29</v>
      </c>
      <c r="F30" s="4" t="s">
        <v>62</v>
      </c>
      <c r="G30" s="4">
        <v>10</v>
      </c>
      <c r="H30" s="5">
        <v>4633249.2719999999</v>
      </c>
      <c r="I30" s="5">
        <v>184769.622</v>
      </c>
      <c r="J30" s="4">
        <f t="shared" si="0"/>
        <v>25.075817235800805</v>
      </c>
      <c r="K30" s="4" t="str">
        <f t="shared" si="1"/>
        <v>high</v>
      </c>
      <c r="L30" s="4">
        <f t="shared" si="8"/>
        <v>64.438735795468332</v>
      </c>
      <c r="M30" s="4">
        <f t="shared" si="2"/>
        <v>64.697525899064587</v>
      </c>
      <c r="N30" s="4">
        <f t="shared" si="3"/>
        <v>71.814253747961686</v>
      </c>
      <c r="O30" s="4">
        <f t="shared" si="4"/>
        <v>35.907126873980843</v>
      </c>
    </row>
    <row r="31" spans="1:15" x14ac:dyDescent="0.25">
      <c r="A31" s="3">
        <v>41869</v>
      </c>
      <c r="B31" s="4" t="s">
        <v>35</v>
      </c>
      <c r="C31" s="4">
        <v>222</v>
      </c>
      <c r="D31" s="4" t="s">
        <v>63</v>
      </c>
      <c r="E31" s="4">
        <v>30</v>
      </c>
      <c r="F31" s="4" t="s">
        <v>27</v>
      </c>
      <c r="G31" s="4">
        <v>15</v>
      </c>
      <c r="H31" s="5">
        <v>4204936.0319999997</v>
      </c>
      <c r="I31" s="5">
        <v>178821.29199999999</v>
      </c>
      <c r="J31" s="4">
        <f t="shared" si="0"/>
        <v>23.514739128492597</v>
      </c>
      <c r="K31" s="4" t="str">
        <f t="shared" si="1"/>
        <v>high</v>
      </c>
      <c r="L31" s="4">
        <f t="shared" si="8"/>
        <v>60.41741145928026</v>
      </c>
      <c r="M31" s="4">
        <f t="shared" si="2"/>
        <v>60.660051665944039</v>
      </c>
      <c r="N31" s="4">
        <f t="shared" si="3"/>
        <v>67.332657349197888</v>
      </c>
      <c r="O31" s="4">
        <f t="shared" si="4"/>
        <v>22.444219116399299</v>
      </c>
    </row>
    <row r="32" spans="1:15" x14ac:dyDescent="0.25">
      <c r="A32" s="3">
        <v>42192</v>
      </c>
      <c r="B32" s="4" t="s">
        <v>41</v>
      </c>
      <c r="C32" s="4">
        <v>222</v>
      </c>
      <c r="D32" s="4" t="s">
        <v>64</v>
      </c>
      <c r="E32" s="4">
        <v>31</v>
      </c>
      <c r="F32" s="4" t="s">
        <v>27</v>
      </c>
      <c r="G32" s="4">
        <v>10</v>
      </c>
      <c r="H32" s="5">
        <v>2940721.2119999998</v>
      </c>
      <c r="I32" s="5">
        <v>178561.65</v>
      </c>
      <c r="J32" s="4">
        <f t="shared" si="0"/>
        <v>16.468940626388701</v>
      </c>
      <c r="K32" s="4" t="str">
        <f t="shared" si="1"/>
        <v>high</v>
      </c>
      <c r="L32" s="4">
        <f t="shared" si="8"/>
        <v>42.267492597600977</v>
      </c>
      <c r="M32" s="4">
        <f t="shared" si="2"/>
        <v>42.437241563856396</v>
      </c>
      <c r="N32" s="4">
        <f t="shared" si="3"/>
        <v>47.105338135880601</v>
      </c>
      <c r="O32" s="4">
        <f t="shared" si="4"/>
        <v>23.5526690679403</v>
      </c>
    </row>
    <row r="33" spans="1:15" x14ac:dyDescent="0.25">
      <c r="A33" s="3">
        <v>42192</v>
      </c>
      <c r="B33" s="4" t="s">
        <v>39</v>
      </c>
      <c r="C33" s="4">
        <v>222</v>
      </c>
      <c r="D33" s="4" t="s">
        <v>65</v>
      </c>
      <c r="E33" s="4">
        <v>32</v>
      </c>
      <c r="F33" s="4" t="s">
        <v>27</v>
      </c>
      <c r="G33" s="4">
        <v>10</v>
      </c>
      <c r="H33" s="5">
        <v>2553575.5279999999</v>
      </c>
      <c r="I33" s="5">
        <v>188156.128</v>
      </c>
      <c r="J33" s="4">
        <f t="shared" si="0"/>
        <v>13.571577790971549</v>
      </c>
      <c r="K33" s="4" t="str">
        <f t="shared" si="1"/>
        <v>high</v>
      </c>
      <c r="L33" s="4">
        <f t="shared" si="8"/>
        <v>34.803909817031297</v>
      </c>
      <c r="M33" s="4">
        <f t="shared" si="2"/>
        <v>34.943684555252304</v>
      </c>
      <c r="N33" s="4">
        <f t="shared" si="3"/>
        <v>38.787489856330055</v>
      </c>
      <c r="O33" s="4">
        <f t="shared" si="4"/>
        <v>19.393744928165027</v>
      </c>
    </row>
    <row r="34" spans="1:15" x14ac:dyDescent="0.25">
      <c r="A34" s="3">
        <v>42164</v>
      </c>
      <c r="B34" s="4" t="s">
        <v>41</v>
      </c>
      <c r="C34" s="4">
        <v>222</v>
      </c>
      <c r="D34" s="4" t="s">
        <v>66</v>
      </c>
      <c r="E34" s="4">
        <v>33</v>
      </c>
      <c r="F34" s="4" t="s">
        <v>27</v>
      </c>
      <c r="G34" s="4">
        <v>15</v>
      </c>
      <c r="H34" s="5">
        <v>5543481.0640000002</v>
      </c>
      <c r="I34" s="5">
        <v>201727.19</v>
      </c>
      <c r="J34" s="4">
        <f t="shared" si="0"/>
        <v>27.480088648436535</v>
      </c>
      <c r="K34" s="4" t="str">
        <f t="shared" si="1"/>
        <v>high</v>
      </c>
      <c r="L34" s="4">
        <f t="shared" si="8"/>
        <v>70.632119135591282</v>
      </c>
      <c r="M34" s="4">
        <f t="shared" si="2"/>
        <v>70.915782264649877</v>
      </c>
      <c r="N34" s="4">
        <f t="shared" si="3"/>
        <v>78.71651831376137</v>
      </c>
      <c r="O34" s="4">
        <f t="shared" si="4"/>
        <v>26.238839437920454</v>
      </c>
    </row>
    <row r="35" spans="1:15" x14ac:dyDescent="0.25">
      <c r="A35" s="3">
        <v>42164</v>
      </c>
      <c r="B35" s="4" t="s">
        <v>39</v>
      </c>
      <c r="C35" s="4">
        <v>222</v>
      </c>
      <c r="D35" s="4" t="s">
        <v>67</v>
      </c>
      <c r="E35" s="4">
        <v>34</v>
      </c>
      <c r="F35" s="4" t="s">
        <v>62</v>
      </c>
      <c r="G35" s="4">
        <v>20</v>
      </c>
      <c r="H35" s="5">
        <v>5783923.1500000004</v>
      </c>
      <c r="I35" s="5">
        <v>187522.63</v>
      </c>
      <c r="J35" s="4">
        <f t="shared" si="0"/>
        <v>30.84386748415378</v>
      </c>
      <c r="K35" s="4" t="str">
        <f t="shared" si="1"/>
        <v>high</v>
      </c>
      <c r="L35" s="4">
        <f t="shared" si="8"/>
        <v>79.297185688185934</v>
      </c>
      <c r="M35" s="4">
        <f t="shared" si="2"/>
        <v>79.615648281311181</v>
      </c>
      <c r="N35" s="4">
        <f t="shared" si="3"/>
        <v>88.373369592255401</v>
      </c>
      <c r="O35" s="4">
        <f t="shared" si="4"/>
        <v>22.09334239806385</v>
      </c>
    </row>
    <row r="36" spans="1:15" x14ac:dyDescent="0.25">
      <c r="A36" s="3">
        <v>42164</v>
      </c>
      <c r="B36" s="4" t="s">
        <v>46</v>
      </c>
      <c r="C36" s="4">
        <v>222</v>
      </c>
      <c r="D36" s="4" t="s">
        <v>68</v>
      </c>
      <c r="E36" s="4">
        <v>35</v>
      </c>
      <c r="F36" s="4" t="s">
        <v>27</v>
      </c>
      <c r="G36" s="4">
        <v>15</v>
      </c>
      <c r="H36" s="5">
        <v>4300657.1780000003</v>
      </c>
      <c r="I36" s="5">
        <v>178106.87599999999</v>
      </c>
      <c r="J36" s="4">
        <f t="shared" si="0"/>
        <v>24.146497173977721</v>
      </c>
      <c r="K36" s="4" t="str">
        <f t="shared" si="1"/>
        <v>high</v>
      </c>
      <c r="L36" s="4">
        <f t="shared" si="8"/>
        <v>62.044814976758687</v>
      </c>
      <c r="M36" s="4">
        <f t="shared" si="2"/>
        <v>62.293990940520764</v>
      </c>
      <c r="N36" s="4">
        <f t="shared" si="3"/>
        <v>69.146329943978046</v>
      </c>
      <c r="O36" s="4">
        <f t="shared" si="4"/>
        <v>23.048776647992682</v>
      </c>
    </row>
    <row r="37" spans="1:15" x14ac:dyDescent="0.25">
      <c r="A37" s="3">
        <v>42192</v>
      </c>
      <c r="B37" s="4" t="s">
        <v>44</v>
      </c>
      <c r="C37" s="4">
        <v>222</v>
      </c>
      <c r="D37" s="4" t="s">
        <v>69</v>
      </c>
      <c r="E37" s="4">
        <v>36</v>
      </c>
      <c r="F37" s="4" t="s">
        <v>27</v>
      </c>
      <c r="G37" s="4">
        <v>20</v>
      </c>
      <c r="H37" s="5">
        <v>2888667.46</v>
      </c>
      <c r="I37" s="5">
        <v>183736.128</v>
      </c>
      <c r="J37" s="4">
        <f t="shared" si="0"/>
        <v>15.721826139712707</v>
      </c>
      <c r="K37" s="4" t="str">
        <f t="shared" si="1"/>
        <v>high</v>
      </c>
      <c r="L37" s="4">
        <f t="shared" si="8"/>
        <v>40.342931838518048</v>
      </c>
      <c r="M37" s="4">
        <f t="shared" si="2"/>
        <v>40.504951645098437</v>
      </c>
      <c r="N37" s="4">
        <f t="shared" si="3"/>
        <v>44.960496326059264</v>
      </c>
      <c r="O37" s="4">
        <f t="shared" si="4"/>
        <v>11.240124081514816</v>
      </c>
    </row>
    <row r="38" spans="1:15" x14ac:dyDescent="0.25">
      <c r="A38" s="3">
        <v>42192</v>
      </c>
      <c r="B38" s="4" t="s">
        <v>54</v>
      </c>
      <c r="C38" s="4">
        <v>222</v>
      </c>
      <c r="D38" s="4" t="s">
        <v>70</v>
      </c>
      <c r="E38" s="4">
        <v>37</v>
      </c>
      <c r="F38" s="4" t="s">
        <v>27</v>
      </c>
      <c r="G38" s="4">
        <v>10</v>
      </c>
      <c r="H38" s="5">
        <v>2407395.3679999998</v>
      </c>
      <c r="I38" s="5">
        <v>185343.35800000001</v>
      </c>
      <c r="J38" s="4">
        <f t="shared" si="0"/>
        <v>12.988840787054261</v>
      </c>
      <c r="K38" s="4" t="str">
        <f t="shared" si="1"/>
        <v>high</v>
      </c>
      <c r="L38" s="4">
        <f t="shared" si="8"/>
        <v>33.302784098542659</v>
      </c>
      <c r="M38" s="4">
        <f t="shared" si="2"/>
        <v>33.436530219420334</v>
      </c>
      <c r="N38" s="4">
        <f t="shared" si="3"/>
        <v>37.114548543556573</v>
      </c>
      <c r="O38" s="4">
        <f t="shared" si="4"/>
        <v>18.557274271778287</v>
      </c>
    </row>
    <row r="39" spans="1:15" x14ac:dyDescent="0.25">
      <c r="A39" s="3">
        <v>42192</v>
      </c>
      <c r="B39" s="4" t="s">
        <v>46</v>
      </c>
      <c r="C39" s="4">
        <v>222</v>
      </c>
      <c r="D39" s="4" t="s">
        <v>71</v>
      </c>
      <c r="E39" s="4">
        <v>38</v>
      </c>
      <c r="F39" s="4" t="s">
        <v>62</v>
      </c>
      <c r="G39" s="4">
        <v>10</v>
      </c>
      <c r="H39" s="5">
        <v>2985287.6179999998</v>
      </c>
      <c r="I39" s="5">
        <v>211140.13800000001</v>
      </c>
      <c r="J39" s="4">
        <f t="shared" si="0"/>
        <v>14.138892047138851</v>
      </c>
      <c r="K39" s="4" t="str">
        <f t="shared" si="1"/>
        <v>high</v>
      </c>
      <c r="L39" s="4">
        <f t="shared" si="8"/>
        <v>36.265306664448353</v>
      </c>
      <c r="M39" s="4">
        <f t="shared" si="2"/>
        <v>36.410950466313608</v>
      </c>
      <c r="N39" s="4">
        <f t="shared" si="3"/>
        <v>40.416155017608105</v>
      </c>
      <c r="O39" s="4">
        <f t="shared" si="4"/>
        <v>20.208077508804053</v>
      </c>
    </row>
    <row r="40" spans="1:15" x14ac:dyDescent="0.25">
      <c r="A40" s="3">
        <v>42192</v>
      </c>
      <c r="B40" s="4" t="s">
        <v>41</v>
      </c>
      <c r="C40" s="4">
        <v>222</v>
      </c>
      <c r="D40" s="4" t="s">
        <v>72</v>
      </c>
      <c r="E40" s="4">
        <v>39</v>
      </c>
      <c r="F40" s="4" t="s">
        <v>62</v>
      </c>
      <c r="G40" s="4">
        <v>10</v>
      </c>
      <c r="H40" s="5">
        <v>2605616.88</v>
      </c>
      <c r="I40" s="5">
        <v>178034.076</v>
      </c>
      <c r="J40" s="4">
        <f t="shared" si="0"/>
        <v>14.635495285745185</v>
      </c>
      <c r="K40" s="4" t="str">
        <f t="shared" si="1"/>
        <v>high</v>
      </c>
      <c r="L40" s="4">
        <f t="shared" si="8"/>
        <v>37.544552513511555</v>
      </c>
      <c r="M40" s="4">
        <f t="shared" si="2"/>
        <v>37.695333848907175</v>
      </c>
      <c r="N40" s="4">
        <f t="shared" si="3"/>
        <v>41.841820572286963</v>
      </c>
      <c r="O40" s="4">
        <f t="shared" si="4"/>
        <v>20.920910286143481</v>
      </c>
    </row>
    <row r="41" spans="1:15" x14ac:dyDescent="0.25">
      <c r="A41" s="3">
        <v>42192</v>
      </c>
      <c r="B41" s="4" t="s">
        <v>57</v>
      </c>
      <c r="C41" s="4">
        <v>222</v>
      </c>
      <c r="D41" s="4" t="s">
        <v>73</v>
      </c>
      <c r="E41" s="4">
        <v>40</v>
      </c>
      <c r="F41" s="4" t="s">
        <v>27</v>
      </c>
      <c r="G41" s="4">
        <v>10</v>
      </c>
      <c r="H41" s="5">
        <v>2558427.4</v>
      </c>
      <c r="I41" s="5">
        <v>178446.984</v>
      </c>
      <c r="J41" s="4">
        <f t="shared" si="0"/>
        <v>14.337184875032687</v>
      </c>
      <c r="K41" s="4" t="str">
        <f t="shared" si="1"/>
        <v>high</v>
      </c>
      <c r="L41" s="4">
        <f t="shared" si="8"/>
        <v>36.776107354540663</v>
      </c>
      <c r="M41" s="4">
        <f t="shared" si="2"/>
        <v>36.923802564799864</v>
      </c>
      <c r="N41" s="4">
        <f t="shared" si="3"/>
        <v>40.985420846927852</v>
      </c>
      <c r="O41" s="4">
        <f t="shared" si="4"/>
        <v>20.492710423463926</v>
      </c>
    </row>
    <row r="42" spans="1:15" x14ac:dyDescent="0.25">
      <c r="A42" s="3">
        <v>42192</v>
      </c>
      <c r="B42" s="4" t="s">
        <v>39</v>
      </c>
      <c r="C42" s="4">
        <v>222</v>
      </c>
      <c r="D42" s="4" t="s">
        <v>74</v>
      </c>
      <c r="E42" s="4">
        <v>41</v>
      </c>
      <c r="F42" s="4" t="s">
        <v>62</v>
      </c>
      <c r="G42" s="4">
        <v>10</v>
      </c>
      <c r="H42" s="5">
        <v>1245175.9140000001</v>
      </c>
      <c r="I42" s="5">
        <v>190722.07199999999</v>
      </c>
      <c r="J42" s="4">
        <f t="shared" si="0"/>
        <v>6.5287457342640458</v>
      </c>
      <c r="K42" s="4" t="str">
        <f t="shared" si="1"/>
        <v>high</v>
      </c>
      <c r="L42" s="4">
        <f t="shared" si="8"/>
        <v>16.661632494240202</v>
      </c>
      <c r="M42" s="4">
        <f t="shared" si="2"/>
        <v>16.728546680964055</v>
      </c>
      <c r="N42" s="4">
        <f t="shared" si="3"/>
        <v>18.568686815870102</v>
      </c>
      <c r="O42" s="4">
        <f t="shared" si="4"/>
        <v>9.2843434079350509</v>
      </c>
    </row>
    <row r="43" spans="1:15" x14ac:dyDescent="0.25">
      <c r="A43" s="3">
        <v>42192</v>
      </c>
      <c r="B43" s="4" t="s">
        <v>35</v>
      </c>
      <c r="C43" s="4">
        <v>222</v>
      </c>
      <c r="D43" s="4" t="s">
        <v>75</v>
      </c>
      <c r="E43" s="4">
        <v>42</v>
      </c>
      <c r="F43" s="4" t="s">
        <v>62</v>
      </c>
      <c r="G43" s="4">
        <v>20</v>
      </c>
      <c r="H43" s="5">
        <v>2820900.324</v>
      </c>
      <c r="I43" s="5">
        <v>176175.88800000001</v>
      </c>
      <c r="J43" s="4">
        <f t="shared" si="0"/>
        <v>16.011841098255172</v>
      </c>
      <c r="K43" s="4" t="str">
        <f t="shared" si="1"/>
        <v>high</v>
      </c>
      <c r="L43" s="4">
        <f t="shared" si="8"/>
        <v>41.090007981079779</v>
      </c>
      <c r="M43" s="4">
        <f t="shared" si="2"/>
        <v>41.255028093453596</v>
      </c>
      <c r="N43" s="4">
        <f t="shared" si="3"/>
        <v>45.793081183733491</v>
      </c>
      <c r="O43" s="4">
        <f t="shared" si="4"/>
        <v>11.448270295933373</v>
      </c>
    </row>
    <row r="44" spans="1:15" x14ac:dyDescent="0.25">
      <c r="A44" s="3">
        <v>42192</v>
      </c>
      <c r="B44" s="4" t="s">
        <v>46</v>
      </c>
      <c r="C44" s="4">
        <v>222</v>
      </c>
      <c r="D44" s="4" t="s">
        <v>76</v>
      </c>
      <c r="E44" s="4">
        <v>43</v>
      </c>
      <c r="F44" s="4" t="s">
        <v>27</v>
      </c>
      <c r="G44" s="4">
        <v>10</v>
      </c>
      <c r="H44" s="5">
        <v>2855442.7740000002</v>
      </c>
      <c r="I44" s="5">
        <v>192197.56599999999</v>
      </c>
      <c r="J44" s="4">
        <f t="shared" si="0"/>
        <v>14.856810278232141</v>
      </c>
      <c r="K44" s="4" t="str">
        <f t="shared" si="1"/>
        <v>high</v>
      </c>
      <c r="L44" s="4">
        <f t="shared" si="8"/>
        <v>38.114658109820041</v>
      </c>
      <c r="M44" s="4">
        <f t="shared" si="2"/>
        <v>38.267729025923728</v>
      </c>
      <c r="N44" s="4">
        <f t="shared" si="3"/>
        <v>42.477179218775333</v>
      </c>
      <c r="O44" s="4">
        <f t="shared" si="4"/>
        <v>21.238589609387667</v>
      </c>
    </row>
    <row r="45" spans="1:15" x14ac:dyDescent="0.25">
      <c r="A45" s="3">
        <v>42192</v>
      </c>
      <c r="B45" s="4" t="s">
        <v>44</v>
      </c>
      <c r="C45" s="4">
        <v>222</v>
      </c>
      <c r="D45" s="4" t="s">
        <v>77</v>
      </c>
      <c r="E45" s="4">
        <v>44</v>
      </c>
      <c r="F45" s="4" t="s">
        <v>62</v>
      </c>
      <c r="G45" s="4">
        <v>20</v>
      </c>
      <c r="H45" s="5">
        <v>2395525.3659999999</v>
      </c>
      <c r="I45" s="5">
        <v>185846.57800000001</v>
      </c>
      <c r="J45" s="4">
        <f t="shared" si="0"/>
        <v>12.889800779651697</v>
      </c>
      <c r="K45" s="4" t="str">
        <f t="shared" si="1"/>
        <v>high</v>
      </c>
      <c r="L45" s="4">
        <f t="shared" si="8"/>
        <v>33.047657855877631</v>
      </c>
      <c r="M45" s="4">
        <f t="shared" si="2"/>
        <v>33.18037937337111</v>
      </c>
      <c r="N45" s="4">
        <f t="shared" si="3"/>
        <v>36.830221104441932</v>
      </c>
      <c r="O45" s="4">
        <f t="shared" si="4"/>
        <v>9.2075552761104831</v>
      </c>
    </row>
    <row r="46" spans="1:15" x14ac:dyDescent="0.25">
      <c r="A46" s="3">
        <v>42192</v>
      </c>
      <c r="B46" s="4" t="s">
        <v>25</v>
      </c>
      <c r="C46" s="4">
        <v>222</v>
      </c>
      <c r="D46" s="4" t="s">
        <v>78</v>
      </c>
      <c r="E46" s="4">
        <v>45</v>
      </c>
      <c r="F46" s="4" t="s">
        <v>27</v>
      </c>
      <c r="G46" s="4">
        <v>20</v>
      </c>
      <c r="H46" s="5">
        <v>3462354.3459999999</v>
      </c>
      <c r="I46" s="5">
        <v>187986.986</v>
      </c>
      <c r="J46" s="4">
        <f t="shared" si="0"/>
        <v>18.418053396526076</v>
      </c>
      <c r="K46" s="4" t="str">
        <f t="shared" si="1"/>
        <v>high</v>
      </c>
      <c r="L46" s="4">
        <f t="shared" si="8"/>
        <v>47.288391026599889</v>
      </c>
      <c r="M46" s="4">
        <f t="shared" si="2"/>
        <v>47.478304243574186</v>
      </c>
      <c r="N46" s="4">
        <f t="shared" si="3"/>
        <v>52.700917710367342</v>
      </c>
      <c r="O46" s="4">
        <f t="shared" si="4"/>
        <v>13.175229427591836</v>
      </c>
    </row>
    <row r="47" spans="1:15" x14ac:dyDescent="0.25">
      <c r="A47" s="3">
        <v>42192</v>
      </c>
      <c r="B47" s="4" t="s">
        <v>57</v>
      </c>
      <c r="C47" s="4">
        <v>222</v>
      </c>
      <c r="D47" s="4" t="s">
        <v>79</v>
      </c>
      <c r="E47" s="4">
        <v>46</v>
      </c>
      <c r="F47" s="4" t="s">
        <v>62</v>
      </c>
      <c r="G47" s="4">
        <v>10</v>
      </c>
      <c r="H47" s="5">
        <v>2717026.9360000002</v>
      </c>
      <c r="I47" s="5">
        <v>143050.27600000001</v>
      </c>
      <c r="J47" s="4">
        <f t="shared" si="0"/>
        <v>18.993510617204262</v>
      </c>
      <c r="K47" s="4" t="str">
        <f t="shared" si="1"/>
        <v>high</v>
      </c>
      <c r="L47" s="4">
        <f t="shared" si="8"/>
        <v>48.770764083473111</v>
      </c>
      <c r="M47" s="4">
        <f t="shared" si="2"/>
        <v>48.966630605896697</v>
      </c>
      <c r="N47" s="4">
        <f t="shared" si="3"/>
        <v>54.352959972545328</v>
      </c>
      <c r="O47" s="4">
        <f t="shared" si="4"/>
        <v>27.176479986272664</v>
      </c>
    </row>
    <row r="48" spans="1:15" x14ac:dyDescent="0.25">
      <c r="A48" s="3">
        <v>42192</v>
      </c>
      <c r="B48" s="4" t="s">
        <v>35</v>
      </c>
      <c r="C48" s="4">
        <v>222</v>
      </c>
      <c r="D48" s="4" t="s">
        <v>80</v>
      </c>
      <c r="E48" s="4">
        <v>47</v>
      </c>
      <c r="F48" s="4" t="s">
        <v>27</v>
      </c>
      <c r="G48" s="4">
        <v>20</v>
      </c>
      <c r="H48" s="5">
        <v>2673925.946</v>
      </c>
      <c r="I48" s="5">
        <v>185298.606</v>
      </c>
      <c r="J48" s="4">
        <f t="shared" si="0"/>
        <v>14.430361910008109</v>
      </c>
      <c r="K48" s="4" t="str">
        <f t="shared" si="1"/>
        <v>high</v>
      </c>
      <c r="L48" s="4">
        <f t="shared" si="8"/>
        <v>37.016130628562877</v>
      </c>
      <c r="M48" s="4">
        <f t="shared" si="2"/>
        <v>37.16478978771373</v>
      </c>
      <c r="N48" s="4">
        <f t="shared" si="3"/>
        <v>41.252916664362239</v>
      </c>
      <c r="O48" s="4">
        <f t="shared" si="4"/>
        <v>10.31322916609056</v>
      </c>
    </row>
    <row r="49" spans="1:15" x14ac:dyDescent="0.25">
      <c r="A49" s="3">
        <v>42192</v>
      </c>
      <c r="B49" s="4" t="s">
        <v>54</v>
      </c>
      <c r="C49" s="4">
        <v>222</v>
      </c>
      <c r="D49" s="4" t="s">
        <v>81</v>
      </c>
      <c r="E49" s="4">
        <v>48</v>
      </c>
      <c r="F49" s="4" t="s">
        <v>62</v>
      </c>
      <c r="G49" s="4">
        <v>10</v>
      </c>
      <c r="H49" s="5">
        <v>2290606.1979999999</v>
      </c>
      <c r="I49" s="5">
        <v>187240.69399999999</v>
      </c>
      <c r="J49" s="4">
        <f t="shared" si="0"/>
        <v>12.233484874821068</v>
      </c>
      <c r="K49" s="4" t="str">
        <f t="shared" si="1"/>
        <v>high</v>
      </c>
      <c r="L49" s="4">
        <f t="shared" si="8"/>
        <v>31.356993495159884</v>
      </c>
      <c r="M49" s="4">
        <f t="shared" si="2"/>
        <v>31.482925195943658</v>
      </c>
      <c r="N49" s="4">
        <f t="shared" si="3"/>
        <v>34.946046967497459</v>
      </c>
      <c r="O49" s="4">
        <f t="shared" si="4"/>
        <v>17.473023483748729</v>
      </c>
    </row>
    <row r="50" spans="1:15" x14ac:dyDescent="0.25">
      <c r="A50" s="3">
        <v>42220</v>
      </c>
      <c r="B50" s="4" t="s">
        <v>82</v>
      </c>
      <c r="C50" s="4">
        <v>222</v>
      </c>
      <c r="D50" s="4" t="s">
        <v>83</v>
      </c>
      <c r="E50" s="4">
        <v>49</v>
      </c>
      <c r="F50" s="4" t="s">
        <v>27</v>
      </c>
      <c r="G50" s="4">
        <v>10</v>
      </c>
      <c r="H50" s="5">
        <v>2918050.0120000001</v>
      </c>
      <c r="I50" s="5">
        <v>182179.226</v>
      </c>
      <c r="J50" s="4">
        <f t="shared" si="0"/>
        <v>16.017468490068129</v>
      </c>
      <c r="K50" s="4" t="str">
        <f t="shared" si="1"/>
        <v>high</v>
      </c>
      <c r="L50" s="4">
        <f t="shared" si="8"/>
        <v>41.104504096002394</v>
      </c>
      <c r="M50" s="4">
        <f t="shared" si="2"/>
        <v>41.26958242570521</v>
      </c>
      <c r="N50" s="4">
        <f t="shared" si="3"/>
        <v>45.809236492532776</v>
      </c>
      <c r="O50" s="4">
        <f t="shared" si="4"/>
        <v>22.904618246266388</v>
      </c>
    </row>
    <row r="51" spans="1:15" x14ac:dyDescent="0.25">
      <c r="A51" s="3">
        <v>42220</v>
      </c>
      <c r="B51" s="4" t="s">
        <v>84</v>
      </c>
      <c r="C51" s="4">
        <v>222</v>
      </c>
      <c r="D51" s="4" t="s">
        <v>85</v>
      </c>
      <c r="E51" s="4">
        <v>50</v>
      </c>
      <c r="F51" s="4" t="s">
        <v>62</v>
      </c>
      <c r="G51" s="4">
        <v>15</v>
      </c>
      <c r="H51" s="5">
        <v>3376989.764</v>
      </c>
      <c r="I51" s="5">
        <v>180760.60800000001</v>
      </c>
      <c r="J51" s="4">
        <f t="shared" si="0"/>
        <v>18.682111115713884</v>
      </c>
      <c r="K51" s="4" t="str">
        <f t="shared" si="1"/>
        <v>high</v>
      </c>
      <c r="L51" s="4">
        <f t="shared" si="8"/>
        <v>47.968601534554054</v>
      </c>
      <c r="M51" s="4">
        <f t="shared" si="2"/>
        <v>48.161246520636602</v>
      </c>
      <c r="N51" s="4">
        <f t="shared" si="3"/>
        <v>53.458983637906627</v>
      </c>
      <c r="O51" s="4">
        <f t="shared" si="4"/>
        <v>17.819661212635541</v>
      </c>
    </row>
    <row r="52" spans="1:15" x14ac:dyDescent="0.25">
      <c r="A52" s="3">
        <v>42220</v>
      </c>
      <c r="B52" s="4" t="s">
        <v>86</v>
      </c>
      <c r="C52" s="4">
        <v>222</v>
      </c>
      <c r="D52" s="4" t="s">
        <v>87</v>
      </c>
      <c r="E52" s="4">
        <v>51</v>
      </c>
      <c r="F52" s="4" t="s">
        <v>62</v>
      </c>
      <c r="G52" s="4">
        <v>10</v>
      </c>
      <c r="H52" s="5">
        <v>1863160.196</v>
      </c>
      <c r="I52" s="5">
        <v>199979.00599999999</v>
      </c>
      <c r="J52" s="4">
        <f t="shared" si="0"/>
        <v>9.3167789622876711</v>
      </c>
      <c r="K52" s="4" t="str">
        <f t="shared" si="1"/>
        <v>high</v>
      </c>
      <c r="L52" s="4">
        <f t="shared" si="8"/>
        <v>23.843583107387097</v>
      </c>
      <c r="M52" s="4">
        <f t="shared" si="2"/>
        <v>23.939340469264152</v>
      </c>
      <c r="N52" s="4">
        <f t="shared" si="3"/>
        <v>26.572667920883209</v>
      </c>
      <c r="O52" s="4">
        <f t="shared" si="4"/>
        <v>13.286333960441604</v>
      </c>
    </row>
    <row r="53" spans="1:15" x14ac:dyDescent="0.25">
      <c r="A53" s="3">
        <v>42220</v>
      </c>
      <c r="B53" s="4" t="s">
        <v>84</v>
      </c>
      <c r="C53" s="4">
        <v>222</v>
      </c>
      <c r="D53" s="4" t="s">
        <v>88</v>
      </c>
      <c r="E53" s="4">
        <v>52</v>
      </c>
      <c r="F53" s="4" t="s">
        <v>27</v>
      </c>
      <c r="G53" s="4">
        <v>15</v>
      </c>
      <c r="H53" s="5">
        <v>3921232.8480000002</v>
      </c>
      <c r="I53" s="5">
        <v>178573.60200000001</v>
      </c>
      <c r="J53" s="4">
        <f t="shared" si="0"/>
        <v>21.958636685841167</v>
      </c>
      <c r="K53" s="4" t="str">
        <f t="shared" si="1"/>
        <v>high</v>
      </c>
      <c r="L53" s="4">
        <f t="shared" si="8"/>
        <v>56.408904394232785</v>
      </c>
      <c r="M53" s="4">
        <f t="shared" si="2"/>
        <v>56.635446178948577</v>
      </c>
      <c r="N53" s="4">
        <f t="shared" si="3"/>
        <v>62.865345258632921</v>
      </c>
      <c r="O53" s="4">
        <f t="shared" si="4"/>
        <v>20.955115086210974</v>
      </c>
    </row>
    <row r="54" spans="1:15" x14ac:dyDescent="0.25">
      <c r="A54" s="3">
        <v>42220</v>
      </c>
      <c r="B54" s="4" t="s">
        <v>89</v>
      </c>
      <c r="C54" s="4">
        <v>222</v>
      </c>
      <c r="D54" s="4" t="s">
        <v>90</v>
      </c>
      <c r="E54" s="4">
        <v>53</v>
      </c>
      <c r="F54" s="4" t="s">
        <v>62</v>
      </c>
      <c r="G54" s="4">
        <v>10</v>
      </c>
      <c r="H54" s="5">
        <v>3271035.176</v>
      </c>
      <c r="I54" s="5">
        <v>178076.79999999999</v>
      </c>
      <c r="J54" s="4">
        <f t="shared" si="0"/>
        <v>18.368676750705315</v>
      </c>
      <c r="K54" s="4" t="str">
        <f t="shared" si="1"/>
        <v>high</v>
      </c>
      <c r="L54" s="4">
        <f t="shared" si="8"/>
        <v>47.161197193985871</v>
      </c>
      <c r="M54" s="4">
        <f t="shared" si="2"/>
        <v>47.350599592355287</v>
      </c>
      <c r="N54" s="4">
        <f t="shared" si="3"/>
        <v>52.559165547514361</v>
      </c>
      <c r="O54" s="4">
        <f t="shared" si="4"/>
        <v>26.279582773757181</v>
      </c>
    </row>
    <row r="55" spans="1:15" x14ac:dyDescent="0.25">
      <c r="A55" s="3">
        <v>42220</v>
      </c>
      <c r="B55" s="4" t="s">
        <v>82</v>
      </c>
      <c r="C55" s="4">
        <v>222</v>
      </c>
      <c r="D55" s="4" t="s">
        <v>91</v>
      </c>
      <c r="E55" s="4">
        <v>54</v>
      </c>
      <c r="F55" s="4" t="s">
        <v>62</v>
      </c>
      <c r="G55" s="4">
        <v>10</v>
      </c>
      <c r="H55" s="5">
        <v>2468960.838</v>
      </c>
      <c r="I55" s="5">
        <v>176379.65400000001</v>
      </c>
      <c r="J55" s="4">
        <f t="shared" si="0"/>
        <v>13.997991162858273</v>
      </c>
      <c r="K55" s="4" t="str">
        <f t="shared" si="1"/>
        <v>high</v>
      </c>
      <c r="L55" s="4">
        <f t="shared" si="8"/>
        <v>35.902347148012041</v>
      </c>
      <c r="M55" s="4">
        <f t="shared" si="2"/>
        <v>36.046533281136583</v>
      </c>
      <c r="N55" s="4">
        <f t="shared" si="3"/>
        <v>40.011651942061604</v>
      </c>
      <c r="O55" s="4">
        <f t="shared" si="4"/>
        <v>20.005825971030802</v>
      </c>
    </row>
    <row r="56" spans="1:15" x14ac:dyDescent="0.25">
      <c r="A56" s="3">
        <v>42220</v>
      </c>
      <c r="B56" s="4" t="s">
        <v>89</v>
      </c>
      <c r="C56" s="4">
        <v>222</v>
      </c>
      <c r="D56" s="4" t="s">
        <v>92</v>
      </c>
      <c r="E56" s="4">
        <v>55</v>
      </c>
      <c r="F56" s="4" t="s">
        <v>27</v>
      </c>
      <c r="G56" s="4">
        <v>10</v>
      </c>
      <c r="H56" s="5">
        <v>2783981.3119999999</v>
      </c>
      <c r="I56" s="5">
        <v>179405.47</v>
      </c>
      <c r="J56" s="4">
        <f t="shared" si="0"/>
        <v>15.517817332994362</v>
      </c>
      <c r="K56" s="4" t="str">
        <f t="shared" si="1"/>
        <v>high</v>
      </c>
      <c r="L56" s="4">
        <f t="shared" si="8"/>
        <v>39.817406834091607</v>
      </c>
      <c r="M56" s="4">
        <f t="shared" si="2"/>
        <v>39.977316098485545</v>
      </c>
      <c r="N56" s="4">
        <f t="shared" si="3"/>
        <v>44.374820869318953</v>
      </c>
      <c r="O56" s="4">
        <f t="shared" si="4"/>
        <v>22.187410434659476</v>
      </c>
    </row>
    <row r="57" spans="1:15" x14ac:dyDescent="0.25">
      <c r="A57" s="3">
        <v>42306</v>
      </c>
      <c r="B57" s="4" t="s">
        <v>57</v>
      </c>
      <c r="C57" s="4">
        <v>222</v>
      </c>
      <c r="D57" s="4" t="s">
        <v>93</v>
      </c>
      <c r="E57" s="4">
        <v>56</v>
      </c>
      <c r="F57" s="4" t="s">
        <v>27</v>
      </c>
      <c r="G57" s="4">
        <v>10</v>
      </c>
      <c r="H57" s="5">
        <v>4057936.86</v>
      </c>
      <c r="I57" s="5">
        <v>179374.00200000001</v>
      </c>
      <c r="J57" s="4">
        <f t="shared" si="0"/>
        <v>22.622770383413755</v>
      </c>
      <c r="K57" s="4" t="str">
        <f t="shared" si="1"/>
        <v>high</v>
      </c>
      <c r="L57" s="4">
        <f t="shared" si="8"/>
        <v>58.119707324610395</v>
      </c>
      <c r="M57" s="4">
        <f t="shared" si="2"/>
        <v>58.353119803825692</v>
      </c>
      <c r="N57" s="4">
        <f t="shared" si="3"/>
        <v>64.771962982246521</v>
      </c>
      <c r="O57" s="4">
        <f t="shared" si="4"/>
        <v>32.38598149112326</v>
      </c>
    </row>
    <row r="58" spans="1:15" x14ac:dyDescent="0.25">
      <c r="A58" s="3">
        <v>42306</v>
      </c>
      <c r="B58" s="4" t="s">
        <v>50</v>
      </c>
      <c r="C58" s="4">
        <v>222</v>
      </c>
      <c r="D58" s="4" t="s">
        <v>94</v>
      </c>
      <c r="E58" s="4">
        <v>57</v>
      </c>
      <c r="F58" s="4" t="s">
        <v>27</v>
      </c>
      <c r="G58" s="4">
        <v>10</v>
      </c>
      <c r="H58" s="5">
        <v>3894423.9920000001</v>
      </c>
      <c r="I58" s="5">
        <v>159773.228</v>
      </c>
      <c r="J58" s="4">
        <f t="shared" si="0"/>
        <v>24.374696817166392</v>
      </c>
      <c r="K58" s="4" t="str">
        <f t="shared" si="1"/>
        <v>high</v>
      </c>
      <c r="L58" s="4">
        <f t="shared" si="8"/>
        <v>62.632655376523417</v>
      </c>
      <c r="M58" s="4">
        <f t="shared" si="2"/>
        <v>62.884192145103825</v>
      </c>
      <c r="N58" s="4">
        <f t="shared" si="3"/>
        <v>69.80145328106525</v>
      </c>
      <c r="O58" s="4">
        <f t="shared" si="4"/>
        <v>34.900726640532625</v>
      </c>
    </row>
    <row r="59" spans="1:15" x14ac:dyDescent="0.25">
      <c r="A59" s="3">
        <v>42306</v>
      </c>
      <c r="B59" s="4" t="s">
        <v>35</v>
      </c>
      <c r="C59" s="4">
        <v>222</v>
      </c>
      <c r="D59" s="4" t="s">
        <v>95</v>
      </c>
      <c r="E59" s="4">
        <v>58</v>
      </c>
      <c r="F59" s="4" t="s">
        <v>62</v>
      </c>
      <c r="G59" s="4">
        <v>10</v>
      </c>
      <c r="H59" s="5">
        <v>1570754.906</v>
      </c>
      <c r="I59" s="5">
        <v>170287.78400000001</v>
      </c>
      <c r="J59" s="4">
        <f t="shared" si="0"/>
        <v>9.2241197172428997</v>
      </c>
      <c r="K59" s="4" t="str">
        <f t="shared" si="1"/>
        <v>high</v>
      </c>
      <c r="L59" s="4">
        <f t="shared" si="8"/>
        <v>23.604893655958008</v>
      </c>
      <c r="M59" s="4">
        <f t="shared" si="2"/>
        <v>23.69969242566065</v>
      </c>
      <c r="N59" s="4">
        <f t="shared" si="3"/>
        <v>26.30665859248332</v>
      </c>
      <c r="O59" s="4">
        <f t="shared" si="4"/>
        <v>13.15332929624166</v>
      </c>
    </row>
    <row r="60" spans="1:15" x14ac:dyDescent="0.25">
      <c r="A60" s="3">
        <v>42306</v>
      </c>
      <c r="B60" s="4" t="s">
        <v>54</v>
      </c>
      <c r="C60" s="4">
        <v>222</v>
      </c>
      <c r="D60" s="4" t="s">
        <v>96</v>
      </c>
      <c r="E60" s="4">
        <v>59</v>
      </c>
      <c r="F60" s="4" t="s">
        <v>62</v>
      </c>
      <c r="G60" s="4">
        <v>10</v>
      </c>
      <c r="H60" s="5">
        <v>3599735.966</v>
      </c>
      <c r="I60" s="5">
        <v>157070.886</v>
      </c>
      <c r="J60" s="4">
        <f t="shared" si="0"/>
        <v>22.917907052488392</v>
      </c>
      <c r="K60" s="4" t="str">
        <f t="shared" si="1"/>
        <v>high</v>
      </c>
      <c r="L60" s="4">
        <f t="shared" si="8"/>
        <v>58.879976951283851</v>
      </c>
      <c r="M60" s="4">
        <f t="shared" si="2"/>
        <v>59.116442722172543</v>
      </c>
      <c r="N60" s="4">
        <f t="shared" si="3"/>
        <v>65.619251421611523</v>
      </c>
      <c r="O60" s="4">
        <f t="shared" si="4"/>
        <v>32.809625710805761</v>
      </c>
    </row>
    <row r="61" spans="1:15" x14ac:dyDescent="0.25">
      <c r="A61" s="3">
        <v>42306</v>
      </c>
      <c r="B61" s="4" t="s">
        <v>25</v>
      </c>
      <c r="C61" s="4">
        <v>222</v>
      </c>
      <c r="D61" s="4" t="s">
        <v>97</v>
      </c>
      <c r="E61" s="4">
        <v>60</v>
      </c>
      <c r="F61" s="4" t="s">
        <v>27</v>
      </c>
      <c r="G61" s="4">
        <v>10</v>
      </c>
      <c r="H61" s="5">
        <v>1782670.8219999999</v>
      </c>
      <c r="I61" s="5">
        <v>167337.91399999999</v>
      </c>
      <c r="J61" s="4">
        <f t="shared" si="0"/>
        <v>10.653119663007153</v>
      </c>
      <c r="K61" s="4" t="str">
        <f t="shared" si="1"/>
        <v>high</v>
      </c>
      <c r="L61" s="4">
        <f t="shared" si="8"/>
        <v>27.285985736752068</v>
      </c>
      <c r="M61" s="4">
        <f t="shared" si="2"/>
        <v>27.395568008787215</v>
      </c>
      <c r="N61" s="4">
        <f t="shared" si="3"/>
        <v>30.409080489753809</v>
      </c>
      <c r="O61" s="4">
        <f t="shared" si="4"/>
        <v>15.204540244876904</v>
      </c>
    </row>
    <row r="62" spans="1:15" x14ac:dyDescent="0.25">
      <c r="A62" s="3">
        <v>42306</v>
      </c>
      <c r="B62" s="4" t="s">
        <v>41</v>
      </c>
      <c r="C62" s="4">
        <v>222</v>
      </c>
      <c r="D62" s="4" t="s">
        <v>98</v>
      </c>
      <c r="E62" s="4">
        <v>61</v>
      </c>
      <c r="F62" s="4" t="s">
        <v>27</v>
      </c>
      <c r="G62" s="4">
        <v>10</v>
      </c>
      <c r="H62" s="5">
        <v>4533612.1840000004</v>
      </c>
      <c r="I62" s="5">
        <v>164358.09</v>
      </c>
      <c r="J62" s="4">
        <f t="shared" si="0"/>
        <v>27.583748290090256</v>
      </c>
      <c r="K62" s="4" t="str">
        <f t="shared" si="1"/>
        <v>high</v>
      </c>
      <c r="L62" s="4">
        <f t="shared" si="8"/>
        <v>70.899145518006847</v>
      </c>
      <c r="M62" s="4">
        <f t="shared" si="2"/>
        <v>71.183881042175543</v>
      </c>
      <c r="N62" s="4">
        <f t="shared" si="3"/>
        <v>79.014107956814854</v>
      </c>
      <c r="O62" s="4">
        <f t="shared" si="4"/>
        <v>39.507053978407427</v>
      </c>
    </row>
    <row r="63" spans="1:15" x14ac:dyDescent="0.25">
      <c r="A63" s="3">
        <v>42192</v>
      </c>
      <c r="B63" s="4" t="s">
        <v>50</v>
      </c>
      <c r="C63" s="4">
        <v>222</v>
      </c>
      <c r="D63" s="4" t="s">
        <v>99</v>
      </c>
      <c r="E63" s="4">
        <v>62</v>
      </c>
      <c r="F63" s="4" t="s">
        <v>27</v>
      </c>
      <c r="G63" s="4">
        <v>10</v>
      </c>
      <c r="H63" s="5">
        <v>2698826.048</v>
      </c>
      <c r="I63" s="5">
        <v>171637.01</v>
      </c>
      <c r="J63" s="4">
        <f t="shared" si="0"/>
        <v>15.724033225701145</v>
      </c>
      <c r="K63" s="4" t="str">
        <f t="shared" si="1"/>
        <v>high</v>
      </c>
      <c r="L63" s="4">
        <f t="shared" si="8"/>
        <v>40.348617273830875</v>
      </c>
      <c r="M63" s="4">
        <f t="shared" si="2"/>
        <v>40.510659913484815</v>
      </c>
      <c r="N63" s="4">
        <f t="shared" si="3"/>
        <v>44.966832503968149</v>
      </c>
      <c r="O63" s="4">
        <f t="shared" si="4"/>
        <v>22.483416251984075</v>
      </c>
    </row>
    <row r="64" spans="1:15" x14ac:dyDescent="0.25">
      <c r="A64" s="3">
        <v>42306</v>
      </c>
      <c r="B64" s="4" t="s">
        <v>25</v>
      </c>
      <c r="C64" s="4">
        <v>222</v>
      </c>
      <c r="D64" s="4" t="s">
        <v>100</v>
      </c>
      <c r="E64" s="4">
        <v>63</v>
      </c>
      <c r="F64" s="4" t="s">
        <v>62</v>
      </c>
      <c r="G64" s="4">
        <v>10</v>
      </c>
      <c r="H64" s="5">
        <v>1904013.0360000001</v>
      </c>
      <c r="I64" s="5">
        <v>166073.84599999999</v>
      </c>
      <c r="J64" s="4">
        <f t="shared" si="0"/>
        <v>11.46485784402199</v>
      </c>
      <c r="K64" s="4" t="str">
        <f t="shared" si="1"/>
        <v>high</v>
      </c>
      <c r="L64" s="4">
        <f t="shared" si="8"/>
        <v>29.377016599747527</v>
      </c>
      <c r="M64" s="4">
        <f t="shared" si="2"/>
        <v>29.49499658609189</v>
      </c>
      <c r="N64" s="4">
        <f t="shared" si="3"/>
        <v>32.739446210562001</v>
      </c>
      <c r="O64" s="4">
        <f t="shared" si="4"/>
        <v>16.369723105281</v>
      </c>
    </row>
    <row r="65" spans="1:15" x14ac:dyDescent="0.25">
      <c r="A65" s="3">
        <v>42306</v>
      </c>
      <c r="B65" s="4" t="s">
        <v>41</v>
      </c>
      <c r="C65" s="4">
        <v>222</v>
      </c>
      <c r="D65" s="4" t="s">
        <v>101</v>
      </c>
      <c r="E65" s="4">
        <v>64</v>
      </c>
      <c r="F65" s="4" t="s">
        <v>62</v>
      </c>
      <c r="G65" s="4">
        <v>10</v>
      </c>
      <c r="H65" s="5">
        <v>4199295.9280000003</v>
      </c>
      <c r="I65" s="5">
        <v>172708.16</v>
      </c>
      <c r="J65" s="4">
        <f t="shared" si="0"/>
        <v>24.314403720125327</v>
      </c>
      <c r="K65" s="4" t="str">
        <f t="shared" si="1"/>
        <v>high</v>
      </c>
      <c r="L65" s="4">
        <f t="shared" si="8"/>
        <v>62.477340855552107</v>
      </c>
      <c r="M65" s="4">
        <f t="shared" si="2"/>
        <v>62.728253871036252</v>
      </c>
      <c r="N65" s="4">
        <f t="shared" si="3"/>
        <v>69.628361796850243</v>
      </c>
      <c r="O65" s="4">
        <f t="shared" si="4"/>
        <v>34.814180898425121</v>
      </c>
    </row>
    <row r="66" spans="1:15" x14ac:dyDescent="0.25">
      <c r="A66" s="3">
        <v>42220</v>
      </c>
      <c r="B66" s="4" t="s">
        <v>102</v>
      </c>
      <c r="C66" s="4">
        <v>222</v>
      </c>
      <c r="D66" s="4" t="s">
        <v>103</v>
      </c>
      <c r="E66" s="4">
        <v>65</v>
      </c>
      <c r="F66" s="4" t="s">
        <v>62</v>
      </c>
      <c r="G66" s="4">
        <v>10</v>
      </c>
      <c r="H66" s="5">
        <v>2828510.7420000001</v>
      </c>
      <c r="I66" s="5">
        <v>168993.08199999999</v>
      </c>
      <c r="J66" s="4">
        <f t="shared" si="0"/>
        <v>16.737435098082891</v>
      </c>
      <c r="K66" s="4" t="str">
        <f t="shared" si="1"/>
        <v>high</v>
      </c>
      <c r="L66" s="4">
        <f t="shared" si="8"/>
        <v>42.959132143438666</v>
      </c>
      <c r="M66" s="4">
        <f t="shared" si="2"/>
        <v>43.131658778552875</v>
      </c>
      <c r="N66" s="4">
        <f t="shared" si="3"/>
        <v>47.87614124419369</v>
      </c>
      <c r="O66" s="4">
        <f t="shared" si="4"/>
        <v>23.938070622096845</v>
      </c>
    </row>
    <row r="67" spans="1:15" x14ac:dyDescent="0.25">
      <c r="A67" s="3">
        <v>42306</v>
      </c>
      <c r="B67" s="4" t="s">
        <v>50</v>
      </c>
      <c r="C67" s="4">
        <v>222</v>
      </c>
      <c r="D67" s="4" t="s">
        <v>104</v>
      </c>
      <c r="E67" s="4">
        <v>66</v>
      </c>
      <c r="F67" s="4" t="s">
        <v>62</v>
      </c>
      <c r="G67" s="4">
        <v>10</v>
      </c>
      <c r="H67" s="5">
        <v>4020599.05</v>
      </c>
      <c r="I67" s="5">
        <v>166927.236</v>
      </c>
      <c r="J67" s="4">
        <f t="shared" ref="J67:J130" si="9">H67/I67</f>
        <v>24.085937959219546</v>
      </c>
      <c r="K67" s="4" t="str">
        <f t="shared" ref="K67:K117" si="10">IF(J67&lt;5.64,"low","high")</f>
        <v>high</v>
      </c>
      <c r="L67" s="4">
        <f t="shared" si="8"/>
        <v>61.888814938741746</v>
      </c>
      <c r="M67" s="4">
        <f t="shared" ref="M67:M130" si="11">(L67*5)/4.98</f>
        <v>62.137364396327051</v>
      </c>
      <c r="N67" s="4">
        <f t="shared" ref="N67:N117" si="12">(M67*5.55)/5</f>
        <v>68.972474479923022</v>
      </c>
      <c r="O67" s="4">
        <f t="shared" ref="O67:O101" si="13">(N67*5)/G67</f>
        <v>34.486237239961511</v>
      </c>
    </row>
    <row r="68" spans="1:15" x14ac:dyDescent="0.25">
      <c r="A68" s="3">
        <v>42220</v>
      </c>
      <c r="B68" s="4" t="s">
        <v>105</v>
      </c>
      <c r="C68" s="4">
        <v>222</v>
      </c>
      <c r="D68" s="4" t="s">
        <v>106</v>
      </c>
      <c r="E68" s="4">
        <v>67</v>
      </c>
      <c r="F68" s="4" t="s">
        <v>27</v>
      </c>
      <c r="G68" s="4">
        <v>15</v>
      </c>
      <c r="H68" s="5">
        <v>2571172.9759999998</v>
      </c>
      <c r="I68" s="5">
        <v>139244.98800000001</v>
      </c>
      <c r="J68" s="4">
        <f t="shared" si="9"/>
        <v>18.46510249977543</v>
      </c>
      <c r="K68" s="4" t="str">
        <f t="shared" si="10"/>
        <v>high</v>
      </c>
      <c r="L68" s="4">
        <f t="shared" si="8"/>
        <v>47.409589128736293</v>
      </c>
      <c r="M68" s="4">
        <f t="shared" si="11"/>
        <v>47.599989085076594</v>
      </c>
      <c r="N68" s="4">
        <f t="shared" si="12"/>
        <v>52.835987884435021</v>
      </c>
      <c r="O68" s="4">
        <f t="shared" si="13"/>
        <v>17.611995961478339</v>
      </c>
    </row>
    <row r="69" spans="1:15" x14ac:dyDescent="0.25">
      <c r="A69" s="3">
        <v>42220</v>
      </c>
      <c r="B69" s="4" t="s">
        <v>107</v>
      </c>
      <c r="C69" s="4">
        <v>222</v>
      </c>
      <c r="D69" s="4" t="s">
        <v>108</v>
      </c>
      <c r="E69" s="4">
        <v>68</v>
      </c>
      <c r="F69" s="4" t="s">
        <v>27</v>
      </c>
      <c r="G69" s="4">
        <v>15</v>
      </c>
      <c r="H69" s="5">
        <v>3583037.4240000001</v>
      </c>
      <c r="I69" s="5">
        <v>180925.636</v>
      </c>
      <c r="J69" s="4">
        <f t="shared" si="9"/>
        <v>19.80392333124091</v>
      </c>
      <c r="K69" s="4" t="str">
        <f t="shared" si="10"/>
        <v>high</v>
      </c>
      <c r="L69" s="4">
        <f t="shared" si="8"/>
        <v>50.858380554458812</v>
      </c>
      <c r="M69" s="4">
        <f t="shared" si="11"/>
        <v>51.062631078773904</v>
      </c>
      <c r="N69" s="4">
        <f t="shared" si="12"/>
        <v>56.679520497439036</v>
      </c>
      <c r="O69" s="4">
        <f t="shared" si="13"/>
        <v>18.893173499146346</v>
      </c>
    </row>
    <row r="70" spans="1:15" x14ac:dyDescent="0.25">
      <c r="A70" s="3">
        <v>42220</v>
      </c>
      <c r="B70" s="4" t="s">
        <v>109</v>
      </c>
      <c r="C70" s="4">
        <v>222</v>
      </c>
      <c r="D70" s="4" t="s">
        <v>110</v>
      </c>
      <c r="E70" s="4">
        <v>69</v>
      </c>
      <c r="F70" s="4" t="s">
        <v>62</v>
      </c>
      <c r="G70" s="4">
        <v>10</v>
      </c>
      <c r="H70" s="5">
        <v>3186889.55</v>
      </c>
      <c r="I70" s="5">
        <v>187564.52799999999</v>
      </c>
      <c r="J70" s="4">
        <f t="shared" si="9"/>
        <v>16.990896860839275</v>
      </c>
      <c r="K70" s="4" t="str">
        <f t="shared" si="10"/>
        <v>high</v>
      </c>
      <c r="L70" s="4">
        <f t="shared" si="8"/>
        <v>43.612047554969799</v>
      </c>
      <c r="M70" s="4">
        <f t="shared" si="11"/>
        <v>43.787196340331121</v>
      </c>
      <c r="N70" s="4">
        <f t="shared" si="12"/>
        <v>48.603787937767542</v>
      </c>
      <c r="O70" s="4">
        <f t="shared" si="13"/>
        <v>24.301893968883771</v>
      </c>
    </row>
    <row r="71" spans="1:15" x14ac:dyDescent="0.25">
      <c r="A71" s="3">
        <v>42306</v>
      </c>
      <c r="B71" s="4" t="s">
        <v>54</v>
      </c>
      <c r="C71" s="4">
        <v>222</v>
      </c>
      <c r="D71" s="4" t="s">
        <v>111</v>
      </c>
      <c r="E71" s="4">
        <v>70</v>
      </c>
      <c r="F71" s="4" t="s">
        <v>27</v>
      </c>
      <c r="G71" s="4">
        <v>10</v>
      </c>
      <c r="H71" s="5">
        <v>3123641.9440000001</v>
      </c>
      <c r="I71" s="5">
        <v>184826.44399999999</v>
      </c>
      <c r="J71" s="4">
        <f t="shared" si="9"/>
        <v>16.900406004673229</v>
      </c>
      <c r="K71" s="4" t="str">
        <f t="shared" si="10"/>
        <v>high</v>
      </c>
      <c r="L71" s="4">
        <f t="shared" si="8"/>
        <v>43.378943855417901</v>
      </c>
      <c r="M71" s="4">
        <f t="shared" si="11"/>
        <v>43.553156481343272</v>
      </c>
      <c r="N71" s="4">
        <f t="shared" si="12"/>
        <v>48.344003694291033</v>
      </c>
      <c r="O71" s="4">
        <f t="shared" si="13"/>
        <v>24.172001847145516</v>
      </c>
    </row>
    <row r="72" spans="1:15" x14ac:dyDescent="0.25">
      <c r="A72" s="3">
        <v>42306</v>
      </c>
      <c r="B72" s="4" t="s">
        <v>35</v>
      </c>
      <c r="C72" s="4">
        <v>222</v>
      </c>
      <c r="D72" s="4" t="s">
        <v>112</v>
      </c>
      <c r="E72" s="4">
        <v>71</v>
      </c>
      <c r="F72" s="4" t="s">
        <v>27</v>
      </c>
      <c r="G72" s="4">
        <v>10</v>
      </c>
      <c r="H72" s="5">
        <v>2636132.4040000001</v>
      </c>
      <c r="I72" s="5">
        <v>179966.57800000001</v>
      </c>
      <c r="J72" s="4">
        <f t="shared" si="9"/>
        <v>14.647899811708372</v>
      </c>
      <c r="K72" s="4" t="str">
        <f t="shared" si="10"/>
        <v>high</v>
      </c>
      <c r="L72" s="4">
        <f t="shared" si="8"/>
        <v>37.57650647014006</v>
      </c>
      <c r="M72" s="4">
        <f t="shared" si="11"/>
        <v>37.727416134678769</v>
      </c>
      <c r="N72" s="4">
        <f t="shared" si="12"/>
        <v>41.877431909493431</v>
      </c>
      <c r="O72" s="4">
        <f t="shared" si="13"/>
        <v>20.938715954746716</v>
      </c>
    </row>
    <row r="73" spans="1:15" x14ac:dyDescent="0.25">
      <c r="A73" s="3">
        <v>42220</v>
      </c>
      <c r="B73" s="4" t="s">
        <v>109</v>
      </c>
      <c r="C73" s="4">
        <v>222</v>
      </c>
      <c r="D73" s="4" t="s">
        <v>113</v>
      </c>
      <c r="E73" s="4">
        <v>72</v>
      </c>
      <c r="F73" s="4" t="s">
        <v>27</v>
      </c>
      <c r="G73" s="4">
        <v>15</v>
      </c>
      <c r="H73" s="5">
        <v>2510905.4739999999</v>
      </c>
      <c r="I73" s="5">
        <v>196569.652</v>
      </c>
      <c r="J73" s="4">
        <f t="shared" si="9"/>
        <v>12.773617129871095</v>
      </c>
      <c r="K73" s="4" t="str">
        <f t="shared" si="10"/>
        <v>high</v>
      </c>
      <c r="L73" s="4">
        <f t="shared" si="8"/>
        <v>32.748369731764797</v>
      </c>
      <c r="M73" s="4">
        <f t="shared" si="11"/>
        <v>32.879889288920474</v>
      </c>
      <c r="N73" s="4">
        <f t="shared" si="12"/>
        <v>36.496677110701725</v>
      </c>
      <c r="O73" s="4">
        <f t="shared" si="13"/>
        <v>12.165559036900577</v>
      </c>
    </row>
    <row r="74" spans="1:15" x14ac:dyDescent="0.25">
      <c r="A74" s="3">
        <v>42220</v>
      </c>
      <c r="B74" s="4" t="s">
        <v>102</v>
      </c>
      <c r="C74" s="4">
        <v>222</v>
      </c>
      <c r="D74" s="4" t="s">
        <v>114</v>
      </c>
      <c r="E74" s="4">
        <v>73</v>
      </c>
      <c r="F74" s="4" t="s">
        <v>27</v>
      </c>
      <c r="G74" s="4">
        <v>10</v>
      </c>
      <c r="H74" s="5">
        <v>2845849.804</v>
      </c>
      <c r="I74" s="5">
        <v>158308.1</v>
      </c>
      <c r="J74" s="4">
        <f t="shared" si="9"/>
        <v>17.976653146617259</v>
      </c>
      <c r="K74" s="4" t="str">
        <f t="shared" si="10"/>
        <v>high</v>
      </c>
      <c r="L74" s="4">
        <f t="shared" si="8"/>
        <v>46.151347621373674</v>
      </c>
      <c r="M74" s="4">
        <f t="shared" si="11"/>
        <v>46.336694398969549</v>
      </c>
      <c r="N74" s="4">
        <f t="shared" si="12"/>
        <v>51.433730782856195</v>
      </c>
      <c r="O74" s="4">
        <f t="shared" si="13"/>
        <v>25.716865391428097</v>
      </c>
    </row>
    <row r="75" spans="1:15" x14ac:dyDescent="0.25">
      <c r="A75" s="3">
        <v>42306</v>
      </c>
      <c r="B75" s="4" t="s">
        <v>44</v>
      </c>
      <c r="C75" s="4">
        <v>222</v>
      </c>
      <c r="D75" s="4" t="s">
        <v>115</v>
      </c>
      <c r="E75" s="4">
        <v>74</v>
      </c>
      <c r="F75" s="4" t="s">
        <v>27</v>
      </c>
      <c r="G75" s="4">
        <v>10</v>
      </c>
      <c r="H75" s="5">
        <v>1662774.074</v>
      </c>
      <c r="I75" s="5">
        <v>187419.01199999999</v>
      </c>
      <c r="J75" s="4">
        <f t="shared" si="9"/>
        <v>8.8719605138031579</v>
      </c>
      <c r="K75" s="4" t="str">
        <f t="shared" si="10"/>
        <v>high</v>
      </c>
      <c r="L75" s="4">
        <f t="shared" si="8"/>
        <v>22.697734450806692</v>
      </c>
      <c r="M75" s="4">
        <f t="shared" si="11"/>
        <v>22.788890010850089</v>
      </c>
      <c r="N75" s="4">
        <f t="shared" si="12"/>
        <v>25.295667912043598</v>
      </c>
      <c r="O75" s="4">
        <f t="shared" si="13"/>
        <v>12.647833956021799</v>
      </c>
    </row>
    <row r="76" spans="1:15" x14ac:dyDescent="0.25">
      <c r="A76" s="3">
        <v>42220</v>
      </c>
      <c r="B76" s="4" t="s">
        <v>86</v>
      </c>
      <c r="C76" s="4">
        <v>222</v>
      </c>
      <c r="D76" s="4" t="s">
        <v>116</v>
      </c>
      <c r="E76" s="4">
        <v>75</v>
      </c>
      <c r="F76" s="4" t="s">
        <v>27</v>
      </c>
      <c r="G76" s="4">
        <v>10</v>
      </c>
      <c r="H76" s="5">
        <v>2110877.9360000002</v>
      </c>
      <c r="I76" s="5">
        <v>167826.58</v>
      </c>
      <c r="J76" s="4">
        <f t="shared" si="9"/>
        <v>12.577733133809915</v>
      </c>
      <c r="K76" s="4" t="str">
        <f t="shared" si="10"/>
        <v>high</v>
      </c>
      <c r="L76" s="4">
        <f t="shared" si="8"/>
        <v>32.243774172616988</v>
      </c>
      <c r="M76" s="4">
        <f t="shared" si="11"/>
        <v>32.373267241583314</v>
      </c>
      <c r="N76" s="4">
        <f t="shared" si="12"/>
        <v>35.934326638157479</v>
      </c>
      <c r="O76" s="4">
        <f t="shared" si="13"/>
        <v>17.96716331907874</v>
      </c>
    </row>
    <row r="77" spans="1:15" x14ac:dyDescent="0.25">
      <c r="A77" s="3">
        <v>42164</v>
      </c>
      <c r="B77" s="4" t="s">
        <v>46</v>
      </c>
      <c r="C77" s="4">
        <v>222</v>
      </c>
      <c r="D77" s="4" t="s">
        <v>117</v>
      </c>
      <c r="E77" s="4">
        <v>76</v>
      </c>
      <c r="F77" s="4" t="s">
        <v>62</v>
      </c>
      <c r="G77" s="4">
        <v>15</v>
      </c>
      <c r="H77" s="5">
        <v>3442343.3059999999</v>
      </c>
      <c r="I77" s="5">
        <v>162518.45800000001</v>
      </c>
      <c r="J77" s="4">
        <f t="shared" si="9"/>
        <v>21.181245185085373</v>
      </c>
      <c r="K77" s="4" t="str">
        <f t="shared" si="10"/>
        <v>high</v>
      </c>
      <c r="L77" s="4">
        <f t="shared" ref="L77:L117" si="14">(J77-0.0607)/0.3882</f>
        <v>54.406350296458974</v>
      </c>
      <c r="M77" s="4">
        <f t="shared" si="11"/>
        <v>54.624849695239924</v>
      </c>
      <c r="N77" s="4">
        <f t="shared" si="12"/>
        <v>60.633583161716309</v>
      </c>
      <c r="O77" s="4">
        <f t="shared" si="13"/>
        <v>20.21119438723877</v>
      </c>
    </row>
    <row r="78" spans="1:15" x14ac:dyDescent="0.25">
      <c r="A78" s="3">
        <v>42164</v>
      </c>
      <c r="B78" s="4" t="s">
        <v>41</v>
      </c>
      <c r="C78" s="4">
        <v>222</v>
      </c>
      <c r="D78" s="4" t="s">
        <v>118</v>
      </c>
      <c r="E78" s="4">
        <v>77</v>
      </c>
      <c r="F78" s="4" t="s">
        <v>62</v>
      </c>
      <c r="G78" s="4">
        <v>15</v>
      </c>
      <c r="H78" s="5">
        <v>3262833.6120000002</v>
      </c>
      <c r="I78" s="5">
        <v>162100.58199999999</v>
      </c>
      <c r="J78" s="4">
        <f t="shared" si="9"/>
        <v>20.128450939182933</v>
      </c>
      <c r="K78" s="4" t="str">
        <f t="shared" si="10"/>
        <v>high</v>
      </c>
      <c r="L78" s="4">
        <f t="shared" si="14"/>
        <v>51.694360997380045</v>
      </c>
      <c r="M78" s="4">
        <f t="shared" si="11"/>
        <v>51.901968872871528</v>
      </c>
      <c r="N78" s="4">
        <f t="shared" si="12"/>
        <v>57.611185448887397</v>
      </c>
      <c r="O78" s="4">
        <f t="shared" si="13"/>
        <v>19.203728482962465</v>
      </c>
    </row>
    <row r="79" spans="1:15" x14ac:dyDescent="0.25">
      <c r="A79" s="3">
        <v>42164</v>
      </c>
      <c r="B79" s="4" t="s">
        <v>35</v>
      </c>
      <c r="C79" s="4">
        <v>222</v>
      </c>
      <c r="D79" s="4" t="s">
        <v>119</v>
      </c>
      <c r="E79" s="4">
        <v>78</v>
      </c>
      <c r="F79" s="4" t="s">
        <v>27</v>
      </c>
      <c r="G79" s="4">
        <v>20</v>
      </c>
      <c r="H79" s="5">
        <v>4321555.0999999996</v>
      </c>
      <c r="I79" s="5">
        <v>178987.842</v>
      </c>
      <c r="J79" s="4">
        <f t="shared" si="9"/>
        <v>24.144405852996424</v>
      </c>
      <c r="K79" s="4" t="str">
        <f t="shared" si="10"/>
        <v>high</v>
      </c>
      <c r="L79" s="4">
        <f t="shared" si="14"/>
        <v>62.039427751149987</v>
      </c>
      <c r="M79" s="4">
        <f t="shared" si="11"/>
        <v>62.288582079467858</v>
      </c>
      <c r="N79" s="4">
        <f t="shared" si="12"/>
        <v>69.140326108209322</v>
      </c>
      <c r="O79" s="4">
        <f t="shared" si="13"/>
        <v>17.285081527052331</v>
      </c>
    </row>
    <row r="80" spans="1:15" x14ac:dyDescent="0.25">
      <c r="A80" s="3">
        <v>42164</v>
      </c>
      <c r="B80" s="4" t="s">
        <v>35</v>
      </c>
      <c r="C80" s="4">
        <v>222</v>
      </c>
      <c r="D80" s="4" t="s">
        <v>120</v>
      </c>
      <c r="E80" s="4">
        <v>79</v>
      </c>
      <c r="F80" s="4" t="s">
        <v>62</v>
      </c>
      <c r="G80" s="4">
        <v>20</v>
      </c>
      <c r="H80" s="5">
        <v>4601883.96</v>
      </c>
      <c r="I80" s="5">
        <v>176604.304</v>
      </c>
      <c r="J80" s="4">
        <f t="shared" si="9"/>
        <v>26.05759800735094</v>
      </c>
      <c r="K80" s="4" t="str">
        <f t="shared" si="10"/>
        <v>high</v>
      </c>
      <c r="L80" s="4">
        <f t="shared" si="14"/>
        <v>66.967794969992113</v>
      </c>
      <c r="M80" s="4">
        <f t="shared" si="11"/>
        <v>67.236741937743076</v>
      </c>
      <c r="N80" s="4">
        <f t="shared" si="12"/>
        <v>74.632783550894814</v>
      </c>
      <c r="O80" s="4">
        <f t="shared" si="13"/>
        <v>18.658195887723704</v>
      </c>
    </row>
    <row r="81" spans="1:15" x14ac:dyDescent="0.25">
      <c r="A81" s="3">
        <v>42164</v>
      </c>
      <c r="B81" s="4" t="s">
        <v>39</v>
      </c>
      <c r="C81" s="4">
        <v>222</v>
      </c>
      <c r="D81" s="4" t="s">
        <v>121</v>
      </c>
      <c r="E81" s="4">
        <v>80</v>
      </c>
      <c r="F81" s="4" t="s">
        <v>27</v>
      </c>
      <c r="G81" s="4">
        <v>20</v>
      </c>
      <c r="H81" s="5">
        <v>6675584.9440000001</v>
      </c>
      <c r="I81" s="5">
        <v>188002.61600000001</v>
      </c>
      <c r="J81" s="4">
        <f t="shared" si="9"/>
        <v>35.50793646403303</v>
      </c>
      <c r="K81" s="4" t="str">
        <f t="shared" si="10"/>
        <v>high</v>
      </c>
      <c r="L81" s="4">
        <f t="shared" si="14"/>
        <v>91.311788933624513</v>
      </c>
      <c r="M81" s="4">
        <f t="shared" si="11"/>
        <v>91.678502945406123</v>
      </c>
      <c r="N81" s="4">
        <f t="shared" si="12"/>
        <v>101.7631382694008</v>
      </c>
      <c r="O81" s="4">
        <f t="shared" si="13"/>
        <v>25.4407845673502</v>
      </c>
    </row>
    <row r="82" spans="1:15" x14ac:dyDescent="0.25">
      <c r="A82" s="3">
        <v>42164</v>
      </c>
      <c r="B82" s="4" t="s">
        <v>44</v>
      </c>
      <c r="C82" s="4">
        <v>222</v>
      </c>
      <c r="D82" s="4" t="s">
        <v>122</v>
      </c>
      <c r="E82" s="4">
        <v>81</v>
      </c>
      <c r="F82" s="4" t="s">
        <v>62</v>
      </c>
      <c r="G82" s="4">
        <v>20</v>
      </c>
      <c r="H82" s="5">
        <v>3933941.2859999998</v>
      </c>
      <c r="I82" s="5">
        <v>168981.17800000001</v>
      </c>
      <c r="J82" s="4">
        <f t="shared" si="9"/>
        <v>23.280351886291143</v>
      </c>
      <c r="K82" s="4" t="str">
        <f t="shared" si="10"/>
        <v>high</v>
      </c>
      <c r="L82" s="4">
        <f t="shared" si="14"/>
        <v>59.813631855464045</v>
      </c>
      <c r="M82" s="4">
        <f t="shared" si="11"/>
        <v>60.053847244441805</v>
      </c>
      <c r="N82" s="4">
        <f t="shared" si="12"/>
        <v>66.659770441330394</v>
      </c>
      <c r="O82" s="4">
        <f t="shared" si="13"/>
        <v>16.664942610332599</v>
      </c>
    </row>
    <row r="83" spans="1:15" x14ac:dyDescent="0.25">
      <c r="A83" s="3">
        <v>42164</v>
      </c>
      <c r="B83" s="4" t="s">
        <v>25</v>
      </c>
      <c r="C83" s="4">
        <v>222</v>
      </c>
      <c r="D83" s="4" t="s">
        <v>123</v>
      </c>
      <c r="E83" s="4">
        <v>82</v>
      </c>
      <c r="F83" s="4" t="s">
        <v>27</v>
      </c>
      <c r="G83" s="4">
        <v>20</v>
      </c>
      <c r="H83" s="5">
        <v>3341154.2919999999</v>
      </c>
      <c r="I83" s="5">
        <v>172139.04</v>
      </c>
      <c r="J83" s="4">
        <f t="shared" si="9"/>
        <v>19.409625451611671</v>
      </c>
      <c r="K83" s="4" t="str">
        <f t="shared" si="10"/>
        <v>high</v>
      </c>
      <c r="L83" s="4">
        <f t="shared" si="14"/>
        <v>49.842672466799769</v>
      </c>
      <c r="M83" s="4">
        <f t="shared" si="11"/>
        <v>50.042843842168438</v>
      </c>
      <c r="N83" s="4">
        <f t="shared" si="12"/>
        <v>55.547556664806962</v>
      </c>
      <c r="O83" s="4">
        <f t="shared" si="13"/>
        <v>13.88688916620174</v>
      </c>
    </row>
    <row r="84" spans="1:15" x14ac:dyDescent="0.25">
      <c r="A84" s="3">
        <v>42164</v>
      </c>
      <c r="B84" s="4" t="s">
        <v>44</v>
      </c>
      <c r="C84" s="4">
        <v>222</v>
      </c>
      <c r="D84" s="4" t="s">
        <v>124</v>
      </c>
      <c r="E84" s="4">
        <v>83</v>
      </c>
      <c r="F84" s="4" t="s">
        <v>27</v>
      </c>
      <c r="G84" s="4">
        <v>20</v>
      </c>
      <c r="H84" s="5">
        <v>4321825.9819999998</v>
      </c>
      <c r="I84" s="5">
        <v>179938.32199999999</v>
      </c>
      <c r="J84" s="4">
        <f t="shared" si="9"/>
        <v>24.018374373859061</v>
      </c>
      <c r="K84" s="4" t="str">
        <f t="shared" si="10"/>
        <v>high</v>
      </c>
      <c r="L84" s="4">
        <f t="shared" si="14"/>
        <v>61.714771699791498</v>
      </c>
      <c r="M84" s="4">
        <f t="shared" si="11"/>
        <v>61.96262218854568</v>
      </c>
      <c r="N84" s="4">
        <f t="shared" si="12"/>
        <v>68.778510629285705</v>
      </c>
      <c r="O84" s="4">
        <f t="shared" si="13"/>
        <v>17.194627657321426</v>
      </c>
    </row>
    <row r="85" spans="1:15" x14ac:dyDescent="0.25">
      <c r="A85" s="3">
        <v>42164</v>
      </c>
      <c r="B85" s="4" t="s">
        <v>25</v>
      </c>
      <c r="C85" s="4">
        <v>222</v>
      </c>
      <c r="D85" s="4" t="s">
        <v>125</v>
      </c>
      <c r="E85" s="4">
        <v>84</v>
      </c>
      <c r="F85" s="4" t="s">
        <v>62</v>
      </c>
      <c r="G85" s="4">
        <v>20</v>
      </c>
      <c r="H85" s="5">
        <v>4584717.602</v>
      </c>
      <c r="I85" s="5">
        <v>178167.03200000001</v>
      </c>
      <c r="J85" s="4">
        <f t="shared" si="9"/>
        <v>25.732693363831753</v>
      </c>
      <c r="K85" s="4" t="str">
        <f t="shared" si="10"/>
        <v>high</v>
      </c>
      <c r="L85" s="4">
        <f t="shared" si="14"/>
        <v>66.130843286532084</v>
      </c>
      <c r="M85" s="4">
        <f t="shared" si="11"/>
        <v>66.396429002542249</v>
      </c>
      <c r="N85" s="4">
        <f t="shared" si="12"/>
        <v>73.700036192821898</v>
      </c>
      <c r="O85" s="4">
        <f t="shared" si="13"/>
        <v>18.425009048205474</v>
      </c>
    </row>
    <row r="86" spans="1:15" x14ac:dyDescent="0.25">
      <c r="A86" s="3">
        <v>42306</v>
      </c>
      <c r="B86" s="4" t="s">
        <v>44</v>
      </c>
      <c r="C86" s="4">
        <v>222</v>
      </c>
      <c r="D86" s="4" t="s">
        <v>126</v>
      </c>
      <c r="E86" s="4">
        <v>85</v>
      </c>
      <c r="F86" s="4" t="s">
        <v>62</v>
      </c>
      <c r="G86" s="4">
        <v>10</v>
      </c>
      <c r="H86" s="5">
        <v>2563143.9640000002</v>
      </c>
      <c r="I86" s="5">
        <v>171515.29399999999</v>
      </c>
      <c r="J86" s="4">
        <f t="shared" si="9"/>
        <v>14.944113170455809</v>
      </c>
      <c r="K86" s="4" t="str">
        <f t="shared" si="10"/>
        <v>high</v>
      </c>
      <c r="L86" s="4">
        <f t="shared" si="14"/>
        <v>38.339549640535317</v>
      </c>
      <c r="M86" s="4">
        <f t="shared" si="11"/>
        <v>38.493523735477226</v>
      </c>
      <c r="N86" s="4">
        <f t="shared" si="12"/>
        <v>42.727811346379717</v>
      </c>
      <c r="O86" s="4">
        <f t="shared" si="13"/>
        <v>21.363905673189858</v>
      </c>
    </row>
    <row r="87" spans="1:15" x14ac:dyDescent="0.25">
      <c r="A87" s="3">
        <v>42220</v>
      </c>
      <c r="B87" s="4" t="s">
        <v>107</v>
      </c>
      <c r="C87" s="4">
        <v>222</v>
      </c>
      <c r="D87" s="4" t="s">
        <v>127</v>
      </c>
      <c r="E87" s="4">
        <v>86</v>
      </c>
      <c r="F87" s="4" t="s">
        <v>62</v>
      </c>
      <c r="G87" s="4">
        <v>15</v>
      </c>
      <c r="H87" s="5">
        <v>4653802.29</v>
      </c>
      <c r="I87" s="5">
        <v>176048.08199999999</v>
      </c>
      <c r="J87" s="4">
        <f t="shared" si="9"/>
        <v>26.434836648774169</v>
      </c>
      <c r="K87" s="4" t="str">
        <f t="shared" si="10"/>
        <v>high</v>
      </c>
      <c r="L87" s="4">
        <f t="shared" si="14"/>
        <v>67.939558600654735</v>
      </c>
      <c r="M87" s="4">
        <f t="shared" si="11"/>
        <v>68.212408233589088</v>
      </c>
      <c r="N87" s="4">
        <f t="shared" si="12"/>
        <v>75.715773139283883</v>
      </c>
      <c r="O87" s="4">
        <f t="shared" si="13"/>
        <v>25.238591046427963</v>
      </c>
    </row>
    <row r="88" spans="1:15" x14ac:dyDescent="0.25">
      <c r="A88" s="3">
        <v>42192</v>
      </c>
      <c r="B88" s="4" t="s">
        <v>25</v>
      </c>
      <c r="C88" s="4">
        <v>222</v>
      </c>
      <c r="D88" s="4" t="s">
        <v>128</v>
      </c>
      <c r="E88" s="4">
        <v>87</v>
      </c>
      <c r="F88" s="4" t="s">
        <v>62</v>
      </c>
      <c r="G88" s="4">
        <v>20</v>
      </c>
      <c r="H88" s="5">
        <v>2651402.5079999999</v>
      </c>
      <c r="I88" s="5">
        <v>182328.57800000001</v>
      </c>
      <c r="J88" s="4">
        <f t="shared" si="9"/>
        <v>14.541892099876959</v>
      </c>
      <c r="K88" s="4" t="str">
        <f t="shared" si="10"/>
        <v>high</v>
      </c>
      <c r="L88" s="4">
        <f t="shared" si="14"/>
        <v>37.303431478302315</v>
      </c>
      <c r="M88" s="4">
        <f t="shared" si="11"/>
        <v>37.453244456126818</v>
      </c>
      <c r="N88" s="4">
        <f t="shared" si="12"/>
        <v>41.573101346300767</v>
      </c>
      <c r="O88" s="4">
        <f t="shared" si="13"/>
        <v>10.393275336575192</v>
      </c>
    </row>
    <row r="89" spans="1:15" x14ac:dyDescent="0.25">
      <c r="A89" s="3">
        <v>42220</v>
      </c>
      <c r="B89" s="4" t="s">
        <v>105</v>
      </c>
      <c r="C89" s="4">
        <v>222</v>
      </c>
      <c r="D89" s="4" t="s">
        <v>129</v>
      </c>
      <c r="E89" s="4">
        <v>88</v>
      </c>
      <c r="F89" s="4" t="s">
        <v>62</v>
      </c>
      <c r="G89" s="4">
        <v>15</v>
      </c>
      <c r="H89" s="5">
        <v>3423206.38</v>
      </c>
      <c r="I89" s="5">
        <v>159795.35800000001</v>
      </c>
      <c r="J89" s="4">
        <f t="shared" si="9"/>
        <v>21.422439442827869</v>
      </c>
      <c r="K89" s="4" t="str">
        <f t="shared" si="10"/>
        <v>high</v>
      </c>
      <c r="L89" s="4">
        <f t="shared" si="14"/>
        <v>55.027664716197499</v>
      </c>
      <c r="M89" s="4">
        <f t="shared" si="11"/>
        <v>55.248659353611941</v>
      </c>
      <c r="N89" s="4">
        <f t="shared" si="12"/>
        <v>61.326011882509249</v>
      </c>
      <c r="O89" s="4">
        <f t="shared" si="13"/>
        <v>20.442003960836416</v>
      </c>
    </row>
    <row r="90" spans="1:15" x14ac:dyDescent="0.25">
      <c r="A90" s="3">
        <v>42192</v>
      </c>
      <c r="B90" s="4" t="s">
        <v>50</v>
      </c>
      <c r="C90" s="4">
        <v>222</v>
      </c>
      <c r="D90" s="4" t="s">
        <v>130</v>
      </c>
      <c r="E90" s="4">
        <v>89</v>
      </c>
      <c r="F90" s="4" t="s">
        <v>62</v>
      </c>
      <c r="G90" s="4">
        <v>10</v>
      </c>
      <c r="H90" s="5">
        <v>2720031.7280000001</v>
      </c>
      <c r="I90" s="5">
        <v>169559.16399999999</v>
      </c>
      <c r="J90" s="4">
        <f t="shared" si="9"/>
        <v>16.041785438385389</v>
      </c>
      <c r="K90" s="4" t="str">
        <f t="shared" si="10"/>
        <v>high</v>
      </c>
      <c r="L90" s="4">
        <f t="shared" si="14"/>
        <v>41.167144354418831</v>
      </c>
      <c r="M90" s="4">
        <f t="shared" si="11"/>
        <v>41.332474251424529</v>
      </c>
      <c r="N90" s="4">
        <f t="shared" si="12"/>
        <v>45.879046419081227</v>
      </c>
      <c r="O90" s="4">
        <f t="shared" si="13"/>
        <v>22.939523209540614</v>
      </c>
    </row>
    <row r="91" spans="1:15" x14ac:dyDescent="0.25">
      <c r="A91" s="3">
        <v>41817</v>
      </c>
      <c r="B91" s="4" t="s">
        <v>54</v>
      </c>
      <c r="C91" s="4">
        <v>222</v>
      </c>
      <c r="D91" s="4" t="s">
        <v>131</v>
      </c>
      <c r="E91" s="4">
        <v>90</v>
      </c>
      <c r="F91" s="4" t="s">
        <v>27</v>
      </c>
      <c r="G91" s="4">
        <v>30</v>
      </c>
      <c r="H91" s="5">
        <v>1661944.388</v>
      </c>
      <c r="I91" s="5">
        <v>176855.04199999999</v>
      </c>
      <c r="J91" s="4">
        <f t="shared" si="9"/>
        <v>9.3972123678554791</v>
      </c>
      <c r="K91" s="4" t="str">
        <f t="shared" si="10"/>
        <v>high</v>
      </c>
      <c r="L91" s="4">
        <f t="shared" si="14"/>
        <v>24.050778897103243</v>
      </c>
      <c r="M91" s="4">
        <f t="shared" si="11"/>
        <v>24.147368370585582</v>
      </c>
      <c r="N91" s="4">
        <f t="shared" si="12"/>
        <v>26.803578891349996</v>
      </c>
      <c r="O91" s="4">
        <f t="shared" si="13"/>
        <v>4.4672631485583327</v>
      </c>
    </row>
    <row r="92" spans="1:15" x14ac:dyDescent="0.25">
      <c r="A92" s="3">
        <v>41817</v>
      </c>
      <c r="B92" s="4" t="s">
        <v>57</v>
      </c>
      <c r="C92" s="4">
        <v>222</v>
      </c>
      <c r="D92" s="4" t="s">
        <v>132</v>
      </c>
      <c r="E92" s="4">
        <v>91</v>
      </c>
      <c r="F92" s="4" t="s">
        <v>27</v>
      </c>
      <c r="G92" s="4">
        <v>30</v>
      </c>
      <c r="H92" s="5">
        <v>1461841.6740000001</v>
      </c>
      <c r="I92" s="5">
        <v>182417.48800000001</v>
      </c>
      <c r="J92" s="4">
        <f t="shared" si="9"/>
        <v>8.0137145293876646</v>
      </c>
      <c r="K92" s="4" t="str">
        <f t="shared" si="10"/>
        <v>high</v>
      </c>
      <c r="L92" s="4">
        <f t="shared" si="14"/>
        <v>20.486899869623041</v>
      </c>
      <c r="M92" s="4">
        <f t="shared" si="11"/>
        <v>20.569176575926747</v>
      </c>
      <c r="N92" s="4">
        <f t="shared" si="12"/>
        <v>22.831785999278686</v>
      </c>
      <c r="O92" s="4">
        <f t="shared" si="13"/>
        <v>3.8052976665464473</v>
      </c>
    </row>
    <row r="93" spans="1:15" x14ac:dyDescent="0.25">
      <c r="A93" s="3">
        <v>41838</v>
      </c>
      <c r="B93" s="4" t="s">
        <v>57</v>
      </c>
      <c r="C93" s="4">
        <v>222</v>
      </c>
      <c r="D93" s="4" t="s">
        <v>133</v>
      </c>
      <c r="E93" s="4">
        <v>92</v>
      </c>
      <c r="F93" s="4" t="s">
        <v>27</v>
      </c>
      <c r="G93" s="4">
        <v>15</v>
      </c>
      <c r="H93" s="5">
        <v>2077353.824</v>
      </c>
      <c r="I93" s="5">
        <v>182339.36199999999</v>
      </c>
      <c r="J93" s="4">
        <f t="shared" si="9"/>
        <v>11.392788705710181</v>
      </c>
      <c r="K93" s="4" t="str">
        <f t="shared" si="10"/>
        <v>high</v>
      </c>
      <c r="L93" s="4">
        <f t="shared" si="14"/>
        <v>29.191367093534726</v>
      </c>
      <c r="M93" s="4">
        <f t="shared" si="11"/>
        <v>29.308601499532859</v>
      </c>
      <c r="N93" s="4">
        <f t="shared" si="12"/>
        <v>32.53254766448147</v>
      </c>
      <c r="O93" s="4">
        <f t="shared" si="13"/>
        <v>10.844182554827155</v>
      </c>
    </row>
    <row r="94" spans="1:15" x14ac:dyDescent="0.25">
      <c r="A94" s="3">
        <v>41869</v>
      </c>
      <c r="B94" s="4" t="s">
        <v>54</v>
      </c>
      <c r="C94" s="4">
        <v>222</v>
      </c>
      <c r="D94" s="4" t="s">
        <v>134</v>
      </c>
      <c r="E94" s="4">
        <v>93</v>
      </c>
      <c r="F94" s="4" t="s">
        <v>27</v>
      </c>
      <c r="G94" s="4">
        <v>15</v>
      </c>
      <c r="H94" s="5">
        <v>3290664.554</v>
      </c>
      <c r="I94" s="5">
        <v>194344.84</v>
      </c>
      <c r="J94" s="4">
        <f t="shared" si="9"/>
        <v>16.93209119418864</v>
      </c>
      <c r="K94" s="4" t="str">
        <f t="shared" si="10"/>
        <v>high</v>
      </c>
      <c r="L94" s="4">
        <f t="shared" si="14"/>
        <v>43.46056464242308</v>
      </c>
      <c r="M94" s="4">
        <f t="shared" si="11"/>
        <v>43.635105062673773</v>
      </c>
      <c r="N94" s="4">
        <f t="shared" si="12"/>
        <v>48.434966619567888</v>
      </c>
      <c r="O94" s="4">
        <f t="shared" si="13"/>
        <v>16.144988873189295</v>
      </c>
    </row>
    <row r="95" spans="1:15" x14ac:dyDescent="0.25">
      <c r="A95" s="3">
        <v>41931</v>
      </c>
      <c r="B95" s="4" t="s">
        <v>46</v>
      </c>
      <c r="C95" s="4">
        <v>222</v>
      </c>
      <c r="D95" s="4" t="s">
        <v>135</v>
      </c>
      <c r="E95" s="4">
        <v>94</v>
      </c>
      <c r="F95" s="4" t="s">
        <v>27</v>
      </c>
      <c r="G95" s="4">
        <v>10</v>
      </c>
      <c r="H95" s="5">
        <v>7152368.7019999996</v>
      </c>
      <c r="I95" s="5">
        <v>179339.25200000001</v>
      </c>
      <c r="J95" s="4">
        <f t="shared" si="9"/>
        <v>39.881780604281765</v>
      </c>
      <c r="K95" s="4" t="str">
        <f t="shared" si="10"/>
        <v>high</v>
      </c>
      <c r="L95" s="4">
        <f t="shared" si="14"/>
        <v>102.57877538454861</v>
      </c>
      <c r="M95" s="4">
        <f t="shared" si="11"/>
        <v>102.99073833790021</v>
      </c>
      <c r="N95" s="4">
        <f t="shared" si="12"/>
        <v>114.31971955506924</v>
      </c>
      <c r="O95" s="4">
        <f t="shared" si="13"/>
        <v>57.159859777534621</v>
      </c>
    </row>
    <row r="96" spans="1:15" x14ac:dyDescent="0.25">
      <c r="A96" s="3">
        <v>41838</v>
      </c>
      <c r="B96" s="4" t="s">
        <v>35</v>
      </c>
      <c r="C96" s="4">
        <v>222</v>
      </c>
      <c r="D96" s="4" t="s">
        <v>136</v>
      </c>
      <c r="E96" s="4">
        <v>95</v>
      </c>
      <c r="F96" s="4" t="s">
        <v>27</v>
      </c>
      <c r="G96" s="4">
        <v>15</v>
      </c>
      <c r="H96" s="5">
        <v>2761581.0520000001</v>
      </c>
      <c r="I96" s="5">
        <v>171812.12</v>
      </c>
      <c r="J96" s="4">
        <f t="shared" si="9"/>
        <v>16.073261024891611</v>
      </c>
      <c r="K96" s="4" t="str">
        <f t="shared" si="10"/>
        <v>high</v>
      </c>
      <c r="L96" s="4">
        <f t="shared" si="14"/>
        <v>41.248225205800132</v>
      </c>
      <c r="M96" s="4">
        <f t="shared" si="11"/>
        <v>41.413880728714993</v>
      </c>
      <c r="N96" s="4">
        <f t="shared" si="12"/>
        <v>45.969407608873638</v>
      </c>
      <c r="O96" s="4">
        <f t="shared" si="13"/>
        <v>15.323135869624545</v>
      </c>
    </row>
    <row r="97" spans="1:15" x14ac:dyDescent="0.25">
      <c r="A97" s="3">
        <v>41817</v>
      </c>
      <c r="B97" s="4" t="s">
        <v>46</v>
      </c>
      <c r="C97" s="4">
        <v>222</v>
      </c>
      <c r="D97" s="4" t="s">
        <v>137</v>
      </c>
      <c r="E97" s="4">
        <v>96</v>
      </c>
      <c r="F97" s="4" t="s">
        <v>27</v>
      </c>
      <c r="G97" s="4">
        <v>30</v>
      </c>
      <c r="H97" s="5">
        <v>2779289.49</v>
      </c>
      <c r="I97" s="5">
        <v>178353.71799999999</v>
      </c>
      <c r="J97" s="4">
        <f t="shared" si="9"/>
        <v>15.583019637415131</v>
      </c>
      <c r="K97" s="4" t="str">
        <f t="shared" si="10"/>
        <v>high</v>
      </c>
      <c r="L97" s="4">
        <f t="shared" si="14"/>
        <v>39.985367432805589</v>
      </c>
      <c r="M97" s="4">
        <f t="shared" si="11"/>
        <v>40.145951237756613</v>
      </c>
      <c r="N97" s="4">
        <f t="shared" si="12"/>
        <v>44.56200587390984</v>
      </c>
      <c r="O97" s="4">
        <f t="shared" si="13"/>
        <v>7.4270009789849736</v>
      </c>
    </row>
    <row r="98" spans="1:15" x14ac:dyDescent="0.25">
      <c r="A98" s="3">
        <v>41838</v>
      </c>
      <c r="B98" s="4" t="s">
        <v>41</v>
      </c>
      <c r="C98" s="4">
        <v>222</v>
      </c>
      <c r="D98" s="4" t="s">
        <v>138</v>
      </c>
      <c r="E98" s="4">
        <v>97</v>
      </c>
      <c r="F98" s="4" t="s">
        <v>27</v>
      </c>
      <c r="G98" s="4">
        <v>15</v>
      </c>
      <c r="H98" s="5">
        <v>2866624.3879999998</v>
      </c>
      <c r="I98" s="5">
        <v>163873.55799999999</v>
      </c>
      <c r="J98" s="4">
        <f t="shared" si="9"/>
        <v>17.492903815513667</v>
      </c>
      <c r="K98" s="4" t="str">
        <f t="shared" si="10"/>
        <v>high</v>
      </c>
      <c r="L98" s="4">
        <f t="shared" si="14"/>
        <v>44.905213332080542</v>
      </c>
      <c r="M98" s="4">
        <f t="shared" si="11"/>
        <v>45.085555554297727</v>
      </c>
      <c r="N98" s="4">
        <f t="shared" si="12"/>
        <v>50.044966665270479</v>
      </c>
      <c r="O98" s="4">
        <f t="shared" si="13"/>
        <v>16.68165555509016</v>
      </c>
    </row>
    <row r="99" spans="1:15" x14ac:dyDescent="0.25">
      <c r="A99" s="3">
        <v>41869</v>
      </c>
      <c r="B99" s="4" t="s">
        <v>41</v>
      </c>
      <c r="C99" s="4">
        <v>222</v>
      </c>
      <c r="D99" s="4" t="s">
        <v>139</v>
      </c>
      <c r="E99" s="4">
        <v>98</v>
      </c>
      <c r="F99" s="4" t="s">
        <v>27</v>
      </c>
      <c r="G99" s="4">
        <v>15</v>
      </c>
      <c r="H99" s="5">
        <v>3660175.8640000001</v>
      </c>
      <c r="I99" s="5">
        <v>175364.024</v>
      </c>
      <c r="J99" s="4">
        <f t="shared" si="9"/>
        <v>20.871874290475908</v>
      </c>
      <c r="K99" s="4" t="str">
        <f t="shared" si="10"/>
        <v>high</v>
      </c>
      <c r="L99" s="4">
        <f t="shared" si="14"/>
        <v>53.609413422142985</v>
      </c>
      <c r="M99" s="4">
        <f t="shared" si="11"/>
        <v>53.824712271227888</v>
      </c>
      <c r="N99" s="4">
        <f t="shared" si="12"/>
        <v>59.745430621062951</v>
      </c>
      <c r="O99" s="4">
        <f t="shared" si="13"/>
        <v>19.915143540354318</v>
      </c>
    </row>
    <row r="100" spans="1:15" x14ac:dyDescent="0.25">
      <c r="A100" s="3">
        <v>41869</v>
      </c>
      <c r="B100" s="4" t="s">
        <v>50</v>
      </c>
      <c r="C100" s="4">
        <v>222</v>
      </c>
      <c r="D100" s="4" t="s">
        <v>140</v>
      </c>
      <c r="E100" s="4">
        <v>99</v>
      </c>
      <c r="F100" s="4" t="s">
        <v>27</v>
      </c>
      <c r="G100" s="4">
        <v>15</v>
      </c>
      <c r="H100" s="5">
        <v>3826127.22</v>
      </c>
      <c r="I100" s="5">
        <v>194148.21799999999</v>
      </c>
      <c r="J100" s="4">
        <f t="shared" si="9"/>
        <v>19.707248716545006</v>
      </c>
      <c r="K100" s="4" t="str">
        <f t="shared" si="10"/>
        <v>high</v>
      </c>
      <c r="L100" s="4">
        <f t="shared" si="14"/>
        <v>50.609347543907795</v>
      </c>
      <c r="M100" s="4">
        <f t="shared" si="11"/>
        <v>50.812597935650395</v>
      </c>
      <c r="N100" s="4">
        <f t="shared" si="12"/>
        <v>56.401983708571933</v>
      </c>
      <c r="O100" s="4">
        <f t="shared" si="13"/>
        <v>18.800661236190646</v>
      </c>
    </row>
    <row r="101" spans="1:15" x14ac:dyDescent="0.25">
      <c r="A101" s="3">
        <v>41869</v>
      </c>
      <c r="B101" s="4" t="s">
        <v>44</v>
      </c>
      <c r="C101" s="4">
        <v>222</v>
      </c>
      <c r="D101" s="4" t="s">
        <v>141</v>
      </c>
      <c r="E101" s="4">
        <v>100</v>
      </c>
      <c r="F101" s="4" t="s">
        <v>27</v>
      </c>
      <c r="G101" s="4">
        <v>15</v>
      </c>
      <c r="H101" s="5">
        <v>3032994.338</v>
      </c>
      <c r="I101" s="5">
        <v>178059.448</v>
      </c>
      <c r="J101" s="4">
        <f t="shared" si="9"/>
        <v>17.033605192351263</v>
      </c>
      <c r="K101" s="4" t="str">
        <f t="shared" si="10"/>
        <v>high</v>
      </c>
      <c r="L101" s="4">
        <f t="shared" si="14"/>
        <v>43.722063864892483</v>
      </c>
      <c r="M101" s="4">
        <f t="shared" si="11"/>
        <v>43.897654482823775</v>
      </c>
      <c r="N101" s="4">
        <f t="shared" si="12"/>
        <v>48.726396475934386</v>
      </c>
      <c r="O101" s="4">
        <f t="shared" si="13"/>
        <v>16.242132158644797</v>
      </c>
    </row>
    <row r="102" spans="1:15" x14ac:dyDescent="0.25">
      <c r="A102" s="4"/>
      <c r="B102" s="4" t="s">
        <v>142</v>
      </c>
      <c r="C102" s="4"/>
      <c r="D102" s="4" t="s">
        <v>143</v>
      </c>
      <c r="E102" s="4">
        <v>101</v>
      </c>
      <c r="F102" s="4" t="s">
        <v>144</v>
      </c>
      <c r="G102" s="4">
        <v>240</v>
      </c>
      <c r="H102" s="5">
        <v>576242.86199999996</v>
      </c>
      <c r="I102" s="5">
        <v>120544.004</v>
      </c>
      <c r="J102" s="4">
        <f t="shared" si="9"/>
        <v>4.7803527581512881</v>
      </c>
      <c r="K102" s="4" t="str">
        <f t="shared" si="10"/>
        <v>low</v>
      </c>
      <c r="L102" s="4">
        <f t="shared" si="14"/>
        <v>12.157786600080598</v>
      </c>
      <c r="M102" s="4">
        <f t="shared" si="11"/>
        <v>12.206613052289756</v>
      </c>
      <c r="N102" s="4">
        <f t="shared" si="12"/>
        <v>13.549340488041627</v>
      </c>
      <c r="O102" s="4">
        <f>(N102*10)/G102</f>
        <v>0.56455585366840111</v>
      </c>
    </row>
    <row r="103" spans="1:15" x14ac:dyDescent="0.25">
      <c r="A103" s="4"/>
      <c r="B103" s="4" t="s">
        <v>145</v>
      </c>
      <c r="C103" s="4"/>
      <c r="D103" s="4" t="s">
        <v>146</v>
      </c>
      <c r="E103" s="4">
        <v>102</v>
      </c>
      <c r="F103" s="4" t="s">
        <v>144</v>
      </c>
      <c r="G103" s="4">
        <v>240</v>
      </c>
      <c r="H103" s="5">
        <v>698703.3</v>
      </c>
      <c r="I103" s="5">
        <v>121878.584</v>
      </c>
      <c r="J103" s="4">
        <f t="shared" si="9"/>
        <v>5.732781568909596</v>
      </c>
      <c r="K103" s="4" t="s">
        <v>15</v>
      </c>
      <c r="L103" s="4">
        <f t="shared" si="14"/>
        <v>14.611235365557951</v>
      </c>
      <c r="M103" s="4">
        <f t="shared" si="11"/>
        <v>14.669915025660591</v>
      </c>
      <c r="N103" s="4">
        <f t="shared" si="12"/>
        <v>16.283605678483255</v>
      </c>
      <c r="O103" s="4">
        <f t="shared" ref="O103:O116" si="15">(N103*10)/G103</f>
        <v>0.67848356993680226</v>
      </c>
    </row>
    <row r="104" spans="1:15" x14ac:dyDescent="0.25">
      <c r="A104" s="4"/>
      <c r="B104" s="4" t="s">
        <v>147</v>
      </c>
      <c r="C104" s="4"/>
      <c r="D104" s="4" t="s">
        <v>148</v>
      </c>
      <c r="E104" s="4">
        <v>103</v>
      </c>
      <c r="F104" s="4" t="s">
        <v>144</v>
      </c>
      <c r="G104" s="4">
        <v>240</v>
      </c>
      <c r="H104" s="5">
        <v>587635.91</v>
      </c>
      <c r="I104" s="5">
        <v>97520.668000000005</v>
      </c>
      <c r="J104" s="4">
        <f t="shared" si="9"/>
        <v>6.0257576373451425</v>
      </c>
      <c r="K104" s="4" t="s">
        <v>15</v>
      </c>
      <c r="L104" s="4">
        <f t="shared" si="14"/>
        <v>15.365939302795319</v>
      </c>
      <c r="M104" s="4">
        <f t="shared" si="11"/>
        <v>15.427649902404935</v>
      </c>
      <c r="N104" s="4">
        <f t="shared" si="12"/>
        <v>17.124691391669479</v>
      </c>
      <c r="O104" s="4">
        <f t="shared" si="15"/>
        <v>0.7135288079862282</v>
      </c>
    </row>
    <row r="105" spans="1:15" x14ac:dyDescent="0.25">
      <c r="A105" s="4"/>
      <c r="B105" s="4" t="s">
        <v>149</v>
      </c>
      <c r="C105" s="4"/>
      <c r="D105" s="4" t="s">
        <v>150</v>
      </c>
      <c r="E105" s="4">
        <v>104</v>
      </c>
      <c r="F105" s="4" t="s">
        <v>144</v>
      </c>
      <c r="G105" s="4">
        <v>240</v>
      </c>
      <c r="H105" s="5">
        <v>304768.99200000003</v>
      </c>
      <c r="I105" s="5">
        <v>103639.13</v>
      </c>
      <c r="J105" s="4">
        <f t="shared" si="9"/>
        <v>2.9406749361944664</v>
      </c>
      <c r="K105" s="4" t="str">
        <f t="shared" si="10"/>
        <v>low</v>
      </c>
      <c r="L105" s="4">
        <f t="shared" si="14"/>
        <v>7.4187916955035194</v>
      </c>
      <c r="M105" s="4">
        <f t="shared" si="11"/>
        <v>7.4485860396621675</v>
      </c>
      <c r="N105" s="4">
        <f t="shared" si="12"/>
        <v>8.2679305040250064</v>
      </c>
      <c r="O105" s="4">
        <f t="shared" si="15"/>
        <v>0.34449710433437525</v>
      </c>
    </row>
    <row r="106" spans="1:15" x14ac:dyDescent="0.25">
      <c r="A106" s="4"/>
      <c r="B106" s="4" t="s">
        <v>151</v>
      </c>
      <c r="C106" s="4"/>
      <c r="D106" s="4" t="s">
        <v>152</v>
      </c>
      <c r="E106" s="4">
        <v>105</v>
      </c>
      <c r="F106" s="4" t="s">
        <v>144</v>
      </c>
      <c r="G106" s="4">
        <v>240</v>
      </c>
      <c r="H106" s="5">
        <v>481017.33399999997</v>
      </c>
      <c r="I106" s="5">
        <v>81146.7</v>
      </c>
      <c r="J106" s="4">
        <f t="shared" si="9"/>
        <v>5.9277497914271313</v>
      </c>
      <c r="K106" s="4" t="s">
        <v>15</v>
      </c>
      <c r="L106" s="4">
        <f t="shared" si="14"/>
        <v>15.113471899606212</v>
      </c>
      <c r="M106" s="4">
        <f t="shared" si="11"/>
        <v>15.17416857390182</v>
      </c>
      <c r="N106" s="4">
        <f t="shared" si="12"/>
        <v>16.84332711703102</v>
      </c>
      <c r="O106" s="4">
        <f t="shared" si="15"/>
        <v>0.7018052965429592</v>
      </c>
    </row>
    <row r="107" spans="1:15" x14ac:dyDescent="0.25">
      <c r="A107" s="4"/>
      <c r="B107" s="4" t="s">
        <v>153</v>
      </c>
      <c r="C107" s="4"/>
      <c r="D107" s="4" t="s">
        <v>154</v>
      </c>
      <c r="E107" s="4">
        <v>106</v>
      </c>
      <c r="F107" s="4" t="s">
        <v>144</v>
      </c>
      <c r="G107" s="4">
        <v>240</v>
      </c>
      <c r="H107" s="5">
        <v>338763.66</v>
      </c>
      <c r="I107" s="5">
        <v>70566.313999999998</v>
      </c>
      <c r="J107" s="4">
        <f t="shared" si="9"/>
        <v>4.8006426975908081</v>
      </c>
      <c r="K107" s="4" t="str">
        <f t="shared" si="10"/>
        <v>low</v>
      </c>
      <c r="L107" s="4">
        <f t="shared" si="14"/>
        <v>12.210053316823309</v>
      </c>
      <c r="M107" s="4">
        <f t="shared" si="11"/>
        <v>12.259089675525409</v>
      </c>
      <c r="N107" s="4">
        <f t="shared" si="12"/>
        <v>13.607589539833205</v>
      </c>
      <c r="O107" s="4">
        <f t="shared" si="15"/>
        <v>0.5669828974930502</v>
      </c>
    </row>
    <row r="108" spans="1:15" x14ac:dyDescent="0.25">
      <c r="A108" s="4"/>
      <c r="B108" s="4" t="s">
        <v>155</v>
      </c>
      <c r="C108" s="4"/>
      <c r="D108" s="4" t="s">
        <v>156</v>
      </c>
      <c r="E108" s="4">
        <v>107</v>
      </c>
      <c r="F108" s="4" t="s">
        <v>144</v>
      </c>
      <c r="G108" s="4">
        <v>240</v>
      </c>
      <c r="H108" s="5">
        <v>261449.63800000001</v>
      </c>
      <c r="I108" s="5">
        <v>70628.622000000003</v>
      </c>
      <c r="J108" s="4">
        <f t="shared" si="9"/>
        <v>3.7017519328070705</v>
      </c>
      <c r="K108" s="4" t="str">
        <f t="shared" si="10"/>
        <v>low</v>
      </c>
      <c r="L108" s="4">
        <f t="shared" si="14"/>
        <v>9.3793197650877644</v>
      </c>
      <c r="M108" s="4">
        <f t="shared" si="11"/>
        <v>9.4169877159515707</v>
      </c>
      <c r="N108" s="4">
        <f t="shared" si="12"/>
        <v>10.452856364706243</v>
      </c>
      <c r="O108" s="4">
        <f t="shared" si="15"/>
        <v>0.43553568186276009</v>
      </c>
    </row>
    <row r="109" spans="1:15" x14ac:dyDescent="0.25">
      <c r="A109" s="4"/>
      <c r="B109" s="4" t="s">
        <v>157</v>
      </c>
      <c r="C109" s="4"/>
      <c r="D109" s="4" t="s">
        <v>158</v>
      </c>
      <c r="E109" s="4">
        <v>108</v>
      </c>
      <c r="F109" s="4" t="s">
        <v>144</v>
      </c>
      <c r="G109" s="4">
        <v>240</v>
      </c>
      <c r="H109" s="5">
        <v>237132.22</v>
      </c>
      <c r="I109" s="5">
        <v>50557.911999999997</v>
      </c>
      <c r="J109" s="4">
        <f t="shared" si="9"/>
        <v>4.6903088086390916</v>
      </c>
      <c r="K109" s="4" t="str">
        <f t="shared" si="10"/>
        <v>low</v>
      </c>
      <c r="L109" s="4">
        <f t="shared" si="14"/>
        <v>11.925834128385089</v>
      </c>
      <c r="M109" s="4">
        <f t="shared" si="11"/>
        <v>11.973729044563342</v>
      </c>
      <c r="N109" s="4">
        <f t="shared" si="12"/>
        <v>13.29083923946531</v>
      </c>
      <c r="O109" s="4">
        <f t="shared" si="15"/>
        <v>0.55378496831105462</v>
      </c>
    </row>
    <row r="110" spans="1:15" x14ac:dyDescent="0.25">
      <c r="A110" s="4"/>
      <c r="B110" s="4" t="s">
        <v>159</v>
      </c>
      <c r="C110" s="4"/>
      <c r="D110" s="4" t="s">
        <v>160</v>
      </c>
      <c r="E110" s="4">
        <v>109</v>
      </c>
      <c r="F110" s="4" t="s">
        <v>144</v>
      </c>
      <c r="G110" s="4">
        <v>240</v>
      </c>
      <c r="H110" s="5">
        <v>254581.022</v>
      </c>
      <c r="I110" s="5">
        <v>50188.688000000002</v>
      </c>
      <c r="J110" s="4">
        <f t="shared" si="9"/>
        <v>5.0724781249511839</v>
      </c>
      <c r="K110" s="4" t="str">
        <f t="shared" si="10"/>
        <v>low</v>
      </c>
      <c r="L110" s="4">
        <f t="shared" si="14"/>
        <v>12.910299136917013</v>
      </c>
      <c r="M110" s="4">
        <f t="shared" si="11"/>
        <v>12.962147727828325</v>
      </c>
      <c r="N110" s="4">
        <f t="shared" si="12"/>
        <v>14.387983977889442</v>
      </c>
      <c r="O110" s="4">
        <f t="shared" si="15"/>
        <v>0.5994993324120601</v>
      </c>
    </row>
    <row r="111" spans="1:15" x14ac:dyDescent="0.25">
      <c r="A111" s="4"/>
      <c r="B111" s="4" t="s">
        <v>161</v>
      </c>
      <c r="C111" s="4"/>
      <c r="D111" s="4" t="s">
        <v>162</v>
      </c>
      <c r="E111" s="4">
        <v>110</v>
      </c>
      <c r="F111" s="4" t="s">
        <v>144</v>
      </c>
      <c r="G111" s="4">
        <v>240</v>
      </c>
      <c r="H111" s="5">
        <v>287765.348</v>
      </c>
      <c r="I111" s="5">
        <v>43940.457999999999</v>
      </c>
      <c r="J111" s="4">
        <f t="shared" si="9"/>
        <v>6.5489838089534711</v>
      </c>
      <c r="K111" s="4" t="s">
        <v>15</v>
      </c>
      <c r="L111" s="4">
        <f t="shared" si="14"/>
        <v>16.713765607814199</v>
      </c>
      <c r="M111" s="4">
        <f t="shared" si="11"/>
        <v>16.780889164472086</v>
      </c>
      <c r="N111" s="4">
        <f t="shared" si="12"/>
        <v>18.626786972564013</v>
      </c>
      <c r="O111" s="4">
        <f t="shared" si="15"/>
        <v>0.77611612385683393</v>
      </c>
    </row>
    <row r="112" spans="1:15" x14ac:dyDescent="0.25">
      <c r="A112" s="4"/>
      <c r="B112" s="4" t="s">
        <v>163</v>
      </c>
      <c r="C112" s="4"/>
      <c r="D112" s="4" t="s">
        <v>164</v>
      </c>
      <c r="E112" s="4">
        <v>111</v>
      </c>
      <c r="F112" s="4" t="s">
        <v>144</v>
      </c>
      <c r="G112" s="4">
        <v>240</v>
      </c>
      <c r="H112" s="5">
        <v>174798.53400000001</v>
      </c>
      <c r="I112" s="5">
        <v>41423.991999999998</v>
      </c>
      <c r="J112" s="4">
        <f t="shared" si="9"/>
        <v>4.2197414001045583</v>
      </c>
      <c r="K112" s="4" t="str">
        <f t="shared" si="10"/>
        <v>low</v>
      </c>
      <c r="L112" s="4">
        <f t="shared" si="14"/>
        <v>10.713656362968981</v>
      </c>
      <c r="M112" s="4">
        <f t="shared" si="11"/>
        <v>10.756683095350382</v>
      </c>
      <c r="N112" s="4">
        <f t="shared" si="12"/>
        <v>11.939918235838924</v>
      </c>
      <c r="O112" s="4">
        <f t="shared" si="15"/>
        <v>0.49749659315995515</v>
      </c>
    </row>
    <row r="113" spans="1:25" x14ac:dyDescent="0.25">
      <c r="A113" s="4"/>
      <c r="B113" s="4" t="s">
        <v>165</v>
      </c>
      <c r="C113" s="4"/>
      <c r="D113" s="4" t="s">
        <v>166</v>
      </c>
      <c r="E113" s="4">
        <v>112</v>
      </c>
      <c r="F113" s="4" t="s">
        <v>144</v>
      </c>
      <c r="G113" s="4">
        <v>240</v>
      </c>
      <c r="H113" s="5">
        <v>165394.46</v>
      </c>
      <c r="I113" s="5">
        <v>37497.955999999998</v>
      </c>
      <c r="J113" s="4">
        <f t="shared" si="9"/>
        <v>4.4107593491229231</v>
      </c>
      <c r="K113" s="4" t="str">
        <f t="shared" si="10"/>
        <v>low</v>
      </c>
      <c r="L113" s="4">
        <f t="shared" si="14"/>
        <v>11.205717025046171</v>
      </c>
      <c r="M113" s="4">
        <f t="shared" si="11"/>
        <v>11.250719904664829</v>
      </c>
      <c r="N113" s="4">
        <f t="shared" si="12"/>
        <v>12.488299094177959</v>
      </c>
      <c r="O113" s="4">
        <f t="shared" si="15"/>
        <v>0.52034579559074834</v>
      </c>
    </row>
    <row r="114" spans="1:25" x14ac:dyDescent="0.25">
      <c r="A114" s="4"/>
      <c r="B114" s="4" t="s">
        <v>167</v>
      </c>
      <c r="C114" s="4"/>
      <c r="D114" s="4" t="s">
        <v>168</v>
      </c>
      <c r="E114" s="4">
        <v>113</v>
      </c>
      <c r="F114" s="4" t="s">
        <v>144</v>
      </c>
      <c r="G114" s="4">
        <v>240</v>
      </c>
      <c r="H114" s="5">
        <v>135142.34</v>
      </c>
      <c r="I114" s="5">
        <v>31316.678</v>
      </c>
      <c r="J114" s="4">
        <f t="shared" si="9"/>
        <v>4.3153472408535798</v>
      </c>
      <c r="K114" s="4" t="str">
        <f t="shared" si="10"/>
        <v>low</v>
      </c>
      <c r="L114" s="4">
        <f t="shared" si="14"/>
        <v>10.959936220642916</v>
      </c>
      <c r="M114" s="4">
        <f t="shared" si="11"/>
        <v>11.003952028757947</v>
      </c>
      <c r="N114" s="4">
        <f t="shared" si="12"/>
        <v>12.214386751921321</v>
      </c>
      <c r="O114" s="4">
        <f t="shared" si="15"/>
        <v>0.50893278133005504</v>
      </c>
    </row>
    <row r="115" spans="1:25" x14ac:dyDescent="0.25">
      <c r="A115" s="4"/>
      <c r="B115" s="4" t="s">
        <v>169</v>
      </c>
      <c r="C115" s="4"/>
      <c r="D115" s="4" t="s">
        <v>170</v>
      </c>
      <c r="E115" s="4">
        <v>114</v>
      </c>
      <c r="F115" s="4" t="s">
        <v>144</v>
      </c>
      <c r="G115" s="4">
        <v>240</v>
      </c>
      <c r="H115" s="5">
        <v>204292.342</v>
      </c>
      <c r="I115" s="5">
        <v>28362.964</v>
      </c>
      <c r="J115" s="4">
        <f t="shared" si="9"/>
        <v>7.2027853647453774</v>
      </c>
      <c r="K115" s="4" t="str">
        <f t="shared" si="10"/>
        <v>high</v>
      </c>
      <c r="L115" s="4">
        <f t="shared" si="14"/>
        <v>18.39795302613441</v>
      </c>
      <c r="M115" s="4">
        <f t="shared" si="11"/>
        <v>18.471840387685148</v>
      </c>
      <c r="N115" s="4">
        <f t="shared" si="12"/>
        <v>20.503742830330516</v>
      </c>
      <c r="O115" s="4">
        <f t="shared" si="15"/>
        <v>0.85432261793043807</v>
      </c>
    </row>
    <row r="116" spans="1:25" x14ac:dyDescent="0.25">
      <c r="A116" s="4"/>
      <c r="B116" s="4" t="s">
        <v>171</v>
      </c>
      <c r="C116" s="4"/>
      <c r="D116" s="4" t="s">
        <v>172</v>
      </c>
      <c r="E116" s="4">
        <v>115</v>
      </c>
      <c r="F116" s="4" t="s">
        <v>144</v>
      </c>
      <c r="G116" s="4">
        <v>240</v>
      </c>
      <c r="H116" s="5">
        <v>1114997.6540000001</v>
      </c>
      <c r="I116" s="5">
        <v>57107.468000000001</v>
      </c>
      <c r="J116" s="4">
        <f t="shared" si="9"/>
        <v>19.524550694490607</v>
      </c>
      <c r="K116" s="4" t="str">
        <f t="shared" si="10"/>
        <v>high</v>
      </c>
      <c r="L116" s="4">
        <f t="shared" si="14"/>
        <v>50.138718945107179</v>
      </c>
      <c r="M116" s="4">
        <f t="shared" si="11"/>
        <v>50.340079262155797</v>
      </c>
      <c r="N116" s="4">
        <f>(M116*11.1)/10</f>
        <v>55.877487980992932</v>
      </c>
      <c r="O116" s="4">
        <f t="shared" si="15"/>
        <v>2.3282286658747053</v>
      </c>
    </row>
    <row r="117" spans="1:25" x14ac:dyDescent="0.25">
      <c r="A117" s="7"/>
      <c r="B117" s="7" t="s">
        <v>171</v>
      </c>
      <c r="C117" s="7"/>
      <c r="D117" s="8" t="s">
        <v>172</v>
      </c>
      <c r="E117" s="7"/>
      <c r="F117" s="7"/>
      <c r="G117" s="7"/>
      <c r="H117" s="14">
        <v>96454.517999999996</v>
      </c>
      <c r="I117" s="14">
        <v>20194.560000000001</v>
      </c>
      <c r="J117" s="7">
        <f t="shared" si="9"/>
        <v>4.7762624191861569</v>
      </c>
      <c r="K117" s="7" t="str">
        <f>IF(J117&lt;W$126,"low","high")</f>
        <v>low</v>
      </c>
      <c r="L117" s="7">
        <f>(J117+0.1032)/0.4454</f>
        <v>10.955236684297613</v>
      </c>
      <c r="M117" s="7">
        <f t="shared" si="11"/>
        <v>10.999233618772704</v>
      </c>
      <c r="N117" s="7"/>
    </row>
    <row r="118" spans="1:25" x14ac:dyDescent="0.25">
      <c r="A118" s="7"/>
      <c r="B118" s="7" t="s">
        <v>302</v>
      </c>
      <c r="C118" s="7"/>
      <c r="D118" s="8" t="s">
        <v>176</v>
      </c>
      <c r="E118" s="7"/>
      <c r="F118" s="7"/>
      <c r="G118" s="7"/>
      <c r="H118" s="14">
        <v>57469.803999999996</v>
      </c>
      <c r="I118" s="14">
        <v>21319.982</v>
      </c>
      <c r="J118" s="7">
        <f t="shared" si="9"/>
        <v>2.6955840769471568</v>
      </c>
      <c r="K118" s="7" t="str">
        <f t="shared" ref="K118:K140" si="16">IF(J118&lt;W$126,"low","high")</f>
        <v>low</v>
      </c>
      <c r="L118" s="7">
        <f t="shared" ref="L118:L140" si="17">(J118+0.1032)/0.4454</f>
        <v>6.2837541018122067</v>
      </c>
      <c r="M118" s="7">
        <f t="shared" si="11"/>
        <v>6.308990062060448</v>
      </c>
      <c r="N118" s="7"/>
    </row>
    <row r="119" spans="1:25" x14ac:dyDescent="0.25">
      <c r="A119" s="7"/>
      <c r="B119" s="7" t="s">
        <v>303</v>
      </c>
      <c r="C119" s="7"/>
      <c r="D119" s="8" t="s">
        <v>177</v>
      </c>
      <c r="E119" s="7"/>
      <c r="F119" s="7"/>
      <c r="G119" s="7"/>
      <c r="H119" s="14">
        <v>44305.5</v>
      </c>
      <c r="I119" s="14">
        <v>20999.554</v>
      </c>
      <c r="J119" s="7">
        <f t="shared" si="9"/>
        <v>2.1098305230672993</v>
      </c>
      <c r="K119" s="7" t="str">
        <f t="shared" si="16"/>
        <v>low</v>
      </c>
      <c r="L119" s="7">
        <f t="shared" si="17"/>
        <v>4.9686361092665008</v>
      </c>
      <c r="M119" s="7">
        <f t="shared" si="11"/>
        <v>4.9885904711511051</v>
      </c>
      <c r="N119" s="7"/>
      <c r="S119" s="9" t="s">
        <v>0</v>
      </c>
      <c r="T119" s="9" t="s">
        <v>289</v>
      </c>
      <c r="U119" s="9" t="s">
        <v>290</v>
      </c>
      <c r="V119" s="9" t="s">
        <v>291</v>
      </c>
      <c r="W119" s="9" t="s">
        <v>8</v>
      </c>
      <c r="X119" s="9" t="s">
        <v>214</v>
      </c>
      <c r="Y119" s="9" t="s">
        <v>15</v>
      </c>
    </row>
    <row r="120" spans="1:25" x14ac:dyDescent="0.25">
      <c r="A120" s="7"/>
      <c r="B120" s="7" t="s">
        <v>304</v>
      </c>
      <c r="C120" s="7"/>
      <c r="D120" s="8" t="s">
        <v>178</v>
      </c>
      <c r="E120" s="7"/>
      <c r="F120" s="7"/>
      <c r="G120" s="7"/>
      <c r="H120" s="14">
        <v>39204.718000000001</v>
      </c>
      <c r="I120" s="14">
        <v>16842.743999999999</v>
      </c>
      <c r="J120" s="7">
        <f t="shared" si="9"/>
        <v>2.327691853536455</v>
      </c>
      <c r="K120" s="7" t="str">
        <f t="shared" si="16"/>
        <v>low</v>
      </c>
      <c r="L120" s="7">
        <f t="shared" si="17"/>
        <v>5.4577724596687363</v>
      </c>
      <c r="M120" s="7">
        <f t="shared" si="11"/>
        <v>5.479691224567004</v>
      </c>
      <c r="N120" s="7"/>
      <c r="S120" s="9" t="s">
        <v>292</v>
      </c>
      <c r="T120" s="9">
        <v>0</v>
      </c>
      <c r="U120" s="9">
        <v>15818.002</v>
      </c>
      <c r="V120" s="9">
        <v>39279.156000000003</v>
      </c>
      <c r="W120" s="9">
        <f t="shared" ref="W120:W129" si="18">U120/V120</f>
        <v>0.40270727812990686</v>
      </c>
      <c r="X120" s="9">
        <f>(W120-1.2442)/0.5449</f>
        <v>-1.5443067019087779</v>
      </c>
      <c r="Y120" s="9">
        <f>(W120-0.808)/0.5802</f>
        <v>-0.69853967919698923</v>
      </c>
    </row>
    <row r="121" spans="1:25" x14ac:dyDescent="0.25">
      <c r="A121" s="7"/>
      <c r="B121" s="7" t="s">
        <v>305</v>
      </c>
      <c r="C121" s="7"/>
      <c r="D121" s="8" t="s">
        <v>179</v>
      </c>
      <c r="E121" s="7"/>
      <c r="F121" s="7"/>
      <c r="G121" s="7"/>
      <c r="H121" s="14">
        <v>33654.49</v>
      </c>
      <c r="I121" s="14">
        <v>15187.154</v>
      </c>
      <c r="J121" s="7">
        <f t="shared" si="9"/>
        <v>2.2159839822523693</v>
      </c>
      <c r="K121" s="7" t="str">
        <f t="shared" si="16"/>
        <v>low</v>
      </c>
      <c r="L121" s="7">
        <f t="shared" si="17"/>
        <v>5.2069689767677803</v>
      </c>
      <c r="M121" s="7">
        <f t="shared" si="11"/>
        <v>5.2278804987628309</v>
      </c>
      <c r="N121" s="7"/>
      <c r="S121" s="9" t="s">
        <v>293</v>
      </c>
      <c r="T121" s="10">
        <v>0.78125</v>
      </c>
      <c r="U121" s="9">
        <v>19176.207999999999</v>
      </c>
      <c r="V121" s="9">
        <v>42695.682000000001</v>
      </c>
      <c r="W121" s="9">
        <f t="shared" si="18"/>
        <v>0.44913694082694355</v>
      </c>
      <c r="X121" s="9">
        <f t="shared" ref="X121:X129" si="19">(W121-1.2442)/0.5449</f>
        <v>-1.4590990258268606</v>
      </c>
      <c r="Y121" s="9">
        <f t="shared" ref="Y121:Y126" si="20">(W121-0.808)/0.5802</f>
        <v>-0.61851613094287572</v>
      </c>
    </row>
    <row r="122" spans="1:25" x14ac:dyDescent="0.25">
      <c r="A122" s="7"/>
      <c r="B122" s="7" t="s">
        <v>306</v>
      </c>
      <c r="C122" s="7"/>
      <c r="D122" s="8" t="s">
        <v>180</v>
      </c>
      <c r="E122" s="7"/>
      <c r="F122" s="7"/>
      <c r="G122" s="7"/>
      <c r="H122" s="14">
        <v>28248.222000000002</v>
      </c>
      <c r="I122" s="14">
        <v>14422.458000000001</v>
      </c>
      <c r="J122" s="7">
        <f t="shared" si="9"/>
        <v>1.958627440620732</v>
      </c>
      <c r="K122" s="7" t="str">
        <f t="shared" si="16"/>
        <v>low</v>
      </c>
      <c r="L122" s="7">
        <f t="shared" si="17"/>
        <v>4.6291590494403501</v>
      </c>
      <c r="M122" s="7">
        <f t="shared" si="11"/>
        <v>4.6477500496389057</v>
      </c>
      <c r="N122" s="7"/>
      <c r="S122" s="9" t="s">
        <v>294</v>
      </c>
      <c r="T122" s="10">
        <v>1.5625</v>
      </c>
      <c r="U122" s="9">
        <v>34910.584000000003</v>
      </c>
      <c r="V122" s="9">
        <v>41193.839999999997</v>
      </c>
      <c r="W122" s="9">
        <f t="shared" si="18"/>
        <v>0.84747098109814489</v>
      </c>
      <c r="X122" s="9">
        <f t="shared" si="19"/>
        <v>-0.72807674601184624</v>
      </c>
      <c r="Y122" s="9">
        <f t="shared" si="20"/>
        <v>6.8029957080566764E-2</v>
      </c>
    </row>
    <row r="123" spans="1:25" x14ac:dyDescent="0.25">
      <c r="A123" s="7"/>
      <c r="B123" s="7" t="s">
        <v>307</v>
      </c>
      <c r="C123" s="7"/>
      <c r="D123" s="8" t="s">
        <v>181</v>
      </c>
      <c r="E123" s="7"/>
      <c r="F123" s="7"/>
      <c r="G123" s="7"/>
      <c r="H123" s="14">
        <v>38252.39</v>
      </c>
      <c r="I123" s="14">
        <v>13884.016</v>
      </c>
      <c r="J123" s="7">
        <f t="shared" si="9"/>
        <v>2.7551387149078481</v>
      </c>
      <c r="K123" s="7" t="str">
        <f t="shared" si="16"/>
        <v>low</v>
      </c>
      <c r="L123" s="7">
        <f t="shared" si="17"/>
        <v>6.4174645597392193</v>
      </c>
      <c r="M123" s="7">
        <f t="shared" si="11"/>
        <v>6.4432375097783314</v>
      </c>
      <c r="N123" s="7"/>
      <c r="S123" s="9" t="s">
        <v>295</v>
      </c>
      <c r="T123" s="10">
        <v>3.125</v>
      </c>
      <c r="U123" s="9">
        <v>46321.548000000003</v>
      </c>
      <c r="V123" s="9">
        <v>40105.129999999997</v>
      </c>
      <c r="W123" s="9">
        <f t="shared" si="18"/>
        <v>1.155003063199147</v>
      </c>
      <c r="X123" s="9">
        <f t="shared" si="19"/>
        <v>-0.16369413984373818</v>
      </c>
      <c r="Y123" s="9">
        <f t="shared" si="20"/>
        <v>0.59807491071897101</v>
      </c>
    </row>
    <row r="124" spans="1:25" x14ac:dyDescent="0.25">
      <c r="A124" s="7"/>
      <c r="B124" s="7" t="s">
        <v>308</v>
      </c>
      <c r="C124" s="7"/>
      <c r="D124" s="8" t="s">
        <v>182</v>
      </c>
      <c r="E124" s="7"/>
      <c r="F124" s="7"/>
      <c r="G124" s="7"/>
      <c r="H124" s="14">
        <v>30404.146000000001</v>
      </c>
      <c r="I124" s="14">
        <v>12200.654</v>
      </c>
      <c r="J124" s="7">
        <f t="shared" si="9"/>
        <v>2.4920095267024212</v>
      </c>
      <c r="K124" s="7" t="str">
        <f t="shared" si="16"/>
        <v>low</v>
      </c>
      <c r="L124" s="7">
        <f t="shared" si="17"/>
        <v>5.8266940428882377</v>
      </c>
      <c r="M124" s="7">
        <f t="shared" si="11"/>
        <v>5.8500944205705192</v>
      </c>
      <c r="N124" s="7"/>
      <c r="S124" s="9" t="s">
        <v>296</v>
      </c>
      <c r="T124" s="10">
        <v>6.25</v>
      </c>
      <c r="U124" s="9">
        <v>84526.16</v>
      </c>
      <c r="V124" s="9">
        <v>39746.29</v>
      </c>
      <c r="W124" s="9">
        <f t="shared" si="18"/>
        <v>2.1266427633874758</v>
      </c>
      <c r="X124" s="9">
        <f t="shared" si="19"/>
        <v>1.6194581820287681</v>
      </c>
      <c r="Y124" s="9">
        <f t="shared" si="20"/>
        <v>2.2727383029773796</v>
      </c>
    </row>
    <row r="125" spans="1:25" x14ac:dyDescent="0.25">
      <c r="A125" s="7"/>
      <c r="B125" s="7" t="s">
        <v>309</v>
      </c>
      <c r="C125" s="7"/>
      <c r="D125" s="8" t="s">
        <v>183</v>
      </c>
      <c r="E125" s="7"/>
      <c r="F125" s="7"/>
      <c r="G125" s="7"/>
      <c r="H125" s="14">
        <v>16826.702000000001</v>
      </c>
      <c r="I125" s="14">
        <v>11938.462</v>
      </c>
      <c r="J125" s="7">
        <f t="shared" si="9"/>
        <v>1.4094530769541338</v>
      </c>
      <c r="K125" s="7" t="str">
        <f t="shared" si="16"/>
        <v>low</v>
      </c>
      <c r="L125" s="7">
        <f t="shared" si="17"/>
        <v>3.3961676626720561</v>
      </c>
      <c r="M125" s="7">
        <f t="shared" si="11"/>
        <v>3.4098068902329879</v>
      </c>
      <c r="N125" s="7"/>
      <c r="S125" s="9" t="s">
        <v>297</v>
      </c>
      <c r="T125" s="10">
        <v>12.5</v>
      </c>
      <c r="U125" s="9">
        <v>191726.83799999999</v>
      </c>
      <c r="V125" s="9">
        <v>33909.24</v>
      </c>
      <c r="W125" s="9">
        <f t="shared" si="18"/>
        <v>5.6541178156750194</v>
      </c>
      <c r="X125" s="9">
        <f t="shared" si="19"/>
        <v>8.0930772906496955</v>
      </c>
      <c r="Y125" s="9">
        <f t="shared" si="20"/>
        <v>8.3524953734488445</v>
      </c>
    </row>
    <row r="126" spans="1:25" x14ac:dyDescent="0.25">
      <c r="A126" s="7"/>
      <c r="B126" s="7" t="s">
        <v>310</v>
      </c>
      <c r="C126" s="7"/>
      <c r="D126" s="8" t="s">
        <v>184</v>
      </c>
      <c r="E126" s="7"/>
      <c r="F126" s="7"/>
      <c r="G126" s="7"/>
      <c r="H126" s="14">
        <v>9849.0319999999992</v>
      </c>
      <c r="I126" s="14">
        <v>10161.226000000001</v>
      </c>
      <c r="J126" s="7">
        <f t="shared" si="9"/>
        <v>0.96927595154364232</v>
      </c>
      <c r="K126" s="7" t="str">
        <f t="shared" si="16"/>
        <v>low</v>
      </c>
      <c r="L126" s="7">
        <f t="shared" si="17"/>
        <v>2.4078939190472437</v>
      </c>
      <c r="M126" s="7">
        <f t="shared" si="11"/>
        <v>2.4175641757502442</v>
      </c>
      <c r="N126" s="7"/>
      <c r="S126" s="9" t="s">
        <v>298</v>
      </c>
      <c r="T126" s="10">
        <v>25</v>
      </c>
      <c r="U126" s="9">
        <v>362880.43800000002</v>
      </c>
      <c r="V126" s="9">
        <v>32784.911999999997</v>
      </c>
      <c r="W126" s="15">
        <f t="shared" si="18"/>
        <v>11.068519506777998</v>
      </c>
      <c r="X126" s="9">
        <f t="shared" si="19"/>
        <v>18.029582504639379</v>
      </c>
      <c r="Y126" s="9">
        <f t="shared" si="20"/>
        <v>17.684452786587379</v>
      </c>
    </row>
    <row r="127" spans="1:25" x14ac:dyDescent="0.25">
      <c r="A127" s="7"/>
      <c r="B127" s="7" t="s">
        <v>311</v>
      </c>
      <c r="C127" s="7"/>
      <c r="D127" s="8" t="s">
        <v>185</v>
      </c>
      <c r="E127" s="7"/>
      <c r="F127" s="7"/>
      <c r="G127" s="7"/>
      <c r="H127" s="14">
        <v>16582.477999999999</v>
      </c>
      <c r="I127" s="14">
        <v>10293.332</v>
      </c>
      <c r="J127" s="7">
        <f t="shared" si="9"/>
        <v>1.610992242356508</v>
      </c>
      <c r="K127" s="7" t="str">
        <f t="shared" si="16"/>
        <v>low</v>
      </c>
      <c r="L127" s="7">
        <f t="shared" si="17"/>
        <v>3.848657930751028</v>
      </c>
      <c r="M127" s="7">
        <f t="shared" si="11"/>
        <v>3.864114388304245</v>
      </c>
      <c r="N127" s="7"/>
      <c r="S127" s="9" t="s">
        <v>299</v>
      </c>
      <c r="T127" s="10">
        <v>50</v>
      </c>
      <c r="U127" s="9">
        <v>735890.61399999994</v>
      </c>
      <c r="V127" s="9">
        <v>29017.813999999998</v>
      </c>
      <c r="W127" s="9">
        <f t="shared" si="18"/>
        <v>25.359960402254973</v>
      </c>
      <c r="X127" s="9">
        <f t="shared" si="19"/>
        <v>44.257222246751645</v>
      </c>
      <c r="Y127" s="9"/>
    </row>
    <row r="128" spans="1:25" x14ac:dyDescent="0.25">
      <c r="A128" s="7"/>
      <c r="B128" s="7" t="s">
        <v>312</v>
      </c>
      <c r="C128" s="7"/>
      <c r="D128" s="8" t="s">
        <v>186</v>
      </c>
      <c r="E128" s="7"/>
      <c r="F128" s="7"/>
      <c r="G128" s="7"/>
      <c r="H128" s="14">
        <v>29011.612000000001</v>
      </c>
      <c r="I128" s="14">
        <v>9402.7440000000006</v>
      </c>
      <c r="J128" s="7">
        <f t="shared" si="9"/>
        <v>3.0854410159417291</v>
      </c>
      <c r="K128" s="7" t="str">
        <f t="shared" si="16"/>
        <v>low</v>
      </c>
      <c r="L128" s="7">
        <f t="shared" si="17"/>
        <v>7.1590503276644126</v>
      </c>
      <c r="M128" s="7">
        <f t="shared" si="11"/>
        <v>7.1878015337996111</v>
      </c>
      <c r="N128" s="7"/>
      <c r="S128" s="9" t="s">
        <v>300</v>
      </c>
      <c r="T128" s="10">
        <v>100</v>
      </c>
      <c r="U128" s="9">
        <v>1550725.8219999999</v>
      </c>
      <c r="V128" s="9">
        <v>40929.197999999997</v>
      </c>
      <c r="W128" s="9">
        <f t="shared" si="18"/>
        <v>37.888008995436465</v>
      </c>
      <c r="X128" s="9">
        <f t="shared" si="19"/>
        <v>67.248685989055716</v>
      </c>
      <c r="Y128" s="9"/>
    </row>
    <row r="129" spans="1:25" x14ac:dyDescent="0.25">
      <c r="A129" s="7"/>
      <c r="B129" s="7" t="s">
        <v>313</v>
      </c>
      <c r="C129" s="7"/>
      <c r="D129" s="8" t="s">
        <v>187</v>
      </c>
      <c r="E129" s="7"/>
      <c r="F129" s="7"/>
      <c r="G129" s="7"/>
      <c r="H129" s="14">
        <v>22990.128000000001</v>
      </c>
      <c r="I129" s="14">
        <v>8986.5460000000003</v>
      </c>
      <c r="J129" s="7">
        <f t="shared" si="9"/>
        <v>2.5582830155212024</v>
      </c>
      <c r="K129" s="7" t="str">
        <f t="shared" si="16"/>
        <v>low</v>
      </c>
      <c r="L129" s="7">
        <f t="shared" si="17"/>
        <v>5.9754894825352549</v>
      </c>
      <c r="M129" s="7">
        <f t="shared" si="11"/>
        <v>5.9994874322643117</v>
      </c>
      <c r="N129" s="7"/>
      <c r="S129" s="9" t="s">
        <v>301</v>
      </c>
      <c r="T129" s="10">
        <v>200</v>
      </c>
      <c r="U129" s="9">
        <v>3052750.5159999998</v>
      </c>
      <c r="V129" s="9">
        <v>32889.158000000003</v>
      </c>
      <c r="W129" s="9">
        <f t="shared" si="18"/>
        <v>92.819357552418936</v>
      </c>
      <c r="X129" s="9">
        <f t="shared" si="19"/>
        <v>168.05864847204793</v>
      </c>
      <c r="Y129" s="9"/>
    </row>
    <row r="130" spans="1:25" x14ac:dyDescent="0.25">
      <c r="A130" s="7"/>
      <c r="B130" s="7" t="s">
        <v>314</v>
      </c>
      <c r="C130" s="7"/>
      <c r="D130" s="8" t="s">
        <v>188</v>
      </c>
      <c r="E130" s="7"/>
      <c r="F130" s="7"/>
      <c r="G130" s="7"/>
      <c r="H130" s="14">
        <v>24844.82</v>
      </c>
      <c r="I130" s="14">
        <v>7479.7780000000002</v>
      </c>
      <c r="J130" s="7">
        <f t="shared" si="9"/>
        <v>3.3215985822039102</v>
      </c>
      <c r="K130" s="7" t="str">
        <f t="shared" si="16"/>
        <v>low</v>
      </c>
      <c r="L130" s="7">
        <f t="shared" si="17"/>
        <v>7.6892648904443428</v>
      </c>
      <c r="M130" s="7">
        <f t="shared" si="11"/>
        <v>7.7201454723336775</v>
      </c>
      <c r="N130" s="7"/>
    </row>
    <row r="131" spans="1:25" x14ac:dyDescent="0.25">
      <c r="A131" s="7"/>
      <c r="B131" s="7" t="s">
        <v>315</v>
      </c>
      <c r="C131" s="7"/>
      <c r="D131" s="8" t="s">
        <v>189</v>
      </c>
      <c r="E131" s="7"/>
      <c r="F131" s="7"/>
      <c r="G131" s="7"/>
      <c r="H131" s="14">
        <v>11239.922</v>
      </c>
      <c r="I131" s="14">
        <v>8204.1380000000008</v>
      </c>
      <c r="J131" s="7">
        <f t="shared" ref="J131:J140" si="21">H131/I131</f>
        <v>1.3700308307831974</v>
      </c>
      <c r="K131" s="7" t="str">
        <f t="shared" si="16"/>
        <v>low</v>
      </c>
      <c r="L131" s="7">
        <f t="shared" si="17"/>
        <v>3.3076579047669452</v>
      </c>
      <c r="M131" s="7">
        <f t="shared" ref="M131:M140" si="22">(L131*5)/4.98</f>
        <v>3.3209416714527564</v>
      </c>
      <c r="N131" s="7"/>
    </row>
    <row r="132" spans="1:25" x14ac:dyDescent="0.25">
      <c r="A132" s="7"/>
      <c r="B132" s="7" t="s">
        <v>316</v>
      </c>
      <c r="C132" s="7"/>
      <c r="D132" s="8" t="s">
        <v>190</v>
      </c>
      <c r="E132" s="7"/>
      <c r="F132" s="7"/>
      <c r="G132" s="7"/>
      <c r="H132" s="14">
        <v>28062.006000000001</v>
      </c>
      <c r="I132" s="14">
        <v>6615.3879999999999</v>
      </c>
      <c r="J132" s="7">
        <f t="shared" si="21"/>
        <v>4.2419289692456434</v>
      </c>
      <c r="K132" s="7" t="str">
        <f t="shared" si="16"/>
        <v>low</v>
      </c>
      <c r="L132" s="7">
        <f t="shared" si="17"/>
        <v>9.7555657145164876</v>
      </c>
      <c r="M132" s="7">
        <f t="shared" si="22"/>
        <v>9.7947446932896458</v>
      </c>
      <c r="N132" s="7"/>
    </row>
    <row r="133" spans="1:25" x14ac:dyDescent="0.25">
      <c r="A133" s="7"/>
      <c r="B133" s="7" t="s">
        <v>317</v>
      </c>
      <c r="C133" s="7"/>
      <c r="D133" s="8" t="s">
        <v>191</v>
      </c>
      <c r="E133" s="7"/>
      <c r="F133" s="7"/>
      <c r="G133" s="7"/>
      <c r="H133" s="14">
        <v>36145.714</v>
      </c>
      <c r="I133" s="14">
        <v>5817.0919999999996</v>
      </c>
      <c r="J133" s="7">
        <f t="shared" si="21"/>
        <v>6.2137084990232241</v>
      </c>
      <c r="K133" s="7" t="str">
        <f t="shared" si="16"/>
        <v>low</v>
      </c>
      <c r="L133" s="7">
        <f t="shared" si="17"/>
        <v>14.18255163678317</v>
      </c>
      <c r="M133" s="7">
        <f t="shared" si="22"/>
        <v>14.23950967548511</v>
      </c>
      <c r="N133" s="7"/>
    </row>
    <row r="134" spans="1:25" x14ac:dyDescent="0.25">
      <c r="A134" s="7"/>
      <c r="B134" s="7" t="s">
        <v>318</v>
      </c>
      <c r="C134" s="7"/>
      <c r="D134" s="8" t="s">
        <v>192</v>
      </c>
      <c r="E134" s="7"/>
      <c r="F134" s="7"/>
      <c r="G134" s="7"/>
      <c r="H134" s="14">
        <v>20422.752</v>
      </c>
      <c r="I134" s="14">
        <v>4354.62</v>
      </c>
      <c r="J134" s="7">
        <f t="shared" si="21"/>
        <v>4.6899045152045415</v>
      </c>
      <c r="K134" s="7" t="str">
        <f t="shared" si="16"/>
        <v>low</v>
      </c>
      <c r="L134" s="7">
        <f t="shared" si="17"/>
        <v>10.76134826045025</v>
      </c>
      <c r="M134" s="7">
        <f t="shared" si="22"/>
        <v>10.804566526556474</v>
      </c>
      <c r="N134" s="7"/>
    </row>
    <row r="135" spans="1:25" x14ac:dyDescent="0.25">
      <c r="A135" s="7"/>
      <c r="B135" s="7" t="s">
        <v>319</v>
      </c>
      <c r="C135" s="7"/>
      <c r="D135" s="8" t="s">
        <v>193</v>
      </c>
      <c r="E135" s="7"/>
      <c r="F135" s="7"/>
      <c r="G135" s="7"/>
      <c r="H135" s="14">
        <v>11153.86</v>
      </c>
      <c r="I135" s="14">
        <v>2476.2139999999999</v>
      </c>
      <c r="J135" s="7">
        <f t="shared" si="21"/>
        <v>4.5044006697320995</v>
      </c>
      <c r="K135" s="7" t="str">
        <f t="shared" si="16"/>
        <v>low</v>
      </c>
      <c r="L135" s="7">
        <f t="shared" si="17"/>
        <v>10.344860057773012</v>
      </c>
      <c r="M135" s="7">
        <f t="shared" si="22"/>
        <v>10.386405680494992</v>
      </c>
      <c r="N135" s="7"/>
    </row>
    <row r="136" spans="1:25" x14ac:dyDescent="0.25">
      <c r="A136" s="7"/>
      <c r="B136" s="7" t="s">
        <v>320</v>
      </c>
      <c r="C136" s="7"/>
      <c r="D136" s="8" t="s">
        <v>194</v>
      </c>
      <c r="E136" s="7"/>
      <c r="F136" s="7"/>
      <c r="G136" s="7"/>
      <c r="H136" s="14">
        <v>5959.1260000000002</v>
      </c>
      <c r="I136" s="14">
        <v>2168.1660000000002</v>
      </c>
      <c r="J136" s="7">
        <f t="shared" si="21"/>
        <v>2.7484639091287288</v>
      </c>
      <c r="K136" s="7" t="str">
        <f t="shared" si="16"/>
        <v>low</v>
      </c>
      <c r="L136" s="7">
        <f t="shared" si="17"/>
        <v>6.4024784668359427</v>
      </c>
      <c r="M136" s="7">
        <f t="shared" si="22"/>
        <v>6.4281912317629946</v>
      </c>
      <c r="N136" s="7"/>
    </row>
    <row r="137" spans="1:25" x14ac:dyDescent="0.25">
      <c r="A137" s="7"/>
      <c r="B137" s="7" t="s">
        <v>321</v>
      </c>
      <c r="C137" s="7"/>
      <c r="D137" s="8" t="s">
        <v>195</v>
      </c>
      <c r="E137" s="7"/>
      <c r="F137" s="7"/>
      <c r="G137" s="7"/>
      <c r="H137" s="14">
        <v>4609.6859999999997</v>
      </c>
      <c r="I137" s="14">
        <v>1216.058</v>
      </c>
      <c r="J137" s="7">
        <f t="shared" si="21"/>
        <v>3.7906793919368975</v>
      </c>
      <c r="K137" s="7" t="str">
        <f t="shared" si="16"/>
        <v>low</v>
      </c>
      <c r="L137" s="7">
        <f t="shared" si="17"/>
        <v>8.7424324021933035</v>
      </c>
      <c r="M137" s="7">
        <f t="shared" si="22"/>
        <v>8.7775425724832346</v>
      </c>
      <c r="N137" s="7"/>
    </row>
    <row r="138" spans="1:25" x14ac:dyDescent="0.25">
      <c r="A138" s="7"/>
      <c r="B138" s="7" t="s">
        <v>322</v>
      </c>
      <c r="C138" s="7"/>
      <c r="D138" s="8" t="s">
        <v>196</v>
      </c>
      <c r="E138" s="7"/>
      <c r="F138" s="7"/>
      <c r="G138" s="7"/>
      <c r="H138" s="14">
        <v>2658.2460000000001</v>
      </c>
      <c r="I138" s="14">
        <v>884.03399999999999</v>
      </c>
      <c r="J138" s="7">
        <f t="shared" si="21"/>
        <v>3.0069499589382311</v>
      </c>
      <c r="K138" s="7" t="str">
        <f t="shared" si="16"/>
        <v>low</v>
      </c>
      <c r="L138" s="7">
        <f t="shared" si="17"/>
        <v>6.9828243352901467</v>
      </c>
      <c r="M138" s="7">
        <f t="shared" si="22"/>
        <v>7.0108678065162113</v>
      </c>
      <c r="N138" s="7"/>
    </row>
    <row r="139" spans="1:25" x14ac:dyDescent="0.25">
      <c r="A139" s="7"/>
      <c r="B139" s="7" t="s">
        <v>323</v>
      </c>
      <c r="C139" s="7"/>
      <c r="D139" s="8" t="s">
        <v>197</v>
      </c>
      <c r="E139" s="7"/>
      <c r="F139" s="7"/>
      <c r="G139" s="7"/>
      <c r="H139" s="14">
        <v>1136.0540000000001</v>
      </c>
      <c r="I139" s="14">
        <v>680.02</v>
      </c>
      <c r="J139" s="7">
        <f t="shared" si="21"/>
        <v>1.6706185112202585</v>
      </c>
      <c r="K139" s="7" t="str">
        <f t="shared" si="16"/>
        <v>low</v>
      </c>
      <c r="L139" s="7">
        <f t="shared" si="17"/>
        <v>3.9825292124388381</v>
      </c>
      <c r="M139" s="7">
        <f t="shared" si="22"/>
        <v>3.9985233056614837</v>
      </c>
      <c r="N139" s="7"/>
    </row>
    <row r="140" spans="1:25" x14ac:dyDescent="0.25">
      <c r="A140" s="7"/>
      <c r="B140" s="7" t="s">
        <v>324</v>
      </c>
      <c r="C140" s="7"/>
      <c r="D140" s="8" t="s">
        <v>198</v>
      </c>
      <c r="E140" s="7"/>
      <c r="F140" s="7"/>
      <c r="G140" s="7"/>
      <c r="H140" s="14">
        <v>474.012</v>
      </c>
      <c r="I140" s="14">
        <v>248.00399999999999</v>
      </c>
      <c r="J140" s="7">
        <f t="shared" si="21"/>
        <v>1.9113078821309335</v>
      </c>
      <c r="K140" s="7" t="str">
        <f t="shared" si="16"/>
        <v>low</v>
      </c>
      <c r="L140" s="7">
        <f t="shared" si="17"/>
        <v>4.522918460105374</v>
      </c>
      <c r="M140" s="7">
        <f t="shared" si="22"/>
        <v>4.5410827912704557</v>
      </c>
      <c r="N140" s="7"/>
    </row>
    <row r="142" spans="1:25" x14ac:dyDescent="0.25">
      <c r="A142" s="11" t="s">
        <v>199</v>
      </c>
      <c r="B142" s="11" t="s">
        <v>200</v>
      </c>
      <c r="C142" s="11" t="s">
        <v>201</v>
      </c>
      <c r="D142" s="11">
        <v>114</v>
      </c>
      <c r="E142" s="11" t="s">
        <v>14</v>
      </c>
      <c r="F142" s="11" t="s">
        <v>202</v>
      </c>
      <c r="G142" s="11">
        <v>34869.68</v>
      </c>
      <c r="H142" s="11">
        <v>4562.2110000000002</v>
      </c>
      <c r="I142" s="11">
        <f t="shared" ref="I142:I205" si="23">G142/H142</f>
        <v>7.6431537252441846</v>
      </c>
      <c r="J142" s="11" t="str">
        <f t="shared" ref="J142:J205" si="24">IF(I142&lt;15.34,"low","high")</f>
        <v>low</v>
      </c>
      <c r="K142" s="11">
        <f t="shared" ref="K142:K155" si="25">(I142-0.808)/0.5802</f>
        <v>11.78068549680142</v>
      </c>
      <c r="L142" s="12">
        <f t="shared" ref="L142:L205" si="26">(K142*5)/4.98</f>
        <v>11.827997486748412</v>
      </c>
      <c r="M142" s="11">
        <f>(L142*14.6)/13.5</f>
        <v>12.791760244927913</v>
      </c>
      <c r="N142" s="11">
        <f>(M142*13.5)/(13.5-0.571)</f>
        <v>13.356699149704294</v>
      </c>
    </row>
    <row r="143" spans="1:25" x14ac:dyDescent="0.25">
      <c r="A143" s="11" t="s">
        <v>194</v>
      </c>
      <c r="B143" s="11" t="s">
        <v>200</v>
      </c>
      <c r="C143" s="11" t="s">
        <v>203</v>
      </c>
      <c r="D143" s="11">
        <v>114</v>
      </c>
      <c r="E143" s="11" t="s">
        <v>14</v>
      </c>
      <c r="F143" s="11" t="s">
        <v>202</v>
      </c>
      <c r="G143" s="11">
        <v>40180.474999999999</v>
      </c>
      <c r="H143" s="11">
        <v>5809.59</v>
      </c>
      <c r="I143" s="11">
        <f t="shared" si="23"/>
        <v>6.9162324707939797</v>
      </c>
      <c r="J143" s="11" t="str">
        <f t="shared" si="24"/>
        <v>low</v>
      </c>
      <c r="K143" s="11">
        <f t="shared" si="25"/>
        <v>10.52780501688035</v>
      </c>
      <c r="L143" s="12">
        <f t="shared" si="26"/>
        <v>10.570085358313603</v>
      </c>
      <c r="M143" s="11">
        <f>(L143*11.1)/10</f>
        <v>11.7327947477281</v>
      </c>
      <c r="N143" s="11">
        <f>(M143*10)/(10-0.571)</f>
        <v>12.443307612395905</v>
      </c>
      <c r="S143" s="11" t="s">
        <v>0</v>
      </c>
      <c r="T143" s="11" t="s">
        <v>289</v>
      </c>
      <c r="U143" s="11" t="s">
        <v>290</v>
      </c>
      <c r="V143" s="11" t="s">
        <v>291</v>
      </c>
      <c r="W143" s="11" t="s">
        <v>8</v>
      </c>
      <c r="X143" s="11" t="s">
        <v>214</v>
      </c>
      <c r="Y143" s="11" t="s">
        <v>15</v>
      </c>
    </row>
    <row r="144" spans="1:25" x14ac:dyDescent="0.25">
      <c r="A144" s="11" t="s">
        <v>195</v>
      </c>
      <c r="B144" s="11" t="s">
        <v>200</v>
      </c>
      <c r="C144" s="11" t="s">
        <v>204</v>
      </c>
      <c r="D144" s="11">
        <v>302</v>
      </c>
      <c r="E144" s="11" t="s">
        <v>14</v>
      </c>
      <c r="F144" s="11" t="s">
        <v>202</v>
      </c>
      <c r="G144" s="11">
        <v>49198.110999999997</v>
      </c>
      <c r="H144" s="11">
        <v>5466.1769999999997</v>
      </c>
      <c r="I144" s="11">
        <f t="shared" si="23"/>
        <v>9.00046065101807</v>
      </c>
      <c r="J144" s="11" t="str">
        <f t="shared" si="24"/>
        <v>low</v>
      </c>
      <c r="K144" s="11">
        <f t="shared" si="25"/>
        <v>14.120063169627834</v>
      </c>
      <c r="L144" s="12">
        <f t="shared" si="26"/>
        <v>14.176770250630353</v>
      </c>
      <c r="M144" s="11">
        <f>(L144*13.1)/12</f>
        <v>15.476307523604802</v>
      </c>
      <c r="N144" s="11">
        <f>(M144*12)/(12-0.571)</f>
        <v>16.249513543027177</v>
      </c>
      <c r="S144" s="11" t="s">
        <v>292</v>
      </c>
      <c r="T144" s="11">
        <v>0</v>
      </c>
      <c r="U144" s="11">
        <v>3698.62</v>
      </c>
      <c r="V144" s="11">
        <v>5645.7529999999997</v>
      </c>
      <c r="W144" s="11">
        <f t="shared" ref="W144:W153" si="27">U144/V144</f>
        <v>0.65511544695632273</v>
      </c>
      <c r="X144" s="11">
        <f>(W144-1.2442)/0.5449</f>
        <v>-1.081087452823779</v>
      </c>
      <c r="Y144" s="11">
        <f>(W144-0.808)/0.5802</f>
        <v>-0.26350319380158099</v>
      </c>
    </row>
    <row r="145" spans="1:25" x14ac:dyDescent="0.25">
      <c r="A145" s="11" t="s">
        <v>196</v>
      </c>
      <c r="B145" s="11" t="s">
        <v>200</v>
      </c>
      <c r="C145" s="11" t="s">
        <v>201</v>
      </c>
      <c r="D145" s="11">
        <v>302</v>
      </c>
      <c r="E145" s="11" t="s">
        <v>14</v>
      </c>
      <c r="F145" s="11" t="s">
        <v>202</v>
      </c>
      <c r="G145" s="11">
        <v>52288.103000000003</v>
      </c>
      <c r="H145" s="11">
        <v>5486.4560000000001</v>
      </c>
      <c r="I145" s="11">
        <f t="shared" si="23"/>
        <v>9.5303968536337482</v>
      </c>
      <c r="J145" s="11" t="str">
        <f t="shared" si="24"/>
        <v>low</v>
      </c>
      <c r="K145" s="11">
        <f t="shared" si="25"/>
        <v>15.033431323050237</v>
      </c>
      <c r="L145" s="12">
        <f t="shared" si="26"/>
        <v>15.093806549247224</v>
      </c>
      <c r="M145" s="11">
        <f>(L145*11.6)/10.5</f>
        <v>16.675062473454076</v>
      </c>
      <c r="N145" s="11">
        <f>(M145*10.5)/(10.5-0.571)</f>
        <v>17.634017118669334</v>
      </c>
      <c r="S145" s="11" t="s">
        <v>293</v>
      </c>
      <c r="T145" s="12">
        <v>0.78125</v>
      </c>
      <c r="U145" s="11">
        <v>7800.4120000000003</v>
      </c>
      <c r="V145" s="11">
        <v>5889.6409999999996</v>
      </c>
      <c r="W145" s="11">
        <f t="shared" si="27"/>
        <v>1.3244291120630274</v>
      </c>
      <c r="X145" s="11">
        <f t="shared" ref="X145:X153" si="28">(W145-1.2442)/0.5449</f>
        <v>0.14723639578459791</v>
      </c>
      <c r="Y145" s="11">
        <f t="shared" ref="Y145:Y150" si="29">(W145-0.808)/0.5802</f>
        <v>0.89008809386940246</v>
      </c>
    </row>
    <row r="146" spans="1:25" x14ac:dyDescent="0.25">
      <c r="A146" s="11" t="s">
        <v>197</v>
      </c>
      <c r="B146" s="11" t="s">
        <v>200</v>
      </c>
      <c r="C146" s="11" t="s">
        <v>203</v>
      </c>
      <c r="D146" s="11">
        <v>302</v>
      </c>
      <c r="E146" s="11" t="s">
        <v>14</v>
      </c>
      <c r="F146" s="11" t="s">
        <v>202</v>
      </c>
      <c r="G146" s="11">
        <v>37929.633000000002</v>
      </c>
      <c r="H146" s="11">
        <v>5433.09</v>
      </c>
      <c r="I146" s="11">
        <f t="shared" si="23"/>
        <v>6.9812267052450814</v>
      </c>
      <c r="J146" s="11" t="str">
        <f t="shared" si="24"/>
        <v>low</v>
      </c>
      <c r="K146" s="11">
        <f t="shared" si="25"/>
        <v>10.639825414072874</v>
      </c>
      <c r="L146" s="12">
        <f t="shared" si="26"/>
        <v>10.68255563661935</v>
      </c>
      <c r="M146" s="11">
        <f>(L146*13.1)/12</f>
        <v>11.661789903309456</v>
      </c>
      <c r="N146" s="11">
        <f>(M146*12)/(12-0.571)</f>
        <v>12.244420232716202</v>
      </c>
      <c r="S146" s="11" t="s">
        <v>294</v>
      </c>
      <c r="T146" s="12">
        <v>1.5625</v>
      </c>
      <c r="U146" s="11">
        <v>9988.9519999999993</v>
      </c>
      <c r="V146" s="11">
        <v>5504.3329999999996</v>
      </c>
      <c r="W146" s="11">
        <f t="shared" si="27"/>
        <v>1.8147434030608249</v>
      </c>
      <c r="X146" s="11">
        <f t="shared" si="28"/>
        <v>1.0470607507080656</v>
      </c>
      <c r="Y146" s="11">
        <f t="shared" si="29"/>
        <v>1.73516615487905</v>
      </c>
    </row>
    <row r="147" spans="1:25" x14ac:dyDescent="0.25">
      <c r="A147" s="11" t="s">
        <v>198</v>
      </c>
      <c r="B147" s="11" t="s">
        <v>200</v>
      </c>
      <c r="C147" s="11" t="s">
        <v>204</v>
      </c>
      <c r="D147" s="11">
        <v>239</v>
      </c>
      <c r="E147" s="11" t="s">
        <v>14</v>
      </c>
      <c r="F147" s="11" t="s">
        <v>202</v>
      </c>
      <c r="G147" s="11">
        <v>19538.309000000001</v>
      </c>
      <c r="H147" s="11">
        <v>5328.2280000000001</v>
      </c>
      <c r="I147" s="11">
        <f t="shared" si="23"/>
        <v>3.666943118800472</v>
      </c>
      <c r="J147" s="11" t="str">
        <f t="shared" si="24"/>
        <v>low</v>
      </c>
      <c r="K147" s="11">
        <f t="shared" si="25"/>
        <v>4.9275131313348357</v>
      </c>
      <c r="L147" s="12">
        <f t="shared" si="26"/>
        <v>4.9473023406976253</v>
      </c>
      <c r="M147" s="11">
        <f>(L147*11.1)/10</f>
        <v>5.4915055981743643</v>
      </c>
      <c r="N147" s="11">
        <f>(M147*10)/(10-0.571)</f>
        <v>5.8240593893035992</v>
      </c>
      <c r="S147" s="11" t="s">
        <v>295</v>
      </c>
      <c r="T147" s="12">
        <v>3.125</v>
      </c>
      <c r="U147" s="11">
        <v>15997.531000000001</v>
      </c>
      <c r="V147" s="11">
        <v>5608.93</v>
      </c>
      <c r="W147" s="11">
        <f t="shared" si="27"/>
        <v>2.852153797604891</v>
      </c>
      <c r="X147" s="11">
        <f t="shared" si="28"/>
        <v>2.9509153929251069</v>
      </c>
      <c r="Y147" s="11">
        <f t="shared" si="29"/>
        <v>3.5231882068336624</v>
      </c>
    </row>
    <row r="148" spans="1:25" x14ac:dyDescent="0.25">
      <c r="A148" s="11" t="s">
        <v>205</v>
      </c>
      <c r="B148" s="11" t="s">
        <v>200</v>
      </c>
      <c r="C148" s="11" t="s">
        <v>201</v>
      </c>
      <c r="D148" s="11">
        <v>239</v>
      </c>
      <c r="E148" s="11" t="s">
        <v>14</v>
      </c>
      <c r="F148" s="11" t="s">
        <v>202</v>
      </c>
      <c r="G148" s="11">
        <v>47840.065999999999</v>
      </c>
      <c r="H148" s="11">
        <v>5452.57</v>
      </c>
      <c r="I148" s="11">
        <f t="shared" si="23"/>
        <v>8.7738563649801833</v>
      </c>
      <c r="J148" s="11" t="str">
        <f t="shared" si="24"/>
        <v>low</v>
      </c>
      <c r="K148" s="11">
        <f t="shared" si="25"/>
        <v>13.729500801413622</v>
      </c>
      <c r="L148" s="12">
        <f t="shared" si="26"/>
        <v>13.784639358849017</v>
      </c>
      <c r="M148" s="11">
        <f>(L148*11.1)/10</f>
        <v>15.300949688322408</v>
      </c>
      <c r="N148" s="11">
        <f>(M148*10)/(10-0.571)</f>
        <v>16.227542356901481</v>
      </c>
      <c r="S148" s="11" t="s">
        <v>296</v>
      </c>
      <c r="T148" s="12">
        <v>6.25</v>
      </c>
      <c r="U148" s="11">
        <v>24227.715</v>
      </c>
      <c r="V148" s="11">
        <v>5821.8649999999998</v>
      </c>
      <c r="W148" s="11">
        <f t="shared" si="27"/>
        <v>4.1615040884664971</v>
      </c>
      <c r="X148" s="11">
        <f t="shared" si="28"/>
        <v>5.3538338933134462</v>
      </c>
      <c r="Y148" s="11">
        <f t="shared" si="29"/>
        <v>5.7799105282083714</v>
      </c>
    </row>
    <row r="149" spans="1:25" x14ac:dyDescent="0.25">
      <c r="A149" s="11" t="s">
        <v>206</v>
      </c>
      <c r="B149" s="11" t="s">
        <v>200</v>
      </c>
      <c r="C149" s="11" t="s">
        <v>203</v>
      </c>
      <c r="D149" s="11">
        <v>239</v>
      </c>
      <c r="E149" s="11" t="s">
        <v>14</v>
      </c>
      <c r="F149" s="11" t="s">
        <v>202</v>
      </c>
      <c r="G149" s="11">
        <v>7558.3419999999996</v>
      </c>
      <c r="H149" s="11">
        <v>5561.4340000000002</v>
      </c>
      <c r="I149" s="11">
        <f t="shared" si="23"/>
        <v>1.3590635077212099</v>
      </c>
      <c r="J149" s="11" t="str">
        <f t="shared" si="24"/>
        <v>low</v>
      </c>
      <c r="K149" s="11">
        <f t="shared" si="25"/>
        <v>0.94978198504172662</v>
      </c>
      <c r="L149" s="12">
        <f t="shared" si="26"/>
        <v>0.95359637052382173</v>
      </c>
      <c r="M149" s="11">
        <f>(L149*11.1)/10</f>
        <v>1.058491971281442</v>
      </c>
      <c r="N149" s="11">
        <f>(M149*10)/(10-0.571)</f>
        <v>1.1225919729360929</v>
      </c>
      <c r="S149" s="11" t="s">
        <v>297</v>
      </c>
      <c r="T149" s="12">
        <v>12.5</v>
      </c>
      <c r="U149" s="11">
        <v>47047.832000000002</v>
      </c>
      <c r="V149" s="11">
        <v>5837.607</v>
      </c>
      <c r="W149" s="11">
        <f t="shared" si="27"/>
        <v>8.0594380539834223</v>
      </c>
      <c r="X149" s="11">
        <f t="shared" si="28"/>
        <v>12.507318873157315</v>
      </c>
      <c r="Y149" s="11">
        <f t="shared" si="29"/>
        <v>12.498169689733578</v>
      </c>
    </row>
    <row r="150" spans="1:25" x14ac:dyDescent="0.25">
      <c r="A150" s="11" t="s">
        <v>207</v>
      </c>
      <c r="B150" s="11" t="s">
        <v>200</v>
      </c>
      <c r="C150" s="11" t="s">
        <v>204</v>
      </c>
      <c r="D150" s="11">
        <v>224</v>
      </c>
      <c r="E150" s="11" t="s">
        <v>14</v>
      </c>
      <c r="F150" s="11" t="s">
        <v>202</v>
      </c>
      <c r="G150" s="11">
        <v>30366.103999999999</v>
      </c>
      <c r="H150" s="11">
        <v>5731.14</v>
      </c>
      <c r="I150" s="11">
        <f t="shared" si="23"/>
        <v>5.2984404498930404</v>
      </c>
      <c r="J150" s="11" t="str">
        <f t="shared" si="24"/>
        <v>low</v>
      </c>
      <c r="K150" s="11">
        <f t="shared" si="25"/>
        <v>7.7394699239797315</v>
      </c>
      <c r="L150" s="12">
        <f t="shared" si="26"/>
        <v>7.7705521325097706</v>
      </c>
      <c r="M150" s="11">
        <f>(L150*9.6)/8.5</f>
        <v>8.7761529967169167</v>
      </c>
      <c r="N150" s="11">
        <f>(M150*8.5)/(8.5-0.571)</f>
        <v>9.4081599788237842</v>
      </c>
      <c r="S150" s="11" t="s">
        <v>298</v>
      </c>
      <c r="T150" s="12">
        <v>25</v>
      </c>
      <c r="U150" s="11">
        <v>88995.784</v>
      </c>
      <c r="V150" s="11">
        <v>5800.2510000000002</v>
      </c>
      <c r="W150" s="11">
        <f t="shared" si="27"/>
        <v>15.343436689205346</v>
      </c>
      <c r="X150" s="11">
        <f t="shared" si="28"/>
        <v>25.874906752074409</v>
      </c>
      <c r="Y150" s="11">
        <f t="shared" si="29"/>
        <v>25.052458961057127</v>
      </c>
    </row>
    <row r="151" spans="1:25" x14ac:dyDescent="0.25">
      <c r="A151" s="11" t="s">
        <v>208</v>
      </c>
      <c r="B151" s="11" t="s">
        <v>200</v>
      </c>
      <c r="C151" s="11" t="s">
        <v>201</v>
      </c>
      <c r="D151" s="11">
        <v>224</v>
      </c>
      <c r="E151" s="11" t="s">
        <v>14</v>
      </c>
      <c r="F151" s="11" t="s">
        <v>202</v>
      </c>
      <c r="G151" s="11">
        <v>21973.996999999999</v>
      </c>
      <c r="H151" s="11">
        <v>5606.7950000000001</v>
      </c>
      <c r="I151" s="11">
        <f t="shared" si="23"/>
        <v>3.9191725397486441</v>
      </c>
      <c r="J151" s="11" t="str">
        <f t="shared" si="24"/>
        <v>low</v>
      </c>
      <c r="K151" s="11">
        <f t="shared" si="25"/>
        <v>5.3622415369676721</v>
      </c>
      <c r="L151" s="12">
        <f t="shared" si="26"/>
        <v>5.3837766435418395</v>
      </c>
      <c r="M151" s="11">
        <f>(L151*11.6)/10.5</f>
        <v>5.9477913395319364</v>
      </c>
      <c r="N151" s="11">
        <f>(M151*10.5)/(10.5-0.571)</f>
        <v>6.2898387617167222</v>
      </c>
      <c r="S151" s="11" t="s">
        <v>299</v>
      </c>
      <c r="T151" s="12">
        <v>50</v>
      </c>
      <c r="U151" s="11">
        <v>165230.82999999999</v>
      </c>
      <c r="V151" s="11">
        <v>5797.0479999999998</v>
      </c>
      <c r="W151" s="11">
        <f t="shared" si="27"/>
        <v>28.502580968796533</v>
      </c>
      <c r="X151" s="11">
        <f t="shared" si="28"/>
        <v>50.024556742148157</v>
      </c>
      <c r="Y151" s="11"/>
    </row>
    <row r="152" spans="1:25" x14ac:dyDescent="0.25">
      <c r="A152" s="11" t="s">
        <v>209</v>
      </c>
      <c r="B152" s="11" t="s">
        <v>200</v>
      </c>
      <c r="C152" s="11" t="s">
        <v>203</v>
      </c>
      <c r="D152" s="11">
        <v>224</v>
      </c>
      <c r="E152" s="11" t="s">
        <v>14</v>
      </c>
      <c r="F152" s="11" t="s">
        <v>202</v>
      </c>
      <c r="G152" s="11">
        <v>14009.459000000001</v>
      </c>
      <c r="H152" s="11">
        <v>5156.9309999999996</v>
      </c>
      <c r="I152" s="11">
        <f t="shared" si="23"/>
        <v>2.716627195516093</v>
      </c>
      <c r="J152" s="11" t="str">
        <f t="shared" si="24"/>
        <v>low</v>
      </c>
      <c r="K152" s="11">
        <f t="shared" si="25"/>
        <v>3.2896021984076058</v>
      </c>
      <c r="L152" s="12">
        <f t="shared" si="26"/>
        <v>3.3028134522164714</v>
      </c>
      <c r="M152" s="11">
        <f>(L152*11.1)/10</f>
        <v>3.6661229319602833</v>
      </c>
      <c r="N152" s="11">
        <f>(M152*10)/(10-0.571)</f>
        <v>3.8881354671336124</v>
      </c>
      <c r="S152" s="11" t="s">
        <v>300</v>
      </c>
      <c r="T152" s="12">
        <v>100</v>
      </c>
      <c r="U152" s="11">
        <v>332299.81</v>
      </c>
      <c r="V152" s="11">
        <v>5686.3109999999997</v>
      </c>
      <c r="W152" s="11">
        <f t="shared" si="27"/>
        <v>58.438557089121581</v>
      </c>
      <c r="X152" s="11">
        <f t="shared" si="28"/>
        <v>104.96303374769971</v>
      </c>
      <c r="Y152" s="11"/>
    </row>
    <row r="153" spans="1:25" x14ac:dyDescent="0.25">
      <c r="A153" s="11" t="s">
        <v>210</v>
      </c>
      <c r="B153" s="11" t="s">
        <v>200</v>
      </c>
      <c r="C153" s="11" t="s">
        <v>204</v>
      </c>
      <c r="D153" s="11">
        <v>227</v>
      </c>
      <c r="E153" s="11" t="s">
        <v>14</v>
      </c>
      <c r="F153" s="11" t="s">
        <v>202</v>
      </c>
      <c r="G153" s="11">
        <v>46281.803999999996</v>
      </c>
      <c r="H153" s="11">
        <v>5365.05</v>
      </c>
      <c r="I153" s="11">
        <f t="shared" si="23"/>
        <v>8.6265373109290682</v>
      </c>
      <c r="J153" s="11" t="str">
        <f t="shared" si="24"/>
        <v>low</v>
      </c>
      <c r="K153" s="11">
        <f t="shared" si="25"/>
        <v>13.47558998781294</v>
      </c>
      <c r="L153" s="12">
        <f t="shared" si="26"/>
        <v>13.529708823105361</v>
      </c>
      <c r="M153" s="11">
        <f t="shared" ref="M153:M170" si="30">(L153*11.1)/10</f>
        <v>15.017976793646948</v>
      </c>
      <c r="N153" s="11">
        <f>(M153*10)/(10-0.571)</f>
        <v>15.927433231145347</v>
      </c>
      <c r="S153" s="11" t="s">
        <v>301</v>
      </c>
      <c r="T153" s="12">
        <v>200</v>
      </c>
      <c r="U153" s="11">
        <v>656033.03</v>
      </c>
      <c r="V153" s="11">
        <v>6027.5990000000002</v>
      </c>
      <c r="W153" s="11">
        <f t="shared" si="27"/>
        <v>108.83820074958537</v>
      </c>
      <c r="X153" s="11">
        <f t="shared" si="28"/>
        <v>197.45641539655963</v>
      </c>
      <c r="Y153" s="11"/>
    </row>
    <row r="154" spans="1:25" x14ac:dyDescent="0.25">
      <c r="A154" s="11" t="s">
        <v>211</v>
      </c>
      <c r="B154" s="11" t="s">
        <v>200</v>
      </c>
      <c r="C154" s="11" t="s">
        <v>201</v>
      </c>
      <c r="D154" s="11">
        <v>227</v>
      </c>
      <c r="E154" s="11" t="s">
        <v>14</v>
      </c>
      <c r="F154" s="11" t="s">
        <v>202</v>
      </c>
      <c r="G154" s="11">
        <v>37547.052000000003</v>
      </c>
      <c r="H154" s="11">
        <v>5601.7259999999997</v>
      </c>
      <c r="I154" s="11">
        <f t="shared" si="23"/>
        <v>6.702764826412432</v>
      </c>
      <c r="J154" s="11" t="str">
        <f t="shared" si="24"/>
        <v>low</v>
      </c>
      <c r="K154" s="11">
        <f t="shared" si="25"/>
        <v>10.159884223392678</v>
      </c>
      <c r="L154" s="12">
        <f t="shared" si="26"/>
        <v>10.20068697127779</v>
      </c>
      <c r="M154" s="11">
        <f t="shared" si="30"/>
        <v>11.322762538118345</v>
      </c>
      <c r="N154" s="11">
        <f>(M154*10)/(10-0.571)</f>
        <v>12.008444732334654</v>
      </c>
    </row>
    <row r="155" spans="1:25" x14ac:dyDescent="0.25">
      <c r="A155" s="11" t="s">
        <v>212</v>
      </c>
      <c r="B155" s="11" t="s">
        <v>200</v>
      </c>
      <c r="C155" s="11" t="s">
        <v>203</v>
      </c>
      <c r="D155" s="11">
        <v>227</v>
      </c>
      <c r="E155" s="11" t="s">
        <v>14</v>
      </c>
      <c r="F155" s="11" t="s">
        <v>202</v>
      </c>
      <c r="G155" s="11">
        <v>43555.572999999997</v>
      </c>
      <c r="H155" s="11">
        <v>5416.0129999999999</v>
      </c>
      <c r="I155" s="11">
        <f t="shared" si="23"/>
        <v>8.0419993452748351</v>
      </c>
      <c r="J155" s="11" t="str">
        <f t="shared" si="24"/>
        <v>low</v>
      </c>
      <c r="K155" s="11">
        <f t="shared" si="25"/>
        <v>12.468113314848043</v>
      </c>
      <c r="L155" s="12">
        <f t="shared" si="26"/>
        <v>12.518186059084378</v>
      </c>
      <c r="M155" s="11">
        <f t="shared" si="30"/>
        <v>13.895186525583659</v>
      </c>
      <c r="N155" s="11">
        <f>(M155*10)/(10-0.571)</f>
        <v>14.736649194595035</v>
      </c>
    </row>
    <row r="156" spans="1:25" x14ac:dyDescent="0.25">
      <c r="A156" s="11" t="s">
        <v>213</v>
      </c>
      <c r="B156" s="11" t="s">
        <v>200</v>
      </c>
      <c r="C156" s="11" t="s">
        <v>204</v>
      </c>
      <c r="D156" s="11">
        <v>114</v>
      </c>
      <c r="E156" s="11" t="s">
        <v>18</v>
      </c>
      <c r="F156" s="11">
        <v>240</v>
      </c>
      <c r="G156" s="11">
        <v>87352.645999999993</v>
      </c>
      <c r="H156" s="11">
        <v>5099.8310000000001</v>
      </c>
      <c r="I156" s="11">
        <f t="shared" si="23"/>
        <v>17.128537396631376</v>
      </c>
      <c r="J156" s="11" t="str">
        <f t="shared" si="24"/>
        <v>high</v>
      </c>
      <c r="K156" s="11">
        <f t="shared" ref="K156:K170" si="31">(I156-1.2442)/0.5449</f>
        <v>29.150921997855342</v>
      </c>
      <c r="L156" s="12">
        <f t="shared" si="26"/>
        <v>29.26799397375034</v>
      </c>
      <c r="M156" s="11">
        <f t="shared" si="30"/>
        <v>32.487473310862875</v>
      </c>
      <c r="N156" s="11">
        <f>(M156*10)/F156</f>
        <v>1.353644721285953</v>
      </c>
    </row>
    <row r="157" spans="1:25" x14ac:dyDescent="0.25">
      <c r="A157" s="11" t="s">
        <v>215</v>
      </c>
      <c r="B157" s="11" t="s">
        <v>200</v>
      </c>
      <c r="C157" s="11" t="s">
        <v>201</v>
      </c>
      <c r="D157" s="11">
        <v>114</v>
      </c>
      <c r="E157" s="11" t="s">
        <v>18</v>
      </c>
      <c r="F157" s="11">
        <v>240</v>
      </c>
      <c r="G157" s="11">
        <v>204378.35</v>
      </c>
      <c r="H157" s="11">
        <v>5206.2920000000004</v>
      </c>
      <c r="I157" s="11">
        <f t="shared" si="23"/>
        <v>39.25602905100213</v>
      </c>
      <c r="J157" s="11" t="str">
        <f t="shared" si="24"/>
        <v>high</v>
      </c>
      <c r="K157" s="11">
        <f t="shared" si="31"/>
        <v>69.759275189947019</v>
      </c>
      <c r="L157" s="12">
        <f t="shared" si="26"/>
        <v>70.039432921633548</v>
      </c>
      <c r="M157" s="11">
        <f t="shared" si="30"/>
        <v>77.743770543013241</v>
      </c>
      <c r="N157" s="11">
        <f t="shared" ref="N157:N170" si="32">(M157*10)/F157</f>
        <v>3.2393237726255517</v>
      </c>
    </row>
    <row r="158" spans="1:25" x14ac:dyDescent="0.25">
      <c r="A158" s="11" t="s">
        <v>216</v>
      </c>
      <c r="B158" s="11" t="s">
        <v>200</v>
      </c>
      <c r="C158" s="11" t="s">
        <v>203</v>
      </c>
      <c r="D158" s="11">
        <v>114</v>
      </c>
      <c r="E158" s="11" t="s">
        <v>18</v>
      </c>
      <c r="F158" s="11">
        <v>240</v>
      </c>
      <c r="G158" s="11">
        <v>463012.4</v>
      </c>
      <c r="H158" s="11">
        <v>5408.009</v>
      </c>
      <c r="I158" s="11">
        <f t="shared" si="23"/>
        <v>85.616055742510781</v>
      </c>
      <c r="J158" s="11" t="str">
        <f t="shared" si="24"/>
        <v>high</v>
      </c>
      <c r="K158" s="11">
        <f t="shared" si="31"/>
        <v>154.83915533586119</v>
      </c>
      <c r="L158" s="12">
        <f t="shared" si="26"/>
        <v>155.46099933319394</v>
      </c>
      <c r="M158" s="11">
        <f t="shared" si="30"/>
        <v>172.56170925984526</v>
      </c>
      <c r="N158" s="11">
        <f t="shared" si="32"/>
        <v>7.1900712191602185</v>
      </c>
    </row>
    <row r="159" spans="1:25" x14ac:dyDescent="0.25">
      <c r="A159" s="11" t="s">
        <v>217</v>
      </c>
      <c r="B159" s="11" t="s">
        <v>200</v>
      </c>
      <c r="C159" s="11" t="s">
        <v>204</v>
      </c>
      <c r="D159" s="11">
        <v>302</v>
      </c>
      <c r="E159" s="11" t="s">
        <v>18</v>
      </c>
      <c r="F159" s="11">
        <v>240</v>
      </c>
      <c r="G159" s="11">
        <v>385944.78</v>
      </c>
      <c r="H159" s="11">
        <v>4660.1279999999997</v>
      </c>
      <c r="I159" s="11">
        <f t="shared" si="23"/>
        <v>82.818493397606261</v>
      </c>
      <c r="J159" s="11" t="str">
        <f t="shared" si="24"/>
        <v>high</v>
      </c>
      <c r="K159" s="11">
        <f t="shared" si="31"/>
        <v>149.70507138485272</v>
      </c>
      <c r="L159" s="12">
        <f t="shared" si="26"/>
        <v>150.30629657113727</v>
      </c>
      <c r="M159" s="11">
        <f t="shared" si="30"/>
        <v>166.83998919396237</v>
      </c>
      <c r="N159" s="11">
        <f t="shared" si="32"/>
        <v>6.9516662164150977</v>
      </c>
    </row>
    <row r="160" spans="1:25" x14ac:dyDescent="0.25">
      <c r="A160" s="11" t="s">
        <v>218</v>
      </c>
      <c r="B160" s="11" t="s">
        <v>200</v>
      </c>
      <c r="C160" s="11" t="s">
        <v>201</v>
      </c>
      <c r="D160" s="11">
        <v>302</v>
      </c>
      <c r="E160" s="11" t="s">
        <v>18</v>
      </c>
      <c r="F160" s="11">
        <v>240</v>
      </c>
      <c r="G160" s="11">
        <v>413253.89</v>
      </c>
      <c r="H160" s="11">
        <v>4973.3609999999999</v>
      </c>
      <c r="I160" s="11">
        <f t="shared" si="23"/>
        <v>83.093483461184505</v>
      </c>
      <c r="J160" s="11" t="str">
        <f t="shared" si="24"/>
        <v>high</v>
      </c>
      <c r="K160" s="11">
        <f t="shared" si="31"/>
        <v>150.20973290729398</v>
      </c>
      <c r="L160" s="12">
        <f t="shared" si="26"/>
        <v>150.81298484668071</v>
      </c>
      <c r="M160" s="11">
        <f>(L160*10.1)/9</f>
        <v>169.24568299460833</v>
      </c>
      <c r="N160" s="11">
        <f>(M160*9)/F160</f>
        <v>6.3467131122978122</v>
      </c>
    </row>
    <row r="161" spans="1:14" x14ac:dyDescent="0.25">
      <c r="A161" s="11" t="s">
        <v>219</v>
      </c>
      <c r="B161" s="11" t="s">
        <v>200</v>
      </c>
      <c r="C161" s="11" t="s">
        <v>203</v>
      </c>
      <c r="D161" s="11">
        <v>302</v>
      </c>
      <c r="E161" s="11" t="s">
        <v>18</v>
      </c>
      <c r="F161" s="11">
        <v>240</v>
      </c>
      <c r="G161" s="11">
        <v>507128.61</v>
      </c>
      <c r="H161" s="11">
        <v>5204.4229999999998</v>
      </c>
      <c r="I161" s="11">
        <f t="shared" si="23"/>
        <v>97.441850902588044</v>
      </c>
      <c r="J161" s="11" t="str">
        <f t="shared" si="24"/>
        <v>high</v>
      </c>
      <c r="K161" s="11">
        <f t="shared" si="31"/>
        <v>176.54184419634433</v>
      </c>
      <c r="L161" s="12">
        <f t="shared" si="26"/>
        <v>177.25084758669107</v>
      </c>
      <c r="M161" s="11">
        <f t="shared" si="30"/>
        <v>196.74844082122709</v>
      </c>
      <c r="N161" s="11">
        <f t="shared" si="32"/>
        <v>8.1978517008844616</v>
      </c>
    </row>
    <row r="162" spans="1:14" x14ac:dyDescent="0.25">
      <c r="A162" s="11" t="s">
        <v>220</v>
      </c>
      <c r="B162" s="11" t="s">
        <v>200</v>
      </c>
      <c r="C162" s="11" t="s">
        <v>204</v>
      </c>
      <c r="D162" s="11">
        <v>239</v>
      </c>
      <c r="E162" s="11" t="s">
        <v>18</v>
      </c>
      <c r="F162" s="11">
        <v>240</v>
      </c>
      <c r="G162" s="11">
        <v>473495.35</v>
      </c>
      <c r="H162" s="11">
        <v>5135.8509999999997</v>
      </c>
      <c r="I162" s="11">
        <f t="shared" si="23"/>
        <v>92.194136862615366</v>
      </c>
      <c r="J162" s="11" t="str">
        <f t="shared" si="24"/>
        <v>high</v>
      </c>
      <c r="K162" s="11">
        <f t="shared" si="31"/>
        <v>166.91124401287456</v>
      </c>
      <c r="L162" s="12">
        <f t="shared" si="26"/>
        <v>167.58157029405075</v>
      </c>
      <c r="M162" s="11">
        <f t="shared" si="30"/>
        <v>186.01554302639633</v>
      </c>
      <c r="N162" s="11">
        <f t="shared" si="32"/>
        <v>7.7506476260998474</v>
      </c>
    </row>
    <row r="163" spans="1:14" x14ac:dyDescent="0.25">
      <c r="A163" s="11" t="s">
        <v>221</v>
      </c>
      <c r="B163" s="11" t="s">
        <v>200</v>
      </c>
      <c r="C163" s="11" t="s">
        <v>201</v>
      </c>
      <c r="D163" s="11">
        <v>239</v>
      </c>
      <c r="E163" s="11" t="s">
        <v>18</v>
      </c>
      <c r="F163" s="11">
        <v>240</v>
      </c>
      <c r="G163" s="11">
        <v>493639.18</v>
      </c>
      <c r="H163" s="11">
        <v>5165.7349999999997</v>
      </c>
      <c r="I163" s="11">
        <f t="shared" si="23"/>
        <v>95.56029877645679</v>
      </c>
      <c r="J163" s="11" t="str">
        <f t="shared" si="24"/>
        <v>high</v>
      </c>
      <c r="K163" s="11">
        <f t="shared" si="31"/>
        <v>173.0888213919192</v>
      </c>
      <c r="L163" s="12">
        <f t="shared" si="26"/>
        <v>173.78395722080239</v>
      </c>
      <c r="M163" s="11">
        <f t="shared" si="30"/>
        <v>192.90019251509065</v>
      </c>
      <c r="N163" s="11">
        <f t="shared" si="32"/>
        <v>8.0375080214621111</v>
      </c>
    </row>
    <row r="164" spans="1:14" x14ac:dyDescent="0.25">
      <c r="A164" s="11" t="s">
        <v>222</v>
      </c>
      <c r="B164" s="11" t="s">
        <v>200</v>
      </c>
      <c r="C164" s="11" t="s">
        <v>204</v>
      </c>
      <c r="D164" s="11">
        <v>224</v>
      </c>
      <c r="E164" s="11" t="s">
        <v>18</v>
      </c>
      <c r="F164" s="11">
        <v>240</v>
      </c>
      <c r="G164" s="11">
        <v>463832.01</v>
      </c>
      <c r="H164" s="11">
        <v>5196.6850000000004</v>
      </c>
      <c r="I164" s="11">
        <f t="shared" si="23"/>
        <v>89.255363755932862</v>
      </c>
      <c r="J164" s="11" t="str">
        <f t="shared" si="24"/>
        <v>high</v>
      </c>
      <c r="K164" s="11">
        <f t="shared" si="31"/>
        <v>161.51801019624307</v>
      </c>
      <c r="L164" s="12">
        <f t="shared" si="26"/>
        <v>162.16667690385847</v>
      </c>
      <c r="M164" s="11">
        <f t="shared" si="30"/>
        <v>180.0050113632829</v>
      </c>
      <c r="N164" s="11">
        <f t="shared" si="32"/>
        <v>7.500208806803454</v>
      </c>
    </row>
    <row r="165" spans="1:14" x14ac:dyDescent="0.25">
      <c r="A165" s="11" t="s">
        <v>223</v>
      </c>
      <c r="B165" s="11" t="s">
        <v>200</v>
      </c>
      <c r="C165" s="11" t="s">
        <v>203</v>
      </c>
      <c r="D165" s="11">
        <v>239</v>
      </c>
      <c r="E165" s="11" t="s">
        <v>18</v>
      </c>
      <c r="F165" s="11">
        <v>240</v>
      </c>
      <c r="G165" s="11">
        <v>28299.987000000001</v>
      </c>
      <c r="H165" s="11">
        <v>5016.8509999999997</v>
      </c>
      <c r="I165" s="11">
        <f t="shared" si="23"/>
        <v>5.6409861484823853</v>
      </c>
      <c r="J165" s="11" t="str">
        <f t="shared" si="24"/>
        <v>low</v>
      </c>
      <c r="K165" s="11">
        <f>(I165-0.808)/0.5802</f>
        <v>8.3298623724274137</v>
      </c>
      <c r="L165" s="12">
        <f t="shared" si="26"/>
        <v>8.3633156349672824</v>
      </c>
      <c r="M165" s="11">
        <f>(L165*10.6)/9.5</f>
        <v>9.3316995505950722</v>
      </c>
      <c r="N165" s="11">
        <f>(M165*9.5)/F165</f>
        <v>0.36937977387772158</v>
      </c>
    </row>
    <row r="166" spans="1:14" x14ac:dyDescent="0.25">
      <c r="A166" s="11" t="s">
        <v>224</v>
      </c>
      <c r="B166" s="11" t="s">
        <v>200</v>
      </c>
      <c r="C166" s="11" t="s">
        <v>201</v>
      </c>
      <c r="D166" s="11">
        <v>224</v>
      </c>
      <c r="E166" s="11" t="s">
        <v>18</v>
      </c>
      <c r="F166" s="11">
        <v>240</v>
      </c>
      <c r="G166" s="11">
        <v>486299.94</v>
      </c>
      <c r="H166" s="11">
        <v>4944.5439999999999</v>
      </c>
      <c r="I166" s="11">
        <f t="shared" si="23"/>
        <v>98.350816576816797</v>
      </c>
      <c r="J166" s="11" t="str">
        <f t="shared" si="24"/>
        <v>high</v>
      </c>
      <c r="K166" s="11">
        <f t="shared" si="31"/>
        <v>178.20997720098509</v>
      </c>
      <c r="L166" s="12">
        <f t="shared" si="26"/>
        <v>178.92567992066776</v>
      </c>
      <c r="M166" s="11">
        <f>(L166*10.6)/9.5</f>
        <v>199.6433902272714</v>
      </c>
      <c r="N166" s="11">
        <f>(M166*9.5)/F166</f>
        <v>7.9025508631628263</v>
      </c>
    </row>
    <row r="167" spans="1:14" x14ac:dyDescent="0.25">
      <c r="A167" s="11" t="s">
        <v>225</v>
      </c>
      <c r="B167" s="11" t="s">
        <v>200</v>
      </c>
      <c r="C167" s="11" t="s">
        <v>203</v>
      </c>
      <c r="D167" s="11">
        <v>224</v>
      </c>
      <c r="E167" s="11" t="s">
        <v>18</v>
      </c>
      <c r="F167" s="11">
        <v>240</v>
      </c>
      <c r="G167" s="11">
        <v>529586.51</v>
      </c>
      <c r="H167" s="11">
        <v>5113.7049999999999</v>
      </c>
      <c r="I167" s="11">
        <f t="shared" si="23"/>
        <v>103.56219414299417</v>
      </c>
      <c r="J167" s="11" t="str">
        <f t="shared" si="24"/>
        <v>high</v>
      </c>
      <c r="K167" s="11">
        <f t="shared" si="31"/>
        <v>187.77389271975437</v>
      </c>
      <c r="L167" s="12">
        <f t="shared" si="26"/>
        <v>188.5280047387092</v>
      </c>
      <c r="M167" s="11">
        <f t="shared" si="30"/>
        <v>209.26608525996721</v>
      </c>
      <c r="N167" s="11">
        <f t="shared" si="32"/>
        <v>8.7194202191653005</v>
      </c>
    </row>
    <row r="168" spans="1:14" x14ac:dyDescent="0.25">
      <c r="A168" s="11" t="s">
        <v>226</v>
      </c>
      <c r="B168" s="11" t="s">
        <v>200</v>
      </c>
      <c r="C168" s="11" t="s">
        <v>204</v>
      </c>
      <c r="D168" s="11">
        <v>227</v>
      </c>
      <c r="E168" s="11" t="s">
        <v>18</v>
      </c>
      <c r="F168" s="11">
        <v>240</v>
      </c>
      <c r="G168" s="11">
        <v>266412.64</v>
      </c>
      <c r="H168" s="11">
        <v>4896.518</v>
      </c>
      <c r="I168" s="11">
        <f t="shared" si="23"/>
        <v>54.408589940851847</v>
      </c>
      <c r="J168" s="11" t="str">
        <f t="shared" si="24"/>
        <v>high</v>
      </c>
      <c r="K168" s="11">
        <f t="shared" si="31"/>
        <v>97.567241587175346</v>
      </c>
      <c r="L168" s="12">
        <f t="shared" si="26"/>
        <v>97.959077898770417</v>
      </c>
      <c r="M168" s="11">
        <f>(L168*6.1)/5</f>
        <v>119.5100750364999</v>
      </c>
      <c r="N168" s="11">
        <f>(M168*5)/F168</f>
        <v>2.4897932299270811</v>
      </c>
    </row>
    <row r="169" spans="1:14" x14ac:dyDescent="0.25">
      <c r="A169" s="11" t="s">
        <v>227</v>
      </c>
      <c r="B169" s="11" t="s">
        <v>200</v>
      </c>
      <c r="C169" s="11" t="s">
        <v>201</v>
      </c>
      <c r="D169" s="11">
        <v>227</v>
      </c>
      <c r="E169" s="11" t="s">
        <v>18</v>
      </c>
      <c r="F169" s="11">
        <v>240</v>
      </c>
      <c r="G169" s="11">
        <v>344146.4</v>
      </c>
      <c r="H169" s="11">
        <v>5043.799</v>
      </c>
      <c r="I169" s="11">
        <f t="shared" si="23"/>
        <v>68.231584962049439</v>
      </c>
      <c r="J169" s="11" t="str">
        <f t="shared" si="24"/>
        <v>high</v>
      </c>
      <c r="K169" s="11">
        <f t="shared" si="31"/>
        <v>122.93518987346197</v>
      </c>
      <c r="L169" s="12">
        <f t="shared" si="26"/>
        <v>123.42890549544373</v>
      </c>
      <c r="M169" s="11">
        <f t="shared" si="30"/>
        <v>137.00608509994254</v>
      </c>
      <c r="N169" s="11">
        <f t="shared" si="32"/>
        <v>5.7085868791642724</v>
      </c>
    </row>
    <row r="170" spans="1:14" x14ac:dyDescent="0.25">
      <c r="A170" s="11" t="s">
        <v>228</v>
      </c>
      <c r="B170" s="11" t="s">
        <v>200</v>
      </c>
      <c r="C170" s="11" t="s">
        <v>203</v>
      </c>
      <c r="D170" s="11">
        <v>227</v>
      </c>
      <c r="E170" s="11" t="s">
        <v>18</v>
      </c>
      <c r="F170" s="11">
        <v>240</v>
      </c>
      <c r="G170" s="11">
        <v>371569.72</v>
      </c>
      <c r="H170" s="11">
        <v>4940.009</v>
      </c>
      <c r="I170" s="11">
        <f t="shared" si="23"/>
        <v>75.216405476184349</v>
      </c>
      <c r="J170" s="11" t="str">
        <f t="shared" si="24"/>
        <v>high</v>
      </c>
      <c r="K170" s="11">
        <f t="shared" si="31"/>
        <v>135.75372632810485</v>
      </c>
      <c r="L170" s="12">
        <f t="shared" si="26"/>
        <v>136.29892201616951</v>
      </c>
      <c r="M170" s="11">
        <f t="shared" si="30"/>
        <v>151.29180343794815</v>
      </c>
      <c r="N170" s="11">
        <f t="shared" si="32"/>
        <v>6.3038251432478392</v>
      </c>
    </row>
    <row r="171" spans="1:14" x14ac:dyDescent="0.25">
      <c r="A171" s="11" t="s">
        <v>229</v>
      </c>
      <c r="B171" s="13">
        <v>41931</v>
      </c>
      <c r="C171" s="11" t="s">
        <v>230</v>
      </c>
      <c r="D171" s="11">
        <v>222</v>
      </c>
      <c r="E171" s="11" t="s">
        <v>18</v>
      </c>
      <c r="F171" s="11">
        <v>100</v>
      </c>
      <c r="G171" s="11">
        <v>104621.54</v>
      </c>
      <c r="H171" s="11">
        <v>5593.4539999999997</v>
      </c>
      <c r="I171" s="11">
        <f t="shared" si="23"/>
        <v>18.704281826577997</v>
      </c>
      <c r="J171" s="11" t="str">
        <f t="shared" si="24"/>
        <v>high</v>
      </c>
      <c r="K171" s="11">
        <f>(I171-1.2442)/0.5449</f>
        <v>32.042726787627082</v>
      </c>
      <c r="L171" s="12">
        <f t="shared" si="26"/>
        <v>32.171412437376588</v>
      </c>
      <c r="M171" s="12">
        <f>(L171*5.55)/5</f>
        <v>35.710267805488016</v>
      </c>
      <c r="N171" s="11">
        <f>(M171*5)/F171</f>
        <v>1.7855133902744007</v>
      </c>
    </row>
    <row r="172" spans="1:14" x14ac:dyDescent="0.25">
      <c r="A172" s="11" t="s">
        <v>231</v>
      </c>
      <c r="B172" s="13">
        <v>41871</v>
      </c>
      <c r="C172" s="11" t="s">
        <v>232</v>
      </c>
      <c r="D172" s="11">
        <v>222</v>
      </c>
      <c r="E172" s="11" t="s">
        <v>18</v>
      </c>
      <c r="F172" s="11">
        <v>100</v>
      </c>
      <c r="G172" s="11">
        <v>97126.062999999995</v>
      </c>
      <c r="H172" s="11">
        <v>5504.067</v>
      </c>
      <c r="I172" s="11">
        <f t="shared" si="23"/>
        <v>17.646235592698996</v>
      </c>
      <c r="J172" s="11" t="str">
        <f t="shared" si="24"/>
        <v>high</v>
      </c>
      <c r="K172" s="11">
        <f>(I172-1.2442)/0.5449</f>
        <v>30.101001271240587</v>
      </c>
      <c r="L172" s="12">
        <f t="shared" si="26"/>
        <v>30.22188882654677</v>
      </c>
      <c r="M172" s="12">
        <f t="shared" ref="M172:M209" si="33">(L172*5.55)/5</f>
        <v>33.546296597466913</v>
      </c>
      <c r="N172" s="11">
        <f t="shared" ref="N172:N209" si="34">(M172*5)/F172</f>
        <v>1.6773148298733458</v>
      </c>
    </row>
    <row r="173" spans="1:14" x14ac:dyDescent="0.25">
      <c r="A173" s="11" t="s">
        <v>233</v>
      </c>
      <c r="B173" s="13">
        <v>41871</v>
      </c>
      <c r="C173" s="11" t="s">
        <v>234</v>
      </c>
      <c r="D173" s="11">
        <v>222</v>
      </c>
      <c r="E173" s="11" t="s">
        <v>18</v>
      </c>
      <c r="F173" s="11">
        <v>100</v>
      </c>
      <c r="G173" s="11">
        <v>56021.815000000002</v>
      </c>
      <c r="H173" s="11">
        <v>5715.9359999999997</v>
      </c>
      <c r="I173" s="11">
        <f t="shared" si="23"/>
        <v>9.8009870999255426</v>
      </c>
      <c r="J173" s="11" t="str">
        <f t="shared" si="24"/>
        <v>low</v>
      </c>
      <c r="K173" s="11">
        <f>(I173-0.808)/0.5802</f>
        <v>15.49980541179859</v>
      </c>
      <c r="L173" s="12">
        <f t="shared" si="26"/>
        <v>15.562053626303804</v>
      </c>
      <c r="M173" s="12">
        <f t="shared" si="33"/>
        <v>17.273879525197223</v>
      </c>
      <c r="N173" s="11">
        <f t="shared" si="34"/>
        <v>0.86369397625986122</v>
      </c>
    </row>
    <row r="174" spans="1:14" x14ac:dyDescent="0.25">
      <c r="A174" s="11" t="s">
        <v>235</v>
      </c>
      <c r="B174" s="13">
        <v>41871</v>
      </c>
      <c r="C174" s="11" t="s">
        <v>236</v>
      </c>
      <c r="D174" s="11">
        <v>222</v>
      </c>
      <c r="E174" s="11" t="s">
        <v>18</v>
      </c>
      <c r="F174" s="11">
        <v>100</v>
      </c>
      <c r="G174" s="11">
        <v>49290.677000000003</v>
      </c>
      <c r="H174" s="11">
        <v>5254.0519999999997</v>
      </c>
      <c r="I174" s="11">
        <f t="shared" si="23"/>
        <v>9.3814596810233333</v>
      </c>
      <c r="J174" s="11" t="str">
        <f t="shared" si="24"/>
        <v>low</v>
      </c>
      <c r="K174" s="11">
        <f>(I174-0.808)/0.5802</f>
        <v>14.776731611553487</v>
      </c>
      <c r="L174" s="12">
        <f t="shared" si="26"/>
        <v>14.836075915214343</v>
      </c>
      <c r="M174" s="12">
        <f t="shared" si="33"/>
        <v>16.468044265887919</v>
      </c>
      <c r="N174" s="11">
        <f t="shared" si="34"/>
        <v>0.823402213294396</v>
      </c>
    </row>
    <row r="175" spans="1:14" x14ac:dyDescent="0.25">
      <c r="A175" s="11" t="s">
        <v>237</v>
      </c>
      <c r="B175" s="13">
        <v>41871</v>
      </c>
      <c r="C175" s="11" t="s">
        <v>238</v>
      </c>
      <c r="D175" s="11">
        <v>222</v>
      </c>
      <c r="E175" s="11" t="s">
        <v>18</v>
      </c>
      <c r="F175" s="11">
        <v>100</v>
      </c>
      <c r="G175" s="11">
        <v>107011.77</v>
      </c>
      <c r="H175" s="11">
        <v>5535.8190000000004</v>
      </c>
      <c r="I175" s="11">
        <f t="shared" si="23"/>
        <v>19.330792787842231</v>
      </c>
      <c r="J175" s="11" t="str">
        <f t="shared" si="24"/>
        <v>high</v>
      </c>
      <c r="K175" s="11">
        <f>(I175-1.2442)/0.5449</f>
        <v>33.192499151848466</v>
      </c>
      <c r="L175" s="12">
        <f t="shared" si="26"/>
        <v>33.32580236129364</v>
      </c>
      <c r="M175" s="12">
        <f t="shared" si="33"/>
        <v>36.991640621035941</v>
      </c>
      <c r="N175" s="11">
        <f t="shared" si="34"/>
        <v>1.849582031051797</v>
      </c>
    </row>
    <row r="176" spans="1:14" x14ac:dyDescent="0.25">
      <c r="A176" s="11" t="s">
        <v>239</v>
      </c>
      <c r="B176" s="13">
        <v>41871</v>
      </c>
      <c r="C176" s="11" t="s">
        <v>240</v>
      </c>
      <c r="D176" s="11">
        <v>222</v>
      </c>
      <c r="E176" s="11" t="s">
        <v>18</v>
      </c>
      <c r="F176" s="11">
        <v>100</v>
      </c>
      <c r="G176" s="11">
        <v>55482.982000000004</v>
      </c>
      <c r="H176" s="11">
        <v>5592.3879999999999</v>
      </c>
      <c r="I176" s="11">
        <f t="shared" si="23"/>
        <v>9.9211610496267433</v>
      </c>
      <c r="J176" s="11" t="str">
        <f t="shared" si="24"/>
        <v>low</v>
      </c>
      <c r="K176" s="11">
        <f>(I176-0.808)/0.5802</f>
        <v>15.706930454372186</v>
      </c>
      <c r="L176" s="12">
        <f t="shared" si="26"/>
        <v>15.770010496357616</v>
      </c>
      <c r="M176" s="12">
        <f t="shared" si="33"/>
        <v>17.504711650956953</v>
      </c>
      <c r="N176" s="11">
        <f t="shared" si="34"/>
        <v>0.87523558254784761</v>
      </c>
    </row>
    <row r="177" spans="1:14" x14ac:dyDescent="0.25">
      <c r="A177" s="11" t="s">
        <v>241</v>
      </c>
      <c r="B177" s="13">
        <v>41871</v>
      </c>
      <c r="C177" s="11" t="s">
        <v>242</v>
      </c>
      <c r="D177" s="11">
        <v>222</v>
      </c>
      <c r="E177" s="11" t="s">
        <v>18</v>
      </c>
      <c r="F177" s="11">
        <v>100</v>
      </c>
      <c r="G177" s="11">
        <v>34735.569000000003</v>
      </c>
      <c r="H177" s="11">
        <v>5109.9690000000001</v>
      </c>
      <c r="I177" s="11">
        <f t="shared" si="23"/>
        <v>6.797608556920796</v>
      </c>
      <c r="J177" s="11" t="str">
        <f t="shared" si="24"/>
        <v>low</v>
      </c>
      <c r="K177" s="11">
        <f>(I177-0.808)/0.5802</f>
        <v>10.323351528646667</v>
      </c>
      <c r="L177" s="12">
        <f t="shared" si="26"/>
        <v>10.3648107717336</v>
      </c>
      <c r="M177" s="12">
        <f t="shared" si="33"/>
        <v>11.504939956624295</v>
      </c>
      <c r="N177" s="11">
        <f t="shared" si="34"/>
        <v>0.5752469978312148</v>
      </c>
    </row>
    <row r="178" spans="1:14" x14ac:dyDescent="0.25">
      <c r="A178" s="11" t="s">
        <v>243</v>
      </c>
      <c r="B178" s="13">
        <v>41871</v>
      </c>
      <c r="C178" s="11" t="s">
        <v>244</v>
      </c>
      <c r="D178" s="11">
        <v>222</v>
      </c>
      <c r="E178" s="11" t="s">
        <v>18</v>
      </c>
      <c r="F178" s="11">
        <v>100</v>
      </c>
      <c r="G178" s="11">
        <v>48022.779000000002</v>
      </c>
      <c r="H178" s="11">
        <v>6324.6</v>
      </c>
      <c r="I178" s="11">
        <f t="shared" si="23"/>
        <v>7.5930144198842617</v>
      </c>
      <c r="J178" s="11" t="str">
        <f t="shared" si="24"/>
        <v>low</v>
      </c>
      <c r="K178" s="11">
        <f>(I178-0.808)/0.5802</f>
        <v>11.694268217656431</v>
      </c>
      <c r="L178" s="12">
        <f t="shared" si="26"/>
        <v>11.741233150257459</v>
      </c>
      <c r="M178" s="12">
        <f t="shared" si="33"/>
        <v>13.032768796785779</v>
      </c>
      <c r="N178" s="11">
        <f t="shared" si="34"/>
        <v>0.65163843983928904</v>
      </c>
    </row>
    <row r="179" spans="1:14" x14ac:dyDescent="0.25">
      <c r="A179" s="11" t="s">
        <v>245</v>
      </c>
      <c r="B179" s="13">
        <v>41795</v>
      </c>
      <c r="C179" s="11" t="s">
        <v>246</v>
      </c>
      <c r="D179" s="11">
        <v>222</v>
      </c>
      <c r="E179" s="11" t="s">
        <v>18</v>
      </c>
      <c r="F179" s="11">
        <v>100</v>
      </c>
      <c r="G179" s="11">
        <v>11161.248</v>
      </c>
      <c r="H179" s="11">
        <v>5638.5479999999998</v>
      </c>
      <c r="I179" s="11">
        <f t="shared" si="23"/>
        <v>1.97945428503934</v>
      </c>
      <c r="J179" s="11" t="str">
        <f t="shared" si="24"/>
        <v>low</v>
      </c>
      <c r="K179" s="11">
        <f>(I179-0.808)/0.5802</f>
        <v>2.0190525422946224</v>
      </c>
      <c r="L179" s="12">
        <f t="shared" si="26"/>
        <v>2.0271611870427932</v>
      </c>
      <c r="M179" s="12">
        <f t="shared" si="33"/>
        <v>2.2501489176175005</v>
      </c>
      <c r="N179" s="11">
        <f t="shared" si="34"/>
        <v>0.11250744588087504</v>
      </c>
    </row>
    <row r="180" spans="1:14" x14ac:dyDescent="0.25">
      <c r="A180" s="11" t="s">
        <v>247</v>
      </c>
      <c r="B180" s="13">
        <v>41877</v>
      </c>
      <c r="C180" s="11" t="s">
        <v>248</v>
      </c>
      <c r="D180" s="11">
        <v>222</v>
      </c>
      <c r="E180" s="11" t="s">
        <v>18</v>
      </c>
      <c r="F180" s="11">
        <v>100</v>
      </c>
      <c r="G180" s="11">
        <v>110586.29</v>
      </c>
      <c r="H180" s="11">
        <v>5220.4319999999998</v>
      </c>
      <c r="I180" s="11">
        <f t="shared" si="23"/>
        <v>21.183359921171274</v>
      </c>
      <c r="J180" s="11" t="str">
        <f t="shared" si="24"/>
        <v>high</v>
      </c>
      <c r="K180" s="11">
        <f>(I180-1.2442)/0.5449</f>
        <v>36.592328723015733</v>
      </c>
      <c r="L180" s="12">
        <f t="shared" si="26"/>
        <v>36.739285866481652</v>
      </c>
      <c r="M180" s="12">
        <f t="shared" si="33"/>
        <v>40.780607311794633</v>
      </c>
      <c r="N180" s="11">
        <f t="shared" si="34"/>
        <v>2.0390303655897317</v>
      </c>
    </row>
    <row r="181" spans="1:14" x14ac:dyDescent="0.25">
      <c r="A181" s="11" t="s">
        <v>249</v>
      </c>
      <c r="B181" s="13">
        <v>41877</v>
      </c>
      <c r="C181" s="11" t="s">
        <v>232</v>
      </c>
      <c r="D181" s="11">
        <v>222</v>
      </c>
      <c r="E181" s="11" t="s">
        <v>18</v>
      </c>
      <c r="F181" s="11">
        <v>100</v>
      </c>
      <c r="G181" s="11">
        <v>138620.48000000001</v>
      </c>
      <c r="H181" s="11">
        <v>5561.1679999999997</v>
      </c>
      <c r="I181" s="11">
        <f t="shared" si="23"/>
        <v>24.926504647944466</v>
      </c>
      <c r="J181" s="11" t="str">
        <f t="shared" si="24"/>
        <v>high</v>
      </c>
      <c r="K181" s="11">
        <f>(I181-1.2442)/0.5449</f>
        <v>43.46174462827026</v>
      </c>
      <c r="L181" s="12">
        <f t="shared" si="26"/>
        <v>43.636289787419933</v>
      </c>
      <c r="M181" s="12">
        <f t="shared" si="33"/>
        <v>48.436281664036123</v>
      </c>
      <c r="N181" s="11">
        <f t="shared" si="34"/>
        <v>2.4218140832018062</v>
      </c>
    </row>
    <row r="182" spans="1:14" x14ac:dyDescent="0.25">
      <c r="A182" s="11" t="s">
        <v>250</v>
      </c>
      <c r="B182" s="13">
        <v>41877</v>
      </c>
      <c r="C182" s="11" t="s">
        <v>251</v>
      </c>
      <c r="D182" s="11">
        <v>222</v>
      </c>
      <c r="E182" s="11" t="s">
        <v>18</v>
      </c>
      <c r="F182" s="11">
        <v>100</v>
      </c>
      <c r="G182" s="11">
        <v>190447.27</v>
      </c>
      <c r="H182" s="11">
        <v>5450.9669999999996</v>
      </c>
      <c r="I182" s="11">
        <f t="shared" si="23"/>
        <v>34.938254074919186</v>
      </c>
      <c r="J182" s="11" t="str">
        <f t="shared" si="24"/>
        <v>high</v>
      </c>
      <c r="K182" s="11">
        <f>(I182-1.2442)/0.5449</f>
        <v>61.835298357348478</v>
      </c>
      <c r="L182" s="12">
        <f t="shared" si="26"/>
        <v>62.083632888904091</v>
      </c>
      <c r="M182" s="12">
        <f t="shared" si="33"/>
        <v>68.912832506683543</v>
      </c>
      <c r="N182" s="11">
        <f t="shared" si="34"/>
        <v>3.4456416253341775</v>
      </c>
    </row>
    <row r="183" spans="1:14" x14ac:dyDescent="0.25">
      <c r="A183" s="11" t="s">
        <v>252</v>
      </c>
      <c r="B183" s="13">
        <v>41877</v>
      </c>
      <c r="C183" s="11" t="s">
        <v>253</v>
      </c>
      <c r="D183" s="11">
        <v>222</v>
      </c>
      <c r="E183" s="11" t="s">
        <v>18</v>
      </c>
      <c r="F183" s="11">
        <v>100</v>
      </c>
      <c r="G183" s="11">
        <v>377007.14</v>
      </c>
      <c r="H183" s="11">
        <v>5394.4</v>
      </c>
      <c r="I183" s="11">
        <f t="shared" si="23"/>
        <v>69.888614118344961</v>
      </c>
      <c r="J183" s="11" t="str">
        <f t="shared" si="24"/>
        <v>high</v>
      </c>
      <c r="K183" s="11">
        <f>(I183-1.2442)/0.5449</f>
        <v>125.97616832142586</v>
      </c>
      <c r="L183" s="12">
        <f t="shared" si="26"/>
        <v>126.48209670825888</v>
      </c>
      <c r="M183" s="12">
        <f t="shared" si="33"/>
        <v>140.39512734616736</v>
      </c>
      <c r="N183" s="11">
        <f t="shared" si="34"/>
        <v>7.0197563673083678</v>
      </c>
    </row>
    <row r="184" spans="1:14" x14ac:dyDescent="0.25">
      <c r="A184" s="11" t="s">
        <v>254</v>
      </c>
      <c r="B184" s="13">
        <v>41871</v>
      </c>
      <c r="C184" s="11" t="s">
        <v>255</v>
      </c>
      <c r="D184" s="11">
        <v>222</v>
      </c>
      <c r="E184" s="11" t="s">
        <v>18</v>
      </c>
      <c r="F184" s="11">
        <v>100</v>
      </c>
      <c r="G184" s="11">
        <v>72207.043000000005</v>
      </c>
      <c r="H184" s="11">
        <v>5523.8119999999999</v>
      </c>
      <c r="I184" s="11">
        <f t="shared" si="23"/>
        <v>13.071958821190874</v>
      </c>
      <c r="J184" s="11" t="str">
        <f t="shared" si="24"/>
        <v>low</v>
      </c>
      <c r="K184" s="11">
        <f>(I184-0.808)/0.5802</f>
        <v>21.13746780625797</v>
      </c>
      <c r="L184" s="12">
        <f t="shared" si="26"/>
        <v>21.222357235198764</v>
      </c>
      <c r="M184" s="12">
        <f t="shared" si="33"/>
        <v>23.556816531070627</v>
      </c>
      <c r="N184" s="11">
        <f t="shared" si="34"/>
        <v>1.1778408265535314</v>
      </c>
    </row>
    <row r="185" spans="1:14" x14ac:dyDescent="0.25">
      <c r="A185" s="11" t="s">
        <v>256</v>
      </c>
      <c r="B185" s="13">
        <v>41937</v>
      </c>
      <c r="C185" s="11" t="s">
        <v>257</v>
      </c>
      <c r="D185" s="11">
        <v>222</v>
      </c>
      <c r="E185" s="11" t="s">
        <v>18</v>
      </c>
      <c r="F185" s="11">
        <v>100</v>
      </c>
      <c r="G185" s="11">
        <v>60634.076999999997</v>
      </c>
      <c r="H185" s="11">
        <v>5492.5919999999996</v>
      </c>
      <c r="I185" s="11">
        <f t="shared" si="23"/>
        <v>11.039246497828348</v>
      </c>
      <c r="J185" s="11" t="str">
        <f t="shared" si="24"/>
        <v>low</v>
      </c>
      <c r="K185" s="11">
        <f>(I185-0.808)/0.5802</f>
        <v>17.633999479193978</v>
      </c>
      <c r="L185" s="12">
        <f t="shared" si="26"/>
        <v>17.70481875421082</v>
      </c>
      <c r="M185" s="12">
        <f t="shared" si="33"/>
        <v>19.652348817174008</v>
      </c>
      <c r="N185" s="11">
        <f t="shared" si="34"/>
        <v>0.98261744085870051</v>
      </c>
    </row>
    <row r="186" spans="1:14" x14ac:dyDescent="0.25">
      <c r="A186" s="11" t="s">
        <v>258</v>
      </c>
      <c r="B186" s="13">
        <v>41937</v>
      </c>
      <c r="C186" s="11" t="s">
        <v>259</v>
      </c>
      <c r="D186" s="11">
        <v>222</v>
      </c>
      <c r="E186" s="11" t="s">
        <v>18</v>
      </c>
      <c r="F186" s="11">
        <v>100</v>
      </c>
      <c r="G186" s="11">
        <v>63480.095999999998</v>
      </c>
      <c r="H186" s="11">
        <v>5671.1019999999999</v>
      </c>
      <c r="I186" s="11">
        <f t="shared" si="23"/>
        <v>11.193608579073343</v>
      </c>
      <c r="J186" s="11" t="str">
        <f t="shared" si="24"/>
        <v>low</v>
      </c>
      <c r="K186" s="11">
        <f>(I186-0.808)/0.5802</f>
        <v>17.900049257279115</v>
      </c>
      <c r="L186" s="12">
        <f t="shared" si="26"/>
        <v>17.971937005300312</v>
      </c>
      <c r="M186" s="12">
        <f t="shared" si="33"/>
        <v>19.948850075883346</v>
      </c>
      <c r="N186" s="11">
        <f t="shared" si="34"/>
        <v>0.99744250379416721</v>
      </c>
    </row>
    <row r="187" spans="1:14" x14ac:dyDescent="0.25">
      <c r="A187" s="11" t="s">
        <v>260</v>
      </c>
      <c r="B187" s="13">
        <v>41937</v>
      </c>
      <c r="C187" s="11" t="s">
        <v>242</v>
      </c>
      <c r="D187" s="11">
        <v>222</v>
      </c>
      <c r="E187" s="11" t="s">
        <v>18</v>
      </c>
      <c r="F187" s="11">
        <v>100</v>
      </c>
      <c r="G187" s="11">
        <v>66481.607999999993</v>
      </c>
      <c r="H187" s="11">
        <v>5267.67</v>
      </c>
      <c r="I187" s="11">
        <f t="shared" si="23"/>
        <v>12.620685806058464</v>
      </c>
      <c r="J187" s="11" t="str">
        <f t="shared" si="24"/>
        <v>low</v>
      </c>
      <c r="K187" s="11">
        <f>(I187-0.808)/0.5802</f>
        <v>20.359679086622652</v>
      </c>
      <c r="L187" s="12">
        <f t="shared" si="26"/>
        <v>20.441444866086997</v>
      </c>
      <c r="M187" s="12">
        <f t="shared" si="33"/>
        <v>22.690003801356564</v>
      </c>
      <c r="N187" s="11">
        <f t="shared" si="34"/>
        <v>1.1345001900678282</v>
      </c>
    </row>
    <row r="188" spans="1:14" x14ac:dyDescent="0.25">
      <c r="A188" s="11" t="s">
        <v>261</v>
      </c>
      <c r="B188" s="13">
        <v>41937</v>
      </c>
      <c r="C188" s="11" t="s">
        <v>244</v>
      </c>
      <c r="D188" s="11">
        <v>222</v>
      </c>
      <c r="E188" s="11" t="s">
        <v>18</v>
      </c>
      <c r="F188" s="11">
        <v>100</v>
      </c>
      <c r="G188" s="11">
        <v>78327.172999999995</v>
      </c>
      <c r="H188" s="11">
        <v>5488.3249999999998</v>
      </c>
      <c r="I188" s="11">
        <f t="shared" si="23"/>
        <v>14.271598894015934</v>
      </c>
      <c r="J188" s="11" t="str">
        <f t="shared" si="24"/>
        <v>low</v>
      </c>
      <c r="K188" s="11">
        <f>(I188-0.808)/0.5802</f>
        <v>23.205099782860966</v>
      </c>
      <c r="L188" s="12">
        <f t="shared" si="26"/>
        <v>23.298292954679685</v>
      </c>
      <c r="M188" s="12">
        <f t="shared" si="33"/>
        <v>25.861105179694448</v>
      </c>
      <c r="N188" s="11">
        <f t="shared" si="34"/>
        <v>1.2930552589847224</v>
      </c>
    </row>
    <row r="189" spans="1:14" x14ac:dyDescent="0.25">
      <c r="A189" s="11" t="s">
        <v>262</v>
      </c>
      <c r="B189" s="13">
        <v>41937</v>
      </c>
      <c r="C189" s="11" t="s">
        <v>238</v>
      </c>
      <c r="D189" s="11">
        <v>222</v>
      </c>
      <c r="E189" s="11" t="s">
        <v>18</v>
      </c>
      <c r="F189" s="11">
        <v>100</v>
      </c>
      <c r="G189" s="11">
        <v>120140.94</v>
      </c>
      <c r="H189" s="11">
        <v>5753.0230000000001</v>
      </c>
      <c r="I189" s="11">
        <f t="shared" si="23"/>
        <v>20.8830974602396</v>
      </c>
      <c r="J189" s="11" t="str">
        <f t="shared" si="24"/>
        <v>high</v>
      </c>
      <c r="K189" s="11">
        <f>(I189-1.2442)/0.5449</f>
        <v>36.041287319213801</v>
      </c>
      <c r="L189" s="12">
        <f t="shared" si="26"/>
        <v>36.186031444993773</v>
      </c>
      <c r="M189" s="12">
        <f t="shared" si="33"/>
        <v>40.166494903943089</v>
      </c>
      <c r="N189" s="11">
        <f t="shared" si="34"/>
        <v>2.0083247451971546</v>
      </c>
    </row>
    <row r="190" spans="1:14" x14ac:dyDescent="0.25">
      <c r="A190" s="11" t="s">
        <v>263</v>
      </c>
      <c r="B190" s="13">
        <v>41937</v>
      </c>
      <c r="C190" s="11" t="s">
        <v>251</v>
      </c>
      <c r="D190" s="11">
        <v>222</v>
      </c>
      <c r="E190" s="11" t="s">
        <v>18</v>
      </c>
      <c r="F190" s="11">
        <v>100</v>
      </c>
      <c r="G190" s="11">
        <v>86463.152000000002</v>
      </c>
      <c r="H190" s="11">
        <v>5475.2479999999996</v>
      </c>
      <c r="I190" s="11">
        <f t="shared" si="23"/>
        <v>15.791641218808721</v>
      </c>
      <c r="J190" s="11" t="str">
        <f t="shared" si="24"/>
        <v>high</v>
      </c>
      <c r="K190" s="11">
        <f>(I190-1.2442)/0.5449</f>
        <v>26.697451309981133</v>
      </c>
      <c r="L190" s="12">
        <f t="shared" si="26"/>
        <v>26.804669989940898</v>
      </c>
      <c r="M190" s="12">
        <f t="shared" si="33"/>
        <v>29.753183688834394</v>
      </c>
      <c r="N190" s="11">
        <f t="shared" si="34"/>
        <v>1.4876591844417197</v>
      </c>
    </row>
    <row r="191" spans="1:14" x14ac:dyDescent="0.25">
      <c r="A191" s="11" t="s">
        <v>264</v>
      </c>
      <c r="B191" s="13">
        <v>41937</v>
      </c>
      <c r="C191" s="11" t="s">
        <v>234</v>
      </c>
      <c r="D191" s="11">
        <v>222</v>
      </c>
      <c r="E191" s="11" t="s">
        <v>18</v>
      </c>
      <c r="F191" s="11">
        <v>100</v>
      </c>
      <c r="G191" s="11">
        <v>57500.531999999999</v>
      </c>
      <c r="H191" s="11">
        <v>5175.8760000000002</v>
      </c>
      <c r="I191" s="11">
        <f t="shared" si="23"/>
        <v>11.109333376611032</v>
      </c>
      <c r="J191" s="11" t="str">
        <f t="shared" si="24"/>
        <v>low</v>
      </c>
      <c r="K191" s="11">
        <f>(I191-0.808)/0.5802</f>
        <v>17.754797270960069</v>
      </c>
      <c r="L191" s="12">
        <f t="shared" si="26"/>
        <v>17.826101677670749</v>
      </c>
      <c r="M191" s="12">
        <f t="shared" si="33"/>
        <v>19.786972862214533</v>
      </c>
      <c r="N191" s="11">
        <f t="shared" si="34"/>
        <v>0.98934864311072657</v>
      </c>
    </row>
    <row r="192" spans="1:14" x14ac:dyDescent="0.25">
      <c r="A192" s="11" t="s">
        <v>265</v>
      </c>
      <c r="B192" s="13">
        <v>41937</v>
      </c>
      <c r="C192" s="11" t="s">
        <v>266</v>
      </c>
      <c r="D192" s="11">
        <v>222</v>
      </c>
      <c r="E192" s="11" t="s">
        <v>18</v>
      </c>
      <c r="F192" s="11">
        <v>100</v>
      </c>
      <c r="G192" s="11">
        <v>77810.785999999993</v>
      </c>
      <c r="H192" s="11">
        <v>4953.8919999999998</v>
      </c>
      <c r="I192" s="11">
        <f t="shared" si="23"/>
        <v>15.707000879308632</v>
      </c>
      <c r="J192" s="11" t="str">
        <f t="shared" si="24"/>
        <v>high</v>
      </c>
      <c r="K192" s="11">
        <f>(I192-1.2442)/0.5449</f>
        <v>26.542119433489873</v>
      </c>
      <c r="L192" s="12">
        <f t="shared" si="26"/>
        <v>26.648714290652478</v>
      </c>
      <c r="M192" s="12">
        <f t="shared" si="33"/>
        <v>29.580072862624252</v>
      </c>
      <c r="N192" s="11">
        <f t="shared" si="34"/>
        <v>1.4790036431312126</v>
      </c>
    </row>
    <row r="193" spans="1:14" x14ac:dyDescent="0.25">
      <c r="A193" s="11" t="s">
        <v>267</v>
      </c>
      <c r="B193" s="13">
        <v>41937</v>
      </c>
      <c r="C193" s="11" t="s">
        <v>255</v>
      </c>
      <c r="D193" s="11">
        <v>222</v>
      </c>
      <c r="E193" s="11" t="s">
        <v>18</v>
      </c>
      <c r="F193" s="11">
        <v>100</v>
      </c>
      <c r="G193" s="11">
        <v>62257.326999999997</v>
      </c>
      <c r="H193" s="11">
        <v>5718.598</v>
      </c>
      <c r="I193" s="11">
        <f t="shared" si="23"/>
        <v>10.886816488936624</v>
      </c>
      <c r="J193" s="11" t="str">
        <f t="shared" si="24"/>
        <v>low</v>
      </c>
      <c r="K193" s="11">
        <f>(I193-0.808)/0.5802</f>
        <v>17.371279712058985</v>
      </c>
      <c r="L193" s="12">
        <f t="shared" si="26"/>
        <v>17.441043887609425</v>
      </c>
      <c r="M193" s="12">
        <f t="shared" si="33"/>
        <v>19.359558715246461</v>
      </c>
      <c r="N193" s="11">
        <f t="shared" si="34"/>
        <v>0.96797793576232305</v>
      </c>
    </row>
    <row r="194" spans="1:14" x14ac:dyDescent="0.25">
      <c r="A194" s="11" t="s">
        <v>268</v>
      </c>
      <c r="B194" s="13">
        <v>41937</v>
      </c>
      <c r="C194" s="11" t="s">
        <v>269</v>
      </c>
      <c r="D194" s="11">
        <v>222</v>
      </c>
      <c r="E194" s="11" t="s">
        <v>18</v>
      </c>
      <c r="F194" s="11">
        <v>100</v>
      </c>
      <c r="G194" s="11">
        <v>86551.138000000006</v>
      </c>
      <c r="H194" s="11">
        <v>5593.7209999999995</v>
      </c>
      <c r="I194" s="11">
        <f t="shared" si="23"/>
        <v>15.472909356759125</v>
      </c>
      <c r="J194" s="11" t="str">
        <f t="shared" si="24"/>
        <v>high</v>
      </c>
      <c r="K194" s="11">
        <f>(I194-1.2442)/0.5449</f>
        <v>26.112514877517203</v>
      </c>
      <c r="L194" s="12">
        <f t="shared" si="26"/>
        <v>26.217384415177911</v>
      </c>
      <c r="M194" s="12">
        <f t="shared" si="33"/>
        <v>29.101296700847477</v>
      </c>
      <c r="N194" s="11">
        <f t="shared" si="34"/>
        <v>1.455064835042374</v>
      </c>
    </row>
    <row r="195" spans="1:14" x14ac:dyDescent="0.25">
      <c r="A195" s="11" t="s">
        <v>270</v>
      </c>
      <c r="B195" s="13">
        <v>41937</v>
      </c>
      <c r="C195" s="11" t="s">
        <v>271</v>
      </c>
      <c r="D195" s="11">
        <v>222</v>
      </c>
      <c r="E195" s="11" t="s">
        <v>18</v>
      </c>
      <c r="F195" s="11">
        <v>100</v>
      </c>
      <c r="G195" s="11">
        <v>69098.861999999994</v>
      </c>
      <c r="H195" s="11">
        <v>5256.1859999999997</v>
      </c>
      <c r="I195" s="11">
        <f t="shared" si="23"/>
        <v>13.146198022672714</v>
      </c>
      <c r="J195" s="11" t="str">
        <f t="shared" si="24"/>
        <v>low</v>
      </c>
      <c r="K195" s="11">
        <f t="shared" ref="K195:K202" si="35">(I195-0.808)/0.5802</f>
        <v>21.265422307260796</v>
      </c>
      <c r="L195" s="12">
        <f t="shared" si="26"/>
        <v>21.350825609699591</v>
      </c>
      <c r="M195" s="12">
        <f t="shared" si="33"/>
        <v>23.699416426766543</v>
      </c>
      <c r="N195" s="11">
        <f t="shared" si="34"/>
        <v>1.1849708213383272</v>
      </c>
    </row>
    <row r="196" spans="1:14" x14ac:dyDescent="0.25">
      <c r="A196" s="11" t="s">
        <v>272</v>
      </c>
      <c r="B196" s="13">
        <v>41937</v>
      </c>
      <c r="C196" s="11" t="s">
        <v>253</v>
      </c>
      <c r="D196" s="11">
        <v>222</v>
      </c>
      <c r="E196" s="11" t="s">
        <v>18</v>
      </c>
      <c r="F196" s="11">
        <v>100</v>
      </c>
      <c r="G196" s="11">
        <v>61654.601000000002</v>
      </c>
      <c r="H196" s="11">
        <v>5239.9129999999996</v>
      </c>
      <c r="I196" s="11">
        <f t="shared" si="23"/>
        <v>11.766340586189123</v>
      </c>
      <c r="J196" s="11" t="str">
        <f t="shared" si="24"/>
        <v>low</v>
      </c>
      <c r="K196" s="11">
        <f t="shared" si="35"/>
        <v>18.887177845896453</v>
      </c>
      <c r="L196" s="12">
        <f t="shared" si="26"/>
        <v>18.963029965759489</v>
      </c>
      <c r="M196" s="12">
        <f t="shared" si="33"/>
        <v>21.04896326199303</v>
      </c>
      <c r="N196" s="11">
        <f t="shared" si="34"/>
        <v>1.0524481630996516</v>
      </c>
    </row>
    <row r="197" spans="1:14" x14ac:dyDescent="0.25">
      <c r="A197" s="11" t="s">
        <v>273</v>
      </c>
      <c r="B197" s="13">
        <v>41937</v>
      </c>
      <c r="C197" s="11" t="s">
        <v>232</v>
      </c>
      <c r="D197" s="11">
        <v>222</v>
      </c>
      <c r="E197" s="11" t="s">
        <v>18</v>
      </c>
      <c r="F197" s="11">
        <v>100</v>
      </c>
      <c r="G197" s="11">
        <v>73998.668000000005</v>
      </c>
      <c r="H197" s="11">
        <v>5010.18</v>
      </c>
      <c r="I197" s="11">
        <f t="shared" si="23"/>
        <v>14.76966256701356</v>
      </c>
      <c r="J197" s="11" t="str">
        <f t="shared" si="24"/>
        <v>low</v>
      </c>
      <c r="K197" s="11">
        <f t="shared" si="35"/>
        <v>24.063534241664183</v>
      </c>
      <c r="L197" s="12">
        <f t="shared" si="26"/>
        <v>24.160174941429901</v>
      </c>
      <c r="M197" s="12">
        <f t="shared" si="33"/>
        <v>26.817794184987189</v>
      </c>
      <c r="N197" s="11">
        <f t="shared" si="34"/>
        <v>1.3408897092493595</v>
      </c>
    </row>
    <row r="198" spans="1:14" x14ac:dyDescent="0.25">
      <c r="A198" s="11" t="s">
        <v>274</v>
      </c>
      <c r="B198" s="13">
        <v>41937</v>
      </c>
      <c r="C198" s="11" t="s">
        <v>275</v>
      </c>
      <c r="D198" s="11">
        <v>222</v>
      </c>
      <c r="E198" s="11" t="s">
        <v>18</v>
      </c>
      <c r="F198" s="11">
        <v>100</v>
      </c>
      <c r="G198" s="11">
        <v>50762.201999999997</v>
      </c>
      <c r="H198" s="11">
        <v>5657.2280000000001</v>
      </c>
      <c r="I198" s="11">
        <f t="shared" si="23"/>
        <v>8.9729814672486246</v>
      </c>
      <c r="J198" s="11" t="str">
        <f t="shared" si="24"/>
        <v>low</v>
      </c>
      <c r="K198" s="11">
        <f t="shared" si="35"/>
        <v>14.072701598153436</v>
      </c>
      <c r="L198" s="12">
        <f t="shared" si="26"/>
        <v>14.1292184720416</v>
      </c>
      <c r="M198" s="12">
        <f t="shared" si="33"/>
        <v>15.683432503966177</v>
      </c>
      <c r="N198" s="11">
        <f t="shared" si="34"/>
        <v>0.78417162519830885</v>
      </c>
    </row>
    <row r="199" spans="1:14" x14ac:dyDescent="0.25">
      <c r="A199" s="11" t="s">
        <v>276</v>
      </c>
      <c r="B199" s="13">
        <v>41931</v>
      </c>
      <c r="C199" s="11" t="s">
        <v>28</v>
      </c>
      <c r="D199" s="11">
        <v>222</v>
      </c>
      <c r="E199" s="11" t="s">
        <v>18</v>
      </c>
      <c r="F199" s="11">
        <v>100</v>
      </c>
      <c r="G199" s="11">
        <v>52207.925000000003</v>
      </c>
      <c r="H199" s="11">
        <v>4751.9080000000004</v>
      </c>
      <c r="I199" s="11">
        <f t="shared" si="23"/>
        <v>10.986728909734785</v>
      </c>
      <c r="J199" s="11" t="str">
        <f t="shared" si="24"/>
        <v>low</v>
      </c>
      <c r="K199" s="11">
        <f t="shared" si="35"/>
        <v>17.54348312605099</v>
      </c>
      <c r="L199" s="12">
        <f t="shared" si="26"/>
        <v>17.613938881577297</v>
      </c>
      <c r="M199" s="12">
        <f t="shared" si="33"/>
        <v>19.551472158550801</v>
      </c>
      <c r="N199" s="11">
        <f t="shared" si="34"/>
        <v>0.97757360792754011</v>
      </c>
    </row>
    <row r="200" spans="1:14" x14ac:dyDescent="0.25">
      <c r="A200" s="11" t="s">
        <v>277</v>
      </c>
      <c r="B200" s="13">
        <v>41931</v>
      </c>
      <c r="C200" s="11" t="s">
        <v>278</v>
      </c>
      <c r="D200" s="11">
        <v>222</v>
      </c>
      <c r="E200" s="11" t="s">
        <v>18</v>
      </c>
      <c r="F200" s="11">
        <v>100</v>
      </c>
      <c r="G200" s="11">
        <v>52268.504999999997</v>
      </c>
      <c r="H200" s="11">
        <v>4688.1419999999998</v>
      </c>
      <c r="I200" s="11">
        <f t="shared" si="23"/>
        <v>11.149087420986822</v>
      </c>
      <c r="J200" s="11" t="str">
        <f t="shared" si="24"/>
        <v>low</v>
      </c>
      <c r="K200" s="11">
        <f t="shared" si="35"/>
        <v>17.823315099942814</v>
      </c>
      <c r="L200" s="12">
        <f t="shared" si="26"/>
        <v>17.894894678657444</v>
      </c>
      <c r="M200" s="12">
        <f t="shared" si="33"/>
        <v>19.863333093309762</v>
      </c>
      <c r="N200" s="11">
        <f t="shared" si="34"/>
        <v>0.99316665466548815</v>
      </c>
    </row>
    <row r="201" spans="1:14" x14ac:dyDescent="0.25">
      <c r="A201" s="11" t="s">
        <v>279</v>
      </c>
      <c r="B201" s="13">
        <v>41937</v>
      </c>
      <c r="C201" s="11" t="s">
        <v>248</v>
      </c>
      <c r="D201" s="11">
        <v>222</v>
      </c>
      <c r="E201" s="11" t="s">
        <v>18</v>
      </c>
      <c r="F201" s="11">
        <v>100</v>
      </c>
      <c r="G201" s="11">
        <v>57519.048999999999</v>
      </c>
      <c r="H201" s="11">
        <v>5354.1109999999999</v>
      </c>
      <c r="I201" s="11">
        <f t="shared" si="23"/>
        <v>10.742969094215642</v>
      </c>
      <c r="J201" s="11" t="str">
        <f t="shared" si="24"/>
        <v>low</v>
      </c>
      <c r="K201" s="11">
        <f t="shared" si="35"/>
        <v>17.123352454697763</v>
      </c>
      <c r="L201" s="12">
        <f t="shared" si="26"/>
        <v>17.19212093845157</v>
      </c>
      <c r="M201" s="12">
        <f t="shared" si="33"/>
        <v>19.083254241681242</v>
      </c>
      <c r="N201" s="11">
        <f t="shared" si="34"/>
        <v>0.95416271208406211</v>
      </c>
    </row>
    <row r="202" spans="1:14" x14ac:dyDescent="0.25">
      <c r="A202" s="11" t="s">
        <v>280</v>
      </c>
      <c r="B202" s="13">
        <v>41871</v>
      </c>
      <c r="C202" s="11" t="s">
        <v>248</v>
      </c>
      <c r="D202" s="11">
        <v>222</v>
      </c>
      <c r="E202" s="11" t="s">
        <v>18</v>
      </c>
      <c r="F202" s="11">
        <v>100</v>
      </c>
      <c r="G202" s="11">
        <v>42376.413999999997</v>
      </c>
      <c r="H202" s="11">
        <v>5028.3239999999996</v>
      </c>
      <c r="I202" s="11">
        <f t="shared" si="23"/>
        <v>8.4275424574868278</v>
      </c>
      <c r="J202" s="11" t="str">
        <f t="shared" si="24"/>
        <v>low</v>
      </c>
      <c r="K202" s="11">
        <f t="shared" si="35"/>
        <v>13.132613680604667</v>
      </c>
      <c r="L202" s="12">
        <f t="shared" si="26"/>
        <v>13.1853551010087</v>
      </c>
      <c r="M202" s="12">
        <f t="shared" si="33"/>
        <v>14.635744162119655</v>
      </c>
      <c r="N202" s="11">
        <f t="shared" si="34"/>
        <v>0.73178720810598274</v>
      </c>
    </row>
    <row r="203" spans="1:14" x14ac:dyDescent="0.25">
      <c r="A203" s="11" t="s">
        <v>281</v>
      </c>
      <c r="B203" s="13">
        <v>41937</v>
      </c>
      <c r="C203" s="11" t="s">
        <v>282</v>
      </c>
      <c r="D203" s="11">
        <v>222</v>
      </c>
      <c r="E203" s="11" t="s">
        <v>18</v>
      </c>
      <c r="F203" s="11">
        <v>100</v>
      </c>
      <c r="G203" s="11">
        <v>78746.58</v>
      </c>
      <c r="H203" s="11">
        <v>4926.6679999999997</v>
      </c>
      <c r="I203" s="11">
        <f t="shared" si="23"/>
        <v>15.983739923209765</v>
      </c>
      <c r="J203" s="11" t="str">
        <f t="shared" si="24"/>
        <v>high</v>
      </c>
      <c r="K203" s="11">
        <f>(I203-1.2442)/0.5449</f>
        <v>27.049990683079031</v>
      </c>
      <c r="L203" s="12">
        <f t="shared" si="26"/>
        <v>27.158625183814287</v>
      </c>
      <c r="M203" s="12">
        <f t="shared" si="33"/>
        <v>30.146073954033859</v>
      </c>
      <c r="N203" s="11">
        <f t="shared" si="34"/>
        <v>1.5073036977016929</v>
      </c>
    </row>
    <row r="204" spans="1:14" x14ac:dyDescent="0.25">
      <c r="A204" s="11" t="s">
        <v>283</v>
      </c>
      <c r="B204" s="13">
        <v>41937</v>
      </c>
      <c r="C204" s="11" t="s">
        <v>236</v>
      </c>
      <c r="D204" s="11">
        <v>222</v>
      </c>
      <c r="E204" s="11" t="s">
        <v>18</v>
      </c>
      <c r="F204" s="11">
        <v>100</v>
      </c>
      <c r="G204" s="11">
        <v>76589.561000000002</v>
      </c>
      <c r="H204" s="11">
        <v>4987.5020000000004</v>
      </c>
      <c r="I204" s="11">
        <f t="shared" si="23"/>
        <v>15.356296799479979</v>
      </c>
      <c r="J204" s="11" t="str">
        <f t="shared" si="24"/>
        <v>high</v>
      </c>
      <c r="K204" s="11">
        <f>(I204-1.2442)/0.5449</f>
        <v>25.898507615122004</v>
      </c>
      <c r="L204" s="12">
        <f t="shared" si="26"/>
        <v>26.002517685865463</v>
      </c>
      <c r="M204" s="12">
        <f t="shared" si="33"/>
        <v>28.862794631310663</v>
      </c>
      <c r="N204" s="11">
        <f t="shared" si="34"/>
        <v>1.4431397315655332</v>
      </c>
    </row>
    <row r="205" spans="1:14" x14ac:dyDescent="0.25">
      <c r="A205" s="11" t="s">
        <v>284</v>
      </c>
      <c r="B205" s="13">
        <v>41871</v>
      </c>
      <c r="C205" s="11" t="s">
        <v>253</v>
      </c>
      <c r="D205" s="11">
        <v>222</v>
      </c>
      <c r="E205" s="11" t="s">
        <v>18</v>
      </c>
      <c r="F205" s="11">
        <v>100</v>
      </c>
      <c r="G205" s="11">
        <v>53321.612000000001</v>
      </c>
      <c r="H205" s="11">
        <v>5172.9380000000001</v>
      </c>
      <c r="I205" s="11">
        <f t="shared" si="23"/>
        <v>10.307800325463015</v>
      </c>
      <c r="J205" s="11" t="str">
        <f t="shared" si="24"/>
        <v>low</v>
      </c>
      <c r="K205" s="11">
        <f>(I205-0.808)/0.5802</f>
        <v>16.373320105934184</v>
      </c>
      <c r="L205" s="12">
        <f t="shared" si="26"/>
        <v>16.439076411580505</v>
      </c>
      <c r="M205" s="12">
        <f t="shared" si="33"/>
        <v>18.247374816854361</v>
      </c>
      <c r="N205" s="11">
        <f t="shared" si="34"/>
        <v>0.91236874084271802</v>
      </c>
    </row>
    <row r="206" spans="1:14" x14ac:dyDescent="0.25">
      <c r="A206" s="11" t="s">
        <v>285</v>
      </c>
      <c r="B206" s="13">
        <v>41872</v>
      </c>
      <c r="C206" s="11" t="s">
        <v>22</v>
      </c>
      <c r="D206" s="11">
        <v>222</v>
      </c>
      <c r="E206" s="11" t="s">
        <v>18</v>
      </c>
      <c r="F206" s="11">
        <v>100</v>
      </c>
      <c r="G206" s="11">
        <v>60745.516000000003</v>
      </c>
      <c r="H206" s="11">
        <v>4756.4530000000004</v>
      </c>
      <c r="I206" s="11">
        <f t="shared" ref="I206:I209" si="36">G206/H206</f>
        <v>12.771179700503716</v>
      </c>
      <c r="J206" s="11" t="str">
        <f t="shared" ref="J206:J209" si="37">IF(I206&lt;15.34,"low","high")</f>
        <v>low</v>
      </c>
      <c r="K206" s="11">
        <f>(I206-0.808)/0.5802</f>
        <v>20.619061876083617</v>
      </c>
      <c r="L206" s="12">
        <f t="shared" ref="L206:L209" si="38">(K206*5)/4.98</f>
        <v>20.701869353497607</v>
      </c>
      <c r="M206" s="12">
        <f t="shared" si="33"/>
        <v>22.979074982382343</v>
      </c>
      <c r="N206" s="11">
        <f t="shared" si="34"/>
        <v>1.1489537491191171</v>
      </c>
    </row>
    <row r="207" spans="1:14" x14ac:dyDescent="0.25">
      <c r="A207" s="11" t="s">
        <v>286</v>
      </c>
      <c r="B207" s="13">
        <v>41871</v>
      </c>
      <c r="C207" s="11" t="s">
        <v>259</v>
      </c>
      <c r="D207" s="11">
        <v>222</v>
      </c>
      <c r="E207" s="11" t="s">
        <v>18</v>
      </c>
      <c r="F207" s="11">
        <v>100</v>
      </c>
      <c r="G207" s="11">
        <v>31019.778999999999</v>
      </c>
      <c r="H207" s="11">
        <v>4664.13</v>
      </c>
      <c r="I207" s="11">
        <f t="shared" si="36"/>
        <v>6.6507106362815787</v>
      </c>
      <c r="J207" s="11" t="str">
        <f t="shared" si="37"/>
        <v>low</v>
      </c>
      <c r="K207" s="11">
        <f>(I207-0.808)/0.5802</f>
        <v>10.070166556845189</v>
      </c>
      <c r="L207" s="12">
        <f t="shared" si="38"/>
        <v>10.110608992816454</v>
      </c>
      <c r="M207" s="12">
        <f t="shared" si="33"/>
        <v>11.222775982026263</v>
      </c>
      <c r="N207" s="11">
        <f t="shared" si="34"/>
        <v>0.56113879910131315</v>
      </c>
    </row>
    <row r="208" spans="1:14" x14ac:dyDescent="0.25">
      <c r="A208" s="11" t="s">
        <v>287</v>
      </c>
      <c r="B208" s="13">
        <v>41871</v>
      </c>
      <c r="C208" s="11" t="s">
        <v>269</v>
      </c>
      <c r="D208" s="11">
        <v>222</v>
      </c>
      <c r="E208" s="11" t="s">
        <v>18</v>
      </c>
      <c r="F208" s="11">
        <v>100</v>
      </c>
      <c r="G208" s="11">
        <v>62851.942999999999</v>
      </c>
      <c r="H208" s="11">
        <v>4984.8339999999998</v>
      </c>
      <c r="I208" s="11">
        <f t="shared" si="36"/>
        <v>12.608633105936928</v>
      </c>
      <c r="J208" s="11" t="str">
        <f t="shared" si="37"/>
        <v>low</v>
      </c>
      <c r="K208" s="11">
        <f>(I208-0.808)/0.5802</f>
        <v>20.338905732397322</v>
      </c>
      <c r="L208" s="12">
        <f t="shared" si="38"/>
        <v>20.420588084736266</v>
      </c>
      <c r="M208" s="12">
        <f t="shared" si="33"/>
        <v>22.666852774057254</v>
      </c>
      <c r="N208" s="11">
        <f t="shared" si="34"/>
        <v>1.1333426387028627</v>
      </c>
    </row>
    <row r="209" spans="1:14" x14ac:dyDescent="0.25">
      <c r="A209" s="11" t="s">
        <v>288</v>
      </c>
      <c r="B209" s="13">
        <v>41937</v>
      </c>
      <c r="C209" s="11" t="s">
        <v>240</v>
      </c>
      <c r="D209" s="11">
        <v>222</v>
      </c>
      <c r="E209" s="11" t="s">
        <v>18</v>
      </c>
      <c r="F209" s="11">
        <v>100</v>
      </c>
      <c r="G209" s="11">
        <v>117387.81</v>
      </c>
      <c r="H209" s="11">
        <v>5639.3490000000002</v>
      </c>
      <c r="I209" s="11">
        <f t="shared" si="36"/>
        <v>20.815844169247192</v>
      </c>
      <c r="J209" s="11" t="str">
        <f t="shared" si="37"/>
        <v>high</v>
      </c>
      <c r="K209" s="11">
        <f>(I209-1.2442)/0.5449</f>
        <v>35.91786413882766</v>
      </c>
      <c r="L209" s="12">
        <f t="shared" si="38"/>
        <v>36.062112589184395</v>
      </c>
      <c r="M209" s="12">
        <f t="shared" si="33"/>
        <v>40.028944973994676</v>
      </c>
      <c r="N209" s="11">
        <f t="shared" si="34"/>
        <v>2.0014472486997339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dan rearick</cp:lastModifiedBy>
  <dcterms:created xsi:type="dcterms:W3CDTF">2016-03-28T17:57:35Z</dcterms:created>
  <dcterms:modified xsi:type="dcterms:W3CDTF">2016-03-28T18:26:00Z</dcterms:modified>
</cp:coreProperties>
</file>