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Random Lake Data\Seston P\"/>
    </mc:Choice>
  </mc:AlternateContent>
  <bookViews>
    <workbookView xWindow="0" yWindow="0" windowWidth="19200" windowHeight="7248" activeTab="6"/>
  </bookViews>
  <sheets>
    <sheet name="222" sheetId="1" r:id="rId1"/>
    <sheet name="221" sheetId="2" r:id="rId2"/>
    <sheet name="114" sheetId="3" r:id="rId3"/>
    <sheet name="302" sheetId="4" r:id="rId4"/>
    <sheet name="239" sheetId="5" r:id="rId5"/>
    <sheet name="240" sheetId="6" r:id="rId6"/>
    <sheet name="227" sheetId="7" r:id="rId7"/>
    <sheet name="224" sheetId="8" r:id="rId8"/>
    <sheet name="Standard Curves" sheetId="9" r:id="rId9"/>
  </sheets>
  <externalReferences>
    <externalReference r:id="rId10"/>
    <externalReference r:id="rId1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R10" i="1"/>
  <c r="P10" i="1"/>
  <c r="L48" i="1"/>
  <c r="K48" i="1"/>
  <c r="L46" i="1"/>
  <c r="K46" i="1"/>
  <c r="L44" i="1"/>
  <c r="K44" i="1"/>
  <c r="P6" i="8"/>
  <c r="P5" i="8"/>
  <c r="P4" i="8"/>
  <c r="P3" i="8"/>
  <c r="P2" i="8"/>
  <c r="O6" i="7"/>
  <c r="O5" i="7"/>
  <c r="O4" i="7"/>
  <c r="O3" i="7"/>
  <c r="O2" i="7"/>
  <c r="O6" i="6"/>
  <c r="O5" i="6"/>
  <c r="O4" i="6"/>
  <c r="O3" i="6"/>
  <c r="O2" i="6"/>
  <c r="O6" i="5"/>
  <c r="O5" i="5"/>
  <c r="O4" i="5"/>
  <c r="O3" i="5"/>
  <c r="O2" i="5"/>
  <c r="O6" i="4"/>
  <c r="O5" i="4"/>
  <c r="O4" i="4"/>
  <c r="O3" i="4"/>
  <c r="O2" i="4"/>
  <c r="O6" i="3"/>
  <c r="O5" i="3"/>
  <c r="O4" i="3"/>
  <c r="O3" i="3"/>
  <c r="O2" i="3"/>
  <c r="S10" i="2"/>
  <c r="T10" i="2"/>
  <c r="R10" i="2"/>
  <c r="Q10" i="2"/>
  <c r="P10" i="2"/>
  <c r="O10" i="2"/>
  <c r="L48" i="2"/>
  <c r="K48" i="2"/>
  <c r="L46" i="2"/>
  <c r="K46" i="2"/>
  <c r="L44" i="2"/>
  <c r="K44" i="2"/>
  <c r="L10" i="5" l="1"/>
  <c r="K10" i="5"/>
  <c r="J10" i="5"/>
  <c r="J11" i="5"/>
  <c r="G11" i="5"/>
  <c r="H11" i="5" s="1"/>
  <c r="G10" i="5"/>
  <c r="H10" i="5" s="1"/>
  <c r="L10" i="3" l="1"/>
  <c r="K10" i="3"/>
  <c r="L8" i="3"/>
  <c r="K8" i="3"/>
  <c r="L6" i="3"/>
  <c r="K6" i="3"/>
  <c r="L4" i="3"/>
  <c r="K4" i="3"/>
  <c r="L2" i="3"/>
  <c r="K2" i="3"/>
  <c r="J11" i="3"/>
  <c r="J10" i="3"/>
  <c r="L8" i="4"/>
  <c r="K8" i="4"/>
  <c r="L10" i="4"/>
  <c r="K10" i="4"/>
  <c r="L6" i="4"/>
  <c r="K6" i="4"/>
  <c r="L4" i="4"/>
  <c r="K4" i="4"/>
  <c r="L2" i="4"/>
  <c r="K2" i="4"/>
  <c r="L8" i="5"/>
  <c r="K8" i="5"/>
  <c r="L6" i="5"/>
  <c r="K6" i="5"/>
  <c r="L4" i="5"/>
  <c r="K4" i="5"/>
  <c r="L2" i="5"/>
  <c r="K2" i="5"/>
  <c r="J9" i="5"/>
  <c r="J8" i="5"/>
  <c r="L10" i="6"/>
  <c r="K10" i="6"/>
  <c r="L8" i="6"/>
  <c r="K8" i="6"/>
  <c r="L6" i="6"/>
  <c r="K6" i="6"/>
  <c r="L4" i="6"/>
  <c r="K4" i="6"/>
  <c r="L2" i="6"/>
  <c r="K2" i="6"/>
  <c r="J4" i="6"/>
  <c r="J5" i="6"/>
  <c r="J6" i="6"/>
  <c r="J7" i="6"/>
  <c r="L10" i="7"/>
  <c r="K10" i="7"/>
  <c r="L8" i="7"/>
  <c r="K8" i="7"/>
  <c r="L6" i="7"/>
  <c r="K6" i="7"/>
  <c r="L4" i="7"/>
  <c r="K4" i="7"/>
  <c r="L2" i="7"/>
  <c r="K2" i="7"/>
  <c r="L12" i="8"/>
  <c r="K12" i="8"/>
  <c r="L10" i="8"/>
  <c r="K10" i="8"/>
  <c r="L8" i="8"/>
  <c r="K8" i="8"/>
  <c r="L6" i="8"/>
  <c r="K6" i="8"/>
  <c r="L4" i="8"/>
  <c r="K4" i="8"/>
  <c r="L2" i="8"/>
  <c r="K2" i="8"/>
  <c r="J9" i="8"/>
  <c r="J8" i="8"/>
  <c r="J3" i="8"/>
  <c r="J4" i="8"/>
  <c r="J5" i="8"/>
  <c r="J2" i="8"/>
  <c r="J7" i="4"/>
  <c r="J6" i="4"/>
  <c r="J7" i="3"/>
  <c r="J6" i="3"/>
  <c r="J2" i="5"/>
  <c r="J3" i="5"/>
  <c r="G7" i="4"/>
  <c r="H7" i="4" s="1"/>
  <c r="G6" i="4"/>
  <c r="H6" i="4" s="1"/>
  <c r="G7" i="6"/>
  <c r="H7" i="6" s="1"/>
  <c r="G6" i="6"/>
  <c r="H6" i="6" s="1"/>
  <c r="G5" i="6"/>
  <c r="H5" i="6" s="1"/>
  <c r="G4" i="6"/>
  <c r="H4" i="6" s="1"/>
  <c r="G9" i="5"/>
  <c r="H9" i="5" s="1"/>
  <c r="G8" i="5"/>
  <c r="H8" i="5" s="1"/>
  <c r="G3" i="5"/>
  <c r="H3" i="5" s="1"/>
  <c r="G2" i="5"/>
  <c r="H2" i="5" s="1"/>
  <c r="G9" i="8"/>
  <c r="H9" i="8" s="1"/>
  <c r="G8" i="8"/>
  <c r="H8" i="8" s="1"/>
  <c r="G5" i="8"/>
  <c r="H5" i="8" s="1"/>
  <c r="G4" i="8"/>
  <c r="H4" i="8" s="1"/>
  <c r="G3" i="8"/>
  <c r="H3" i="8" s="1"/>
  <c r="G2" i="8"/>
  <c r="H2" i="8" s="1"/>
  <c r="G11" i="3"/>
  <c r="H11" i="3" s="1"/>
  <c r="G10" i="3"/>
  <c r="H10" i="3" s="1"/>
  <c r="G7" i="3"/>
  <c r="H7" i="3" s="1"/>
  <c r="G6" i="3"/>
  <c r="H6" i="3" s="1"/>
  <c r="G13" i="8" l="1"/>
  <c r="H13" i="8" s="1"/>
  <c r="J13" i="8" s="1"/>
  <c r="G12" i="8"/>
  <c r="H12" i="8" s="1"/>
  <c r="J12" i="8" s="1"/>
  <c r="G11" i="7"/>
  <c r="H11" i="7" s="1"/>
  <c r="J11" i="7" s="1"/>
  <c r="G10" i="7"/>
  <c r="H10" i="7" s="1"/>
  <c r="J10" i="7" s="1"/>
  <c r="H7" i="7"/>
  <c r="J7" i="7" s="1"/>
  <c r="G7" i="7"/>
  <c r="G6" i="7"/>
  <c r="H6" i="7" s="1"/>
  <c r="J6" i="7" s="1"/>
  <c r="G5" i="7"/>
  <c r="H5" i="7" s="1"/>
  <c r="J5" i="7" s="1"/>
  <c r="G4" i="7"/>
  <c r="H4" i="7" s="1"/>
  <c r="J4" i="7" s="1"/>
  <c r="G3" i="7"/>
  <c r="H3" i="7" s="1"/>
  <c r="J3" i="7" s="1"/>
  <c r="G2" i="7"/>
  <c r="H2" i="7" s="1"/>
  <c r="J2" i="7" s="1"/>
  <c r="H11" i="6"/>
  <c r="J11" i="6" s="1"/>
  <c r="G11" i="6"/>
  <c r="G10" i="6"/>
  <c r="H10" i="6" s="1"/>
  <c r="J10" i="6" s="1"/>
  <c r="G3" i="6"/>
  <c r="H3" i="6" s="1"/>
  <c r="J3" i="6" s="1"/>
  <c r="G2" i="6"/>
  <c r="H2" i="6" s="1"/>
  <c r="J2" i="6" s="1"/>
  <c r="G5" i="5"/>
  <c r="H5" i="5" s="1"/>
  <c r="J5" i="5" s="1"/>
  <c r="G4" i="5"/>
  <c r="H4" i="5" s="1"/>
  <c r="J4" i="5" s="1"/>
  <c r="G11" i="4"/>
  <c r="H11" i="4" s="1"/>
  <c r="J11" i="4" s="1"/>
  <c r="G10" i="4"/>
  <c r="H10" i="4" s="1"/>
  <c r="J10" i="4" s="1"/>
  <c r="G5" i="4"/>
  <c r="H5" i="4" s="1"/>
  <c r="J5" i="4" s="1"/>
  <c r="G4" i="4"/>
  <c r="H4" i="4" s="1"/>
  <c r="J4" i="4" s="1"/>
  <c r="G3" i="4"/>
  <c r="H3" i="4" s="1"/>
  <c r="J3" i="4" s="1"/>
  <c r="G2" i="4"/>
  <c r="H2" i="4" s="1"/>
  <c r="J2" i="4" s="1"/>
  <c r="G5" i="3"/>
  <c r="H5" i="3" s="1"/>
  <c r="J5" i="3" s="1"/>
  <c r="G4" i="3"/>
  <c r="H4" i="3" s="1"/>
  <c r="J4" i="3" s="1"/>
  <c r="G3" i="3"/>
  <c r="H3" i="3" s="1"/>
  <c r="J3" i="3" s="1"/>
  <c r="G2" i="3"/>
  <c r="H2" i="3" s="1"/>
  <c r="J2" i="3" s="1"/>
  <c r="G49" i="1"/>
  <c r="H49" i="1" s="1"/>
  <c r="J49" i="1" s="1"/>
  <c r="G48" i="1"/>
  <c r="H48" i="1" s="1"/>
  <c r="J48" i="1" s="1"/>
  <c r="H47" i="1"/>
  <c r="J47" i="1" s="1"/>
  <c r="G47" i="1"/>
  <c r="G46" i="1"/>
  <c r="H46" i="1" s="1"/>
  <c r="J46" i="1" s="1"/>
  <c r="G45" i="1"/>
  <c r="H45" i="1" s="1"/>
  <c r="J45" i="1" s="1"/>
  <c r="G44" i="1"/>
  <c r="H44" i="1" s="1"/>
  <c r="J44" i="1" s="1"/>
  <c r="G49" i="2"/>
  <c r="H49" i="2" s="1"/>
  <c r="J49" i="2" s="1"/>
  <c r="G48" i="2"/>
  <c r="H48" i="2" s="1"/>
  <c r="J48" i="2" s="1"/>
  <c r="H47" i="2"/>
  <c r="J47" i="2" s="1"/>
  <c r="G47" i="2"/>
  <c r="G46" i="2"/>
  <c r="H46" i="2" s="1"/>
  <c r="J46" i="2" s="1"/>
  <c r="G45" i="2"/>
  <c r="H45" i="2" s="1"/>
  <c r="J45" i="2" s="1"/>
  <c r="G44" i="2"/>
  <c r="H44" i="2" s="1"/>
  <c r="J44" i="2" s="1"/>
  <c r="T9" i="2" l="1"/>
  <c r="S9" i="2"/>
  <c r="R9" i="2"/>
  <c r="Q9" i="2"/>
  <c r="P9" i="2"/>
  <c r="O9" i="2"/>
  <c r="T8" i="2"/>
  <c r="S8" i="2"/>
  <c r="R8" i="2"/>
  <c r="Q8" i="2"/>
  <c r="P8" i="2"/>
  <c r="O8" i="2"/>
  <c r="R7" i="2"/>
  <c r="Q7" i="2"/>
  <c r="P7" i="2"/>
  <c r="O7" i="2"/>
  <c r="T6" i="2"/>
  <c r="S6" i="2"/>
  <c r="R6" i="2"/>
  <c r="Q6" i="2"/>
  <c r="P6" i="2"/>
  <c r="O6" i="2"/>
  <c r="T5" i="2"/>
  <c r="S5" i="2"/>
  <c r="R5" i="2"/>
  <c r="Q5" i="2"/>
  <c r="P5" i="2"/>
  <c r="O5" i="2"/>
  <c r="T4" i="2"/>
  <c r="S4" i="2"/>
  <c r="R4" i="2"/>
  <c r="Q4" i="2"/>
  <c r="P4" i="2"/>
  <c r="O4" i="2"/>
  <c r="T3" i="2"/>
  <c r="S3" i="2"/>
  <c r="R3" i="2"/>
  <c r="Q3" i="2"/>
  <c r="P3" i="2"/>
  <c r="O3" i="2"/>
  <c r="L42" i="2"/>
  <c r="K42" i="2"/>
  <c r="L40" i="2"/>
  <c r="K40" i="2"/>
  <c r="L38" i="2"/>
  <c r="K38" i="2"/>
  <c r="L36" i="2"/>
  <c r="K36" i="2"/>
  <c r="L34" i="2"/>
  <c r="K34" i="2"/>
  <c r="L32" i="2"/>
  <c r="K32" i="2"/>
  <c r="L30" i="2"/>
  <c r="T7" i="2" s="1"/>
  <c r="K30" i="2"/>
  <c r="S7" i="2" s="1"/>
  <c r="L28" i="2"/>
  <c r="K28" i="2"/>
  <c r="L26" i="2"/>
  <c r="K26" i="2"/>
  <c r="L24" i="2"/>
  <c r="K24" i="2"/>
  <c r="L22" i="2"/>
  <c r="K22" i="2"/>
  <c r="L20" i="2"/>
  <c r="K20" i="2"/>
  <c r="L18" i="2"/>
  <c r="K18" i="2"/>
  <c r="L16" i="2"/>
  <c r="K16" i="2"/>
  <c r="L14" i="2"/>
  <c r="K14" i="2"/>
  <c r="L12" i="2"/>
  <c r="K12" i="2"/>
  <c r="L10" i="2"/>
  <c r="K10" i="2"/>
  <c r="L8" i="2"/>
  <c r="K8" i="2"/>
  <c r="L6" i="2"/>
  <c r="K6" i="2"/>
  <c r="L4" i="2"/>
  <c r="K4" i="2"/>
  <c r="L2" i="2"/>
  <c r="K2" i="2"/>
  <c r="U9" i="1"/>
  <c r="T9" i="1"/>
  <c r="S9" i="1"/>
  <c r="R9" i="1"/>
  <c r="Q9" i="1"/>
  <c r="P9" i="1"/>
  <c r="U8" i="1"/>
  <c r="T8" i="1"/>
  <c r="S8" i="1"/>
  <c r="R8" i="1"/>
  <c r="Q8" i="1"/>
  <c r="P8" i="1"/>
  <c r="U7" i="1"/>
  <c r="T7" i="1"/>
  <c r="S7" i="1"/>
  <c r="R7" i="1"/>
  <c r="Q7" i="1"/>
  <c r="P7" i="1"/>
  <c r="U6" i="1"/>
  <c r="T6" i="1"/>
  <c r="S6" i="1"/>
  <c r="R6" i="1"/>
  <c r="Q6" i="1"/>
  <c r="P6" i="1"/>
  <c r="U5" i="1"/>
  <c r="T5" i="1"/>
  <c r="S5" i="1"/>
  <c r="R5" i="1"/>
  <c r="Q5" i="1"/>
  <c r="P5" i="1"/>
  <c r="U4" i="1"/>
  <c r="T4" i="1"/>
  <c r="S4" i="1"/>
  <c r="R4" i="1"/>
  <c r="Q4" i="1"/>
  <c r="P4" i="1"/>
  <c r="U3" i="1"/>
  <c r="T3" i="1"/>
  <c r="S3" i="1"/>
  <c r="R3" i="1"/>
  <c r="Q3" i="1"/>
  <c r="P3" i="1"/>
  <c r="L42" i="1"/>
  <c r="K42" i="1"/>
  <c r="L40" i="1"/>
  <c r="K40" i="1"/>
  <c r="L38" i="1"/>
  <c r="K38" i="1"/>
  <c r="L36" i="1"/>
  <c r="K36" i="1"/>
  <c r="L34" i="1"/>
  <c r="K34" i="1"/>
  <c r="L32" i="1"/>
  <c r="K32" i="1"/>
  <c r="L30" i="1"/>
  <c r="K30" i="1"/>
  <c r="L28" i="1"/>
  <c r="K28" i="1"/>
  <c r="L26" i="1"/>
  <c r="K26" i="1"/>
  <c r="L24" i="1"/>
  <c r="K24" i="1"/>
  <c r="L22" i="1"/>
  <c r="K22" i="1"/>
  <c r="L20" i="1"/>
  <c r="K20" i="1"/>
  <c r="L18" i="1"/>
  <c r="K18" i="1"/>
  <c r="L16" i="1"/>
  <c r="K16" i="1"/>
  <c r="L14" i="1"/>
  <c r="K14" i="1"/>
  <c r="L12" i="1"/>
  <c r="K12" i="1"/>
  <c r="L10" i="1"/>
  <c r="K10" i="1"/>
  <c r="L8" i="1"/>
  <c r="K8" i="1"/>
  <c r="L6" i="1"/>
  <c r="K6" i="1"/>
  <c r="L4" i="1"/>
  <c r="K4" i="1"/>
  <c r="L2" i="1"/>
  <c r="K2" i="1"/>
  <c r="G43" i="2" l="1"/>
  <c r="H43" i="2" s="1"/>
  <c r="J43" i="2" s="1"/>
  <c r="G42" i="2"/>
  <c r="H42" i="2" s="1"/>
  <c r="J42" i="2" s="1"/>
  <c r="G41" i="2"/>
  <c r="H41" i="2" s="1"/>
  <c r="J41" i="2" s="1"/>
  <c r="G40" i="2"/>
  <c r="H40" i="2" s="1"/>
  <c r="J40" i="2" s="1"/>
  <c r="G39" i="2"/>
  <c r="H39" i="2" s="1"/>
  <c r="J39" i="2" s="1"/>
  <c r="G38" i="2"/>
  <c r="H38" i="2" s="1"/>
  <c r="J38" i="2" s="1"/>
  <c r="G37" i="2"/>
  <c r="H37" i="2" s="1"/>
  <c r="J37" i="2" s="1"/>
  <c r="G36" i="2"/>
  <c r="H36" i="2" s="1"/>
  <c r="J36" i="2" s="1"/>
  <c r="G35" i="2"/>
  <c r="H35" i="2" s="1"/>
  <c r="J35" i="2" s="1"/>
  <c r="G34" i="2"/>
  <c r="H34" i="2" s="1"/>
  <c r="J34" i="2" s="1"/>
  <c r="G33" i="2"/>
  <c r="H33" i="2" s="1"/>
  <c r="J33" i="2" s="1"/>
  <c r="G32" i="2"/>
  <c r="H32" i="2" s="1"/>
  <c r="J32" i="2" s="1"/>
  <c r="G31" i="2"/>
  <c r="H31" i="2" s="1"/>
  <c r="G30" i="2"/>
  <c r="H30" i="2" s="1"/>
  <c r="J30" i="2" s="1"/>
  <c r="G29" i="2"/>
  <c r="H29" i="2" s="1"/>
  <c r="J29" i="2" s="1"/>
  <c r="G28" i="2"/>
  <c r="H28" i="2" s="1"/>
  <c r="J28" i="2" s="1"/>
  <c r="G27" i="2"/>
  <c r="H27" i="2" s="1"/>
  <c r="J27" i="2" s="1"/>
  <c r="G26" i="2"/>
  <c r="H26" i="2" s="1"/>
  <c r="J26" i="2" s="1"/>
  <c r="G25" i="2"/>
  <c r="H25" i="2" s="1"/>
  <c r="J25" i="2" s="1"/>
  <c r="G24" i="2"/>
  <c r="H24" i="2" s="1"/>
  <c r="J24" i="2" s="1"/>
  <c r="G23" i="2"/>
  <c r="H23" i="2" s="1"/>
  <c r="J23" i="2" s="1"/>
  <c r="G22" i="2"/>
  <c r="H22" i="2" s="1"/>
  <c r="J22" i="2" s="1"/>
  <c r="G21" i="2"/>
  <c r="H21" i="2" s="1"/>
  <c r="J21" i="2" s="1"/>
  <c r="G20" i="2"/>
  <c r="H20" i="2" s="1"/>
  <c r="J20" i="2" s="1"/>
  <c r="G19" i="2"/>
  <c r="H19" i="2" s="1"/>
  <c r="J19" i="2" s="1"/>
  <c r="G18" i="2"/>
  <c r="H18" i="2" s="1"/>
  <c r="J18" i="2" s="1"/>
  <c r="G15" i="2"/>
  <c r="H15" i="2" s="1"/>
  <c r="J15" i="2" s="1"/>
  <c r="G14" i="2"/>
  <c r="H14" i="2" s="1"/>
  <c r="J14" i="2" s="1"/>
  <c r="G13" i="2"/>
  <c r="H13" i="2" s="1"/>
  <c r="J13" i="2" s="1"/>
  <c r="G12" i="2"/>
  <c r="H12" i="2" s="1"/>
  <c r="J12" i="2" s="1"/>
  <c r="G11" i="2"/>
  <c r="H11" i="2" s="1"/>
  <c r="J11" i="2" s="1"/>
  <c r="G10" i="2"/>
  <c r="H10" i="2" s="1"/>
  <c r="J10" i="2" s="1"/>
  <c r="G9" i="2"/>
  <c r="H9" i="2" s="1"/>
  <c r="J9" i="2" s="1"/>
  <c r="G8" i="2"/>
  <c r="H8" i="2" s="1"/>
  <c r="J8" i="2" s="1"/>
  <c r="G7" i="2"/>
  <c r="H7" i="2" s="1"/>
  <c r="J7" i="2" s="1"/>
  <c r="G6" i="2"/>
  <c r="H6" i="2" s="1"/>
  <c r="J6" i="2" s="1"/>
  <c r="G5" i="2"/>
  <c r="H5" i="2" s="1"/>
  <c r="J5" i="2" s="1"/>
  <c r="G4" i="2"/>
  <c r="H4" i="2" s="1"/>
  <c r="J4" i="2" s="1"/>
  <c r="G3" i="2"/>
  <c r="H3" i="2" s="1"/>
  <c r="J3" i="2" s="1"/>
  <c r="G2" i="2"/>
  <c r="H2" i="2" s="1"/>
  <c r="J2" i="2" s="1"/>
</calcChain>
</file>

<file path=xl/sharedStrings.xml><?xml version="1.0" encoding="utf-8"?>
<sst xmlns="http://schemas.openxmlformats.org/spreadsheetml/2006/main" count="432" uniqueCount="30">
  <si>
    <t>Epi</t>
  </si>
  <si>
    <t>Seston</t>
  </si>
  <si>
    <t>Meta</t>
  </si>
  <si>
    <t>Hypo</t>
  </si>
  <si>
    <t>Date Analyzed</t>
  </si>
  <si>
    <t>Lake</t>
  </si>
  <si>
    <t>Location</t>
  </si>
  <si>
    <t>Date Sampled</t>
  </si>
  <si>
    <t>Type</t>
  </si>
  <si>
    <t>Absorbance</t>
  </si>
  <si>
    <t>Blank Corrected</t>
  </si>
  <si>
    <t>Conc in vial (ug/L)</t>
  </si>
  <si>
    <t>volume filtered</t>
  </si>
  <si>
    <t>lake conc (ug/L)</t>
  </si>
  <si>
    <t>contaminated</t>
  </si>
  <si>
    <t>volume filtered (mL)</t>
  </si>
  <si>
    <t>Blank Corrected A</t>
  </si>
  <si>
    <t>Date</t>
  </si>
  <si>
    <t>ave</t>
  </si>
  <si>
    <t>sd</t>
  </si>
  <si>
    <t>epi</t>
  </si>
  <si>
    <t>meta</t>
  </si>
  <si>
    <t>hypo</t>
  </si>
  <si>
    <t>a</t>
  </si>
  <si>
    <t>b</t>
  </si>
  <si>
    <t>stdev</t>
  </si>
  <si>
    <t>Andrea water</t>
  </si>
  <si>
    <t>average</t>
  </si>
  <si>
    <t>Jun sample</t>
  </si>
  <si>
    <t>filtered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</si>
</sst>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1-Oct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'[1]Standard Curve'!$A$2:$A$13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1.96</c:v>
                </c:pt>
                <c:pt idx="3">
                  <c:v>1.96</c:v>
                </c:pt>
                <c:pt idx="4">
                  <c:v>10.202</c:v>
                </c:pt>
                <c:pt idx="5">
                  <c:v>10.202</c:v>
                </c:pt>
                <c:pt idx="6">
                  <c:v>30.032</c:v>
                </c:pt>
                <c:pt idx="7">
                  <c:v>30.032</c:v>
                </c:pt>
                <c:pt idx="8">
                  <c:v>60.405999999999999</c:v>
                </c:pt>
                <c:pt idx="9">
                  <c:v>60.405999999999999</c:v>
                </c:pt>
                <c:pt idx="10">
                  <c:v>197.91499999999999</c:v>
                </c:pt>
                <c:pt idx="11">
                  <c:v>197.91499999999999</c:v>
                </c:pt>
              </c:numCache>
            </c:numRef>
          </c:xVal>
          <c:yVal>
            <c:numRef>
              <c:f>'[1]Standard Curve'!$B$2:$B$13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7.7000000000000002E-3</c:v>
                </c:pt>
                <c:pt idx="3">
                  <c:v>7.6E-3</c:v>
                </c:pt>
                <c:pt idx="4">
                  <c:v>3.2500000000000001E-2</c:v>
                </c:pt>
                <c:pt idx="5">
                  <c:v>3.27E-2</c:v>
                </c:pt>
                <c:pt idx="6">
                  <c:v>0.1076</c:v>
                </c:pt>
                <c:pt idx="7">
                  <c:v>9.98E-2</c:v>
                </c:pt>
                <c:pt idx="8">
                  <c:v>0.2006</c:v>
                </c:pt>
                <c:pt idx="9">
                  <c:v>0.2039</c:v>
                </c:pt>
                <c:pt idx="10">
                  <c:v>0.68959999999999999</c:v>
                </c:pt>
                <c:pt idx="11">
                  <c:v>0.69650000000000001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10448"/>
        <c:axId val="358120688"/>
      </c:scatterChart>
      <c:valAx>
        <c:axId val="27341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(ug/L)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20688"/>
        <c:crosses val="autoZero"/>
        <c:crossBetween val="midCat"/>
      </c:valAx>
      <c:valAx>
        <c:axId val="358120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1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28-Sep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525590551181108E-2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'[2]Standard Curve'!$A$2:$A$18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1.96</c:v>
                </c:pt>
                <c:pt idx="3">
                  <c:v>1.96</c:v>
                </c:pt>
                <c:pt idx="4">
                  <c:v>10.202</c:v>
                </c:pt>
                <c:pt idx="5">
                  <c:v>10.202</c:v>
                </c:pt>
                <c:pt idx="6">
                  <c:v>30.032</c:v>
                </c:pt>
                <c:pt idx="7">
                  <c:v>30.032</c:v>
                </c:pt>
                <c:pt idx="8">
                  <c:v>60.405999999999999</c:v>
                </c:pt>
                <c:pt idx="9">
                  <c:v>60.405999999999999</c:v>
                </c:pt>
                <c:pt idx="10">
                  <c:v>196.86</c:v>
                </c:pt>
                <c:pt idx="11">
                  <c:v>196.86</c:v>
                </c:pt>
                <c:pt idx="12">
                  <c:v>0</c:v>
                </c:pt>
                <c:pt idx="13">
                  <c:v>1.96</c:v>
                </c:pt>
                <c:pt idx="14">
                  <c:v>10.202</c:v>
                </c:pt>
                <c:pt idx="15">
                  <c:v>30.032</c:v>
                </c:pt>
                <c:pt idx="16">
                  <c:v>60.405999999999999</c:v>
                </c:pt>
              </c:numCache>
            </c:numRef>
          </c:xVal>
          <c:yVal>
            <c:numRef>
              <c:f>'[2]Standard Curve'!$B$2:$B$18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6.1000000000000004E-3</c:v>
                </c:pt>
                <c:pt idx="3">
                  <c:v>8.0000000000000002E-3</c:v>
                </c:pt>
                <c:pt idx="4">
                  <c:v>2.92E-2</c:v>
                </c:pt>
                <c:pt idx="5">
                  <c:v>3.04E-2</c:v>
                </c:pt>
                <c:pt idx="6">
                  <c:v>9.0899999999999995E-2</c:v>
                </c:pt>
                <c:pt idx="7">
                  <c:v>9.1700000000000004E-2</c:v>
                </c:pt>
                <c:pt idx="8">
                  <c:v>0.19400000000000001</c:v>
                </c:pt>
                <c:pt idx="9">
                  <c:v>0.20080000000000001</c:v>
                </c:pt>
                <c:pt idx="10">
                  <c:v>0.6472</c:v>
                </c:pt>
                <c:pt idx="11">
                  <c:v>0.65990000000000004</c:v>
                </c:pt>
                <c:pt idx="12">
                  <c:v>6.0000000000000001E-3</c:v>
                </c:pt>
                <c:pt idx="13">
                  <c:v>1.23E-2</c:v>
                </c:pt>
                <c:pt idx="14">
                  <c:v>3.15E-2</c:v>
                </c:pt>
                <c:pt idx="15">
                  <c:v>9.1300000000000006E-2</c:v>
                </c:pt>
                <c:pt idx="16">
                  <c:v>0.1883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21080"/>
        <c:axId val="358126176"/>
      </c:scatterChart>
      <c:valAx>
        <c:axId val="35812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26176"/>
        <c:crosses val="autoZero"/>
        <c:crossBetween val="midCat"/>
      </c:valAx>
      <c:valAx>
        <c:axId val="358126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2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</xdr:row>
      <xdr:rowOff>68580</xdr:rowOff>
    </xdr:from>
    <xdr:to>
      <xdr:col>8</xdr:col>
      <xdr:colOff>190500</xdr:colOff>
      <xdr:row>17</xdr:row>
      <xdr:rowOff>68580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.1.14%20221_222%20seston%20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/Documents/Nanosilver/Data/ELA%20data/Random%20Lake%20Data/9.28.14%20Seston%20BP%20P%20r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Curve"/>
      <sheetName val="Samples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0</v>
          </cell>
          <cell r="B3">
            <v>0</v>
          </cell>
        </row>
        <row r="4">
          <cell r="A4">
            <v>1.96</v>
          </cell>
          <cell r="B4">
            <v>7.7000000000000002E-3</v>
          </cell>
        </row>
        <row r="5">
          <cell r="A5">
            <v>1.96</v>
          </cell>
          <cell r="B5">
            <v>7.6E-3</v>
          </cell>
        </row>
        <row r="6">
          <cell r="A6">
            <v>10.202</v>
          </cell>
          <cell r="B6">
            <v>3.2500000000000001E-2</v>
          </cell>
        </row>
        <row r="7">
          <cell r="A7">
            <v>10.202</v>
          </cell>
          <cell r="B7">
            <v>3.27E-2</v>
          </cell>
        </row>
        <row r="8">
          <cell r="A8">
            <v>30.032</v>
          </cell>
          <cell r="B8">
            <v>0.1076</v>
          </cell>
        </row>
        <row r="9">
          <cell r="A9">
            <v>30.032</v>
          </cell>
          <cell r="B9">
            <v>9.98E-2</v>
          </cell>
        </row>
        <row r="10">
          <cell r="A10">
            <v>60.405999999999999</v>
          </cell>
          <cell r="B10">
            <v>0.2006</v>
          </cell>
        </row>
        <row r="11">
          <cell r="A11">
            <v>60.405999999999999</v>
          </cell>
          <cell r="B11">
            <v>0.2039</v>
          </cell>
        </row>
        <row r="12">
          <cell r="A12">
            <v>197.91499999999999</v>
          </cell>
          <cell r="B12">
            <v>0.68959999999999999</v>
          </cell>
        </row>
        <row r="13">
          <cell r="A13">
            <v>197.91499999999999</v>
          </cell>
          <cell r="B13">
            <v>0.69650000000000001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Curve"/>
      <sheetName val="Samples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0</v>
          </cell>
          <cell r="B3">
            <v>0</v>
          </cell>
        </row>
        <row r="4">
          <cell r="A4">
            <v>1.96</v>
          </cell>
          <cell r="B4">
            <v>6.1000000000000004E-3</v>
          </cell>
        </row>
        <row r="5">
          <cell r="A5">
            <v>1.96</v>
          </cell>
          <cell r="B5">
            <v>8.0000000000000002E-3</v>
          </cell>
        </row>
        <row r="6">
          <cell r="A6">
            <v>10.202</v>
          </cell>
          <cell r="B6">
            <v>2.92E-2</v>
          </cell>
        </row>
        <row r="7">
          <cell r="A7">
            <v>10.202</v>
          </cell>
          <cell r="B7">
            <v>3.04E-2</v>
          </cell>
        </row>
        <row r="8">
          <cell r="A8">
            <v>30.032</v>
          </cell>
          <cell r="B8">
            <v>9.0899999999999995E-2</v>
          </cell>
        </row>
        <row r="9">
          <cell r="A9">
            <v>30.032</v>
          </cell>
          <cell r="B9">
            <v>9.1700000000000004E-2</v>
          </cell>
        </row>
        <row r="10">
          <cell r="A10">
            <v>60.405999999999999</v>
          </cell>
          <cell r="B10">
            <v>0.19400000000000001</v>
          </cell>
        </row>
        <row r="11">
          <cell r="A11">
            <v>60.405999999999999</v>
          </cell>
          <cell r="B11">
            <v>0.20080000000000001</v>
          </cell>
        </row>
        <row r="12">
          <cell r="A12">
            <v>196.86</v>
          </cell>
          <cell r="B12">
            <v>0.6472</v>
          </cell>
        </row>
        <row r="13">
          <cell r="A13">
            <v>196.86</v>
          </cell>
          <cell r="B13">
            <v>0.65990000000000004</v>
          </cell>
        </row>
        <row r="14">
          <cell r="A14">
            <v>0</v>
          </cell>
          <cell r="B14">
            <v>6.0000000000000001E-3</v>
          </cell>
        </row>
        <row r="15">
          <cell r="A15">
            <v>1.96</v>
          </cell>
          <cell r="B15">
            <v>1.23E-2</v>
          </cell>
        </row>
        <row r="16">
          <cell r="A16">
            <v>10.202</v>
          </cell>
          <cell r="B16">
            <v>3.15E-2</v>
          </cell>
        </row>
        <row r="17">
          <cell r="A17">
            <v>30.032</v>
          </cell>
          <cell r="B17">
            <v>9.1300000000000006E-2</v>
          </cell>
        </row>
        <row r="18">
          <cell r="A18">
            <v>60.405999999999999</v>
          </cell>
          <cell r="B18">
            <v>0.1883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49"/>
  <sheetViews>
    <sheetView topLeftCell="F1" workbookViewId="0">
      <selection activeCell="O10" sqref="O10:P10"/>
    </sheetView>
  </sheetViews>
  <sheetFormatPr defaultRowHeight="14.4" x14ac:dyDescent="0.3"/>
  <cols>
    <col min="1" max="1" width="12.33203125" customWidth="1"/>
    <col min="5" max="5" width="13.77734375" customWidth="1"/>
    <col min="15" max="15" width="9.33203125" bestFit="1" customWidth="1"/>
  </cols>
  <sheetData>
    <row r="1" spans="1:21" x14ac:dyDescent="0.3">
      <c r="A1" t="s">
        <v>7</v>
      </c>
      <c r="B1" t="s">
        <v>5</v>
      </c>
      <c r="C1" t="s">
        <v>6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P1" t="s">
        <v>20</v>
      </c>
      <c r="R1" t="s">
        <v>21</v>
      </c>
      <c r="T1" t="s">
        <v>22</v>
      </c>
    </row>
    <row r="2" spans="1:21" x14ac:dyDescent="0.3">
      <c r="A2" s="1">
        <v>41793</v>
      </c>
      <c r="B2">
        <v>222</v>
      </c>
      <c r="C2" t="s">
        <v>0</v>
      </c>
      <c r="D2" s="1" t="s">
        <v>1</v>
      </c>
      <c r="E2" s="1">
        <v>41910</v>
      </c>
      <c r="F2">
        <v>0.1072</v>
      </c>
      <c r="G2">
        <v>0.1066</v>
      </c>
      <c r="H2">
        <v>33</v>
      </c>
      <c r="I2">
        <v>200</v>
      </c>
      <c r="J2" s="2">
        <v>5.6924999999999999</v>
      </c>
      <c r="K2" s="2">
        <f>AVERAGE(J2:J3)</f>
        <v>5.6376136363636355</v>
      </c>
      <c r="L2">
        <f>STDEV(J2:J3)</f>
        <v>7.7621039843887296E-2</v>
      </c>
      <c r="O2" t="s">
        <v>17</v>
      </c>
      <c r="P2" t="s">
        <v>18</v>
      </c>
      <c r="Q2" t="s">
        <v>19</v>
      </c>
      <c r="R2" t="s">
        <v>18</v>
      </c>
      <c r="S2" t="s">
        <v>19</v>
      </c>
      <c r="T2" t="s">
        <v>18</v>
      </c>
      <c r="U2" t="s">
        <v>19</v>
      </c>
    </row>
    <row r="3" spans="1:21" x14ac:dyDescent="0.3">
      <c r="A3" s="1">
        <v>41793</v>
      </c>
      <c r="B3">
        <v>222</v>
      </c>
      <c r="C3" t="s">
        <v>0</v>
      </c>
      <c r="D3" s="1" t="s">
        <v>1</v>
      </c>
      <c r="E3" s="1">
        <v>41910</v>
      </c>
      <c r="F3">
        <v>0.1051</v>
      </c>
      <c r="G3">
        <v>0.1045</v>
      </c>
      <c r="H3">
        <v>32.36363636363636</v>
      </c>
      <c r="I3">
        <v>200</v>
      </c>
      <c r="J3" s="2">
        <v>5.5827272727272721</v>
      </c>
      <c r="O3" s="5">
        <v>41793</v>
      </c>
      <c r="P3" s="2">
        <f>K2</f>
        <v>5.6376136363636355</v>
      </c>
      <c r="Q3">
        <f>L2</f>
        <v>7.7621039843887296E-2</v>
      </c>
      <c r="R3" s="2">
        <f>K4</f>
        <v>4.4771590909090904</v>
      </c>
      <c r="S3">
        <f>L4</f>
        <v>4.8051119903358835E-2</v>
      </c>
      <c r="T3" s="2">
        <f>K6</f>
        <v>6.1132954545454545</v>
      </c>
      <c r="U3">
        <f>L6</f>
        <v>0.26982551945732075</v>
      </c>
    </row>
    <row r="4" spans="1:21" x14ac:dyDescent="0.3">
      <c r="A4" s="1">
        <v>41793</v>
      </c>
      <c r="B4">
        <v>222</v>
      </c>
      <c r="C4" t="s">
        <v>2</v>
      </c>
      <c r="D4" s="1" t="s">
        <v>1</v>
      </c>
      <c r="E4" s="1">
        <v>41910</v>
      </c>
      <c r="F4">
        <v>8.4599999999999995E-2</v>
      </c>
      <c r="G4">
        <v>8.3999999999999991E-2</v>
      </c>
      <c r="H4">
        <v>26.151515151515149</v>
      </c>
      <c r="I4">
        <v>200</v>
      </c>
      <c r="J4" s="2">
        <v>4.5111363636363633</v>
      </c>
      <c r="K4" s="2">
        <f>AVERAGE(J4:J5)</f>
        <v>4.4771590909090904</v>
      </c>
      <c r="L4">
        <f>STDEV(J4:J5)</f>
        <v>4.8051119903358835E-2</v>
      </c>
      <c r="O4" s="5">
        <v>41807</v>
      </c>
      <c r="P4" s="2">
        <f>K8</f>
        <v>3.4869642857142855</v>
      </c>
      <c r="Q4">
        <f>L8</f>
        <v>3.8335289065756284E-2</v>
      </c>
      <c r="R4" s="2">
        <f>K10</f>
        <v>4.1621785714285711</v>
      </c>
      <c r="S4">
        <f>L10</f>
        <v>0.12197591975467904</v>
      </c>
      <c r="T4" s="2">
        <f>K12</f>
        <v>5.0961428571428566</v>
      </c>
      <c r="U4">
        <f>L12</f>
        <v>0.65518494039656427</v>
      </c>
    </row>
    <row r="5" spans="1:21" x14ac:dyDescent="0.3">
      <c r="A5" s="1">
        <v>41793</v>
      </c>
      <c r="B5">
        <v>222</v>
      </c>
      <c r="C5" t="s">
        <v>2</v>
      </c>
      <c r="D5" s="1" t="s">
        <v>1</v>
      </c>
      <c r="E5" s="1">
        <v>41910</v>
      </c>
      <c r="F5">
        <v>8.3299999999999999E-2</v>
      </c>
      <c r="G5">
        <v>8.2699999999999996E-2</v>
      </c>
      <c r="H5">
        <v>25.757575757575754</v>
      </c>
      <c r="I5">
        <v>200</v>
      </c>
      <c r="J5" s="2">
        <v>4.4431818181818175</v>
      </c>
      <c r="O5" s="5">
        <v>41821</v>
      </c>
      <c r="P5" s="2">
        <f>K14</f>
        <v>4.5909642857142856</v>
      </c>
      <c r="Q5">
        <f>L14</f>
        <v>0.87474159595497825</v>
      </c>
      <c r="R5" s="2">
        <f>K16</f>
        <v>5.5372500000000002</v>
      </c>
      <c r="S5">
        <f>L16</f>
        <v>0.21258660300101137</v>
      </c>
      <c r="T5" s="2">
        <f>K18</f>
        <v>3.8713928571428564</v>
      </c>
      <c r="U5">
        <f>L18</f>
        <v>0.57502933598634731</v>
      </c>
    </row>
    <row r="6" spans="1:21" x14ac:dyDescent="0.3">
      <c r="A6" s="1">
        <v>41793</v>
      </c>
      <c r="B6">
        <v>222</v>
      </c>
      <c r="C6" t="s">
        <v>3</v>
      </c>
      <c r="D6" s="1" t="s">
        <v>1</v>
      </c>
      <c r="E6" s="1">
        <v>41910</v>
      </c>
      <c r="F6">
        <v>0.1116</v>
      </c>
      <c r="G6">
        <v>0.111</v>
      </c>
      <c r="H6">
        <v>34.333333333333336</v>
      </c>
      <c r="I6">
        <v>200</v>
      </c>
      <c r="J6" s="2">
        <v>5.9225000000000003</v>
      </c>
      <c r="K6" s="2">
        <f>AVERAGE(J6:J7)</f>
        <v>6.1132954545454545</v>
      </c>
      <c r="L6">
        <f>STDEV(J6:J7)</f>
        <v>0.26982551945732075</v>
      </c>
      <c r="O6" s="5">
        <v>41835</v>
      </c>
      <c r="P6" s="2">
        <f>K20</f>
        <v>5.3351785714285711</v>
      </c>
      <c r="Q6">
        <f>L20</f>
        <v>0.51926891552706356</v>
      </c>
      <c r="R6" s="2">
        <f>K22</f>
        <v>4.7486785714285711</v>
      </c>
      <c r="S6">
        <f>L22</f>
        <v>3.1365236508346078E-2</v>
      </c>
      <c r="T6" s="2">
        <f>K24</f>
        <v>4.8226071428571426</v>
      </c>
      <c r="U6">
        <f>L24</f>
        <v>5.2275394180576376E-2</v>
      </c>
    </row>
    <row r="7" spans="1:21" x14ac:dyDescent="0.3">
      <c r="A7" s="1">
        <v>41793</v>
      </c>
      <c r="B7">
        <v>222</v>
      </c>
      <c r="C7" t="s">
        <v>3</v>
      </c>
      <c r="D7" s="1" t="s">
        <v>1</v>
      </c>
      <c r="E7" s="1">
        <v>41910</v>
      </c>
      <c r="F7">
        <v>0.11890000000000001</v>
      </c>
      <c r="G7">
        <v>0.1183</v>
      </c>
      <c r="H7">
        <v>36.545454545454547</v>
      </c>
      <c r="I7">
        <v>200</v>
      </c>
      <c r="J7" s="2">
        <v>6.3040909090909087</v>
      </c>
      <c r="O7" s="5">
        <v>41851</v>
      </c>
      <c r="P7" s="2">
        <f>K26</f>
        <v>4.6353214285714284</v>
      </c>
      <c r="Q7">
        <f>L26</f>
        <v>0.34501760159180744</v>
      </c>
      <c r="R7" s="2">
        <f>K28</f>
        <v>5.0271428571428558</v>
      </c>
      <c r="S7">
        <f>L28</f>
        <v>0.44608336367425622</v>
      </c>
      <c r="T7" s="2">
        <f>K30</f>
        <v>6.7570714285714288</v>
      </c>
      <c r="U7">
        <f>L30</f>
        <v>0.27880210229641006</v>
      </c>
    </row>
    <row r="8" spans="1:21" x14ac:dyDescent="0.3">
      <c r="A8" s="1">
        <v>41807</v>
      </c>
      <c r="B8">
        <v>222</v>
      </c>
      <c r="C8" t="s">
        <v>0</v>
      </c>
      <c r="D8" t="s">
        <v>1</v>
      </c>
      <c r="E8" s="1">
        <v>41913</v>
      </c>
      <c r="F8">
        <v>6.9099999999999995E-2</v>
      </c>
      <c r="G8">
        <v>6.9099999999999995E-2</v>
      </c>
      <c r="H8">
        <v>20.371428571428567</v>
      </c>
      <c r="I8">
        <v>200</v>
      </c>
      <c r="J8" s="2">
        <v>3.5140714285714281</v>
      </c>
      <c r="K8" s="2">
        <f>AVERAGE(J8:J9)</f>
        <v>3.4869642857142855</v>
      </c>
      <c r="L8">
        <f>STDEV(J8:J9)</f>
        <v>3.8335289065756284E-2</v>
      </c>
      <c r="O8" s="5">
        <v>41863</v>
      </c>
      <c r="P8" s="2">
        <f>K32</f>
        <v>4.8989999999999991</v>
      </c>
      <c r="Q8">
        <f>L32</f>
        <v>0.15334115626302575</v>
      </c>
      <c r="R8" s="2">
        <f>K34</f>
        <v>5.7343928571428568</v>
      </c>
      <c r="S8">
        <f>L34</f>
        <v>5.2275394180576376E-2</v>
      </c>
      <c r="T8" s="2">
        <f>K36</f>
        <v>5.118321428571428</v>
      </c>
      <c r="U8">
        <f>L36</f>
        <v>3.1365236508346078E-2</v>
      </c>
    </row>
    <row r="9" spans="1:21" x14ac:dyDescent="0.3">
      <c r="A9" s="1">
        <v>41807</v>
      </c>
      <c r="B9">
        <v>222</v>
      </c>
      <c r="C9" t="s">
        <v>0</v>
      </c>
      <c r="D9" t="s">
        <v>1</v>
      </c>
      <c r="E9" s="1">
        <v>41913</v>
      </c>
      <c r="F9">
        <v>6.8000000000000005E-2</v>
      </c>
      <c r="G9">
        <v>6.8000000000000005E-2</v>
      </c>
      <c r="H9">
        <v>20.057142857142857</v>
      </c>
      <c r="I9">
        <v>200</v>
      </c>
      <c r="J9" s="2">
        <v>3.4598571428571425</v>
      </c>
      <c r="O9" s="5">
        <v>41876</v>
      </c>
      <c r="P9" s="2">
        <f>K38</f>
        <v>5.9695454545454547</v>
      </c>
      <c r="Q9">
        <f>L38</f>
        <v>3.6962399925660736E-2</v>
      </c>
      <c r="R9" s="2">
        <f>K40</f>
        <v>6.2962499999999997</v>
      </c>
      <c r="S9">
        <f>L40</f>
        <v>0.57291719884773828</v>
      </c>
      <c r="T9" s="2">
        <f>K42</f>
        <v>5.9068181818181813</v>
      </c>
      <c r="U9">
        <f>L42</f>
        <v>0.26120095947466693</v>
      </c>
    </row>
    <row r="10" spans="1:21" x14ac:dyDescent="0.3">
      <c r="A10" s="1">
        <v>41807</v>
      </c>
      <c r="B10">
        <v>222</v>
      </c>
      <c r="C10" t="s">
        <v>2</v>
      </c>
      <c r="D10" t="s">
        <v>1</v>
      </c>
      <c r="E10" s="1">
        <v>41913</v>
      </c>
      <c r="F10">
        <v>8.4000000000000005E-2</v>
      </c>
      <c r="G10">
        <v>8.4000000000000005E-2</v>
      </c>
      <c r="H10">
        <v>24.628571428571426</v>
      </c>
      <c r="I10">
        <v>200</v>
      </c>
      <c r="J10" s="2">
        <v>4.2484285714285708</v>
      </c>
      <c r="K10" s="2">
        <f>AVERAGE(J10:J11)</f>
        <v>4.1621785714285711</v>
      </c>
      <c r="L10">
        <f>STDEV(J10:J11)</f>
        <v>0.12197591975467904</v>
      </c>
      <c r="O10" s="5">
        <v>41932</v>
      </c>
      <c r="P10" s="2">
        <f>K44</f>
        <v>8.4543548387096763</v>
      </c>
      <c r="R10" s="2">
        <f>K48</f>
        <v>7.9461290322580638</v>
      </c>
      <c r="T10" s="2">
        <f>K46</f>
        <v>7.972096774193548</v>
      </c>
    </row>
    <row r="11" spans="1:21" x14ac:dyDescent="0.3">
      <c r="A11" s="1">
        <v>41807</v>
      </c>
      <c r="B11">
        <v>222</v>
      </c>
      <c r="C11" t="s">
        <v>2</v>
      </c>
      <c r="D11" t="s">
        <v>1</v>
      </c>
      <c r="E11" s="1">
        <v>41913</v>
      </c>
      <c r="F11">
        <v>8.0500000000000002E-2</v>
      </c>
      <c r="G11">
        <v>8.0500000000000002E-2</v>
      </c>
      <c r="H11">
        <v>23.628571428571426</v>
      </c>
      <c r="I11">
        <v>200</v>
      </c>
      <c r="J11" s="2">
        <v>4.0759285714285713</v>
      </c>
    </row>
    <row r="12" spans="1:21" x14ac:dyDescent="0.3">
      <c r="A12" s="1">
        <v>41807</v>
      </c>
      <c r="B12">
        <v>222</v>
      </c>
      <c r="C12" t="s">
        <v>3</v>
      </c>
      <c r="D12" t="s">
        <v>1</v>
      </c>
      <c r="E12" s="1">
        <v>41913</v>
      </c>
      <c r="F12">
        <v>9.1800000000000007E-2</v>
      </c>
      <c r="G12">
        <v>9.1800000000000007E-2</v>
      </c>
      <c r="H12">
        <v>26.857142857142858</v>
      </c>
      <c r="I12">
        <v>200</v>
      </c>
      <c r="J12" s="2">
        <v>4.6328571428571426</v>
      </c>
      <c r="K12" s="2">
        <f>AVERAGE(J12:J13)</f>
        <v>5.0961428571428566</v>
      </c>
      <c r="L12">
        <f>STDEV(J12:J13)</f>
        <v>0.65518494039656427</v>
      </c>
    </row>
    <row r="13" spans="1:21" x14ac:dyDescent="0.3">
      <c r="A13" s="1">
        <v>41807</v>
      </c>
      <c r="B13">
        <v>222</v>
      </c>
      <c r="C13" t="s">
        <v>3</v>
      </c>
      <c r="D13" t="s">
        <v>1</v>
      </c>
      <c r="E13" s="1">
        <v>41913</v>
      </c>
      <c r="F13">
        <v>0.1106</v>
      </c>
      <c r="G13">
        <v>0.1106</v>
      </c>
      <c r="H13">
        <v>32.228571428571428</v>
      </c>
      <c r="I13">
        <v>200</v>
      </c>
      <c r="J13" s="2">
        <v>5.5594285714285716</v>
      </c>
    </row>
    <row r="14" spans="1:21" x14ac:dyDescent="0.3">
      <c r="A14" s="1">
        <v>41821</v>
      </c>
      <c r="B14">
        <v>222</v>
      </c>
      <c r="C14" t="s">
        <v>0</v>
      </c>
      <c r="D14" t="s">
        <v>1</v>
      </c>
      <c r="E14" s="1">
        <v>41913</v>
      </c>
      <c r="F14">
        <v>7.8399999999999997E-2</v>
      </c>
      <c r="G14">
        <v>7.8399999999999997E-2</v>
      </c>
      <c r="H14">
        <v>23.028571428571425</v>
      </c>
      <c r="I14">
        <v>200</v>
      </c>
      <c r="J14" s="2">
        <v>3.972428571428571</v>
      </c>
      <c r="K14" s="2">
        <f>AVERAGE(J14:J15)</f>
        <v>4.5909642857142856</v>
      </c>
      <c r="L14">
        <f>STDEV(J14:J15)</f>
        <v>0.87474159595497825</v>
      </c>
    </row>
    <row r="15" spans="1:21" x14ac:dyDescent="0.3">
      <c r="A15" s="1">
        <v>41821</v>
      </c>
      <c r="B15">
        <v>222</v>
      </c>
      <c r="C15" t="s">
        <v>0</v>
      </c>
      <c r="D15" t="s">
        <v>1</v>
      </c>
      <c r="E15" s="1">
        <v>41913</v>
      </c>
      <c r="F15">
        <v>0.10349999999999999</v>
      </c>
      <c r="G15">
        <v>0.10349999999999999</v>
      </c>
      <c r="H15">
        <v>30.199999999999996</v>
      </c>
      <c r="I15">
        <v>200</v>
      </c>
      <c r="J15" s="2">
        <v>5.2094999999999994</v>
      </c>
    </row>
    <row r="16" spans="1:21" x14ac:dyDescent="0.3">
      <c r="A16" s="1">
        <v>41821</v>
      </c>
      <c r="B16">
        <v>222</v>
      </c>
      <c r="C16" t="s">
        <v>2</v>
      </c>
      <c r="D16" t="s">
        <v>1</v>
      </c>
      <c r="E16" s="1">
        <v>41913</v>
      </c>
      <c r="F16">
        <v>0.1132</v>
      </c>
      <c r="G16">
        <v>0.1132</v>
      </c>
      <c r="H16">
        <v>32.971428571428568</v>
      </c>
      <c r="I16">
        <v>200</v>
      </c>
      <c r="J16" s="2">
        <v>5.6875714285714274</v>
      </c>
      <c r="K16" s="2">
        <f>AVERAGE(J16:J17)</f>
        <v>5.5372500000000002</v>
      </c>
      <c r="L16">
        <f>STDEV(J16:J17)</f>
        <v>0.21258660300101137</v>
      </c>
    </row>
    <row r="17" spans="1:12" x14ac:dyDescent="0.3">
      <c r="A17" s="1">
        <v>41821</v>
      </c>
      <c r="B17">
        <v>222</v>
      </c>
      <c r="C17" t="s">
        <v>2</v>
      </c>
      <c r="D17" t="s">
        <v>1</v>
      </c>
      <c r="E17" s="1">
        <v>41913</v>
      </c>
      <c r="F17">
        <v>0.1071</v>
      </c>
      <c r="G17">
        <v>0.1071</v>
      </c>
      <c r="H17">
        <v>31.228571428571428</v>
      </c>
      <c r="I17">
        <v>200</v>
      </c>
      <c r="J17" s="2">
        <v>5.3869285714285722</v>
      </c>
    </row>
    <row r="18" spans="1:12" x14ac:dyDescent="0.3">
      <c r="A18" s="1">
        <v>41821</v>
      </c>
      <c r="B18">
        <v>222</v>
      </c>
      <c r="C18" t="s">
        <v>3</v>
      </c>
      <c r="D18" t="s">
        <v>1</v>
      </c>
      <c r="E18" s="1">
        <v>41913</v>
      </c>
      <c r="F18">
        <v>8.4599999999999995E-2</v>
      </c>
      <c r="G18">
        <v>8.4599999999999995E-2</v>
      </c>
      <c r="H18">
        <v>24.799999999999997</v>
      </c>
      <c r="I18">
        <v>200</v>
      </c>
      <c r="J18" s="2">
        <v>4.2779999999999996</v>
      </c>
      <c r="K18" s="2">
        <f>AVERAGE(J18:J19)</f>
        <v>3.8713928571428564</v>
      </c>
      <c r="L18">
        <f>STDEV(J18:J19)</f>
        <v>0.57502933598634731</v>
      </c>
    </row>
    <row r="19" spans="1:12" x14ac:dyDescent="0.3">
      <c r="A19" s="1">
        <v>41821</v>
      </c>
      <c r="B19">
        <v>222</v>
      </c>
      <c r="C19" t="s">
        <v>3</v>
      </c>
      <c r="D19" t="s">
        <v>1</v>
      </c>
      <c r="E19" s="1">
        <v>41913</v>
      </c>
      <c r="F19">
        <v>6.8099999999999994E-2</v>
      </c>
      <c r="G19">
        <v>6.8099999999999994E-2</v>
      </c>
      <c r="H19">
        <v>20.085714285714282</v>
      </c>
      <c r="I19">
        <v>200</v>
      </c>
      <c r="J19" s="2">
        <v>3.4647857142857132</v>
      </c>
    </row>
    <row r="20" spans="1:12" x14ac:dyDescent="0.3">
      <c r="A20" s="1">
        <v>41835</v>
      </c>
      <c r="B20">
        <v>222</v>
      </c>
      <c r="C20" t="s">
        <v>0</v>
      </c>
      <c r="D20" t="s">
        <v>1</v>
      </c>
      <c r="E20" s="1">
        <v>41913</v>
      </c>
      <c r="F20">
        <v>9.8599999999999993E-2</v>
      </c>
      <c r="G20">
        <v>9.8599999999999993E-2</v>
      </c>
      <c r="H20">
        <v>28.799999999999997</v>
      </c>
      <c r="I20">
        <v>200</v>
      </c>
      <c r="J20" s="2">
        <v>4.968</v>
      </c>
      <c r="K20" s="2">
        <f>AVERAGE(J20:J21)</f>
        <v>5.3351785714285711</v>
      </c>
      <c r="L20">
        <f>STDEV(J20:J21)</f>
        <v>0.51926891552706356</v>
      </c>
    </row>
    <row r="21" spans="1:12" x14ac:dyDescent="0.3">
      <c r="A21" s="1">
        <v>41835</v>
      </c>
      <c r="B21">
        <v>222</v>
      </c>
      <c r="C21" t="s">
        <v>0</v>
      </c>
      <c r="D21" t="s">
        <v>1</v>
      </c>
      <c r="E21" s="1">
        <v>41913</v>
      </c>
      <c r="F21">
        <v>0.1135</v>
      </c>
      <c r="G21">
        <v>0.1135</v>
      </c>
      <c r="H21">
        <v>33.057142857142857</v>
      </c>
      <c r="I21">
        <v>200</v>
      </c>
      <c r="J21" s="2">
        <v>5.7023571428571422</v>
      </c>
    </row>
    <row r="22" spans="1:12" x14ac:dyDescent="0.3">
      <c r="A22" s="1">
        <v>41835</v>
      </c>
      <c r="B22">
        <v>222</v>
      </c>
      <c r="C22" t="s">
        <v>2</v>
      </c>
      <c r="D22" t="s">
        <v>1</v>
      </c>
      <c r="E22" s="1">
        <v>41913</v>
      </c>
      <c r="F22">
        <v>9.3700000000000006E-2</v>
      </c>
      <c r="G22">
        <v>9.3700000000000006E-2</v>
      </c>
      <c r="H22">
        <v>27.4</v>
      </c>
      <c r="I22">
        <v>200</v>
      </c>
      <c r="J22" s="2">
        <v>4.7264999999999997</v>
      </c>
      <c r="K22" s="2">
        <f>AVERAGE(J22:J23)</f>
        <v>4.7486785714285711</v>
      </c>
      <c r="L22">
        <f>STDEV(J22:J23)</f>
        <v>3.1365236508346078E-2</v>
      </c>
    </row>
    <row r="23" spans="1:12" x14ac:dyDescent="0.3">
      <c r="A23" s="1">
        <v>41835</v>
      </c>
      <c r="B23">
        <v>222</v>
      </c>
      <c r="C23" t="s">
        <v>2</v>
      </c>
      <c r="D23" t="s">
        <v>1</v>
      </c>
      <c r="E23" s="1">
        <v>41913</v>
      </c>
      <c r="F23">
        <v>9.4600000000000004E-2</v>
      </c>
      <c r="G23">
        <v>9.4600000000000004E-2</v>
      </c>
      <c r="H23">
        <v>27.657142857142855</v>
      </c>
      <c r="I23">
        <v>200</v>
      </c>
      <c r="J23" s="2">
        <v>4.7708571428571425</v>
      </c>
    </row>
    <row r="24" spans="1:12" x14ac:dyDescent="0.3">
      <c r="A24" s="1">
        <v>41835</v>
      </c>
      <c r="B24">
        <v>222</v>
      </c>
      <c r="C24" t="s">
        <v>3</v>
      </c>
      <c r="D24" t="s">
        <v>1</v>
      </c>
      <c r="E24" s="1">
        <v>41913</v>
      </c>
      <c r="F24">
        <v>9.4899999999999998E-2</v>
      </c>
      <c r="G24">
        <v>9.4899999999999998E-2</v>
      </c>
      <c r="H24">
        <v>27.74285714285714</v>
      </c>
      <c r="I24">
        <v>200</v>
      </c>
      <c r="J24" s="2">
        <v>4.7856428571428573</v>
      </c>
      <c r="K24" s="2">
        <f>AVERAGE(J24:J25)</f>
        <v>4.8226071428571426</v>
      </c>
      <c r="L24">
        <f>STDEV(J24:J25)</f>
        <v>5.2275394180576376E-2</v>
      </c>
    </row>
    <row r="25" spans="1:12" x14ac:dyDescent="0.3">
      <c r="A25" s="1">
        <v>41835</v>
      </c>
      <c r="B25">
        <v>222</v>
      </c>
      <c r="C25" t="s">
        <v>3</v>
      </c>
      <c r="D25" t="s">
        <v>1</v>
      </c>
      <c r="E25" s="1">
        <v>41913</v>
      </c>
      <c r="F25">
        <v>9.64E-2</v>
      </c>
      <c r="G25">
        <v>9.64E-2</v>
      </c>
      <c r="H25">
        <v>28.171428571428567</v>
      </c>
      <c r="I25">
        <v>200</v>
      </c>
      <c r="J25" s="2">
        <v>4.859571428571428</v>
      </c>
    </row>
    <row r="26" spans="1:12" x14ac:dyDescent="0.3">
      <c r="A26" s="1">
        <v>41851</v>
      </c>
      <c r="B26">
        <v>222</v>
      </c>
      <c r="C26" t="s">
        <v>0</v>
      </c>
      <c r="D26" t="s">
        <v>1</v>
      </c>
      <c r="E26" s="1">
        <v>41913</v>
      </c>
      <c r="F26">
        <v>9.6799999999999997E-2</v>
      </c>
      <c r="G26">
        <v>9.6799999999999997E-2</v>
      </c>
      <c r="H26">
        <v>28.285714285714281</v>
      </c>
      <c r="I26">
        <v>200</v>
      </c>
      <c r="J26" s="2">
        <v>4.8792857142857136</v>
      </c>
      <c r="K26" s="2">
        <f>AVERAGE(J26:J27)</f>
        <v>4.6353214285714284</v>
      </c>
      <c r="L26">
        <f>STDEV(J26:J27)</f>
        <v>0.34501760159180744</v>
      </c>
    </row>
    <row r="27" spans="1:12" x14ac:dyDescent="0.3">
      <c r="A27" s="1">
        <v>41851</v>
      </c>
      <c r="B27">
        <v>222</v>
      </c>
      <c r="C27" t="s">
        <v>0</v>
      </c>
      <c r="D27" t="s">
        <v>1</v>
      </c>
      <c r="E27" s="1">
        <v>41913</v>
      </c>
      <c r="F27">
        <v>8.6900000000000005E-2</v>
      </c>
      <c r="G27">
        <v>8.6900000000000005E-2</v>
      </c>
      <c r="H27">
        <v>25.457142857142856</v>
      </c>
      <c r="I27">
        <v>200</v>
      </c>
      <c r="J27" s="2">
        <v>4.3913571428571423</v>
      </c>
    </row>
    <row r="28" spans="1:12" x14ac:dyDescent="0.3">
      <c r="A28" s="1">
        <v>41851</v>
      </c>
      <c r="B28">
        <v>222</v>
      </c>
      <c r="C28" t="s">
        <v>2</v>
      </c>
      <c r="D28" t="s">
        <v>1</v>
      </c>
      <c r="E28" s="1">
        <v>41913</v>
      </c>
      <c r="F28">
        <v>9.3399999999999997E-2</v>
      </c>
      <c r="G28">
        <v>9.3399999999999997E-2</v>
      </c>
      <c r="H28">
        <v>27.31428571428571</v>
      </c>
      <c r="I28">
        <v>200</v>
      </c>
      <c r="J28" s="2">
        <v>4.7117142857142849</v>
      </c>
      <c r="K28" s="2">
        <f>AVERAGE(J28:J29)</f>
        <v>5.0271428571428558</v>
      </c>
      <c r="L28">
        <f>STDEV(J28:J29)</f>
        <v>0.44608336367425622</v>
      </c>
    </row>
    <row r="29" spans="1:12" x14ac:dyDescent="0.3">
      <c r="A29" s="1">
        <v>41851</v>
      </c>
      <c r="B29">
        <v>222</v>
      </c>
      <c r="C29" t="s">
        <v>2</v>
      </c>
      <c r="D29" t="s">
        <v>1</v>
      </c>
      <c r="E29" s="1">
        <v>41913</v>
      </c>
      <c r="F29">
        <v>0.1062</v>
      </c>
      <c r="G29">
        <v>0.1062</v>
      </c>
      <c r="H29">
        <v>30.971428571428568</v>
      </c>
      <c r="I29">
        <v>200</v>
      </c>
      <c r="J29" s="2">
        <v>5.3425714285714276</v>
      </c>
    </row>
    <row r="30" spans="1:12" x14ac:dyDescent="0.3">
      <c r="A30" s="1">
        <v>41851</v>
      </c>
      <c r="B30">
        <v>222</v>
      </c>
      <c r="C30" t="s">
        <v>3</v>
      </c>
      <c r="D30" t="s">
        <v>1</v>
      </c>
      <c r="E30" s="1">
        <v>41913</v>
      </c>
      <c r="F30">
        <v>0.1389</v>
      </c>
      <c r="G30">
        <v>0.1389</v>
      </c>
      <c r="H30">
        <v>40.314285714285717</v>
      </c>
      <c r="I30">
        <v>200</v>
      </c>
      <c r="J30" s="2">
        <v>6.9542142857142855</v>
      </c>
      <c r="K30" s="2">
        <f>AVERAGE(J30:J31)</f>
        <v>6.7570714285714288</v>
      </c>
      <c r="L30">
        <f>STDEV(J30:J31)</f>
        <v>0.27880210229641006</v>
      </c>
    </row>
    <row r="31" spans="1:12" x14ac:dyDescent="0.3">
      <c r="A31" s="1">
        <v>41851</v>
      </c>
      <c r="B31">
        <v>222</v>
      </c>
      <c r="C31" t="s">
        <v>3</v>
      </c>
      <c r="D31" t="s">
        <v>1</v>
      </c>
      <c r="E31" s="1">
        <v>41913</v>
      </c>
      <c r="F31">
        <v>0.13089999999999999</v>
      </c>
      <c r="G31">
        <v>0.13089999999999999</v>
      </c>
      <c r="H31">
        <v>38.028571428571425</v>
      </c>
      <c r="I31">
        <v>200</v>
      </c>
      <c r="J31" s="2">
        <v>6.5599285714285713</v>
      </c>
    </row>
    <row r="32" spans="1:12" x14ac:dyDescent="0.3">
      <c r="A32" s="1">
        <v>41863</v>
      </c>
      <c r="B32">
        <v>222</v>
      </c>
      <c r="C32" t="s">
        <v>0</v>
      </c>
      <c r="D32" t="s">
        <v>1</v>
      </c>
      <c r="E32" s="1">
        <v>41913</v>
      </c>
      <c r="F32">
        <v>9.5000000000000001E-2</v>
      </c>
      <c r="G32">
        <v>9.5000000000000001E-2</v>
      </c>
      <c r="H32">
        <v>27.771428571428569</v>
      </c>
      <c r="I32">
        <v>200</v>
      </c>
      <c r="J32" s="2">
        <v>4.790571428571428</v>
      </c>
      <c r="K32" s="2">
        <f>AVERAGE(J32:J33)</f>
        <v>4.8989999999999991</v>
      </c>
      <c r="L32">
        <f>STDEV(J32:J33)</f>
        <v>0.15334115626302575</v>
      </c>
    </row>
    <row r="33" spans="1:12" x14ac:dyDescent="0.3">
      <c r="A33" s="1">
        <v>41863</v>
      </c>
      <c r="B33">
        <v>222</v>
      </c>
      <c r="C33" t="s">
        <v>0</v>
      </c>
      <c r="D33" t="s">
        <v>1</v>
      </c>
      <c r="E33" s="1">
        <v>41913</v>
      </c>
      <c r="F33">
        <v>9.9400000000000002E-2</v>
      </c>
      <c r="G33">
        <v>9.9400000000000002E-2</v>
      </c>
      <c r="H33">
        <v>29.028571428571428</v>
      </c>
      <c r="I33">
        <v>200</v>
      </c>
      <c r="J33" s="2">
        <v>5.0074285714285711</v>
      </c>
    </row>
    <row r="34" spans="1:12" x14ac:dyDescent="0.3">
      <c r="A34" s="1">
        <v>41863</v>
      </c>
      <c r="B34">
        <v>222</v>
      </c>
      <c r="C34" t="s">
        <v>2</v>
      </c>
      <c r="D34" t="s">
        <v>1</v>
      </c>
      <c r="E34" s="1">
        <v>41913</v>
      </c>
      <c r="F34">
        <v>0.1134</v>
      </c>
      <c r="G34">
        <v>0.1134</v>
      </c>
      <c r="H34">
        <v>33.028571428571425</v>
      </c>
      <c r="I34">
        <v>200</v>
      </c>
      <c r="J34" s="2">
        <v>5.6974285714285715</v>
      </c>
      <c r="K34" s="2">
        <f>AVERAGE(J34:J35)</f>
        <v>5.7343928571428568</v>
      </c>
      <c r="L34">
        <f>STDEV(J34:J35)</f>
        <v>5.2275394180576376E-2</v>
      </c>
    </row>
    <row r="35" spans="1:12" x14ac:dyDescent="0.3">
      <c r="A35" s="1">
        <v>41863</v>
      </c>
      <c r="B35">
        <v>222</v>
      </c>
      <c r="C35" t="s">
        <v>2</v>
      </c>
      <c r="D35" t="s">
        <v>1</v>
      </c>
      <c r="E35" s="1">
        <v>41913</v>
      </c>
      <c r="F35">
        <v>0.1149</v>
      </c>
      <c r="G35">
        <v>0.1149</v>
      </c>
      <c r="H35">
        <v>33.457142857142856</v>
      </c>
      <c r="I35">
        <v>200</v>
      </c>
      <c r="J35" s="2">
        <v>5.7713571428571422</v>
      </c>
    </row>
    <row r="36" spans="1:12" x14ac:dyDescent="0.3">
      <c r="A36" s="1">
        <v>41863</v>
      </c>
      <c r="B36">
        <v>222</v>
      </c>
      <c r="C36" t="s">
        <v>3</v>
      </c>
      <c r="D36" t="s">
        <v>1</v>
      </c>
      <c r="E36" s="1">
        <v>41913</v>
      </c>
      <c r="F36">
        <v>0.1012</v>
      </c>
      <c r="G36">
        <v>0.1012</v>
      </c>
      <c r="H36">
        <v>29.542857142857141</v>
      </c>
      <c r="I36">
        <v>200</v>
      </c>
      <c r="J36" s="2">
        <v>5.0961428571428566</v>
      </c>
      <c r="K36" s="2">
        <f>AVERAGE(J36:J37)</f>
        <v>5.118321428571428</v>
      </c>
      <c r="L36">
        <f>STDEV(J36:J37)</f>
        <v>3.1365236508346078E-2</v>
      </c>
    </row>
    <row r="37" spans="1:12" x14ac:dyDescent="0.3">
      <c r="A37" s="1">
        <v>41863</v>
      </c>
      <c r="B37">
        <v>222</v>
      </c>
      <c r="C37" t="s">
        <v>3</v>
      </c>
      <c r="D37" t="s">
        <v>1</v>
      </c>
      <c r="E37" s="1">
        <v>41913</v>
      </c>
      <c r="F37">
        <v>0.1021</v>
      </c>
      <c r="G37">
        <v>0.1021</v>
      </c>
      <c r="H37">
        <v>29.799999999999997</v>
      </c>
      <c r="I37">
        <v>200</v>
      </c>
      <c r="J37" s="2">
        <v>5.1404999999999994</v>
      </c>
    </row>
    <row r="38" spans="1:12" x14ac:dyDescent="0.3">
      <c r="A38" s="1">
        <v>41876</v>
      </c>
      <c r="B38">
        <v>222</v>
      </c>
      <c r="C38" t="s">
        <v>0</v>
      </c>
      <c r="D38" s="1" t="s">
        <v>1</v>
      </c>
      <c r="E38" s="1">
        <v>41910</v>
      </c>
      <c r="F38">
        <v>0.113</v>
      </c>
      <c r="G38">
        <v>0.1124</v>
      </c>
      <c r="H38">
        <v>34.757575757575758</v>
      </c>
      <c r="I38">
        <v>200</v>
      </c>
      <c r="J38" s="2">
        <v>5.9956818181818186</v>
      </c>
      <c r="K38" s="2">
        <f>AVERAGE(J38:J39)</f>
        <v>5.9695454545454547</v>
      </c>
      <c r="L38">
        <f>STDEV(J38:J39)</f>
        <v>3.6962399925660736E-2</v>
      </c>
    </row>
    <row r="39" spans="1:12" x14ac:dyDescent="0.3">
      <c r="A39" s="1">
        <v>41876</v>
      </c>
      <c r="B39">
        <v>222</v>
      </c>
      <c r="C39" t="s">
        <v>0</v>
      </c>
      <c r="D39" s="1" t="s">
        <v>1</v>
      </c>
      <c r="E39" s="1">
        <v>41910</v>
      </c>
      <c r="F39">
        <v>0.112</v>
      </c>
      <c r="G39">
        <v>0.1114</v>
      </c>
      <c r="H39">
        <v>34.454545454545453</v>
      </c>
      <c r="I39">
        <v>200</v>
      </c>
      <c r="J39" s="2">
        <v>5.9434090909090909</v>
      </c>
    </row>
    <row r="40" spans="1:12" x14ac:dyDescent="0.3">
      <c r="A40" s="1">
        <v>41876</v>
      </c>
      <c r="B40">
        <v>222</v>
      </c>
      <c r="C40" t="s">
        <v>2</v>
      </c>
      <c r="D40" s="1" t="s">
        <v>1</v>
      </c>
      <c r="E40" s="1">
        <v>41910</v>
      </c>
      <c r="F40">
        <v>0.1265</v>
      </c>
      <c r="G40">
        <v>0.12590000000000001</v>
      </c>
      <c r="H40">
        <v>38.848484848484851</v>
      </c>
      <c r="I40">
        <v>200</v>
      </c>
      <c r="J40" s="2">
        <v>6.7013636363636371</v>
      </c>
      <c r="K40" s="2">
        <f>AVERAGE(J40:J41)</f>
        <v>6.2962499999999997</v>
      </c>
      <c r="L40">
        <f>STDEV(J40:J41)</f>
        <v>0.57291719884773828</v>
      </c>
    </row>
    <row r="41" spans="1:12" x14ac:dyDescent="0.3">
      <c r="A41" s="1">
        <v>41876</v>
      </c>
      <c r="B41">
        <v>222</v>
      </c>
      <c r="C41" t="s">
        <v>2</v>
      </c>
      <c r="D41" s="1" t="s">
        <v>1</v>
      </c>
      <c r="E41" s="1">
        <v>41910</v>
      </c>
      <c r="F41">
        <v>0.111</v>
      </c>
      <c r="G41">
        <v>0.1104</v>
      </c>
      <c r="H41">
        <v>34.151515151515149</v>
      </c>
      <c r="I41">
        <v>200</v>
      </c>
      <c r="J41" s="2">
        <v>5.8911363636363623</v>
      </c>
    </row>
    <row r="42" spans="1:12" x14ac:dyDescent="0.3">
      <c r="A42" s="1">
        <v>41876</v>
      </c>
      <c r="B42">
        <v>222</v>
      </c>
      <c r="C42" t="s">
        <v>3</v>
      </c>
      <c r="D42" s="1" t="s">
        <v>1</v>
      </c>
      <c r="E42" s="1">
        <v>41910</v>
      </c>
      <c r="F42">
        <v>8.5699999999999998E-2</v>
      </c>
      <c r="G42">
        <v>8.5099999999999995E-2</v>
      </c>
      <c r="H42">
        <v>26.484848484848481</v>
      </c>
      <c r="I42">
        <v>150</v>
      </c>
      <c r="J42" s="2">
        <v>6.0915151515151509</v>
      </c>
      <c r="K42" s="2">
        <f>AVERAGE(J42:J43)</f>
        <v>5.9068181818181813</v>
      </c>
      <c r="L42">
        <f>STDEV(J42:J43)</f>
        <v>0.26120095947466693</v>
      </c>
    </row>
    <row r="43" spans="1:12" x14ac:dyDescent="0.3">
      <c r="A43" s="1">
        <v>41876</v>
      </c>
      <c r="B43">
        <v>222</v>
      </c>
      <c r="C43" t="s">
        <v>3</v>
      </c>
      <c r="D43" s="1" t="s">
        <v>1</v>
      </c>
      <c r="E43" s="1">
        <v>41910</v>
      </c>
      <c r="F43">
        <v>8.0399999999999999E-2</v>
      </c>
      <c r="G43">
        <v>7.9799999999999996E-2</v>
      </c>
      <c r="H43">
        <v>24.878787878787875</v>
      </c>
      <c r="I43">
        <v>150</v>
      </c>
      <c r="J43" s="2">
        <v>5.7221212121212117</v>
      </c>
    </row>
    <row r="44" spans="1:12" x14ac:dyDescent="0.3">
      <c r="A44" s="5">
        <v>41932</v>
      </c>
      <c r="B44">
        <v>222</v>
      </c>
      <c r="C44" t="s">
        <v>0</v>
      </c>
      <c r="D44" t="s">
        <v>23</v>
      </c>
      <c r="E44" s="5">
        <v>42284</v>
      </c>
      <c r="F44">
        <v>0.1186</v>
      </c>
      <c r="G44">
        <f t="shared" ref="G44:G49" si="0">F44</f>
        <v>0.1186</v>
      </c>
      <c r="H44">
        <f t="shared" ref="H44:H49" si="1">(G44-0.005)/0.0031</f>
        <v>36.645161290322577</v>
      </c>
      <c r="I44">
        <v>150</v>
      </c>
      <c r="J44">
        <f t="shared" ref="J44:J49" si="2">(H44*34.5)/I44</f>
        <v>8.4283870967741912</v>
      </c>
      <c r="K44" s="2">
        <f>AVERAGE(J44:J45)</f>
        <v>8.4543548387096763</v>
      </c>
      <c r="L44">
        <f>STDEV(J44:J45)</f>
        <v>3.6723932829368887E-2</v>
      </c>
    </row>
    <row r="45" spans="1:12" x14ac:dyDescent="0.3">
      <c r="A45" s="5">
        <v>41932</v>
      </c>
      <c r="B45">
        <v>222</v>
      </c>
      <c r="C45" t="s">
        <v>0</v>
      </c>
      <c r="D45" t="s">
        <v>24</v>
      </c>
      <c r="E45" s="5">
        <v>42284</v>
      </c>
      <c r="F45">
        <v>0.1193</v>
      </c>
      <c r="G45">
        <f t="shared" si="0"/>
        <v>0.1193</v>
      </c>
      <c r="H45">
        <f t="shared" si="1"/>
        <v>36.870967741935488</v>
      </c>
      <c r="I45">
        <v>150</v>
      </c>
      <c r="J45">
        <f t="shared" si="2"/>
        <v>8.4803225806451632</v>
      </c>
    </row>
    <row r="46" spans="1:12" x14ac:dyDescent="0.3">
      <c r="A46" s="5">
        <v>41932</v>
      </c>
      <c r="B46">
        <v>222</v>
      </c>
      <c r="C46" t="s">
        <v>3</v>
      </c>
      <c r="D46" t="s">
        <v>23</v>
      </c>
      <c r="E46" s="5">
        <v>42284</v>
      </c>
      <c r="F46">
        <v>0.11269999999999999</v>
      </c>
      <c r="G46">
        <f t="shared" si="0"/>
        <v>0.11269999999999999</v>
      </c>
      <c r="H46">
        <f t="shared" si="1"/>
        <v>34.741935483870968</v>
      </c>
      <c r="I46">
        <v>150</v>
      </c>
      <c r="J46">
        <f t="shared" si="2"/>
        <v>7.9906451612903222</v>
      </c>
      <c r="K46" s="2">
        <f>AVERAGE(J46:J47)</f>
        <v>7.972096774193548</v>
      </c>
      <c r="L46">
        <f>STDEV(J46:J47)</f>
        <v>2.623138059240419E-2</v>
      </c>
    </row>
    <row r="47" spans="1:12" x14ac:dyDescent="0.3">
      <c r="A47" s="5">
        <v>41932</v>
      </c>
      <c r="B47">
        <v>222</v>
      </c>
      <c r="C47" t="s">
        <v>3</v>
      </c>
      <c r="D47" t="s">
        <v>24</v>
      </c>
      <c r="E47" s="5">
        <v>42284</v>
      </c>
      <c r="F47">
        <v>0.11219999999999999</v>
      </c>
      <c r="G47">
        <f t="shared" si="0"/>
        <v>0.11219999999999999</v>
      </c>
      <c r="H47">
        <f t="shared" si="1"/>
        <v>34.58064516129032</v>
      </c>
      <c r="I47">
        <v>150</v>
      </c>
      <c r="J47">
        <f t="shared" si="2"/>
        <v>7.9535483870967738</v>
      </c>
    </row>
    <row r="48" spans="1:12" x14ac:dyDescent="0.3">
      <c r="A48" s="5">
        <v>41932</v>
      </c>
      <c r="B48">
        <v>222</v>
      </c>
      <c r="C48" t="s">
        <v>2</v>
      </c>
      <c r="D48" t="s">
        <v>23</v>
      </c>
      <c r="E48" s="5">
        <v>42284</v>
      </c>
      <c r="F48">
        <v>0.11409999999999999</v>
      </c>
      <c r="G48">
        <f t="shared" si="0"/>
        <v>0.11409999999999999</v>
      </c>
      <c r="H48">
        <f t="shared" si="1"/>
        <v>35.193548387096769</v>
      </c>
      <c r="I48">
        <v>150</v>
      </c>
      <c r="J48">
        <f t="shared" si="2"/>
        <v>8.0945161290322574</v>
      </c>
      <c r="K48" s="2">
        <f>AVERAGE(J48:J49)</f>
        <v>7.9461290322580638</v>
      </c>
      <c r="L48">
        <f>STDEV(J48:J49)</f>
        <v>0.20985104473923291</v>
      </c>
    </row>
    <row r="49" spans="1:10" x14ac:dyDescent="0.3">
      <c r="A49" s="5">
        <v>41932</v>
      </c>
      <c r="B49">
        <v>222</v>
      </c>
      <c r="C49" t="s">
        <v>2</v>
      </c>
      <c r="D49" t="s">
        <v>24</v>
      </c>
      <c r="E49" s="5">
        <v>42284</v>
      </c>
      <c r="F49">
        <v>0.1101</v>
      </c>
      <c r="G49">
        <f t="shared" si="0"/>
        <v>0.1101</v>
      </c>
      <c r="H49">
        <f t="shared" si="1"/>
        <v>33.903225806451616</v>
      </c>
      <c r="I49">
        <v>150</v>
      </c>
      <c r="J49">
        <f t="shared" si="2"/>
        <v>7.7977419354838711</v>
      </c>
    </row>
  </sheetData>
  <sortState ref="A2:J43">
    <sortCondition ref="A2:A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T49"/>
  <sheetViews>
    <sheetView topLeftCell="E1" workbookViewId="0">
      <selection activeCell="S3" sqref="S3:S10"/>
    </sheetView>
  </sheetViews>
  <sheetFormatPr defaultRowHeight="14.4" x14ac:dyDescent="0.3"/>
  <cols>
    <col min="1" max="1" width="12.21875" bestFit="1" customWidth="1"/>
    <col min="5" max="5" width="13.33203125" customWidth="1"/>
    <col min="6" max="6" width="10.33203125" customWidth="1"/>
    <col min="7" max="7" width="14.44140625" customWidth="1"/>
    <col min="8" max="8" width="15.77734375" customWidth="1"/>
    <col min="9" max="9" width="18.33203125" customWidth="1"/>
    <col min="14" max="14" width="9.33203125" bestFit="1" customWidth="1"/>
  </cols>
  <sheetData>
    <row r="1" spans="1:20" x14ac:dyDescent="0.3">
      <c r="A1" t="s">
        <v>7</v>
      </c>
      <c r="B1" t="s">
        <v>5</v>
      </c>
      <c r="C1" t="s">
        <v>6</v>
      </c>
      <c r="D1" t="s">
        <v>8</v>
      </c>
      <c r="E1" t="s">
        <v>4</v>
      </c>
      <c r="F1" t="s">
        <v>9</v>
      </c>
      <c r="G1" t="s">
        <v>16</v>
      </c>
      <c r="H1" t="s">
        <v>11</v>
      </c>
      <c r="I1" t="s">
        <v>15</v>
      </c>
      <c r="J1" t="s">
        <v>13</v>
      </c>
      <c r="O1" t="s">
        <v>0</v>
      </c>
      <c r="Q1" t="s">
        <v>2</v>
      </c>
      <c r="S1" t="s">
        <v>3</v>
      </c>
    </row>
    <row r="2" spans="1:20" x14ac:dyDescent="0.3">
      <c r="A2" s="1">
        <v>41794</v>
      </c>
      <c r="B2">
        <v>221</v>
      </c>
      <c r="C2" t="s">
        <v>0</v>
      </c>
      <c r="D2" t="s">
        <v>1</v>
      </c>
      <c r="E2" s="1">
        <v>41913</v>
      </c>
      <c r="F2">
        <v>0.1338</v>
      </c>
      <c r="G2">
        <f t="shared" ref="G2:G15" si="0">F2-0</f>
        <v>0.1338</v>
      </c>
      <c r="H2">
        <f t="shared" ref="H2:H15" si="1">(G2+0.0022)/0.0035</f>
        <v>38.857142857142861</v>
      </c>
      <c r="I2">
        <v>200</v>
      </c>
      <c r="J2" s="2">
        <f t="shared" ref="J2:J15" si="2">(34.5*H2)/I2</f>
        <v>6.7028571428571437</v>
      </c>
      <c r="K2" s="2">
        <f>AVERAGE(J2:J3)</f>
        <v>6.8359285714285711</v>
      </c>
      <c r="L2">
        <f>STDEV(J2:J3)</f>
        <v>0.18819141905007583</v>
      </c>
      <c r="N2" t="s">
        <v>17</v>
      </c>
      <c r="O2" t="s">
        <v>18</v>
      </c>
      <c r="P2" t="s">
        <v>19</v>
      </c>
      <c r="Q2" t="s">
        <v>18</v>
      </c>
      <c r="R2" t="s">
        <v>19</v>
      </c>
      <c r="S2" t="s">
        <v>18</v>
      </c>
      <c r="T2" t="s">
        <v>19</v>
      </c>
    </row>
    <row r="3" spans="1:20" x14ac:dyDescent="0.3">
      <c r="A3" s="1">
        <v>41794</v>
      </c>
      <c r="B3">
        <v>221</v>
      </c>
      <c r="C3" t="s">
        <v>0</v>
      </c>
      <c r="D3" t="s">
        <v>1</v>
      </c>
      <c r="E3" s="1">
        <v>41913</v>
      </c>
      <c r="F3">
        <v>0.13919999999999999</v>
      </c>
      <c r="G3">
        <f t="shared" si="0"/>
        <v>0.13919999999999999</v>
      </c>
      <c r="H3">
        <f t="shared" si="1"/>
        <v>40.4</v>
      </c>
      <c r="I3">
        <v>200</v>
      </c>
      <c r="J3" s="2">
        <f t="shared" si="2"/>
        <v>6.9689999999999994</v>
      </c>
      <c r="N3" s="5">
        <v>41794</v>
      </c>
      <c r="O3" s="2">
        <f>K2</f>
        <v>6.8359285714285711</v>
      </c>
      <c r="P3">
        <f>L2</f>
        <v>0.18819141905007583</v>
      </c>
      <c r="Q3" s="2">
        <f>K4</f>
        <v>5.8650000000000002</v>
      </c>
      <c r="R3">
        <f>L4</f>
        <v>9.0610683246332341E-2</v>
      </c>
      <c r="S3" s="2">
        <f>K6</f>
        <v>8.2553571428571431</v>
      </c>
      <c r="T3">
        <f>L6</f>
        <v>0.98277741059484547</v>
      </c>
    </row>
    <row r="4" spans="1:20" x14ac:dyDescent="0.3">
      <c r="A4" s="1">
        <v>41794</v>
      </c>
      <c r="B4">
        <v>221</v>
      </c>
      <c r="C4" t="s">
        <v>2</v>
      </c>
      <c r="D4" t="s">
        <v>1</v>
      </c>
      <c r="E4" s="1">
        <v>41913</v>
      </c>
      <c r="F4">
        <v>0.11550000000000001</v>
      </c>
      <c r="G4">
        <f t="shared" si="0"/>
        <v>0.11550000000000001</v>
      </c>
      <c r="H4">
        <f t="shared" si="1"/>
        <v>33.628571428571426</v>
      </c>
      <c r="I4">
        <v>200</v>
      </c>
      <c r="J4" s="2">
        <f t="shared" si="2"/>
        <v>5.8009285714285719</v>
      </c>
      <c r="K4" s="2">
        <f>AVERAGE(J4:J5)</f>
        <v>5.8650000000000002</v>
      </c>
      <c r="L4">
        <f>STDEV(J4:J5)</f>
        <v>9.0610683246332341E-2</v>
      </c>
      <c r="N4" s="5">
        <v>41807</v>
      </c>
      <c r="O4" s="2">
        <f>K8</f>
        <v>6.0818571428571424</v>
      </c>
      <c r="P4">
        <f>L8</f>
        <v>0.11152084091856453</v>
      </c>
      <c r="Q4" s="2">
        <f>K10</f>
        <v>7.1858571428571425</v>
      </c>
      <c r="R4">
        <f>L10</f>
        <v>0.58548441482246216</v>
      </c>
      <c r="S4" s="2">
        <f>K12</f>
        <v>11.025214285714286</v>
      </c>
      <c r="T4">
        <f>L12</f>
        <v>3.7289781182144868</v>
      </c>
    </row>
    <row r="5" spans="1:20" x14ac:dyDescent="0.3">
      <c r="A5" s="1">
        <v>41794</v>
      </c>
      <c r="B5">
        <v>221</v>
      </c>
      <c r="C5" t="s">
        <v>2</v>
      </c>
      <c r="D5" t="s">
        <v>1</v>
      </c>
      <c r="E5" s="1">
        <v>41913</v>
      </c>
      <c r="F5">
        <v>0.1181</v>
      </c>
      <c r="G5">
        <f t="shared" si="0"/>
        <v>0.1181</v>
      </c>
      <c r="H5">
        <f t="shared" si="1"/>
        <v>34.371428571428567</v>
      </c>
      <c r="I5">
        <v>200</v>
      </c>
      <c r="J5" s="2">
        <f t="shared" si="2"/>
        <v>5.9290714285714277</v>
      </c>
      <c r="N5" s="5">
        <v>41821</v>
      </c>
      <c r="O5" s="2">
        <f>K14</f>
        <v>7.3731428571428577</v>
      </c>
      <c r="P5">
        <f>L14</f>
        <v>7.6670578131511929E-2</v>
      </c>
      <c r="Q5" s="2">
        <f>K16</f>
        <v>10.049431818181819</v>
      </c>
      <c r="R5">
        <f>L16</f>
        <v>0.66162695866932053</v>
      </c>
      <c r="S5" s="2">
        <f>K18</f>
        <v>9.0324285714285715</v>
      </c>
      <c r="T5">
        <f>L18</f>
        <v>0.16263455967290624</v>
      </c>
    </row>
    <row r="6" spans="1:20" x14ac:dyDescent="0.3">
      <c r="A6" s="1">
        <v>41794</v>
      </c>
      <c r="B6" s="4">
        <v>221</v>
      </c>
      <c r="C6" t="s">
        <v>3</v>
      </c>
      <c r="D6" t="s">
        <v>1</v>
      </c>
      <c r="E6" s="1">
        <v>41913</v>
      </c>
      <c r="F6">
        <v>0.1794</v>
      </c>
      <c r="G6">
        <f t="shared" si="0"/>
        <v>0.1794</v>
      </c>
      <c r="H6">
        <f t="shared" si="1"/>
        <v>51.885714285714286</v>
      </c>
      <c r="I6">
        <v>200</v>
      </c>
      <c r="J6" s="2">
        <f t="shared" si="2"/>
        <v>8.9502857142857142</v>
      </c>
      <c r="K6" s="2">
        <f>AVERAGE(J6:J7)</f>
        <v>8.2553571428571431</v>
      </c>
      <c r="L6">
        <f>STDEV(J6:J7)</f>
        <v>0.98277741059484547</v>
      </c>
      <c r="N6" s="5">
        <v>41835</v>
      </c>
      <c r="O6" s="2">
        <f>K20</f>
        <v>7.2967500000000003</v>
      </c>
      <c r="P6">
        <f>L20</f>
        <v>0.26137697090288442</v>
      </c>
      <c r="Q6" s="2">
        <f>K22</f>
        <v>7.5850714285714282</v>
      </c>
      <c r="R6">
        <f>L22</f>
        <v>0.53669404692058986</v>
      </c>
      <c r="S6" s="2">
        <f>K24</f>
        <v>13.252928571428573</v>
      </c>
      <c r="T6">
        <f>L24</f>
        <v>0.28577215485381746</v>
      </c>
    </row>
    <row r="7" spans="1:20" x14ac:dyDescent="0.3">
      <c r="A7" s="1">
        <v>41794</v>
      </c>
      <c r="B7">
        <v>221</v>
      </c>
      <c r="C7" t="s">
        <v>3</v>
      </c>
      <c r="D7" t="s">
        <v>1</v>
      </c>
      <c r="E7" s="1">
        <v>41913</v>
      </c>
      <c r="F7">
        <v>0.1512</v>
      </c>
      <c r="G7">
        <f t="shared" si="0"/>
        <v>0.1512</v>
      </c>
      <c r="H7">
        <f t="shared" si="1"/>
        <v>43.828571428571429</v>
      </c>
      <c r="I7">
        <v>200</v>
      </c>
      <c r="J7" s="2">
        <f t="shared" si="2"/>
        <v>7.5604285714285719</v>
      </c>
      <c r="N7" s="5">
        <v>42215</v>
      </c>
      <c r="O7" s="2">
        <f>K26</f>
        <v>5.9799999999999986</v>
      </c>
      <c r="P7">
        <f>L26</f>
        <v>1.2824896705634847</v>
      </c>
      <c r="Q7" s="2">
        <f>K28</f>
        <v>7.3164642857142859</v>
      </c>
      <c r="R7">
        <f>L28</f>
        <v>0.21258660300101265</v>
      </c>
      <c r="S7" s="2">
        <f>K30</f>
        <v>13.62257142857143</v>
      </c>
      <c r="T7" t="e">
        <f>L30</f>
        <v>#DIV/0!</v>
      </c>
    </row>
    <row r="8" spans="1:20" x14ac:dyDescent="0.3">
      <c r="A8" s="1">
        <v>41807</v>
      </c>
      <c r="B8">
        <v>221</v>
      </c>
      <c r="C8" t="s">
        <v>0</v>
      </c>
      <c r="D8" t="s">
        <v>1</v>
      </c>
      <c r="E8" s="1">
        <v>41913</v>
      </c>
      <c r="F8">
        <v>0.12280000000000001</v>
      </c>
      <c r="G8">
        <f t="shared" si="0"/>
        <v>0.12280000000000001</v>
      </c>
      <c r="H8">
        <f t="shared" si="1"/>
        <v>35.714285714285715</v>
      </c>
      <c r="I8">
        <v>200</v>
      </c>
      <c r="J8" s="2">
        <f t="shared" si="2"/>
        <v>6.1607142857142856</v>
      </c>
      <c r="K8" s="2">
        <f>AVERAGE(J8:J9)</f>
        <v>6.0818571428571424</v>
      </c>
      <c r="L8">
        <f>STDEV(J8:J9)</f>
        <v>0.11152084091856453</v>
      </c>
      <c r="N8" s="5">
        <v>41862</v>
      </c>
      <c r="O8" s="2">
        <f>K32</f>
        <v>5.0797142857142852</v>
      </c>
      <c r="P8">
        <f>L32</f>
        <v>0.19516147160748762</v>
      </c>
      <c r="Q8" s="2">
        <f>K34</f>
        <v>7.0839999999999996</v>
      </c>
      <c r="R8">
        <f>L34</f>
        <v>0.21374827842724795</v>
      </c>
      <c r="S8" s="2">
        <f>K36</f>
        <v>15.727071428571429</v>
      </c>
      <c r="T8">
        <f>L36</f>
        <v>0.17425131393525542</v>
      </c>
    </row>
    <row r="9" spans="1:20" x14ac:dyDescent="0.3">
      <c r="A9" s="1">
        <v>41807</v>
      </c>
      <c r="B9">
        <v>221</v>
      </c>
      <c r="C9" t="s">
        <v>0</v>
      </c>
      <c r="D9" t="s">
        <v>1</v>
      </c>
      <c r="E9" s="1">
        <v>41913</v>
      </c>
      <c r="F9">
        <v>0.1196</v>
      </c>
      <c r="G9">
        <f t="shared" si="0"/>
        <v>0.1196</v>
      </c>
      <c r="H9">
        <f t="shared" si="1"/>
        <v>34.799999999999997</v>
      </c>
      <c r="I9">
        <v>200</v>
      </c>
      <c r="J9" s="2">
        <f t="shared" si="2"/>
        <v>6.0029999999999992</v>
      </c>
      <c r="N9" s="5">
        <v>41876</v>
      </c>
      <c r="O9" s="2">
        <f>K38</f>
        <v>5.7565714285714282</v>
      </c>
      <c r="P9">
        <f>L38</f>
        <v>0.15798785796796569</v>
      </c>
      <c r="Q9" s="2">
        <f>K40</f>
        <v>7.3797142857142841</v>
      </c>
      <c r="R9">
        <f>L40</f>
        <v>0.15798785796796569</v>
      </c>
      <c r="S9" s="2">
        <f>K42</f>
        <v>16.786714285714289</v>
      </c>
      <c r="T9">
        <f>L42</f>
        <v>1.4776511421709719</v>
      </c>
    </row>
    <row r="10" spans="1:20" x14ac:dyDescent="0.3">
      <c r="A10" s="1">
        <v>41807</v>
      </c>
      <c r="B10">
        <v>221</v>
      </c>
      <c r="C10" t="s">
        <v>2</v>
      </c>
      <c r="D10" t="s">
        <v>1</v>
      </c>
      <c r="E10" s="1">
        <v>41913</v>
      </c>
      <c r="F10">
        <v>0.13519999999999999</v>
      </c>
      <c r="G10">
        <f t="shared" si="0"/>
        <v>0.13519999999999999</v>
      </c>
      <c r="H10">
        <f t="shared" si="1"/>
        <v>39.257142857142853</v>
      </c>
      <c r="I10">
        <v>200</v>
      </c>
      <c r="J10" s="2">
        <f t="shared" si="2"/>
        <v>6.7718571428571419</v>
      </c>
      <c r="K10" s="2">
        <f>AVERAGE(J10:J11)</f>
        <v>7.1858571428571425</v>
      </c>
      <c r="L10">
        <f>STDEV(J10:J11)</f>
        <v>0.58548441482246216</v>
      </c>
      <c r="N10" s="5">
        <v>41932</v>
      </c>
      <c r="O10" s="2">
        <f>K44</f>
        <v>7.5788709677419366</v>
      </c>
      <c r="P10">
        <f>L44</f>
        <v>3.1477656710884649E-2</v>
      </c>
      <c r="Q10" s="2">
        <f>K48</f>
        <v>7.8877016129032249</v>
      </c>
      <c r="R10">
        <f>L48</f>
        <v>9.8367677221515404E-2</v>
      </c>
      <c r="S10" s="2">
        <f>K46</f>
        <v>7.9516935483870963</v>
      </c>
      <c r="T10">
        <f>L46</f>
        <v>0.42494836559694749</v>
      </c>
    </row>
    <row r="11" spans="1:20" x14ac:dyDescent="0.3">
      <c r="A11" s="1">
        <v>41807</v>
      </c>
      <c r="B11">
        <v>221</v>
      </c>
      <c r="C11" t="s">
        <v>2</v>
      </c>
      <c r="D11" t="s">
        <v>1</v>
      </c>
      <c r="E11" s="1">
        <v>41913</v>
      </c>
      <c r="F11">
        <v>0.152</v>
      </c>
      <c r="G11">
        <f t="shared" si="0"/>
        <v>0.152</v>
      </c>
      <c r="H11">
        <f t="shared" si="1"/>
        <v>44.057142857142857</v>
      </c>
      <c r="I11">
        <v>200</v>
      </c>
      <c r="J11" s="2">
        <f t="shared" si="2"/>
        <v>7.5998571428571431</v>
      </c>
    </row>
    <row r="12" spans="1:20" x14ac:dyDescent="0.3">
      <c r="A12" s="1">
        <v>41807</v>
      </c>
      <c r="B12">
        <v>221</v>
      </c>
      <c r="C12" t="s">
        <v>3</v>
      </c>
      <c r="D12" t="s">
        <v>1</v>
      </c>
      <c r="E12" s="1">
        <v>41913</v>
      </c>
      <c r="F12">
        <v>8.2900000000000001E-2</v>
      </c>
      <c r="G12">
        <f t="shared" si="0"/>
        <v>8.2900000000000001E-2</v>
      </c>
      <c r="H12">
        <f t="shared" si="1"/>
        <v>24.314285714285713</v>
      </c>
      <c r="I12">
        <v>100</v>
      </c>
      <c r="J12" s="2">
        <f t="shared" si="2"/>
        <v>8.3884285714285713</v>
      </c>
      <c r="K12" s="2">
        <f>AVERAGE(J12:J13)</f>
        <v>11.025214285714286</v>
      </c>
      <c r="L12">
        <f>STDEV(J12:J13)</f>
        <v>3.7289781182144868</v>
      </c>
    </row>
    <row r="13" spans="1:20" x14ac:dyDescent="0.3">
      <c r="A13" s="1">
        <v>41807</v>
      </c>
      <c r="B13">
        <v>221</v>
      </c>
      <c r="C13" t="s">
        <v>3</v>
      </c>
      <c r="D13" t="s">
        <v>1</v>
      </c>
      <c r="E13" s="1">
        <v>41913</v>
      </c>
      <c r="F13">
        <v>0.13639999999999999</v>
      </c>
      <c r="G13">
        <f t="shared" si="0"/>
        <v>0.13639999999999999</v>
      </c>
      <c r="H13">
        <f t="shared" si="1"/>
        <v>39.6</v>
      </c>
      <c r="I13">
        <v>100</v>
      </c>
      <c r="J13" s="2">
        <f t="shared" si="2"/>
        <v>13.662000000000001</v>
      </c>
    </row>
    <row r="14" spans="1:20" x14ac:dyDescent="0.3">
      <c r="A14" s="1">
        <v>41821</v>
      </c>
      <c r="B14">
        <v>221</v>
      </c>
      <c r="C14" t="s">
        <v>0</v>
      </c>
      <c r="D14" t="s">
        <v>1</v>
      </c>
      <c r="E14" s="1">
        <v>41913</v>
      </c>
      <c r="F14">
        <v>0.14849999999999999</v>
      </c>
      <c r="G14">
        <f t="shared" si="0"/>
        <v>0.14849999999999999</v>
      </c>
      <c r="H14">
        <f t="shared" si="1"/>
        <v>43.057142857142857</v>
      </c>
      <c r="I14">
        <v>200</v>
      </c>
      <c r="J14" s="2">
        <f t="shared" si="2"/>
        <v>7.4273571428571428</v>
      </c>
      <c r="K14" s="2">
        <f>AVERAGE(J14:J15)</f>
        <v>7.3731428571428577</v>
      </c>
      <c r="L14">
        <f>STDEV(J14:J15)</f>
        <v>7.6670578131511929E-2</v>
      </c>
    </row>
    <row r="15" spans="1:20" x14ac:dyDescent="0.3">
      <c r="A15" s="1">
        <v>41821</v>
      </c>
      <c r="B15">
        <v>221</v>
      </c>
      <c r="C15" t="s">
        <v>0</v>
      </c>
      <c r="D15" t="s">
        <v>1</v>
      </c>
      <c r="E15" s="1">
        <v>41913</v>
      </c>
      <c r="F15">
        <v>0.14630000000000001</v>
      </c>
      <c r="G15">
        <f t="shared" si="0"/>
        <v>0.14630000000000001</v>
      </c>
      <c r="H15">
        <f t="shared" si="1"/>
        <v>42.428571428571431</v>
      </c>
      <c r="I15">
        <v>200</v>
      </c>
      <c r="J15" s="2">
        <f t="shared" si="2"/>
        <v>7.3189285714285726</v>
      </c>
    </row>
    <row r="16" spans="1:20" x14ac:dyDescent="0.3">
      <c r="A16" s="1">
        <v>41821</v>
      </c>
      <c r="B16">
        <v>221</v>
      </c>
      <c r="C16" t="s">
        <v>2</v>
      </c>
      <c r="D16" s="1" t="s">
        <v>1</v>
      </c>
      <c r="E16" s="1">
        <v>41910</v>
      </c>
      <c r="F16">
        <v>0.19950000000000001</v>
      </c>
      <c r="G16">
        <v>0.19890000000000002</v>
      </c>
      <c r="H16">
        <v>60.969696969696976</v>
      </c>
      <c r="I16">
        <v>200</v>
      </c>
      <c r="J16" s="2">
        <v>10.517272727272728</v>
      </c>
      <c r="K16" s="2">
        <f>AVERAGE(J16:J17)</f>
        <v>10.049431818181819</v>
      </c>
      <c r="L16">
        <f>STDEV(J16:J17)</f>
        <v>0.66162695866932053</v>
      </c>
    </row>
    <row r="17" spans="1:12" x14ac:dyDescent="0.3">
      <c r="A17" s="1">
        <v>41821</v>
      </c>
      <c r="B17">
        <v>221</v>
      </c>
      <c r="C17" t="s">
        <v>2</v>
      </c>
      <c r="D17" s="1" t="s">
        <v>1</v>
      </c>
      <c r="E17" s="1">
        <v>41910</v>
      </c>
      <c r="F17">
        <v>0.18160000000000001</v>
      </c>
      <c r="G17">
        <v>0.18100000000000002</v>
      </c>
      <c r="H17">
        <v>55.545454545454554</v>
      </c>
      <c r="I17">
        <v>200</v>
      </c>
      <c r="J17" s="2">
        <v>9.5815909090909113</v>
      </c>
    </row>
    <row r="18" spans="1:12" x14ac:dyDescent="0.3">
      <c r="A18" s="1">
        <v>41821</v>
      </c>
      <c r="B18">
        <v>221</v>
      </c>
      <c r="C18" t="s">
        <v>3</v>
      </c>
      <c r="D18" t="s">
        <v>1</v>
      </c>
      <c r="E18" s="1">
        <v>41913</v>
      </c>
      <c r="F18">
        <v>0.13350000000000001</v>
      </c>
      <c r="G18">
        <f t="shared" ref="G18:G43" si="3">F18-0</f>
        <v>0.13350000000000001</v>
      </c>
      <c r="H18">
        <f t="shared" ref="H18:H43" si="4">(G18+0.0022)/0.0035</f>
        <v>38.771428571428572</v>
      </c>
      <c r="I18">
        <v>150</v>
      </c>
      <c r="J18" s="2">
        <f t="shared" ref="J18:J43" si="5">(34.5*H18)/I18</f>
        <v>8.9174285714285713</v>
      </c>
      <c r="K18" s="2">
        <f>AVERAGE(J18:J19)</f>
        <v>9.0324285714285715</v>
      </c>
      <c r="L18">
        <f>STDEV(J18:J19)</f>
        <v>0.16263455967290624</v>
      </c>
    </row>
    <row r="19" spans="1:12" x14ac:dyDescent="0.3">
      <c r="A19" s="1">
        <v>41821</v>
      </c>
      <c r="B19">
        <v>221</v>
      </c>
      <c r="C19" t="s">
        <v>3</v>
      </c>
      <c r="D19" t="s">
        <v>1</v>
      </c>
      <c r="E19" s="1">
        <v>41913</v>
      </c>
      <c r="F19">
        <v>0.13700000000000001</v>
      </c>
      <c r="G19">
        <f t="shared" si="3"/>
        <v>0.13700000000000001</v>
      </c>
      <c r="H19">
        <f t="shared" si="4"/>
        <v>39.771428571428572</v>
      </c>
      <c r="I19">
        <v>150</v>
      </c>
      <c r="J19" s="2">
        <f t="shared" si="5"/>
        <v>9.1474285714285717</v>
      </c>
    </row>
    <row r="20" spans="1:12" x14ac:dyDescent="0.3">
      <c r="A20" s="1">
        <v>41835</v>
      </c>
      <c r="B20">
        <v>221</v>
      </c>
      <c r="C20" t="s">
        <v>0</v>
      </c>
      <c r="D20" t="s">
        <v>1</v>
      </c>
      <c r="E20" s="1">
        <v>41913</v>
      </c>
      <c r="F20">
        <v>0.1421</v>
      </c>
      <c r="G20">
        <f t="shared" si="3"/>
        <v>0.1421</v>
      </c>
      <c r="H20">
        <f t="shared" si="4"/>
        <v>41.228571428571428</v>
      </c>
      <c r="I20">
        <v>200</v>
      </c>
      <c r="J20" s="2">
        <f t="shared" si="5"/>
        <v>7.1119285714285718</v>
      </c>
      <c r="K20" s="2">
        <f>AVERAGE(J20:J21)</f>
        <v>7.2967500000000003</v>
      </c>
      <c r="L20">
        <f>STDEV(J20:J21)</f>
        <v>0.26137697090288442</v>
      </c>
    </row>
    <row r="21" spans="1:12" x14ac:dyDescent="0.3">
      <c r="A21" s="1">
        <v>41835</v>
      </c>
      <c r="B21">
        <v>221</v>
      </c>
      <c r="C21" t="s">
        <v>0</v>
      </c>
      <c r="D21" t="s">
        <v>1</v>
      </c>
      <c r="E21" s="1">
        <v>41913</v>
      </c>
      <c r="F21">
        <v>0.14960000000000001</v>
      </c>
      <c r="G21">
        <f t="shared" si="3"/>
        <v>0.14960000000000001</v>
      </c>
      <c r="H21">
        <f t="shared" si="4"/>
        <v>43.371428571428574</v>
      </c>
      <c r="I21">
        <v>200</v>
      </c>
      <c r="J21" s="2">
        <f t="shared" si="5"/>
        <v>7.4815714285714288</v>
      </c>
    </row>
    <row r="22" spans="1:12" x14ac:dyDescent="0.3">
      <c r="A22" s="1">
        <v>41835</v>
      </c>
      <c r="B22">
        <v>221</v>
      </c>
      <c r="C22" t="s">
        <v>2</v>
      </c>
      <c r="D22" t="s">
        <v>1</v>
      </c>
      <c r="E22" s="1">
        <v>41913</v>
      </c>
      <c r="F22">
        <v>0.14399999999999999</v>
      </c>
      <c r="G22">
        <f t="shared" si="3"/>
        <v>0.14399999999999999</v>
      </c>
      <c r="H22">
        <f t="shared" si="4"/>
        <v>41.771428571428572</v>
      </c>
      <c r="I22">
        <v>200</v>
      </c>
      <c r="J22" s="2">
        <f t="shared" si="5"/>
        <v>7.2055714285714281</v>
      </c>
      <c r="K22" s="2">
        <f>AVERAGE(J22:J23)</f>
        <v>7.5850714285714282</v>
      </c>
      <c r="L22">
        <f>STDEV(J22:J23)</f>
        <v>0.53669404692058986</v>
      </c>
    </row>
    <row r="23" spans="1:12" x14ac:dyDescent="0.3">
      <c r="A23" s="1">
        <v>41835</v>
      </c>
      <c r="B23">
        <v>221</v>
      </c>
      <c r="C23" t="s">
        <v>2</v>
      </c>
      <c r="D23" t="s">
        <v>1</v>
      </c>
      <c r="E23" s="1">
        <v>41913</v>
      </c>
      <c r="F23">
        <v>0.15939999999999999</v>
      </c>
      <c r="G23">
        <f t="shared" si="3"/>
        <v>0.15939999999999999</v>
      </c>
      <c r="H23">
        <f t="shared" si="4"/>
        <v>46.171428571428571</v>
      </c>
      <c r="I23">
        <v>200</v>
      </c>
      <c r="J23" s="2">
        <f t="shared" si="5"/>
        <v>7.9645714285714284</v>
      </c>
    </row>
    <row r="24" spans="1:12" x14ac:dyDescent="0.3">
      <c r="A24" s="1">
        <v>41835</v>
      </c>
      <c r="B24">
        <v>221</v>
      </c>
      <c r="C24" t="s">
        <v>3</v>
      </c>
      <c r="D24" t="s">
        <v>1</v>
      </c>
      <c r="E24" s="1">
        <v>41913</v>
      </c>
      <c r="F24">
        <v>0.13020000000000001</v>
      </c>
      <c r="G24">
        <f t="shared" si="3"/>
        <v>0.13020000000000001</v>
      </c>
      <c r="H24">
        <f t="shared" si="4"/>
        <v>37.828571428571436</v>
      </c>
      <c r="I24">
        <v>100</v>
      </c>
      <c r="J24" s="2">
        <f t="shared" si="5"/>
        <v>13.050857142857147</v>
      </c>
      <c r="K24" s="2">
        <f>AVERAGE(J24:J25)</f>
        <v>13.252928571428573</v>
      </c>
      <c r="L24">
        <f>STDEV(J24:J25)</f>
        <v>0.28577215485381746</v>
      </c>
    </row>
    <row r="25" spans="1:12" x14ac:dyDescent="0.3">
      <c r="A25" s="1">
        <v>41835</v>
      </c>
      <c r="B25">
        <v>221</v>
      </c>
      <c r="C25" t="s">
        <v>3</v>
      </c>
      <c r="D25" t="s">
        <v>1</v>
      </c>
      <c r="E25" s="1">
        <v>41913</v>
      </c>
      <c r="F25">
        <v>0.1343</v>
      </c>
      <c r="G25">
        <f t="shared" si="3"/>
        <v>0.1343</v>
      </c>
      <c r="H25">
        <f t="shared" si="4"/>
        <v>39</v>
      </c>
      <c r="I25">
        <v>100</v>
      </c>
      <c r="J25" s="2">
        <f t="shared" si="5"/>
        <v>13.455</v>
      </c>
    </row>
    <row r="26" spans="1:12" x14ac:dyDescent="0.3">
      <c r="A26" s="1">
        <v>41850</v>
      </c>
      <c r="B26">
        <v>221</v>
      </c>
      <c r="C26" t="s">
        <v>0</v>
      </c>
      <c r="D26" t="s">
        <v>1</v>
      </c>
      <c r="E26" s="1">
        <v>41913</v>
      </c>
      <c r="F26">
        <v>7.4999999999999997E-2</v>
      </c>
      <c r="G26">
        <f t="shared" si="3"/>
        <v>7.4999999999999997E-2</v>
      </c>
      <c r="H26">
        <f t="shared" si="4"/>
        <v>22.057142857142853</v>
      </c>
      <c r="I26">
        <v>150</v>
      </c>
      <c r="J26" s="2">
        <f t="shared" si="5"/>
        <v>5.0731428571428561</v>
      </c>
      <c r="K26" s="2">
        <f>AVERAGE(J26:J27)</f>
        <v>5.9799999999999986</v>
      </c>
      <c r="L26">
        <f>STDEV(J26:J27)</f>
        <v>1.2824896705634847</v>
      </c>
    </row>
    <row r="27" spans="1:12" x14ac:dyDescent="0.3">
      <c r="A27" s="1">
        <v>41850</v>
      </c>
      <c r="B27">
        <v>221</v>
      </c>
      <c r="C27" t="s">
        <v>0</v>
      </c>
      <c r="D27" t="s">
        <v>1</v>
      </c>
      <c r="E27" s="1">
        <v>41913</v>
      </c>
      <c r="F27">
        <v>0.1026</v>
      </c>
      <c r="G27">
        <f t="shared" si="3"/>
        <v>0.1026</v>
      </c>
      <c r="H27">
        <f t="shared" si="4"/>
        <v>29.94285714285714</v>
      </c>
      <c r="I27">
        <v>150</v>
      </c>
      <c r="J27" s="2">
        <f t="shared" si="5"/>
        <v>6.8868571428571412</v>
      </c>
    </row>
    <row r="28" spans="1:12" x14ac:dyDescent="0.3">
      <c r="A28" s="1">
        <v>41850</v>
      </c>
      <c r="B28">
        <v>221</v>
      </c>
      <c r="C28" t="s">
        <v>2</v>
      </c>
      <c r="D28" t="s">
        <v>1</v>
      </c>
      <c r="E28" s="1">
        <v>41913</v>
      </c>
      <c r="F28">
        <v>0.14319999999999999</v>
      </c>
      <c r="G28">
        <f t="shared" si="3"/>
        <v>0.14319999999999999</v>
      </c>
      <c r="H28">
        <f t="shared" si="4"/>
        <v>41.542857142857144</v>
      </c>
      <c r="I28">
        <v>200</v>
      </c>
      <c r="J28" s="2">
        <f t="shared" si="5"/>
        <v>7.1661428571428578</v>
      </c>
      <c r="K28" s="2">
        <f>AVERAGE(J28:J29)</f>
        <v>7.3164642857142859</v>
      </c>
      <c r="L28">
        <f>STDEV(J28:J29)</f>
        <v>0.21258660300101265</v>
      </c>
    </row>
    <row r="29" spans="1:12" x14ac:dyDescent="0.3">
      <c r="A29" s="1">
        <v>41850</v>
      </c>
      <c r="B29">
        <v>221</v>
      </c>
      <c r="C29" t="s">
        <v>2</v>
      </c>
      <c r="D29" t="s">
        <v>1</v>
      </c>
      <c r="E29" s="1">
        <v>41913</v>
      </c>
      <c r="F29">
        <v>0.14929999999999999</v>
      </c>
      <c r="G29">
        <f t="shared" si="3"/>
        <v>0.14929999999999999</v>
      </c>
      <c r="H29">
        <f t="shared" si="4"/>
        <v>43.285714285714285</v>
      </c>
      <c r="I29">
        <v>200</v>
      </c>
      <c r="J29" s="2">
        <f t="shared" si="5"/>
        <v>7.4667857142857148</v>
      </c>
    </row>
    <row r="30" spans="1:12" x14ac:dyDescent="0.3">
      <c r="A30" s="1">
        <v>41850</v>
      </c>
      <c r="B30" s="4">
        <v>221</v>
      </c>
      <c r="C30" t="s">
        <v>3</v>
      </c>
      <c r="D30" t="s">
        <v>1</v>
      </c>
      <c r="E30" s="1">
        <v>41913</v>
      </c>
      <c r="F30">
        <v>0.13600000000000001</v>
      </c>
      <c r="G30">
        <f t="shared" si="3"/>
        <v>0.13600000000000001</v>
      </c>
      <c r="H30">
        <f t="shared" si="4"/>
        <v>39.485714285714288</v>
      </c>
      <c r="I30">
        <v>100</v>
      </c>
      <c r="J30" s="2">
        <f t="shared" si="5"/>
        <v>13.62257142857143</v>
      </c>
      <c r="K30" s="2">
        <f>AVERAGE(J30:J31)</f>
        <v>13.62257142857143</v>
      </c>
      <c r="L30" t="e">
        <f>STDEV(J30:J31)</f>
        <v>#DIV/0!</v>
      </c>
    </row>
    <row r="31" spans="1:12" x14ac:dyDescent="0.3">
      <c r="A31" s="1">
        <v>41850</v>
      </c>
      <c r="B31">
        <v>221</v>
      </c>
      <c r="C31" t="s">
        <v>3</v>
      </c>
      <c r="D31" t="s">
        <v>1</v>
      </c>
      <c r="E31" s="1">
        <v>41913</v>
      </c>
      <c r="F31">
        <v>0.433</v>
      </c>
      <c r="G31">
        <f t="shared" si="3"/>
        <v>0.433</v>
      </c>
      <c r="H31">
        <f t="shared" si="4"/>
        <v>124.34285714285713</v>
      </c>
      <c r="I31">
        <v>100</v>
      </c>
      <c r="J31" s="2"/>
    </row>
    <row r="32" spans="1:12" x14ac:dyDescent="0.3">
      <c r="A32" s="1">
        <v>41862</v>
      </c>
      <c r="B32">
        <v>221</v>
      </c>
      <c r="C32" t="s">
        <v>0</v>
      </c>
      <c r="D32" t="s">
        <v>1</v>
      </c>
      <c r="E32" s="1">
        <v>41913</v>
      </c>
      <c r="F32">
        <v>7.2999999999999995E-2</v>
      </c>
      <c r="G32">
        <f t="shared" si="3"/>
        <v>7.2999999999999995E-2</v>
      </c>
      <c r="H32">
        <f t="shared" si="4"/>
        <v>21.48571428571428</v>
      </c>
      <c r="I32">
        <v>150</v>
      </c>
      <c r="J32" s="2">
        <f t="shared" si="5"/>
        <v>4.9417142857142844</v>
      </c>
      <c r="K32" s="2">
        <f>AVERAGE(J32:J33)</f>
        <v>5.0797142857142852</v>
      </c>
      <c r="L32">
        <f>STDEV(J32:J33)</f>
        <v>0.19516147160748762</v>
      </c>
    </row>
    <row r="33" spans="1:12" x14ac:dyDescent="0.3">
      <c r="A33" s="1">
        <v>41862</v>
      </c>
      <c r="B33">
        <v>221</v>
      </c>
      <c r="C33" t="s">
        <v>0</v>
      </c>
      <c r="D33" t="s">
        <v>1</v>
      </c>
      <c r="E33" s="1">
        <v>41913</v>
      </c>
      <c r="F33">
        <v>7.7200000000000005E-2</v>
      </c>
      <c r="G33">
        <f t="shared" si="3"/>
        <v>7.7200000000000005E-2</v>
      </c>
      <c r="H33">
        <f t="shared" si="4"/>
        <v>22.685714285714283</v>
      </c>
      <c r="I33">
        <v>150</v>
      </c>
      <c r="J33" s="2">
        <f t="shared" si="5"/>
        <v>5.2177142857142851</v>
      </c>
    </row>
    <row r="34" spans="1:12" x14ac:dyDescent="0.3">
      <c r="A34" s="1">
        <v>41862</v>
      </c>
      <c r="B34">
        <v>221</v>
      </c>
      <c r="C34" t="s">
        <v>2</v>
      </c>
      <c r="D34" t="s">
        <v>1</v>
      </c>
      <c r="E34" s="1">
        <v>41913</v>
      </c>
      <c r="F34">
        <v>0.1079</v>
      </c>
      <c r="G34">
        <f t="shared" si="3"/>
        <v>0.1079</v>
      </c>
      <c r="H34">
        <f t="shared" si="4"/>
        <v>31.457142857142852</v>
      </c>
      <c r="I34">
        <v>150</v>
      </c>
      <c r="J34" s="2">
        <f t="shared" si="5"/>
        <v>7.2351428571428569</v>
      </c>
      <c r="K34" s="2">
        <f>AVERAGE(J34:J35)</f>
        <v>7.0839999999999996</v>
      </c>
      <c r="L34">
        <f>STDEV(J34:J35)</f>
        <v>0.21374827842724795</v>
      </c>
    </row>
    <row r="35" spans="1:12" x14ac:dyDescent="0.3">
      <c r="A35" s="1">
        <v>41862</v>
      </c>
      <c r="B35">
        <v>221</v>
      </c>
      <c r="C35" t="s">
        <v>2</v>
      </c>
      <c r="D35" t="s">
        <v>1</v>
      </c>
      <c r="E35" s="1">
        <v>41913</v>
      </c>
      <c r="F35">
        <v>0.1033</v>
      </c>
      <c r="G35">
        <f t="shared" si="3"/>
        <v>0.1033</v>
      </c>
      <c r="H35">
        <f t="shared" si="4"/>
        <v>30.142857142857142</v>
      </c>
      <c r="I35">
        <v>150</v>
      </c>
      <c r="J35" s="2">
        <f t="shared" si="5"/>
        <v>6.9328571428571424</v>
      </c>
    </row>
    <row r="36" spans="1:12" x14ac:dyDescent="0.3">
      <c r="A36" s="1">
        <v>41862</v>
      </c>
      <c r="B36">
        <v>221</v>
      </c>
      <c r="C36" t="s">
        <v>3</v>
      </c>
      <c r="D36" t="s">
        <v>1</v>
      </c>
      <c r="E36" s="1">
        <v>41913</v>
      </c>
      <c r="F36">
        <v>0.15609999999999999</v>
      </c>
      <c r="G36">
        <f t="shared" si="3"/>
        <v>0.15609999999999999</v>
      </c>
      <c r="H36">
        <f t="shared" si="4"/>
        <v>45.228571428571428</v>
      </c>
      <c r="I36">
        <v>100</v>
      </c>
      <c r="J36" s="2">
        <f t="shared" si="5"/>
        <v>15.603857142857144</v>
      </c>
      <c r="K36" s="2">
        <f>AVERAGE(J36:J37)</f>
        <v>15.727071428571429</v>
      </c>
      <c r="L36">
        <f>STDEV(J36:J37)</f>
        <v>0.17425131393525542</v>
      </c>
    </row>
    <row r="37" spans="1:12" x14ac:dyDescent="0.3">
      <c r="A37" s="1">
        <v>41862</v>
      </c>
      <c r="B37">
        <v>221</v>
      </c>
      <c r="C37" t="s">
        <v>3</v>
      </c>
      <c r="D37" t="s">
        <v>1</v>
      </c>
      <c r="E37" s="1">
        <v>41913</v>
      </c>
      <c r="F37">
        <v>0.15859999999999999</v>
      </c>
      <c r="G37">
        <f t="shared" si="3"/>
        <v>0.15859999999999999</v>
      </c>
      <c r="H37">
        <f t="shared" si="4"/>
        <v>45.942857142857143</v>
      </c>
      <c r="I37">
        <v>100</v>
      </c>
      <c r="J37" s="2">
        <f t="shared" si="5"/>
        <v>15.850285714285715</v>
      </c>
    </row>
    <row r="38" spans="1:12" x14ac:dyDescent="0.3">
      <c r="A38" s="1">
        <v>41876</v>
      </c>
      <c r="B38">
        <v>221</v>
      </c>
      <c r="C38" t="s">
        <v>0</v>
      </c>
      <c r="D38" t="s">
        <v>1</v>
      </c>
      <c r="E38" s="1">
        <v>41913</v>
      </c>
      <c r="F38">
        <v>8.7099999999999997E-2</v>
      </c>
      <c r="G38">
        <f t="shared" si="3"/>
        <v>8.7099999999999997E-2</v>
      </c>
      <c r="H38">
        <f t="shared" si="4"/>
        <v>25.514285714285712</v>
      </c>
      <c r="I38">
        <v>150</v>
      </c>
      <c r="J38" s="2">
        <f t="shared" si="5"/>
        <v>5.8682857142857143</v>
      </c>
      <c r="K38" s="2">
        <f>AVERAGE(J38:J39)</f>
        <v>5.7565714285714282</v>
      </c>
      <c r="L38">
        <f>STDEV(J38:J39)</f>
        <v>0.15798785796796569</v>
      </c>
    </row>
    <row r="39" spans="1:12" x14ac:dyDescent="0.3">
      <c r="A39" s="1">
        <v>41876</v>
      </c>
      <c r="B39">
        <v>221</v>
      </c>
      <c r="C39" t="s">
        <v>0</v>
      </c>
      <c r="D39" t="s">
        <v>1</v>
      </c>
      <c r="E39" s="1">
        <v>41913</v>
      </c>
      <c r="F39">
        <v>8.3699999999999997E-2</v>
      </c>
      <c r="G39">
        <f t="shared" si="3"/>
        <v>8.3699999999999997E-2</v>
      </c>
      <c r="H39">
        <f t="shared" si="4"/>
        <v>24.542857142857141</v>
      </c>
      <c r="I39">
        <v>150</v>
      </c>
      <c r="J39" s="2">
        <f t="shared" si="5"/>
        <v>5.644857142857143</v>
      </c>
    </row>
    <row r="40" spans="1:12" x14ac:dyDescent="0.3">
      <c r="A40" s="1">
        <v>41876</v>
      </c>
      <c r="B40">
        <v>221</v>
      </c>
      <c r="C40" t="s">
        <v>2</v>
      </c>
      <c r="D40" t="s">
        <v>1</v>
      </c>
      <c r="E40" s="1">
        <v>41913</v>
      </c>
      <c r="F40">
        <v>0.1118</v>
      </c>
      <c r="G40">
        <f t="shared" si="3"/>
        <v>0.1118</v>
      </c>
      <c r="H40">
        <f t="shared" si="4"/>
        <v>32.571428571428569</v>
      </c>
      <c r="I40">
        <v>150</v>
      </c>
      <c r="J40" s="2">
        <f t="shared" si="5"/>
        <v>7.4914285714285702</v>
      </c>
      <c r="K40" s="2">
        <f>AVERAGE(J40:J41)</f>
        <v>7.3797142857142841</v>
      </c>
      <c r="L40">
        <f>STDEV(J40:J41)</f>
        <v>0.15798785796796569</v>
      </c>
    </row>
    <row r="41" spans="1:12" x14ac:dyDescent="0.3">
      <c r="A41" s="1">
        <v>41876</v>
      </c>
      <c r="B41">
        <v>221</v>
      </c>
      <c r="C41" t="s">
        <v>2</v>
      </c>
      <c r="D41" t="s">
        <v>1</v>
      </c>
      <c r="E41" s="1">
        <v>41913</v>
      </c>
      <c r="F41">
        <v>0.1084</v>
      </c>
      <c r="G41">
        <f t="shared" si="3"/>
        <v>0.1084</v>
      </c>
      <c r="H41">
        <f t="shared" si="4"/>
        <v>31.599999999999998</v>
      </c>
      <c r="I41">
        <v>150</v>
      </c>
      <c r="J41" s="2">
        <f t="shared" si="5"/>
        <v>7.2679999999999989</v>
      </c>
    </row>
    <row r="42" spans="1:12" x14ac:dyDescent="0.3">
      <c r="A42" s="1">
        <v>41876</v>
      </c>
      <c r="B42" s="4">
        <v>221</v>
      </c>
      <c r="C42" t="s">
        <v>3</v>
      </c>
      <c r="D42" t="s">
        <v>1</v>
      </c>
      <c r="E42" s="1">
        <v>41913</v>
      </c>
      <c r="F42">
        <v>0.1787</v>
      </c>
      <c r="G42">
        <f t="shared" si="3"/>
        <v>0.1787</v>
      </c>
      <c r="H42">
        <f t="shared" si="4"/>
        <v>51.685714285714283</v>
      </c>
      <c r="I42">
        <v>100</v>
      </c>
      <c r="J42" s="2">
        <f t="shared" si="5"/>
        <v>17.831571428571429</v>
      </c>
      <c r="K42" s="2">
        <f>AVERAGE(J42:J43)</f>
        <v>16.786714285714289</v>
      </c>
      <c r="L42">
        <f>STDEV(J42:J43)</f>
        <v>1.4776511421709719</v>
      </c>
    </row>
    <row r="43" spans="1:12" x14ac:dyDescent="0.3">
      <c r="A43" s="1">
        <v>41876</v>
      </c>
      <c r="B43">
        <v>221</v>
      </c>
      <c r="C43" t="s">
        <v>3</v>
      </c>
      <c r="D43" t="s">
        <v>1</v>
      </c>
      <c r="E43" s="1">
        <v>41913</v>
      </c>
      <c r="F43">
        <v>0.1575</v>
      </c>
      <c r="G43">
        <f t="shared" si="3"/>
        <v>0.1575</v>
      </c>
      <c r="H43">
        <f t="shared" si="4"/>
        <v>45.628571428571433</v>
      </c>
      <c r="I43">
        <v>100</v>
      </c>
      <c r="J43" s="2">
        <f t="shared" si="5"/>
        <v>15.741857142857146</v>
      </c>
    </row>
    <row r="44" spans="1:12" x14ac:dyDescent="0.3">
      <c r="A44" s="5">
        <v>41932</v>
      </c>
      <c r="B44">
        <v>221</v>
      </c>
      <c r="C44" t="s">
        <v>0</v>
      </c>
      <c r="D44" t="s">
        <v>23</v>
      </c>
      <c r="E44" s="5">
        <v>42284</v>
      </c>
      <c r="F44">
        <v>0.1416</v>
      </c>
      <c r="G44">
        <f t="shared" ref="G44:G49" si="6">F44</f>
        <v>0.1416</v>
      </c>
      <c r="H44">
        <f t="shared" ref="H44:H49" si="7">(G44-0.005)/0.0031</f>
        <v>44.064516129032256</v>
      </c>
      <c r="I44">
        <v>200</v>
      </c>
      <c r="J44">
        <f t="shared" ref="J44:J49" si="8">(H44*34.5)/I44</f>
        <v>7.6011290322580649</v>
      </c>
      <c r="K44" s="2">
        <f>AVERAGE(J44:J45)</f>
        <v>7.5788709677419366</v>
      </c>
      <c r="L44">
        <f>STDEV(J44:J45)</f>
        <v>3.1477656710884649E-2</v>
      </c>
    </row>
    <row r="45" spans="1:12" x14ac:dyDescent="0.3">
      <c r="A45" s="5">
        <v>41932</v>
      </c>
      <c r="B45">
        <v>221</v>
      </c>
      <c r="C45" t="s">
        <v>0</v>
      </c>
      <c r="D45" t="s">
        <v>24</v>
      </c>
      <c r="E45" s="5">
        <v>42284</v>
      </c>
      <c r="F45">
        <v>0.14080000000000001</v>
      </c>
      <c r="G45">
        <f t="shared" si="6"/>
        <v>0.14080000000000001</v>
      </c>
      <c r="H45">
        <f t="shared" si="7"/>
        <v>43.806451612903231</v>
      </c>
      <c r="I45">
        <v>200</v>
      </c>
      <c r="J45">
        <f t="shared" si="8"/>
        <v>7.5566129032258074</v>
      </c>
    </row>
    <row r="46" spans="1:12" x14ac:dyDescent="0.3">
      <c r="A46" s="5">
        <v>41932</v>
      </c>
      <c r="B46">
        <v>221</v>
      </c>
      <c r="C46" t="s">
        <v>3</v>
      </c>
      <c r="D46" t="s">
        <v>23</v>
      </c>
      <c r="E46" s="5">
        <v>42284</v>
      </c>
      <c r="F46">
        <v>0.15329999999999999</v>
      </c>
      <c r="G46">
        <f t="shared" si="6"/>
        <v>0.15329999999999999</v>
      </c>
      <c r="H46">
        <f t="shared" si="7"/>
        <v>47.838709677419352</v>
      </c>
      <c r="I46">
        <v>200</v>
      </c>
      <c r="J46">
        <f t="shared" si="8"/>
        <v>8.2521774193548385</v>
      </c>
      <c r="K46" s="2">
        <f>AVERAGE(J46:J47)</f>
        <v>7.9516935483870963</v>
      </c>
      <c r="L46">
        <f>STDEV(J46:J47)</f>
        <v>0.42494836559694749</v>
      </c>
    </row>
    <row r="47" spans="1:12" x14ac:dyDescent="0.3">
      <c r="A47" s="5">
        <v>41932</v>
      </c>
      <c r="B47">
        <v>221</v>
      </c>
      <c r="C47" t="s">
        <v>3</v>
      </c>
      <c r="D47" t="s">
        <v>24</v>
      </c>
      <c r="E47" s="5">
        <v>42284</v>
      </c>
      <c r="F47">
        <v>0.14249999999999999</v>
      </c>
      <c r="G47">
        <f t="shared" si="6"/>
        <v>0.14249999999999999</v>
      </c>
      <c r="H47">
        <f t="shared" si="7"/>
        <v>44.354838709677416</v>
      </c>
      <c r="I47">
        <v>200</v>
      </c>
      <c r="J47">
        <f t="shared" si="8"/>
        <v>7.651209677419355</v>
      </c>
    </row>
    <row r="48" spans="1:12" x14ac:dyDescent="0.3">
      <c r="A48" s="5">
        <v>41932</v>
      </c>
      <c r="B48">
        <v>221</v>
      </c>
      <c r="C48" t="s">
        <v>2</v>
      </c>
      <c r="D48" t="s">
        <v>23</v>
      </c>
      <c r="E48" s="5">
        <v>42284</v>
      </c>
      <c r="F48">
        <v>0.14549999999999999</v>
      </c>
      <c r="G48">
        <f t="shared" si="6"/>
        <v>0.14549999999999999</v>
      </c>
      <c r="H48">
        <f t="shared" si="7"/>
        <v>45.322580645161288</v>
      </c>
      <c r="I48">
        <v>200</v>
      </c>
      <c r="J48">
        <f t="shared" si="8"/>
        <v>7.8181451612903219</v>
      </c>
      <c r="K48" s="2">
        <f>AVERAGE(J48:J49)</f>
        <v>7.8877016129032249</v>
      </c>
      <c r="L48">
        <f>STDEV(J48:J49)</f>
        <v>9.8367677221515404E-2</v>
      </c>
    </row>
    <row r="49" spans="1:10" x14ac:dyDescent="0.3">
      <c r="A49" s="5">
        <v>41932</v>
      </c>
      <c r="B49">
        <v>221</v>
      </c>
      <c r="C49" t="s">
        <v>2</v>
      </c>
      <c r="D49" t="s">
        <v>24</v>
      </c>
      <c r="E49" s="5">
        <v>42284</v>
      </c>
      <c r="F49">
        <v>0.14799999999999999</v>
      </c>
      <c r="G49">
        <f t="shared" si="6"/>
        <v>0.14799999999999999</v>
      </c>
      <c r="H49">
        <f t="shared" si="7"/>
        <v>46.129032258064512</v>
      </c>
      <c r="I49">
        <v>200</v>
      </c>
      <c r="J49">
        <f t="shared" si="8"/>
        <v>7.9572580645161279</v>
      </c>
    </row>
  </sheetData>
  <sortState ref="A2:J43">
    <sortCondition ref="A2:A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O11"/>
  <sheetViews>
    <sheetView workbookViewId="0">
      <selection activeCell="N2" sqref="N2:O6"/>
    </sheetView>
  </sheetViews>
  <sheetFormatPr defaultRowHeight="14.4" x14ac:dyDescent="0.3"/>
  <cols>
    <col min="1" max="1" width="12.21875" bestFit="1" customWidth="1"/>
    <col min="2" max="2" width="9.88671875" bestFit="1" customWidth="1"/>
    <col min="5" max="5" width="12.5546875" bestFit="1" customWidth="1"/>
    <col min="14" max="14" width="9.88671875" bestFit="1" customWidth="1"/>
  </cols>
  <sheetData>
    <row r="1" spans="1:15" x14ac:dyDescent="0.3">
      <c r="A1" t="s">
        <v>7</v>
      </c>
      <c r="B1" t="s">
        <v>5</v>
      </c>
      <c r="C1" t="s">
        <v>6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27</v>
      </c>
      <c r="L1" t="s">
        <v>25</v>
      </c>
    </row>
    <row r="2" spans="1:15" x14ac:dyDescent="0.3">
      <c r="A2" s="5">
        <v>41788</v>
      </c>
      <c r="B2">
        <v>114</v>
      </c>
      <c r="C2" t="s">
        <v>0</v>
      </c>
      <c r="D2" t="s">
        <v>23</v>
      </c>
      <c r="E2" s="5">
        <v>42284</v>
      </c>
      <c r="F2">
        <v>9.8299999999999998E-2</v>
      </c>
      <c r="G2">
        <f t="shared" ref="G2:G7" si="0">F2</f>
        <v>9.8299999999999998E-2</v>
      </c>
      <c r="H2">
        <f>(G2-0.005)/0.0031</f>
        <v>30.096774193548388</v>
      </c>
      <c r="I2">
        <v>200</v>
      </c>
      <c r="J2" s="2">
        <f t="shared" ref="J2:J7" si="1">(H2*34.5)/I2</f>
        <v>5.1916935483870965</v>
      </c>
      <c r="K2" s="2">
        <f>AVERAGE(J2:J3)</f>
        <v>4.6741935483870964</v>
      </c>
      <c r="L2" s="2">
        <f>STDEV(J2:J3)</f>
        <v>0.73185551852808095</v>
      </c>
      <c r="N2" s="5">
        <v>41788</v>
      </c>
      <c r="O2" s="2">
        <f>K2</f>
        <v>4.6741935483870964</v>
      </c>
    </row>
    <row r="3" spans="1:15" x14ac:dyDescent="0.3">
      <c r="A3" s="5">
        <v>41788</v>
      </c>
      <c r="B3">
        <v>114</v>
      </c>
      <c r="C3" t="s">
        <v>0</v>
      </c>
      <c r="D3" t="s">
        <v>24</v>
      </c>
      <c r="E3" s="5">
        <v>42284</v>
      </c>
      <c r="F3">
        <v>7.9699999999999993E-2</v>
      </c>
      <c r="G3">
        <f t="shared" si="0"/>
        <v>7.9699999999999993E-2</v>
      </c>
      <c r="H3">
        <f>(G3-0.005)/0.0031</f>
        <v>24.096774193548384</v>
      </c>
      <c r="I3">
        <v>200</v>
      </c>
      <c r="J3" s="2">
        <f t="shared" si="1"/>
        <v>4.1566935483870964</v>
      </c>
      <c r="K3" s="2"/>
      <c r="L3" s="2"/>
      <c r="N3" s="5">
        <v>41813</v>
      </c>
      <c r="O3" s="2">
        <f>K4</f>
        <v>9.3974857685009496</v>
      </c>
    </row>
    <row r="4" spans="1:15" x14ac:dyDescent="0.3">
      <c r="A4" s="5">
        <v>41813</v>
      </c>
      <c r="B4">
        <v>114</v>
      </c>
      <c r="C4" t="s">
        <v>0</v>
      </c>
      <c r="D4" t="s">
        <v>23</v>
      </c>
      <c r="E4" s="5">
        <v>42284</v>
      </c>
      <c r="F4">
        <v>0.15160000000000001</v>
      </c>
      <c r="G4">
        <f t="shared" si="0"/>
        <v>0.15160000000000001</v>
      </c>
      <c r="H4">
        <f>(G4-0.005)/0.0031</f>
        <v>47.290322580645167</v>
      </c>
      <c r="I4">
        <v>170</v>
      </c>
      <c r="J4" s="2">
        <f t="shared" si="1"/>
        <v>9.5971537001897538</v>
      </c>
      <c r="K4" s="2">
        <f>AVERAGE(J4:J5)</f>
        <v>9.3974857685009496</v>
      </c>
      <c r="L4" s="2">
        <f>STDEV(J4:J5)</f>
        <v>0.28237309696529278</v>
      </c>
      <c r="N4" s="5">
        <v>41845</v>
      </c>
      <c r="O4" s="2">
        <f>K6</f>
        <v>7.8583333333333343</v>
      </c>
    </row>
    <row r="5" spans="1:15" x14ac:dyDescent="0.3">
      <c r="A5" s="5">
        <v>41813</v>
      </c>
      <c r="B5">
        <v>114</v>
      </c>
      <c r="C5" t="s">
        <v>0</v>
      </c>
      <c r="D5" t="s">
        <v>24</v>
      </c>
      <c r="E5" s="5">
        <v>42284</v>
      </c>
      <c r="F5">
        <v>0.14549999999999999</v>
      </c>
      <c r="G5">
        <f t="shared" si="0"/>
        <v>0.14549999999999999</v>
      </c>
      <c r="H5">
        <f>(G5-0.005)/0.0031</f>
        <v>45.322580645161288</v>
      </c>
      <c r="I5">
        <v>170</v>
      </c>
      <c r="J5" s="2">
        <f t="shared" si="1"/>
        <v>9.1978178368121437</v>
      </c>
      <c r="K5" s="2"/>
      <c r="L5" s="2"/>
      <c r="N5" s="5">
        <v>41874</v>
      </c>
      <c r="O5" s="2">
        <f>K8</f>
        <v>8.8523863636363629</v>
      </c>
    </row>
    <row r="6" spans="1:15" x14ac:dyDescent="0.3">
      <c r="A6" s="5">
        <v>41845</v>
      </c>
      <c r="B6">
        <v>114</v>
      </c>
      <c r="C6" t="s">
        <v>0</v>
      </c>
      <c r="D6" t="s">
        <v>23</v>
      </c>
      <c r="E6" s="5">
        <v>42288</v>
      </c>
      <c r="F6">
        <v>0.1225</v>
      </c>
      <c r="G6">
        <f t="shared" si="0"/>
        <v>0.1225</v>
      </c>
      <c r="H6">
        <f>(G6+0.0021)/0.0033</f>
        <v>37.757575757575758</v>
      </c>
      <c r="I6">
        <v>150</v>
      </c>
      <c r="J6" s="2">
        <f t="shared" si="1"/>
        <v>8.6842424242424254</v>
      </c>
      <c r="K6" s="2">
        <f>AVERAGE(J6:J7)</f>
        <v>7.8583333333333343</v>
      </c>
      <c r="L6" s="2">
        <f>STDEV(J6:J7)</f>
        <v>1.1680118376508701</v>
      </c>
      <c r="N6" s="5">
        <v>41938</v>
      </c>
      <c r="O6" s="2">
        <f>-K10</f>
        <v>-6.4149090909090916</v>
      </c>
    </row>
    <row r="7" spans="1:15" x14ac:dyDescent="0.3">
      <c r="A7" s="5">
        <v>41845</v>
      </c>
      <c r="B7">
        <v>114</v>
      </c>
      <c r="C7" t="s">
        <v>0</v>
      </c>
      <c r="D7" t="s">
        <v>24</v>
      </c>
      <c r="E7" s="5">
        <v>42288</v>
      </c>
      <c r="F7">
        <v>9.8799999999999999E-2</v>
      </c>
      <c r="G7">
        <f t="shared" si="0"/>
        <v>9.8799999999999999E-2</v>
      </c>
      <c r="H7">
        <f>(G7+0.0021)/0.0033</f>
        <v>30.575757575757578</v>
      </c>
      <c r="I7">
        <v>150</v>
      </c>
      <c r="J7" s="2">
        <f t="shared" si="1"/>
        <v>7.0324242424242431</v>
      </c>
      <c r="K7" s="2"/>
      <c r="L7" s="2"/>
    </row>
    <row r="8" spans="1:15" x14ac:dyDescent="0.3">
      <c r="A8" s="1">
        <v>41874</v>
      </c>
      <c r="B8">
        <v>114</v>
      </c>
      <c r="C8" t="s">
        <v>0</v>
      </c>
      <c r="D8" t="s">
        <v>1</v>
      </c>
      <c r="E8" s="1">
        <v>41910</v>
      </c>
      <c r="F8">
        <v>0.2054</v>
      </c>
      <c r="G8">
        <v>0.20480000000000001</v>
      </c>
      <c r="H8">
        <v>62.757575757575758</v>
      </c>
      <c r="I8">
        <v>200</v>
      </c>
      <c r="J8" s="2">
        <v>10.825681818181817</v>
      </c>
      <c r="K8" s="2">
        <f>AVERAGE(J8:J9)</f>
        <v>8.8523863636363629</v>
      </c>
      <c r="L8" s="2">
        <f>STDEV(J8:J9)</f>
        <v>2.7906611943873618</v>
      </c>
    </row>
    <row r="9" spans="1:15" x14ac:dyDescent="0.3">
      <c r="A9" s="1">
        <v>41874</v>
      </c>
      <c r="B9">
        <v>114</v>
      </c>
      <c r="C9" t="s">
        <v>0</v>
      </c>
      <c r="D9" t="s">
        <v>1</v>
      </c>
      <c r="E9" s="1">
        <v>41910</v>
      </c>
      <c r="F9">
        <v>0.12989999999999999</v>
      </c>
      <c r="G9">
        <v>0.1293</v>
      </c>
      <c r="H9">
        <v>39.878787878787875</v>
      </c>
      <c r="I9">
        <v>200</v>
      </c>
      <c r="J9" s="2">
        <v>6.8790909090909089</v>
      </c>
      <c r="K9" s="2"/>
      <c r="L9" s="2"/>
    </row>
    <row r="10" spans="1:15" x14ac:dyDescent="0.3">
      <c r="A10" s="5">
        <v>41938</v>
      </c>
      <c r="B10">
        <v>114</v>
      </c>
      <c r="C10" t="s">
        <v>0</v>
      </c>
      <c r="D10" t="s">
        <v>23</v>
      </c>
      <c r="E10" s="5">
        <v>42288</v>
      </c>
      <c r="F10">
        <v>0.1371</v>
      </c>
      <c r="G10">
        <f>F10</f>
        <v>0.1371</v>
      </c>
      <c r="H10">
        <f>(G10+0.0021)/0.0033</f>
        <v>42.18181818181818</v>
      </c>
      <c r="I10">
        <v>250</v>
      </c>
      <c r="J10" s="2">
        <f>(H10*34.5)/I10</f>
        <v>5.8210909090909091</v>
      </c>
      <c r="K10" s="2">
        <f>AVERAGE(J10:J11)</f>
        <v>6.4149090909090916</v>
      </c>
      <c r="L10" s="2">
        <f>STDEV(J10:J11)</f>
        <v>0.83978572631100545</v>
      </c>
    </row>
    <row r="11" spans="1:15" x14ac:dyDescent="0.3">
      <c r="A11" s="5">
        <v>41938</v>
      </c>
      <c r="B11">
        <v>114</v>
      </c>
      <c r="C11" t="s">
        <v>0</v>
      </c>
      <c r="D11" t="s">
        <v>24</v>
      </c>
      <c r="E11" s="5">
        <v>42288</v>
      </c>
      <c r="F11">
        <v>0.16550000000000001</v>
      </c>
      <c r="G11">
        <f>F11</f>
        <v>0.16550000000000001</v>
      </c>
      <c r="H11">
        <f>(G11+0.0021)/0.0033</f>
        <v>50.787878787878789</v>
      </c>
      <c r="I11">
        <v>250</v>
      </c>
      <c r="J11" s="2">
        <f>(H11*34.5)/I11</f>
        <v>7.0087272727272731</v>
      </c>
      <c r="K11" s="2"/>
      <c r="L11" s="2"/>
    </row>
  </sheetData>
  <sortState ref="A2:J11">
    <sortCondition ref="A2:A11"/>
    <sortCondition ref="D2:D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O11"/>
  <sheetViews>
    <sheetView workbookViewId="0">
      <selection activeCell="N2" sqref="N2:O6"/>
    </sheetView>
  </sheetViews>
  <sheetFormatPr defaultRowHeight="14.4" x14ac:dyDescent="0.3"/>
  <cols>
    <col min="1" max="1" width="12.21875" bestFit="1" customWidth="1"/>
    <col min="14" max="14" width="9.88671875" bestFit="1" customWidth="1"/>
  </cols>
  <sheetData>
    <row r="1" spans="1:15" x14ac:dyDescent="0.3">
      <c r="A1" t="s">
        <v>7</v>
      </c>
      <c r="B1" t="s">
        <v>5</v>
      </c>
      <c r="C1" t="s">
        <v>6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27</v>
      </c>
      <c r="L1" t="s">
        <v>25</v>
      </c>
    </row>
    <row r="2" spans="1:15" x14ac:dyDescent="0.3">
      <c r="A2" s="5">
        <v>41788</v>
      </c>
      <c r="B2">
        <v>302</v>
      </c>
      <c r="C2" t="s">
        <v>0</v>
      </c>
      <c r="D2" t="s">
        <v>23</v>
      </c>
      <c r="E2" s="5">
        <v>42284</v>
      </c>
      <c r="F2">
        <v>0.1065</v>
      </c>
      <c r="G2">
        <f t="shared" ref="G2:G7" si="0">F2</f>
        <v>0.1065</v>
      </c>
      <c r="H2">
        <f>(G2-0.005)/0.0031</f>
        <v>32.741935483870968</v>
      </c>
      <c r="I2">
        <v>200</v>
      </c>
      <c r="J2" s="2">
        <f t="shared" ref="J2:J7" si="1">(H2*34.5)/I2</f>
        <v>5.6479838709677415</v>
      </c>
      <c r="K2" s="2">
        <f>AVERAGE(J2:J3)</f>
        <v>5.8399596774193547</v>
      </c>
      <c r="L2" s="2">
        <f>STDEV(J2:J3)</f>
        <v>0.27149478913138381</v>
      </c>
      <c r="N2" s="5">
        <v>41788</v>
      </c>
      <c r="O2" s="2">
        <f>K2</f>
        <v>5.8399596774193547</v>
      </c>
    </row>
    <row r="3" spans="1:15" x14ac:dyDescent="0.3">
      <c r="A3" s="5">
        <v>41788</v>
      </c>
      <c r="B3">
        <v>302</v>
      </c>
      <c r="C3" t="s">
        <v>0</v>
      </c>
      <c r="D3" t="s">
        <v>24</v>
      </c>
      <c r="E3" s="5">
        <v>42284</v>
      </c>
      <c r="F3">
        <v>0.1134</v>
      </c>
      <c r="G3">
        <f t="shared" si="0"/>
        <v>0.1134</v>
      </c>
      <c r="H3">
        <f>(G3-0.005)/0.0031</f>
        <v>34.967741935483872</v>
      </c>
      <c r="I3">
        <v>200</v>
      </c>
      <c r="J3" s="2">
        <f t="shared" si="1"/>
        <v>6.031935483870968</v>
      </c>
      <c r="K3" s="2"/>
      <c r="L3" s="2"/>
      <c r="N3" s="5">
        <v>41813</v>
      </c>
      <c r="O3" s="2">
        <f>K4</f>
        <v>4.4760967741935485</v>
      </c>
    </row>
    <row r="4" spans="1:15" x14ac:dyDescent="0.3">
      <c r="A4" s="5">
        <v>41813</v>
      </c>
      <c r="B4">
        <v>302</v>
      </c>
      <c r="C4" t="s">
        <v>0</v>
      </c>
      <c r="D4" t="s">
        <v>23</v>
      </c>
      <c r="E4" s="5">
        <v>42284</v>
      </c>
      <c r="F4">
        <v>0.1053</v>
      </c>
      <c r="G4">
        <f t="shared" si="0"/>
        <v>0.1053</v>
      </c>
      <c r="H4">
        <f>(G4-0.005)/0.0031</f>
        <v>32.354838709677423</v>
      </c>
      <c r="I4">
        <v>250</v>
      </c>
      <c r="J4" s="2">
        <f t="shared" si="1"/>
        <v>4.4649677419354852</v>
      </c>
      <c r="K4" s="2">
        <f>AVERAGE(J4:J5)</f>
        <v>4.4760967741935485</v>
      </c>
      <c r="L4" s="2">
        <f>STDEV(J4:J5)</f>
        <v>1.5738828355441385E-2</v>
      </c>
      <c r="N4" s="5">
        <v>41845</v>
      </c>
      <c r="O4" s="2">
        <f>K6</f>
        <v>4.0354545454545461</v>
      </c>
    </row>
    <row r="5" spans="1:15" x14ac:dyDescent="0.3">
      <c r="A5" s="5">
        <v>41813</v>
      </c>
      <c r="B5">
        <v>302</v>
      </c>
      <c r="C5" t="s">
        <v>0</v>
      </c>
      <c r="D5" t="s">
        <v>24</v>
      </c>
      <c r="E5" s="5">
        <v>42284</v>
      </c>
      <c r="F5">
        <v>0.10580000000000001</v>
      </c>
      <c r="G5">
        <f t="shared" si="0"/>
        <v>0.10580000000000001</v>
      </c>
      <c r="H5">
        <f>(G5-0.005)/0.0031</f>
        <v>32.516129032258064</v>
      </c>
      <c r="I5">
        <v>250</v>
      </c>
      <c r="J5" s="2">
        <f t="shared" si="1"/>
        <v>4.4872258064516126</v>
      </c>
      <c r="K5" s="2"/>
      <c r="L5" s="2"/>
      <c r="N5" s="5">
        <v>41874</v>
      </c>
      <c r="O5" s="2">
        <f>K8</f>
        <v>3.8420454545454543</v>
      </c>
    </row>
    <row r="6" spans="1:15" x14ac:dyDescent="0.3">
      <c r="A6" s="5">
        <v>41845</v>
      </c>
      <c r="B6">
        <v>302</v>
      </c>
      <c r="C6" t="s">
        <v>0</v>
      </c>
      <c r="D6" t="s">
        <v>23</v>
      </c>
      <c r="E6" s="5">
        <v>42288</v>
      </c>
      <c r="F6">
        <v>7.3999999999999996E-2</v>
      </c>
      <c r="G6">
        <f t="shared" si="0"/>
        <v>7.3999999999999996E-2</v>
      </c>
      <c r="H6">
        <f>(G6+0.0021)/0.0033</f>
        <v>23.060606060606062</v>
      </c>
      <c r="I6">
        <v>200</v>
      </c>
      <c r="J6" s="2">
        <f t="shared" si="1"/>
        <v>3.9779545454545455</v>
      </c>
      <c r="K6" s="2">
        <f>AVERAGE(J6:J7)</f>
        <v>4.0354545454545461</v>
      </c>
      <c r="L6" s="2">
        <f>STDEV(J6:J7)</f>
        <v>8.1317279836453427E-2</v>
      </c>
      <c r="N6" s="5">
        <v>41938</v>
      </c>
      <c r="O6" s="2">
        <f>K10</f>
        <v>4.0643225806451611</v>
      </c>
    </row>
    <row r="7" spans="1:15" x14ac:dyDescent="0.3">
      <c r="A7" s="5">
        <v>41845</v>
      </c>
      <c r="B7">
        <v>302</v>
      </c>
      <c r="C7" t="s">
        <v>0</v>
      </c>
      <c r="D7" t="s">
        <v>24</v>
      </c>
      <c r="E7" s="5">
        <v>42288</v>
      </c>
      <c r="F7">
        <v>7.6200000000000004E-2</v>
      </c>
      <c r="G7">
        <f t="shared" si="0"/>
        <v>7.6200000000000004E-2</v>
      </c>
      <c r="H7">
        <f>(G7+0.0021)/0.0033</f>
        <v>23.72727272727273</v>
      </c>
      <c r="I7">
        <v>200</v>
      </c>
      <c r="J7" s="2">
        <f t="shared" si="1"/>
        <v>4.0929545454545462</v>
      </c>
      <c r="K7" s="2"/>
      <c r="L7" s="2"/>
    </row>
    <row r="8" spans="1:15" x14ac:dyDescent="0.3">
      <c r="A8" s="1">
        <v>41874</v>
      </c>
      <c r="B8">
        <v>302</v>
      </c>
      <c r="C8" t="s">
        <v>0</v>
      </c>
      <c r="D8" s="1" t="s">
        <v>1</v>
      </c>
      <c r="E8" s="1">
        <v>41910</v>
      </c>
      <c r="F8">
        <v>7.1800000000000003E-2</v>
      </c>
      <c r="G8">
        <v>7.1199999999999999E-2</v>
      </c>
      <c r="H8">
        <v>22.272727272727273</v>
      </c>
      <c r="I8">
        <v>200</v>
      </c>
      <c r="J8" s="2">
        <v>3.8420454545454543</v>
      </c>
      <c r="K8" s="2">
        <f>AVERAGE(J8:J9)</f>
        <v>3.8420454545454543</v>
      </c>
      <c r="L8" s="2" t="e">
        <f>STDEV(J8:J9)</f>
        <v>#DIV/0!</v>
      </c>
    </row>
    <row r="9" spans="1:15" x14ac:dyDescent="0.3">
      <c r="A9" s="1">
        <v>41874</v>
      </c>
      <c r="B9">
        <v>302</v>
      </c>
      <c r="C9" t="s">
        <v>0</v>
      </c>
      <c r="D9" s="1" t="s">
        <v>1</v>
      </c>
      <c r="E9" s="1">
        <v>41910</v>
      </c>
      <c r="F9" t="s">
        <v>14</v>
      </c>
      <c r="I9">
        <v>200</v>
      </c>
      <c r="J9" s="2"/>
      <c r="K9" s="2"/>
      <c r="L9" s="2"/>
    </row>
    <row r="10" spans="1:15" x14ac:dyDescent="0.3">
      <c r="A10" s="5">
        <v>41938</v>
      </c>
      <c r="B10">
        <v>302</v>
      </c>
      <c r="C10" t="s">
        <v>0</v>
      </c>
      <c r="D10" t="s">
        <v>23</v>
      </c>
      <c r="E10" s="5">
        <v>42284</v>
      </c>
      <c r="F10">
        <v>9.7299999999999998E-2</v>
      </c>
      <c r="G10">
        <f>F10</f>
        <v>9.7299999999999998E-2</v>
      </c>
      <c r="H10">
        <f>(G10-0.005)/0.0031</f>
        <v>29.774193548387096</v>
      </c>
      <c r="I10">
        <v>250</v>
      </c>
      <c r="J10" s="2">
        <f>(H10*34.5)/I10</f>
        <v>4.1088387096774195</v>
      </c>
      <c r="K10" s="2">
        <f>AVERAGE(J10:J11)</f>
        <v>4.0643225806451611</v>
      </c>
      <c r="L10" s="2">
        <f>STDEV(J10:J11)</f>
        <v>6.2955313421769923E-2</v>
      </c>
    </row>
    <row r="11" spans="1:15" x14ac:dyDescent="0.3">
      <c r="A11" s="5">
        <v>41938</v>
      </c>
      <c r="B11">
        <v>302</v>
      </c>
      <c r="C11" t="s">
        <v>0</v>
      </c>
      <c r="D11" t="s">
        <v>24</v>
      </c>
      <c r="E11" s="5">
        <v>42284</v>
      </c>
      <c r="F11">
        <v>9.5299999999999996E-2</v>
      </c>
      <c r="G11">
        <f>F11</f>
        <v>9.5299999999999996E-2</v>
      </c>
      <c r="H11">
        <f>(G11-0.005)/0.0031</f>
        <v>29.129032258064516</v>
      </c>
      <c r="I11">
        <v>250</v>
      </c>
      <c r="J11" s="2">
        <f>(H11*34.5)/I11</f>
        <v>4.0198064516129035</v>
      </c>
      <c r="K11" s="2"/>
      <c r="L11" s="2"/>
    </row>
  </sheetData>
  <sortState ref="A2:J11">
    <sortCondition ref="A2:A11"/>
    <sortCondition ref="D2:D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N2" sqref="N2:O6"/>
    </sheetView>
  </sheetViews>
  <sheetFormatPr defaultRowHeight="14.4" x14ac:dyDescent="0.3"/>
  <cols>
    <col min="1" max="1" width="12.21875" bestFit="1" customWidth="1"/>
    <col min="5" max="5" width="12.5546875" bestFit="1" customWidth="1"/>
    <col min="14" max="14" width="9.88671875" bestFit="1" customWidth="1"/>
  </cols>
  <sheetData>
    <row r="1" spans="1:15" x14ac:dyDescent="0.3">
      <c r="A1" t="s">
        <v>7</v>
      </c>
      <c r="B1" t="s">
        <v>5</v>
      </c>
      <c r="C1" t="s">
        <v>6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27</v>
      </c>
      <c r="L1" t="s">
        <v>25</v>
      </c>
    </row>
    <row r="2" spans="1:15" x14ac:dyDescent="0.3">
      <c r="A2" s="5">
        <v>41788</v>
      </c>
      <c r="B2">
        <v>239</v>
      </c>
      <c r="C2" t="s">
        <v>0</v>
      </c>
      <c r="D2" t="s">
        <v>23</v>
      </c>
      <c r="E2" s="5">
        <v>42288</v>
      </c>
      <c r="F2">
        <v>8.4000000000000005E-2</v>
      </c>
      <c r="G2">
        <f>F2</f>
        <v>8.4000000000000005E-2</v>
      </c>
      <c r="H2">
        <f>(G2+0.0021)/0.0033</f>
        <v>26.090909090909093</v>
      </c>
      <c r="I2">
        <v>200</v>
      </c>
      <c r="J2" s="2">
        <f t="shared" ref="J2:J3" si="0">(H2*34.5)/I2</f>
        <v>4.5006818181818184</v>
      </c>
      <c r="K2" s="2">
        <f>AVERAGE(J2:J3)</f>
        <v>4.5425000000000004</v>
      </c>
      <c r="L2" s="2">
        <f>STDEV(J2:J3)</f>
        <v>5.9139839881056297E-2</v>
      </c>
      <c r="N2" s="5">
        <v>41788</v>
      </c>
      <c r="O2" s="2">
        <f>K2</f>
        <v>4.5425000000000004</v>
      </c>
    </row>
    <row r="3" spans="1:15" x14ac:dyDescent="0.3">
      <c r="A3" s="5">
        <v>41788</v>
      </c>
      <c r="B3">
        <v>239</v>
      </c>
      <c r="C3" t="s">
        <v>0</v>
      </c>
      <c r="D3" t="s">
        <v>24</v>
      </c>
      <c r="E3" s="5">
        <v>42288</v>
      </c>
      <c r="F3">
        <v>8.5599999999999996E-2</v>
      </c>
      <c r="G3">
        <f>F3</f>
        <v>8.5599999999999996E-2</v>
      </c>
      <c r="H3">
        <f>(G3+0.0021)/0.0033</f>
        <v>26.575757575757574</v>
      </c>
      <c r="I3">
        <v>200</v>
      </c>
      <c r="J3" s="2">
        <f t="shared" si="0"/>
        <v>4.5843181818181815</v>
      </c>
      <c r="K3" s="2"/>
      <c r="L3" s="2"/>
      <c r="N3" s="5">
        <v>41813</v>
      </c>
      <c r="O3" s="2">
        <f>K10</f>
        <v>3.5712727272727269</v>
      </c>
    </row>
    <row r="4" spans="1:15" x14ac:dyDescent="0.3">
      <c r="A4" s="5">
        <v>41845</v>
      </c>
      <c r="B4">
        <v>239</v>
      </c>
      <c r="C4" t="s">
        <v>0</v>
      </c>
      <c r="D4" t="s">
        <v>23</v>
      </c>
      <c r="E4" s="5">
        <v>42284</v>
      </c>
      <c r="F4">
        <v>8.5400000000000004E-2</v>
      </c>
      <c r="G4">
        <f>F4</f>
        <v>8.5400000000000004E-2</v>
      </c>
      <c r="H4">
        <f>(G4-0.005)/0.0031</f>
        <v>25.935483870967744</v>
      </c>
      <c r="I4">
        <v>250</v>
      </c>
      <c r="J4" s="2">
        <f>(H4*34.5)/I4</f>
        <v>3.5790967741935487</v>
      </c>
      <c r="K4" s="2">
        <f>AVERAGE(J4:J5)</f>
        <v>3.4967419354838709</v>
      </c>
      <c r="L4" s="2">
        <f>STDEV(J4:J5)</f>
        <v>0.11646732983027504</v>
      </c>
      <c r="N4" s="5">
        <v>41845</v>
      </c>
      <c r="O4" s="2">
        <f>K4</f>
        <v>3.4967419354838709</v>
      </c>
    </row>
    <row r="5" spans="1:15" x14ac:dyDescent="0.3">
      <c r="A5" s="5">
        <v>41845</v>
      </c>
      <c r="B5">
        <v>239</v>
      </c>
      <c r="C5" t="s">
        <v>0</v>
      </c>
      <c r="D5" t="s">
        <v>24</v>
      </c>
      <c r="E5" s="5">
        <v>42284</v>
      </c>
      <c r="F5">
        <v>8.1699999999999995E-2</v>
      </c>
      <c r="G5">
        <f>F5</f>
        <v>8.1699999999999995E-2</v>
      </c>
      <c r="H5">
        <f>(G5-0.005)/0.0031</f>
        <v>24.741935483870964</v>
      </c>
      <c r="I5">
        <v>250</v>
      </c>
      <c r="J5" s="2">
        <f>(H5*34.5)/I5</f>
        <v>3.4143870967741932</v>
      </c>
      <c r="K5" s="2"/>
      <c r="L5" s="2"/>
      <c r="N5" s="5">
        <v>41874</v>
      </c>
      <c r="O5" s="2">
        <f>K6</f>
        <v>6.2120909090909091</v>
      </c>
    </row>
    <row r="6" spans="1:15" x14ac:dyDescent="0.3">
      <c r="A6" s="1">
        <v>41874</v>
      </c>
      <c r="B6">
        <v>239</v>
      </c>
      <c r="C6" t="s">
        <v>0</v>
      </c>
      <c r="D6" s="1" t="s">
        <v>1</v>
      </c>
      <c r="E6" s="1">
        <v>41910</v>
      </c>
      <c r="F6">
        <v>0.12130000000000001</v>
      </c>
      <c r="G6">
        <v>0.1207</v>
      </c>
      <c r="H6">
        <v>37.272727272727273</v>
      </c>
      <c r="I6">
        <v>250</v>
      </c>
      <c r="J6" s="2">
        <v>5.1436363636363636</v>
      </c>
      <c r="K6" s="2">
        <f>AVERAGE(J6:J7)</f>
        <v>6.2120909090909091</v>
      </c>
      <c r="L6" s="2">
        <f>STDEV(J6:J7)</f>
        <v>1.5110229089609988</v>
      </c>
      <c r="N6" s="5">
        <v>41938</v>
      </c>
      <c r="O6" s="2">
        <f>K8</f>
        <v>3.7510909090909097</v>
      </c>
    </row>
    <row r="7" spans="1:15" x14ac:dyDescent="0.3">
      <c r="A7" s="1">
        <v>41874</v>
      </c>
      <c r="B7">
        <v>239</v>
      </c>
      <c r="C7" t="s">
        <v>0</v>
      </c>
      <c r="D7" s="1" t="s">
        <v>1</v>
      </c>
      <c r="E7" s="1">
        <v>41910</v>
      </c>
      <c r="F7">
        <v>0.1724</v>
      </c>
      <c r="G7">
        <v>0.17180000000000001</v>
      </c>
      <c r="H7">
        <v>52.757575757575758</v>
      </c>
      <c r="I7">
        <v>250</v>
      </c>
      <c r="J7" s="2">
        <v>7.2805454545454547</v>
      </c>
      <c r="K7" s="2"/>
      <c r="L7" s="2"/>
    </row>
    <row r="8" spans="1:15" x14ac:dyDescent="0.3">
      <c r="A8" s="5">
        <v>41938</v>
      </c>
      <c r="B8">
        <v>239</v>
      </c>
      <c r="C8" t="s">
        <v>0</v>
      </c>
      <c r="D8" t="s">
        <v>23</v>
      </c>
      <c r="E8" s="5">
        <v>42288</v>
      </c>
      <c r="F8">
        <v>7.7100000000000002E-2</v>
      </c>
      <c r="G8">
        <f>F8</f>
        <v>7.7100000000000002E-2</v>
      </c>
      <c r="H8">
        <f>(G8+0.0021)/0.0033</f>
        <v>24.000000000000004</v>
      </c>
      <c r="I8">
        <v>250</v>
      </c>
      <c r="J8" s="2">
        <f>(H8*34.5)/I8</f>
        <v>3.3120000000000003</v>
      </c>
      <c r="K8" s="2">
        <f>AVERAGE(J8:J9)</f>
        <v>3.7510909090909097</v>
      </c>
      <c r="L8" s="2">
        <f>STDEV(J8:J9)</f>
        <v>0.62096831875109437</v>
      </c>
    </row>
    <row r="9" spans="1:15" x14ac:dyDescent="0.3">
      <c r="A9" s="5">
        <v>41938</v>
      </c>
      <c r="B9">
        <v>239</v>
      </c>
      <c r="C9" t="s">
        <v>0</v>
      </c>
      <c r="D9" t="s">
        <v>24</v>
      </c>
      <c r="E9" s="5">
        <v>42288</v>
      </c>
      <c r="F9">
        <v>9.8100000000000007E-2</v>
      </c>
      <c r="G9">
        <f>F9</f>
        <v>9.8100000000000007E-2</v>
      </c>
      <c r="H9">
        <f>(G9+0.0021)/0.0033</f>
        <v>30.363636363636367</v>
      </c>
      <c r="I9">
        <v>250</v>
      </c>
      <c r="J9" s="2">
        <f>(H9*34.5)/I9</f>
        <v>4.1901818181818191</v>
      </c>
      <c r="K9" s="2"/>
      <c r="L9" s="2"/>
    </row>
    <row r="10" spans="1:15" x14ac:dyDescent="0.3">
      <c r="A10">
        <v>239</v>
      </c>
      <c r="B10" s="5">
        <v>41813</v>
      </c>
      <c r="C10" t="s">
        <v>0</v>
      </c>
      <c r="D10" t="s">
        <v>23</v>
      </c>
      <c r="E10" s="5">
        <v>42292</v>
      </c>
      <c r="F10">
        <v>9.8199999999999996E-2</v>
      </c>
      <c r="G10">
        <f>F10</f>
        <v>9.8199999999999996E-2</v>
      </c>
      <c r="H10">
        <f>(G10+0.0015)/0.0033</f>
        <v>30.212121212121211</v>
      </c>
      <c r="I10">
        <v>250</v>
      </c>
      <c r="J10" s="2">
        <f t="shared" ref="J10:J11" si="1">(H10*34.5)/I10</f>
        <v>4.1692727272727268</v>
      </c>
      <c r="K10" s="2">
        <f>AVERAGE(J10:J11)</f>
        <v>3.5712727272727269</v>
      </c>
      <c r="L10" s="2">
        <f>STDEV(J10:J11)</f>
        <v>0.84569971029910906</v>
      </c>
    </row>
    <row r="11" spans="1:15" x14ac:dyDescent="0.3">
      <c r="A11">
        <v>239</v>
      </c>
      <c r="B11" s="5">
        <v>41813</v>
      </c>
      <c r="C11" t="s">
        <v>0</v>
      </c>
      <c r="D11" t="s">
        <v>24</v>
      </c>
      <c r="E11" s="5">
        <v>42292</v>
      </c>
      <c r="F11">
        <v>6.9599999999999995E-2</v>
      </c>
      <c r="G11">
        <f>F11</f>
        <v>6.9599999999999995E-2</v>
      </c>
      <c r="H11">
        <f>(G11+0.0015)/0.0033</f>
        <v>21.545454545454543</v>
      </c>
      <c r="I11">
        <v>250</v>
      </c>
      <c r="J11" s="2">
        <f t="shared" si="1"/>
        <v>2.9732727272727271</v>
      </c>
    </row>
    <row r="13" spans="1:15" x14ac:dyDescent="0.3">
      <c r="B13" t="s">
        <v>28</v>
      </c>
      <c r="C13" t="s">
        <v>29</v>
      </c>
    </row>
  </sheetData>
  <sortState ref="A2:K9">
    <sortCondition ref="A2:A9"/>
    <sortCondition ref="D2:D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O11"/>
  <sheetViews>
    <sheetView workbookViewId="0">
      <selection activeCell="N2" sqref="N2:O6"/>
    </sheetView>
  </sheetViews>
  <sheetFormatPr defaultRowHeight="14.4" x14ac:dyDescent="0.3"/>
  <cols>
    <col min="1" max="1" width="12.21875" bestFit="1" customWidth="1"/>
    <col min="2" max="2" width="9.88671875" bestFit="1" customWidth="1"/>
    <col min="5" max="5" width="10.77734375" customWidth="1"/>
    <col min="14" max="14" width="9.88671875" bestFit="1" customWidth="1"/>
  </cols>
  <sheetData>
    <row r="1" spans="1:15" x14ac:dyDescent="0.3">
      <c r="A1" t="s">
        <v>7</v>
      </c>
      <c r="B1" t="s">
        <v>5</v>
      </c>
      <c r="C1" t="s">
        <v>6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27</v>
      </c>
      <c r="L1" t="s">
        <v>25</v>
      </c>
    </row>
    <row r="2" spans="1:15" x14ac:dyDescent="0.3">
      <c r="A2" s="1">
        <v>41788</v>
      </c>
      <c r="B2">
        <v>240</v>
      </c>
      <c r="C2" t="s">
        <v>0</v>
      </c>
      <c r="D2" t="s">
        <v>23</v>
      </c>
      <c r="E2" s="5">
        <v>42284</v>
      </c>
      <c r="F2">
        <v>0.13539999999999999</v>
      </c>
      <c r="G2">
        <f t="shared" ref="G2:G7" si="0">F2</f>
        <v>0.13539999999999999</v>
      </c>
      <c r="H2">
        <f>(G2-0.005)/0.0031</f>
        <v>42.064516129032256</v>
      </c>
      <c r="I2">
        <v>250</v>
      </c>
      <c r="J2" s="2">
        <f>(H2*34.5)/I2</f>
        <v>5.8049032258064521</v>
      </c>
      <c r="K2" s="2">
        <f>AVERAGE(J2:J3)</f>
        <v>5.8850322580645162</v>
      </c>
      <c r="L2">
        <f>STDEV(J2:J3)</f>
        <v>0.1133195641591855</v>
      </c>
      <c r="N2" s="5">
        <v>41788</v>
      </c>
      <c r="O2" s="2">
        <f>K2</f>
        <v>5.8850322580645162</v>
      </c>
    </row>
    <row r="3" spans="1:15" x14ac:dyDescent="0.3">
      <c r="A3" s="5">
        <v>41788</v>
      </c>
      <c r="B3">
        <v>240</v>
      </c>
      <c r="C3" t="s">
        <v>0</v>
      </c>
      <c r="D3" t="s">
        <v>24</v>
      </c>
      <c r="E3" s="5">
        <v>42284</v>
      </c>
      <c r="F3">
        <v>0.13900000000000001</v>
      </c>
      <c r="G3">
        <f t="shared" si="0"/>
        <v>0.13900000000000001</v>
      </c>
      <c r="H3">
        <f>(G3-0.005)/0.0031</f>
        <v>43.225806451612904</v>
      </c>
      <c r="I3">
        <v>250</v>
      </c>
      <c r="J3" s="2">
        <f>(H3*34.5)/I3</f>
        <v>5.9651612903225804</v>
      </c>
      <c r="N3" s="5">
        <v>41813</v>
      </c>
      <c r="O3" s="2">
        <f>K4</f>
        <v>3.928818181818182</v>
      </c>
    </row>
    <row r="4" spans="1:15" x14ac:dyDescent="0.3">
      <c r="A4" s="5">
        <v>41813</v>
      </c>
      <c r="B4">
        <v>240</v>
      </c>
      <c r="C4" t="s">
        <v>0</v>
      </c>
      <c r="D4" t="s">
        <v>23</v>
      </c>
      <c r="E4" s="5">
        <v>42288</v>
      </c>
      <c r="F4">
        <v>9.2200000000000004E-2</v>
      </c>
      <c r="G4">
        <f t="shared" si="0"/>
        <v>9.2200000000000004E-2</v>
      </c>
      <c r="H4">
        <f>(G4+0.0021)/0.0033</f>
        <v>28.575757575757578</v>
      </c>
      <c r="I4">
        <v>250</v>
      </c>
      <c r="J4" s="2">
        <f t="shared" ref="J4:J7" si="1">(H4*34.5)/I4</f>
        <v>3.943454545454546</v>
      </c>
      <c r="K4" s="2">
        <f>AVERAGE(J4:J5)</f>
        <v>3.928818181818182</v>
      </c>
      <c r="L4">
        <f>STDEV(J4:J5)</f>
        <v>2.0698943958370363E-2</v>
      </c>
      <c r="N4" s="5">
        <v>41845</v>
      </c>
      <c r="O4" s="2">
        <f>K6</f>
        <v>2.5571818181818182</v>
      </c>
    </row>
    <row r="5" spans="1:15" x14ac:dyDescent="0.3">
      <c r="A5" s="5">
        <v>41813</v>
      </c>
      <c r="B5">
        <v>240</v>
      </c>
      <c r="C5" t="s">
        <v>0</v>
      </c>
      <c r="D5" t="s">
        <v>24</v>
      </c>
      <c r="E5" s="5">
        <v>42288</v>
      </c>
      <c r="F5">
        <v>9.1499999999999998E-2</v>
      </c>
      <c r="G5">
        <f t="shared" si="0"/>
        <v>9.1499999999999998E-2</v>
      </c>
      <c r="H5">
        <f>(G5+0.0021)/0.0033</f>
        <v>28.363636363636363</v>
      </c>
      <c r="I5">
        <v>250</v>
      </c>
      <c r="J5" s="2">
        <f t="shared" si="1"/>
        <v>3.914181818181818</v>
      </c>
      <c r="N5" s="5">
        <v>41874</v>
      </c>
      <c r="O5" s="2">
        <f>K8</f>
        <v>3.2618181818181817</v>
      </c>
    </row>
    <row r="6" spans="1:15" x14ac:dyDescent="0.3">
      <c r="A6" s="5">
        <v>41845</v>
      </c>
      <c r="B6">
        <v>240</v>
      </c>
      <c r="C6" t="s">
        <v>0</v>
      </c>
      <c r="D6" t="s">
        <v>23</v>
      </c>
      <c r="E6" s="5">
        <v>42288</v>
      </c>
      <c r="F6">
        <v>5.62E-2</v>
      </c>
      <c r="G6">
        <f t="shared" si="0"/>
        <v>5.62E-2</v>
      </c>
      <c r="H6">
        <f>(G6+0.0021)/0.0033</f>
        <v>17.666666666666664</v>
      </c>
      <c r="I6">
        <v>250</v>
      </c>
      <c r="J6" s="2">
        <f t="shared" si="1"/>
        <v>2.4379999999999997</v>
      </c>
      <c r="K6" s="2">
        <f>AVERAGE(J6:J7)</f>
        <v>2.5571818181818182</v>
      </c>
      <c r="L6">
        <f>STDEV(J6:J7)</f>
        <v>0.16854854366101174</v>
      </c>
      <c r="N6" s="5">
        <v>41938</v>
      </c>
      <c r="O6" s="2">
        <f>K10</f>
        <v>3.890709677419355</v>
      </c>
    </row>
    <row r="7" spans="1:15" x14ac:dyDescent="0.3">
      <c r="A7" s="5">
        <v>41845</v>
      </c>
      <c r="B7">
        <v>240</v>
      </c>
      <c r="C7" t="s">
        <v>0</v>
      </c>
      <c r="D7" t="s">
        <v>24</v>
      </c>
      <c r="E7" s="5">
        <v>42288</v>
      </c>
      <c r="F7">
        <v>6.1899999999999997E-2</v>
      </c>
      <c r="G7">
        <f t="shared" si="0"/>
        <v>6.1899999999999997E-2</v>
      </c>
      <c r="H7">
        <f>(G7+0.0021)/0.0033</f>
        <v>19.393939393939394</v>
      </c>
      <c r="I7">
        <v>250</v>
      </c>
      <c r="J7" s="2">
        <f t="shared" si="1"/>
        <v>2.6763636363636363</v>
      </c>
    </row>
    <row r="8" spans="1:15" x14ac:dyDescent="0.3">
      <c r="A8" s="1">
        <v>41874</v>
      </c>
      <c r="B8">
        <v>240</v>
      </c>
      <c r="C8" t="s">
        <v>0</v>
      </c>
      <c r="D8" s="1" t="s">
        <v>1</v>
      </c>
      <c r="E8" s="1">
        <v>41910</v>
      </c>
      <c r="F8">
        <v>7.6899999999999996E-2</v>
      </c>
      <c r="G8">
        <v>7.6299999999999993E-2</v>
      </c>
      <c r="H8">
        <v>23.818181818181817</v>
      </c>
      <c r="I8">
        <v>250</v>
      </c>
      <c r="J8" s="2">
        <v>3.2869090909090906</v>
      </c>
      <c r="K8" s="2">
        <f>AVERAGE(J8:J9)</f>
        <v>3.2618181818181817</v>
      </c>
      <c r="L8">
        <f>STDEV(J8:J9)</f>
        <v>3.5483903928633966E-2</v>
      </c>
    </row>
    <row r="9" spans="1:15" x14ac:dyDescent="0.3">
      <c r="A9" s="1">
        <v>41874</v>
      </c>
      <c r="B9">
        <v>240</v>
      </c>
      <c r="C9" t="s">
        <v>0</v>
      </c>
      <c r="D9" s="1" t="s">
        <v>1</v>
      </c>
      <c r="E9" s="1">
        <v>41910</v>
      </c>
      <c r="F9">
        <v>7.5700000000000003E-2</v>
      </c>
      <c r="G9">
        <v>7.51E-2</v>
      </c>
      <c r="H9">
        <v>23.454545454545453</v>
      </c>
      <c r="I9">
        <v>250</v>
      </c>
      <c r="J9" s="2">
        <v>3.2367272727272725</v>
      </c>
    </row>
    <row r="10" spans="1:15" x14ac:dyDescent="0.3">
      <c r="A10" s="5">
        <v>41938</v>
      </c>
      <c r="B10">
        <v>240</v>
      </c>
      <c r="C10" t="s">
        <v>0</v>
      </c>
      <c r="D10" t="s">
        <v>23</v>
      </c>
      <c r="E10" s="5">
        <v>42284</v>
      </c>
      <c r="F10">
        <v>9.3600000000000003E-2</v>
      </c>
      <c r="G10">
        <f>F10</f>
        <v>9.3600000000000003E-2</v>
      </c>
      <c r="H10">
        <f>(G10-0.005)/0.0031</f>
        <v>28.580645161290324</v>
      </c>
      <c r="I10">
        <v>250</v>
      </c>
      <c r="J10" s="2">
        <f>(H10*34.5)/I10</f>
        <v>3.9441290322580649</v>
      </c>
      <c r="K10" s="2">
        <f>AVERAGE(J10:J11)</f>
        <v>3.890709677419355</v>
      </c>
      <c r="L10">
        <f>STDEV(J10:J11)</f>
        <v>7.5546376106124302E-2</v>
      </c>
    </row>
    <row r="11" spans="1:15" x14ac:dyDescent="0.3">
      <c r="A11" s="5">
        <v>41938</v>
      </c>
      <c r="B11">
        <v>240</v>
      </c>
      <c r="C11" t="s">
        <v>0</v>
      </c>
      <c r="D11" t="s">
        <v>24</v>
      </c>
      <c r="E11" s="5">
        <v>42284</v>
      </c>
      <c r="F11">
        <v>9.1200000000000003E-2</v>
      </c>
      <c r="G11">
        <f>F11</f>
        <v>9.1200000000000003E-2</v>
      </c>
      <c r="H11">
        <f>(G11-0.005)/0.0031</f>
        <v>27.806451612903228</v>
      </c>
      <c r="I11">
        <v>250</v>
      </c>
      <c r="J11" s="2">
        <f>(H11*34.5)/I11</f>
        <v>3.8372903225806452</v>
      </c>
    </row>
  </sheetData>
  <sortState ref="A2:J11">
    <sortCondition ref="A2:A11"/>
    <sortCondition ref="D2:D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O11"/>
  <sheetViews>
    <sheetView tabSelected="1" workbookViewId="0">
      <selection activeCell="N2" sqref="N2:O6"/>
    </sheetView>
  </sheetViews>
  <sheetFormatPr defaultRowHeight="14.4" x14ac:dyDescent="0.3"/>
  <cols>
    <col min="1" max="1" width="12.88671875" customWidth="1"/>
    <col min="5" max="5" width="13.21875" customWidth="1"/>
    <col min="14" max="14" width="9.88671875" bestFit="1" customWidth="1"/>
  </cols>
  <sheetData>
    <row r="1" spans="1:15" x14ac:dyDescent="0.3">
      <c r="A1" t="s">
        <v>7</v>
      </c>
      <c r="B1" t="s">
        <v>5</v>
      </c>
      <c r="C1" t="s">
        <v>6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27</v>
      </c>
      <c r="L1" t="s">
        <v>25</v>
      </c>
    </row>
    <row r="2" spans="1:15" x14ac:dyDescent="0.3">
      <c r="A2" s="5">
        <v>41789</v>
      </c>
      <c r="B2">
        <v>227</v>
      </c>
      <c r="C2" t="s">
        <v>0</v>
      </c>
      <c r="D2" t="s">
        <v>23</v>
      </c>
      <c r="E2" s="5">
        <v>42284</v>
      </c>
      <c r="F2">
        <v>0.27250000000000002</v>
      </c>
      <c r="G2">
        <f t="shared" ref="G2:G7" si="0">F2</f>
        <v>0.27250000000000002</v>
      </c>
      <c r="H2">
        <f t="shared" ref="H2:H7" si="1">(G2-0.005)/0.0031</f>
        <v>86.290322580645167</v>
      </c>
      <c r="I2">
        <v>200</v>
      </c>
      <c r="J2" s="2">
        <f t="shared" ref="J2:J7" si="2">(H2*34.5)/I2</f>
        <v>14.88508064516129</v>
      </c>
      <c r="K2" s="2">
        <f>AVERAGE(J2:J3)</f>
        <v>13.827822580645162</v>
      </c>
      <c r="L2" s="2">
        <f>STDEV(J2:J3)</f>
        <v>1.4951886937670387</v>
      </c>
      <c r="N2" s="5">
        <v>41789</v>
      </c>
      <c r="O2" s="2">
        <f>K2</f>
        <v>13.827822580645162</v>
      </c>
    </row>
    <row r="3" spans="1:15" x14ac:dyDescent="0.3">
      <c r="A3" s="5">
        <v>41789</v>
      </c>
      <c r="B3">
        <v>227</v>
      </c>
      <c r="C3" t="s">
        <v>0</v>
      </c>
      <c r="D3" t="s">
        <v>24</v>
      </c>
      <c r="E3" s="5">
        <v>42284</v>
      </c>
      <c r="F3">
        <v>0.23449999999999999</v>
      </c>
      <c r="G3">
        <f t="shared" si="0"/>
        <v>0.23449999999999999</v>
      </c>
      <c r="H3">
        <f t="shared" si="1"/>
        <v>74.032258064516128</v>
      </c>
      <c r="I3">
        <v>200</v>
      </c>
      <c r="J3" s="2">
        <f t="shared" si="2"/>
        <v>12.770564516129031</v>
      </c>
      <c r="K3" s="2"/>
      <c r="L3" s="2"/>
      <c r="N3" s="5">
        <v>41814</v>
      </c>
      <c r="O3" s="2">
        <f>K4</f>
        <v>23.268024193548385</v>
      </c>
    </row>
    <row r="4" spans="1:15" x14ac:dyDescent="0.3">
      <c r="A4" s="5">
        <v>41814</v>
      </c>
      <c r="B4">
        <v>227</v>
      </c>
      <c r="C4" t="s">
        <v>0</v>
      </c>
      <c r="D4" t="s">
        <v>23</v>
      </c>
      <c r="E4" s="5">
        <v>42284</v>
      </c>
      <c r="F4">
        <v>0.43930000000000002</v>
      </c>
      <c r="G4">
        <f t="shared" si="0"/>
        <v>0.43930000000000002</v>
      </c>
      <c r="H4">
        <f t="shared" si="1"/>
        <v>140.09677419354838</v>
      </c>
      <c r="I4">
        <v>200</v>
      </c>
      <c r="J4" s="2">
        <f t="shared" si="2"/>
        <v>24.166693548387098</v>
      </c>
      <c r="K4" s="2">
        <f>AVERAGE(J4:J5)</f>
        <v>23.268024193548385</v>
      </c>
      <c r="L4" s="2">
        <f>STDEV(J4:J5)</f>
        <v>1.2709103897019873</v>
      </c>
      <c r="N4" s="5">
        <v>41842</v>
      </c>
      <c r="O4" s="2">
        <f>K6</f>
        <v>33.301774193548383</v>
      </c>
    </row>
    <row r="5" spans="1:15" x14ac:dyDescent="0.3">
      <c r="A5" s="5">
        <v>41814</v>
      </c>
      <c r="B5">
        <v>227</v>
      </c>
      <c r="C5" t="s">
        <v>0</v>
      </c>
      <c r="D5" t="s">
        <v>24</v>
      </c>
      <c r="E5" s="5">
        <v>42284</v>
      </c>
      <c r="F5">
        <v>0.40699999999999997</v>
      </c>
      <c r="G5">
        <f t="shared" si="0"/>
        <v>0.40699999999999997</v>
      </c>
      <c r="H5">
        <f t="shared" si="1"/>
        <v>129.67741935483869</v>
      </c>
      <c r="I5">
        <v>200</v>
      </c>
      <c r="J5" s="2">
        <f t="shared" si="2"/>
        <v>22.369354838709672</v>
      </c>
      <c r="K5" s="2"/>
      <c r="L5" s="2"/>
      <c r="N5" s="5">
        <v>41873</v>
      </c>
      <c r="O5" s="2">
        <f>K8</f>
        <v>26.852499999999999</v>
      </c>
    </row>
    <row r="6" spans="1:15" x14ac:dyDescent="0.3">
      <c r="A6" s="5">
        <v>41842</v>
      </c>
      <c r="B6">
        <v>227</v>
      </c>
      <c r="C6" t="s">
        <v>0</v>
      </c>
      <c r="D6" t="s">
        <v>23</v>
      </c>
      <c r="E6" s="5">
        <v>42284</v>
      </c>
      <c r="F6">
        <v>0.45789999999999997</v>
      </c>
      <c r="G6">
        <f t="shared" si="0"/>
        <v>0.45789999999999997</v>
      </c>
      <c r="H6">
        <f t="shared" si="1"/>
        <v>146.09677419354838</v>
      </c>
      <c r="I6">
        <v>150</v>
      </c>
      <c r="J6" s="2">
        <f t="shared" si="2"/>
        <v>33.602258064516128</v>
      </c>
      <c r="K6" s="2">
        <f>AVERAGE(J6:J7)</f>
        <v>33.301774193548383</v>
      </c>
      <c r="L6" s="2">
        <f>STDEV(J6:J7)</f>
        <v>0.42494836559694815</v>
      </c>
      <c r="N6" s="5">
        <v>41938</v>
      </c>
      <c r="O6" s="2">
        <f>K10</f>
        <v>42.17346774193549</v>
      </c>
    </row>
    <row r="7" spans="1:15" x14ac:dyDescent="0.3">
      <c r="A7" s="5">
        <v>41842</v>
      </c>
      <c r="B7">
        <v>227</v>
      </c>
      <c r="C7" t="s">
        <v>0</v>
      </c>
      <c r="D7" t="s">
        <v>24</v>
      </c>
      <c r="E7" s="5">
        <v>42284</v>
      </c>
      <c r="F7">
        <v>0.44979999999999998</v>
      </c>
      <c r="G7">
        <f t="shared" si="0"/>
        <v>0.44979999999999998</v>
      </c>
      <c r="H7">
        <f t="shared" si="1"/>
        <v>143.48387096774192</v>
      </c>
      <c r="I7">
        <v>150</v>
      </c>
      <c r="J7" s="2">
        <f t="shared" si="2"/>
        <v>33.001290322580644</v>
      </c>
      <c r="K7" s="2"/>
      <c r="L7" s="2"/>
    </row>
    <row r="8" spans="1:15" x14ac:dyDescent="0.3">
      <c r="A8" s="1">
        <v>41873</v>
      </c>
      <c r="B8">
        <v>227</v>
      </c>
      <c r="C8" t="s">
        <v>0</v>
      </c>
      <c r="D8" s="1" t="s">
        <v>1</v>
      </c>
      <c r="E8" s="1">
        <v>41910</v>
      </c>
      <c r="F8">
        <v>0.48270000000000002</v>
      </c>
      <c r="G8">
        <v>0.48210000000000003</v>
      </c>
      <c r="H8">
        <v>146.78787878787881</v>
      </c>
      <c r="I8">
        <v>200</v>
      </c>
      <c r="J8" s="2">
        <v>25.320909090909094</v>
      </c>
      <c r="K8" s="2">
        <f>AVERAGE(J8:J9)</f>
        <v>26.852499999999999</v>
      </c>
      <c r="L8" s="2">
        <f>STDEV(J8:J9)</f>
        <v>2.1659966356436962</v>
      </c>
    </row>
    <row r="9" spans="1:15" x14ac:dyDescent="0.3">
      <c r="A9" s="1">
        <v>41873</v>
      </c>
      <c r="B9">
        <v>227</v>
      </c>
      <c r="C9" t="s">
        <v>0</v>
      </c>
      <c r="D9" s="1" t="s">
        <v>1</v>
      </c>
      <c r="E9" s="1">
        <v>41910</v>
      </c>
      <c r="F9">
        <v>0.5413</v>
      </c>
      <c r="G9">
        <v>0.54069999999999996</v>
      </c>
      <c r="H9">
        <v>164.54545454545453</v>
      </c>
      <c r="I9">
        <v>200</v>
      </c>
      <c r="J9" s="2">
        <v>28.384090909090904</v>
      </c>
      <c r="K9" s="2"/>
      <c r="L9" s="2"/>
    </row>
    <row r="10" spans="1:15" x14ac:dyDescent="0.3">
      <c r="A10" s="5">
        <v>41938</v>
      </c>
      <c r="B10">
        <v>227</v>
      </c>
      <c r="C10" t="s">
        <v>0</v>
      </c>
      <c r="D10" t="s">
        <v>23</v>
      </c>
      <c r="E10" s="5">
        <v>42284</v>
      </c>
      <c r="F10">
        <v>0.79630000000000001</v>
      </c>
      <c r="G10">
        <f>F10</f>
        <v>0.79630000000000001</v>
      </c>
      <c r="H10">
        <f>(G10-0.005)/0.0031</f>
        <v>255.25806451612905</v>
      </c>
      <c r="I10">
        <v>200</v>
      </c>
      <c r="J10" s="2">
        <f>(H10*34.5)/I10</f>
        <v>44.032016129032264</v>
      </c>
      <c r="K10" s="2">
        <f>AVERAGE(J10:J11)</f>
        <v>42.17346774193549</v>
      </c>
      <c r="L10" s="2">
        <f>STDEV(J10:J11)</f>
        <v>2.6283843353589003</v>
      </c>
    </row>
    <row r="11" spans="1:15" x14ac:dyDescent="0.3">
      <c r="A11" s="5">
        <v>41938</v>
      </c>
      <c r="B11">
        <v>227</v>
      </c>
      <c r="C11" t="s">
        <v>0</v>
      </c>
      <c r="D11" t="s">
        <v>24</v>
      </c>
      <c r="E11" s="5">
        <v>42284</v>
      </c>
      <c r="F11">
        <v>0.72950000000000004</v>
      </c>
      <c r="G11">
        <f>F11</f>
        <v>0.72950000000000004</v>
      </c>
      <c r="H11">
        <f>(G11-0.005)/0.0031</f>
        <v>233.70967741935485</v>
      </c>
      <c r="I11">
        <v>200</v>
      </c>
      <c r="J11" s="2">
        <f>(H11*34.5)/I11</f>
        <v>40.314919354838715</v>
      </c>
      <c r="K11" s="2"/>
      <c r="L11" s="2"/>
    </row>
  </sheetData>
  <sortState ref="A2:K11">
    <sortCondition ref="A2:A11"/>
    <sortCondition ref="D2:D1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P13"/>
  <sheetViews>
    <sheetView workbookViewId="0">
      <selection activeCell="O2" sqref="O2:P6"/>
    </sheetView>
  </sheetViews>
  <sheetFormatPr defaultRowHeight="14.4" x14ac:dyDescent="0.3"/>
  <cols>
    <col min="1" max="1" width="12.21875" bestFit="1" customWidth="1"/>
    <col min="5" max="5" width="12.5546875" bestFit="1" customWidth="1"/>
    <col min="15" max="15" width="9.88671875" bestFit="1" customWidth="1"/>
  </cols>
  <sheetData>
    <row r="1" spans="1:16" x14ac:dyDescent="0.3">
      <c r="A1" t="s">
        <v>7</v>
      </c>
      <c r="B1" t="s">
        <v>5</v>
      </c>
      <c r="C1" t="s">
        <v>6</v>
      </c>
      <c r="D1" t="s">
        <v>8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18</v>
      </c>
      <c r="L1" t="s">
        <v>25</v>
      </c>
    </row>
    <row r="2" spans="1:16" x14ac:dyDescent="0.3">
      <c r="A2" s="5">
        <v>41789</v>
      </c>
      <c r="B2">
        <v>224</v>
      </c>
      <c r="C2" t="s">
        <v>0</v>
      </c>
      <c r="D2" t="s">
        <v>23</v>
      </c>
      <c r="E2" s="5">
        <v>42288</v>
      </c>
      <c r="F2">
        <v>9.7699999999999995E-2</v>
      </c>
      <c r="G2">
        <f>F2</f>
        <v>9.7699999999999995E-2</v>
      </c>
      <c r="H2">
        <f>(G2+0.0021)/0.0033</f>
        <v>30.242424242424242</v>
      </c>
      <c r="I2">
        <v>250</v>
      </c>
      <c r="J2" s="2">
        <f>(H2*34.5)/I2</f>
        <v>4.1734545454545451</v>
      </c>
      <c r="K2" s="2">
        <f>AVERAGE(J2:J3)</f>
        <v>4.048</v>
      </c>
      <c r="L2" s="2">
        <f>STDEV(J2:J3)</f>
        <v>0.17741951964316952</v>
      </c>
      <c r="O2" s="5">
        <v>41789</v>
      </c>
      <c r="P2" s="2">
        <f>K2</f>
        <v>4.048</v>
      </c>
    </row>
    <row r="3" spans="1:16" x14ac:dyDescent="0.3">
      <c r="A3" s="5">
        <v>41789</v>
      </c>
      <c r="B3">
        <v>224</v>
      </c>
      <c r="C3" t="s">
        <v>0</v>
      </c>
      <c r="D3" t="s">
        <v>24</v>
      </c>
      <c r="E3" s="5">
        <v>42288</v>
      </c>
      <c r="F3">
        <v>9.1700000000000004E-2</v>
      </c>
      <c r="G3">
        <f>F3</f>
        <v>9.1700000000000004E-2</v>
      </c>
      <c r="H3">
        <f>(G3+0.0021)/0.0033</f>
        <v>28.424242424242426</v>
      </c>
      <c r="I3">
        <v>250</v>
      </c>
      <c r="J3" s="2">
        <f t="shared" ref="J3:J5" si="0">(H3*34.5)/I3</f>
        <v>3.922545454545455</v>
      </c>
      <c r="L3" s="2"/>
      <c r="O3" s="5">
        <v>41814</v>
      </c>
      <c r="P3" s="2">
        <f>K4</f>
        <v>2.7746363636363638</v>
      </c>
    </row>
    <row r="4" spans="1:16" x14ac:dyDescent="0.3">
      <c r="A4" s="5">
        <v>41814</v>
      </c>
      <c r="B4">
        <v>224</v>
      </c>
      <c r="C4" t="s">
        <v>0</v>
      </c>
      <c r="D4" t="s">
        <v>23</v>
      </c>
      <c r="E4" s="5">
        <v>42288</v>
      </c>
      <c r="F4">
        <v>6.4600000000000005E-2</v>
      </c>
      <c r="G4">
        <f>F4</f>
        <v>6.4600000000000005E-2</v>
      </c>
      <c r="H4">
        <f>(G4+0.0021)/0.0033</f>
        <v>20.212121212121215</v>
      </c>
      <c r="I4">
        <v>250</v>
      </c>
      <c r="J4" s="2">
        <f t="shared" si="0"/>
        <v>2.7892727272727273</v>
      </c>
      <c r="K4" s="2">
        <f>AVERAGE(J4:J5)</f>
        <v>2.7746363636363638</v>
      </c>
      <c r="L4" s="2">
        <f>STDEV(J4:J5)</f>
        <v>2.0698943958370047E-2</v>
      </c>
      <c r="O4" s="5">
        <v>41842</v>
      </c>
      <c r="P4" s="2">
        <f>K8</f>
        <v>3.2513636363636369</v>
      </c>
    </row>
    <row r="5" spans="1:16" x14ac:dyDescent="0.3">
      <c r="A5" s="5">
        <v>41814</v>
      </c>
      <c r="B5">
        <v>224</v>
      </c>
      <c r="C5" t="s">
        <v>0</v>
      </c>
      <c r="D5" t="s">
        <v>24</v>
      </c>
      <c r="E5" s="5">
        <v>42288</v>
      </c>
      <c r="F5">
        <v>6.3899999999999998E-2</v>
      </c>
      <c r="G5">
        <f>F5</f>
        <v>6.3899999999999998E-2</v>
      </c>
      <c r="H5">
        <f>(G5+0.0021)/0.0033</f>
        <v>20</v>
      </c>
      <c r="I5">
        <v>250</v>
      </c>
      <c r="J5" s="2">
        <f t="shared" si="0"/>
        <v>2.76</v>
      </c>
      <c r="L5" s="2"/>
      <c r="O5" s="5">
        <v>41873</v>
      </c>
      <c r="P5" s="2">
        <f>K10</f>
        <v>3.9580909090909087</v>
      </c>
    </row>
    <row r="6" spans="1:16" x14ac:dyDescent="0.3">
      <c r="A6" s="1">
        <v>41834</v>
      </c>
      <c r="B6">
        <v>224</v>
      </c>
      <c r="C6" t="s">
        <v>2</v>
      </c>
      <c r="D6" s="1" t="s">
        <v>1</v>
      </c>
      <c r="E6" s="1">
        <v>41910</v>
      </c>
      <c r="F6">
        <v>7.2999999999999995E-2</v>
      </c>
      <c r="G6">
        <v>7.2399999999999992E-2</v>
      </c>
      <c r="H6">
        <v>22.636363636363633</v>
      </c>
      <c r="I6" s="3">
        <v>200</v>
      </c>
      <c r="J6" s="2">
        <v>3.9047727272727268</v>
      </c>
      <c r="K6" s="2">
        <f>AVERAGE(J6:J7)</f>
        <v>3.9047727272727268</v>
      </c>
      <c r="L6" s="2" t="e">
        <f>STDEV(J6:J7)</f>
        <v>#DIV/0!</v>
      </c>
      <c r="M6" t="s">
        <v>26</v>
      </c>
      <c r="O6" s="5">
        <v>41938</v>
      </c>
      <c r="P6" s="2">
        <f>K12</f>
        <v>6.8465806451612901</v>
      </c>
    </row>
    <row r="7" spans="1:16" x14ac:dyDescent="0.3">
      <c r="A7" s="1">
        <v>41834</v>
      </c>
      <c r="B7">
        <v>224</v>
      </c>
      <c r="C7" t="s">
        <v>2</v>
      </c>
      <c r="D7" s="1" t="s">
        <v>1</v>
      </c>
      <c r="E7" s="1">
        <v>41910</v>
      </c>
      <c r="F7">
        <v>0.26590000000000003</v>
      </c>
      <c r="G7">
        <v>0.26530000000000004</v>
      </c>
      <c r="H7">
        <v>81.090909090909108</v>
      </c>
      <c r="I7" s="3">
        <v>200</v>
      </c>
      <c r="J7" s="2"/>
      <c r="L7" s="2"/>
    </row>
    <row r="8" spans="1:16" x14ac:dyDescent="0.3">
      <c r="A8" s="5">
        <v>41842</v>
      </c>
      <c r="B8">
        <v>224</v>
      </c>
      <c r="C8" t="s">
        <v>0</v>
      </c>
      <c r="D8" t="s">
        <v>23</v>
      </c>
      <c r="E8" s="5">
        <v>42288</v>
      </c>
      <c r="F8">
        <v>7.5399999999999995E-2</v>
      </c>
      <c r="G8">
        <f>F8</f>
        <v>7.5399999999999995E-2</v>
      </c>
      <c r="H8">
        <f>(G8+0.0021)/0.0033</f>
        <v>23.484848484848484</v>
      </c>
      <c r="I8" s="3">
        <v>250</v>
      </c>
      <c r="J8" s="2">
        <f>(H8*34.5)/I8</f>
        <v>3.2409090909090912</v>
      </c>
      <c r="K8" s="2">
        <f>AVERAGE(J8:J9)</f>
        <v>3.2513636363636369</v>
      </c>
      <c r="L8" s="2">
        <f>STDEV(J8:J9)</f>
        <v>1.4784959970264232E-2</v>
      </c>
    </row>
    <row r="9" spans="1:16" x14ac:dyDescent="0.3">
      <c r="A9" s="5">
        <v>41842</v>
      </c>
      <c r="B9">
        <v>224</v>
      </c>
      <c r="C9" t="s">
        <v>0</v>
      </c>
      <c r="D9" t="s">
        <v>24</v>
      </c>
      <c r="E9" s="5">
        <v>42288</v>
      </c>
      <c r="F9">
        <v>7.5899999999999995E-2</v>
      </c>
      <c r="G9">
        <f>F9</f>
        <v>7.5899999999999995E-2</v>
      </c>
      <c r="H9">
        <f>(G9+0.0021)/0.0033</f>
        <v>23.636363636363637</v>
      </c>
      <c r="I9" s="3">
        <v>250</v>
      </c>
      <c r="J9" s="2">
        <f>(H9*34.5)/I9</f>
        <v>3.2618181818181822</v>
      </c>
      <c r="L9" s="2"/>
    </row>
    <row r="10" spans="1:16" x14ac:dyDescent="0.3">
      <c r="A10" s="1">
        <v>41873</v>
      </c>
      <c r="B10">
        <v>224</v>
      </c>
      <c r="C10" t="s">
        <v>0</v>
      </c>
      <c r="D10" s="1" t="s">
        <v>1</v>
      </c>
      <c r="E10" s="1">
        <v>41910</v>
      </c>
      <c r="F10">
        <v>0.1137</v>
      </c>
      <c r="G10">
        <v>0.11309999999999999</v>
      </c>
      <c r="H10">
        <v>34.969696969696969</v>
      </c>
      <c r="I10">
        <v>250</v>
      </c>
      <c r="J10" s="2">
        <v>4.8258181818181818</v>
      </c>
      <c r="K10" s="2">
        <f>AVERAGE(J10:J11)</f>
        <v>3.9580909090909087</v>
      </c>
      <c r="L10" s="2">
        <f>STDEV(J10:J11)</f>
        <v>1.2271516775319273</v>
      </c>
    </row>
    <row r="11" spans="1:16" x14ac:dyDescent="0.3">
      <c r="A11" s="1">
        <v>41873</v>
      </c>
      <c r="B11">
        <v>224</v>
      </c>
      <c r="C11" t="s">
        <v>0</v>
      </c>
      <c r="D11" s="1" t="s">
        <v>1</v>
      </c>
      <c r="E11" s="1">
        <v>41910</v>
      </c>
      <c r="F11">
        <v>7.22E-2</v>
      </c>
      <c r="G11">
        <v>7.1599999999999997E-2</v>
      </c>
      <c r="H11">
        <v>22.393939393939391</v>
      </c>
      <c r="I11">
        <v>250</v>
      </c>
      <c r="J11" s="2">
        <v>3.090363636363636</v>
      </c>
      <c r="L11" s="2"/>
    </row>
    <row r="12" spans="1:16" x14ac:dyDescent="0.3">
      <c r="A12" s="5">
        <v>41938</v>
      </c>
      <c r="B12">
        <v>224</v>
      </c>
      <c r="C12" t="s">
        <v>0</v>
      </c>
      <c r="D12" t="s">
        <v>23</v>
      </c>
      <c r="E12" s="5">
        <v>42284</v>
      </c>
      <c r="F12">
        <v>0.15529999999999999</v>
      </c>
      <c r="G12">
        <f>F12</f>
        <v>0.15529999999999999</v>
      </c>
      <c r="H12">
        <f>(G12-0.005)/0.0031</f>
        <v>48.483870967741936</v>
      </c>
      <c r="I12">
        <v>250</v>
      </c>
      <c r="J12" s="2">
        <f>(H12*34.5)/I12</f>
        <v>6.6907741935483873</v>
      </c>
      <c r="K12" s="2">
        <f>AVERAGE(J12:J13)</f>
        <v>6.8465806451612901</v>
      </c>
      <c r="L12" s="2">
        <f>STDEV(J12:J13)</f>
        <v>0.22034359697619443</v>
      </c>
    </row>
    <row r="13" spans="1:16" x14ac:dyDescent="0.3">
      <c r="A13" s="5">
        <v>41938</v>
      </c>
      <c r="B13">
        <v>224</v>
      </c>
      <c r="C13" t="s">
        <v>0</v>
      </c>
      <c r="D13" t="s">
        <v>24</v>
      </c>
      <c r="E13" s="5">
        <v>42284</v>
      </c>
      <c r="F13">
        <v>0.1623</v>
      </c>
      <c r="G13">
        <f>F13</f>
        <v>0.1623</v>
      </c>
      <c r="H13">
        <f>(G13-0.005)/0.0031</f>
        <v>50.741935483870968</v>
      </c>
      <c r="I13">
        <v>250</v>
      </c>
      <c r="J13" s="2">
        <f>(H13*34.5)/I13</f>
        <v>7.0023870967741928</v>
      </c>
    </row>
  </sheetData>
  <sortState ref="A2:K13">
    <sortCondition ref="A2:A13"/>
    <sortCondition ref="D2:D1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222</vt:lpstr>
      <vt:lpstr>221</vt:lpstr>
      <vt:lpstr>114</vt:lpstr>
      <vt:lpstr>302</vt:lpstr>
      <vt:lpstr>239</vt:lpstr>
      <vt:lpstr>240</vt:lpstr>
      <vt:lpstr>227</vt:lpstr>
      <vt:lpstr>224</vt:lpstr>
      <vt:lpstr>Standard Curves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2014-10-07T16:53:28Z</dcterms:created>
  <dcterms:modified xsi:type="dcterms:W3CDTF">2015-10-15T23:54:00Z</dcterms:modified>
</cp:coreProperties>
</file>