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440" windowHeight="7815" activeTab="7"/>
  </bookViews>
  <sheets>
    <sheet name="Lakes" sheetId="1" r:id="rId1"/>
    <sheet name="August 3 day Point Source" sheetId="2" r:id="rId2"/>
    <sheet name="Pulsed" sheetId="3" r:id="rId3"/>
    <sheet name="Silver" sheetId="4" r:id="rId4"/>
    <sheet name="Tiles" sheetId="7" r:id="rId5"/>
    <sheet name="Anions and others" sheetId="5" r:id="rId6"/>
    <sheet name="Hypo 221 and 222" sheetId="8" r:id="rId7"/>
    <sheet name="Total" sheetId="6" r:id="rId8"/>
  </sheets>
  <calcPr calcId="145621"/>
</workbook>
</file>

<file path=xl/calcChain.xml><?xml version="1.0" encoding="utf-8"?>
<calcChain xmlns="http://schemas.openxmlformats.org/spreadsheetml/2006/main">
  <c r="J20" i="6" l="1"/>
  <c r="J3" i="6"/>
  <c r="J4" i="6"/>
  <c r="J5" i="6"/>
  <c r="J6" i="6"/>
  <c r="J7" i="6"/>
  <c r="J8" i="6"/>
  <c r="J10" i="6"/>
  <c r="J11" i="6"/>
  <c r="J12" i="6"/>
  <c r="J13" i="6"/>
  <c r="J14" i="6"/>
  <c r="J15" i="6"/>
  <c r="J16" i="6"/>
  <c r="J17" i="6"/>
  <c r="J2" i="6"/>
  <c r="F6" i="6" l="1"/>
  <c r="E15" i="6"/>
  <c r="E12" i="6"/>
  <c r="E2" i="6"/>
  <c r="E17" i="6"/>
  <c r="E7" i="6"/>
  <c r="E11" i="6"/>
  <c r="E5" i="6"/>
  <c r="E16" i="6"/>
  <c r="E8" i="6"/>
  <c r="E6" i="6"/>
  <c r="D25" i="8"/>
  <c r="D24" i="8"/>
  <c r="D22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1"/>
  <c r="E13" i="6" l="1"/>
  <c r="E3" i="6" l="1"/>
  <c r="E10" i="6"/>
  <c r="E4" i="6"/>
  <c r="E9" i="6"/>
  <c r="E12" i="4" l="1"/>
  <c r="E4" i="4"/>
  <c r="E5" i="4"/>
  <c r="E6" i="4"/>
  <c r="E7" i="4"/>
  <c r="E8" i="4"/>
  <c r="E9" i="4"/>
  <c r="E10" i="4"/>
  <c r="E11" i="4"/>
  <c r="E3" i="4"/>
  <c r="D18" i="2" l="1"/>
  <c r="D17" i="2"/>
  <c r="D16" i="2"/>
  <c r="D15" i="2"/>
  <c r="D14" i="2"/>
  <c r="D13" i="2"/>
  <c r="D12" i="2"/>
  <c r="D11" i="2"/>
  <c r="D10" i="2"/>
  <c r="D9" i="2"/>
  <c r="D8" i="2"/>
  <c r="D7" i="2"/>
  <c r="D6" i="2"/>
  <c r="D4" i="2"/>
  <c r="D5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<sst xmlns="http://schemas.openxmlformats.org/spreadsheetml/2006/main" count="514" uniqueCount="215">
  <si>
    <t>Sample</t>
  </si>
  <si>
    <t>Algal counts</t>
  </si>
  <si>
    <t>Storage</t>
  </si>
  <si>
    <t>amber bottles</t>
  </si>
  <si>
    <t>cryovials with formaldehyde</t>
  </si>
  <si>
    <t>Viral Abundance (3 per lake)</t>
  </si>
  <si>
    <t>Bacterial Abundance (3 per lake)</t>
  </si>
  <si>
    <t>Zooplankton preserved in water sample (1 per lake)</t>
  </si>
  <si>
    <t>wide mouth glass jar</t>
  </si>
  <si>
    <t>Rotifers preserved in water sample (1 per lake)</t>
  </si>
  <si>
    <t>TP nutrient (1 per lake)</t>
  </si>
  <si>
    <t>125 mL plastic bottle, fridge</t>
  </si>
  <si>
    <t>DOC/TDN water sample (1 per lake)</t>
  </si>
  <si>
    <t>NH4/TDP (1 per lake)</t>
  </si>
  <si>
    <t>NO3/NO2 (1 per lake)</t>
  </si>
  <si>
    <t>Pigments filter (1 per lake)</t>
  </si>
  <si>
    <t>Al foil in freezer</t>
  </si>
  <si>
    <t>Seston CN (2 ashed filters in same bag)</t>
  </si>
  <si>
    <t>Seston P (2 ashed filters in same bag)</t>
  </si>
  <si>
    <t>plastic bags, oven dried</t>
  </si>
  <si>
    <t>Seston Chl A (2 per lake, unashed)</t>
  </si>
  <si>
    <t>BP CN (2 ashed filters in same bag)</t>
  </si>
  <si>
    <t>BP P (2 ashed filters in same bag)</t>
  </si>
  <si>
    <t>BP Chl A (2 per lake, unashed)</t>
  </si>
  <si>
    <t>DNA sample ( 1 per lake)</t>
  </si>
  <si>
    <t>FIlter in DNAase free vial</t>
  </si>
  <si>
    <t>Number needed per event</t>
  </si>
  <si>
    <t>Total</t>
  </si>
  <si>
    <t>Algal counts (1 per lake)</t>
  </si>
  <si>
    <t>Amber bottles</t>
  </si>
  <si>
    <t>Cryovials</t>
  </si>
  <si>
    <t>Wide mouth jars</t>
  </si>
  <si>
    <t>Plastic 125 mL</t>
  </si>
  <si>
    <t>GFF pigments</t>
  </si>
  <si>
    <t>DNA</t>
  </si>
  <si>
    <t>Ag+</t>
  </si>
  <si>
    <t>4% nitric acid?</t>
  </si>
  <si>
    <t>TAg</t>
  </si>
  <si>
    <t>To final concentration of 4% nitric acid</t>
  </si>
  <si>
    <t>DAg</t>
  </si>
  <si>
    <t>Filtrate to final concentration of 4% nitric acid. In 15 ml falcon tube</t>
  </si>
  <si>
    <t>Seston Ag</t>
  </si>
  <si>
    <t>Filter in 5 mls of 4% nitric acid in a 15 ml falcon tube</t>
  </si>
  <si>
    <t>Bacterial Abundance (A and B)</t>
  </si>
  <si>
    <t>gradient</t>
  </si>
  <si>
    <t>monthly</t>
  </si>
  <si>
    <t>BP Ag</t>
  </si>
  <si>
    <t>0.8 filter in 5 mls of 4% nitric acid in a 15 ml falcon tube</t>
  </si>
  <si>
    <t>1.2-0.2 Ag</t>
  </si>
  <si>
    <t>0.2 filter in 5 mls of 4% nitric acid in a 15 ml falcon tube</t>
  </si>
  <si>
    <t>35-1.2 Ag</t>
  </si>
  <si>
    <t>3 tows (80 um netting) split with CNP</t>
  </si>
  <si>
    <t>Filter onto 80 um mesh. Scrape off biomass and dry</t>
  </si>
  <si>
    <t>3 tows (80 um netting then 20 um) split with CNP</t>
  </si>
  <si>
    <t>Filter onto 20 um mesh. Scrape off biomass and dry</t>
  </si>
  <si>
    <t>Periphyton Ag</t>
  </si>
  <si>
    <t>Scrape tiles Filter 10mls slurry on 0.8 um polycarb</t>
  </si>
  <si>
    <t>Filter in 5ml 4% nitric acid</t>
  </si>
  <si>
    <t>located near leaf pack locations (5)</t>
  </si>
  <si>
    <t>Ashed gff</t>
  </si>
  <si>
    <t>unashed gff</t>
  </si>
  <si>
    <t>0.8 polycarb filter</t>
  </si>
  <si>
    <t>0.8 polycarb filter with prefiltered water</t>
  </si>
  <si>
    <t>oven dry in weigh boat</t>
  </si>
  <si>
    <t>no filtering</t>
  </si>
  <si>
    <t>0.2 polycarb</t>
  </si>
  <si>
    <t xml:space="preserve">0.2 polycarb filter? </t>
  </si>
  <si>
    <t>1.2 then 0.2 polycarb</t>
  </si>
  <si>
    <t>1.2 polycarb</t>
  </si>
  <si>
    <t xml:space="preserve">TAg </t>
  </si>
  <si>
    <t>(screen 35 mesh all silver)</t>
  </si>
  <si>
    <t>amount</t>
  </si>
  <si>
    <t>Filter</t>
  </si>
  <si>
    <t>Sediment Settling Ag traps</t>
  </si>
  <si>
    <t>0.8 polycarbonate</t>
  </si>
  <si>
    <t>Preserve</t>
  </si>
  <si>
    <t>Gradient</t>
  </si>
  <si>
    <t>Total (5 months)</t>
  </si>
  <si>
    <t>Zooplankton Ag (mesh)</t>
  </si>
  <si>
    <t>Rotifer Ag (mesh)</t>
  </si>
  <si>
    <t>0.2 Polycarb= 75</t>
  </si>
  <si>
    <t>1.2 Polycarb = 50</t>
  </si>
  <si>
    <t>0.8 Polycarb =95</t>
  </si>
  <si>
    <t>Total storage</t>
  </si>
  <si>
    <t>15 mL Falcon tubes = 220</t>
  </si>
  <si>
    <t>Ashed GFF</t>
  </si>
  <si>
    <t>Unashed GFF</t>
  </si>
  <si>
    <t>0.2 polycarb FIlter in DNAase free vial</t>
  </si>
  <si>
    <t>0.2 polycarb 4% nitric acid? 15 mL falcon</t>
  </si>
  <si>
    <t>No filter, 35 mesh. To final concentration of 4% nitric acid 15 mL falcon</t>
  </si>
  <si>
    <t>0.2 polycarb Filtrate to final concentration of 4% nitric acid. In 15 ml falcon tube</t>
  </si>
  <si>
    <t>0.8 polycarb Filter in 5 mls of 4% nitric acid in a 15 ml falcon tube</t>
  </si>
  <si>
    <t>0.8 polycarb</t>
  </si>
  <si>
    <t>Falcon tube (15 mL)</t>
  </si>
  <si>
    <t xml:space="preserve">DNAase free vial </t>
  </si>
  <si>
    <t>Total (of 3 days)</t>
  </si>
  <si>
    <t>0.2 polycarb Filter in DNAase free vial</t>
  </si>
  <si>
    <t>no filtering 15 mL falcon tube</t>
  </si>
  <si>
    <t>0.2 polycarb 15 mL falcon tube</t>
  </si>
  <si>
    <t>0.8 polycarb filter 15 mL falcon tube</t>
  </si>
  <si>
    <t>0.8 polycarb filter with prefiltered water 15 mL falcon tube</t>
  </si>
  <si>
    <t>1.2 then 0.2 polycarb 15 mL falcon tube</t>
  </si>
  <si>
    <t>1.2 polycarb 15 mL falcon tube</t>
  </si>
  <si>
    <t>0.2 polycarb filter 15 mL falcon tube</t>
  </si>
  <si>
    <t>0.2 needed</t>
  </si>
  <si>
    <t>Total Filters per lake</t>
  </si>
  <si>
    <t>Grand total (222 and 221)</t>
  </si>
  <si>
    <t>0.2 Polycarb= 150</t>
  </si>
  <si>
    <t>1.2 Polycarb = 100</t>
  </si>
  <si>
    <t>15 mL Falcon tubes = 440</t>
  </si>
  <si>
    <t>0.8 Polycarb =190</t>
  </si>
  <si>
    <t>Lakes 221 and 222</t>
  </si>
  <si>
    <t>Periphyton CN</t>
  </si>
  <si>
    <t>Periphyton P</t>
  </si>
  <si>
    <t>Periphyton Chl-A</t>
  </si>
  <si>
    <t>Periphyton DNA</t>
  </si>
  <si>
    <t>Tiles</t>
  </si>
  <si>
    <t>Triplicate</t>
  </si>
  <si>
    <t>Total For both lakes</t>
  </si>
  <si>
    <t>ashed gff</t>
  </si>
  <si>
    <t>0.2 polycarbonate</t>
  </si>
  <si>
    <t>amber bottle or covered</t>
  </si>
  <si>
    <t>falcon tube</t>
  </si>
  <si>
    <t>plastic</t>
  </si>
  <si>
    <t>foil</t>
  </si>
  <si>
    <t>dnaase free</t>
  </si>
  <si>
    <t>amber bottle</t>
  </si>
  <si>
    <t>Cations</t>
  </si>
  <si>
    <t>Pre filter with GF/F. Then filter with 0.2 polycarb</t>
  </si>
  <si>
    <t>Freeze in acid washed plastic 125ml bottles</t>
  </si>
  <si>
    <t>Anions</t>
  </si>
  <si>
    <t>Monthly</t>
  </si>
  <si>
    <t>n=5</t>
  </si>
  <si>
    <t>n=1</t>
  </si>
  <si>
    <t>Pulsed</t>
  </si>
  <si>
    <t>Larger GFF</t>
  </si>
  <si>
    <t>Larger 0.2</t>
  </si>
  <si>
    <t xml:space="preserve">125 mL plastic </t>
  </si>
  <si>
    <t>BP production</t>
  </si>
  <si>
    <t>BP respiration</t>
  </si>
  <si>
    <t>Each nutrient event we filter 500 mL through large gff</t>
  </si>
  <si>
    <t>then by 0.2 polycarb large</t>
  </si>
  <si>
    <t>Prefilter for BP (3 to 4 L large gf/c)</t>
  </si>
  <si>
    <t xml:space="preserve">then by 1.2 polycarb </t>
  </si>
  <si>
    <t>might need several X3?</t>
  </si>
  <si>
    <t>BP Respiration</t>
  </si>
  <si>
    <t>scint vials a,b</t>
  </si>
  <si>
    <t>scint vials ab</t>
  </si>
  <si>
    <t>ab scint</t>
  </si>
  <si>
    <t>Large GFF</t>
  </si>
  <si>
    <t>Large 0.2 poly</t>
  </si>
  <si>
    <t>Large 1.2 poly</t>
  </si>
  <si>
    <t>Large Gf/C</t>
  </si>
  <si>
    <t>Scint tubes</t>
  </si>
  <si>
    <t>Large gff</t>
  </si>
  <si>
    <t>Scint vial</t>
  </si>
  <si>
    <t>Small 0.2 polycarb</t>
  </si>
  <si>
    <t>Small 0.8 polycarb</t>
  </si>
  <si>
    <t>Plastic bottles</t>
  </si>
  <si>
    <t>ashed GFF</t>
  </si>
  <si>
    <t>DNAase free vial</t>
  </si>
  <si>
    <t>Falcon tube 15 mL</t>
  </si>
  <si>
    <t>Large 0.2 polycarb</t>
  </si>
  <si>
    <t>Large 1.2 polycarb</t>
  </si>
  <si>
    <t>Large GF/C</t>
  </si>
  <si>
    <t>Scint vials</t>
  </si>
  <si>
    <t>algal</t>
  </si>
  <si>
    <t>Unashed filters</t>
  </si>
  <si>
    <t>polycarb 0.2 for dna</t>
  </si>
  <si>
    <t>15mL falcon tubes</t>
  </si>
  <si>
    <t>0.2polycarb</t>
  </si>
  <si>
    <t>Plastic bottles 125 mL</t>
  </si>
  <si>
    <t>13C/15N Seston</t>
  </si>
  <si>
    <t>1.2 polycarb then ashed gff</t>
  </si>
  <si>
    <t>dry</t>
  </si>
  <si>
    <t>twice?</t>
  </si>
  <si>
    <t>n=2</t>
  </si>
  <si>
    <t>Interval</t>
  </si>
  <si>
    <t>na</t>
  </si>
  <si>
    <t>13C/15N BP</t>
  </si>
  <si>
    <t>13C/15N periphyton</t>
  </si>
  <si>
    <t>13C/15N zooplankton</t>
  </si>
  <si>
    <t>13C/15N rotifer</t>
  </si>
  <si>
    <t>mesh</t>
  </si>
  <si>
    <t>13C natural abundance</t>
  </si>
  <si>
    <t>15N natural abundance</t>
  </si>
  <si>
    <t>1 L bottle</t>
  </si>
  <si>
    <t>gff pre filter, 0.2 polycarb</t>
  </si>
  <si>
    <t>Ashed</t>
  </si>
  <si>
    <t>Polycarb 1.2</t>
  </si>
  <si>
    <t>or 4</t>
  </si>
  <si>
    <t>Hypo total</t>
  </si>
  <si>
    <t>add hypo</t>
  </si>
  <si>
    <t>cryo</t>
  </si>
  <si>
    <t>gff</t>
  </si>
  <si>
    <t>ashed</t>
  </si>
  <si>
    <t>unashed</t>
  </si>
  <si>
    <t>Lake 221 and 222</t>
  </si>
  <si>
    <t>(5 months)</t>
  </si>
  <si>
    <t>Hypo 1 sampling event</t>
  </si>
  <si>
    <t>scint vial</t>
  </si>
  <si>
    <t>wide mouth jar</t>
  </si>
  <si>
    <t>plastic 125 mL</t>
  </si>
  <si>
    <t>Unashed</t>
  </si>
  <si>
    <t>Large 0.2 poly carb</t>
  </si>
  <si>
    <t>small 0.2 polycarb</t>
  </si>
  <si>
    <t>Total sum</t>
  </si>
  <si>
    <t>Price/pack</t>
  </si>
  <si>
    <t>Packs</t>
  </si>
  <si>
    <t>have</t>
  </si>
  <si>
    <t>john</t>
  </si>
  <si>
    <t>probaby have</t>
  </si>
  <si>
    <t>canadian tire</t>
  </si>
  <si>
    <t>Sum</t>
  </si>
  <si>
    <t>$$$$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</si>
</sst>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0" borderId="0" xfId="0" applyFill="1" applyAlignme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4" borderId="0" xfId="0" applyFill="1" applyAlignment="1"/>
    <xf numFmtId="0" fontId="0" fillId="4" borderId="0" xfId="0" applyFill="1" applyBorder="1" applyAlignment="1">
      <alignment vertical="center" wrapText="1"/>
    </xf>
    <xf numFmtId="0" fontId="0" fillId="11" borderId="0" xfId="0" applyFill="1" applyAlignment="1"/>
    <xf numFmtId="0" fontId="0" fillId="11" borderId="0" xfId="0" applyFill="1" applyBorder="1" applyAlignment="1">
      <alignment vertical="center" wrapText="1"/>
    </xf>
    <xf numFmtId="0" fontId="0" fillId="13" borderId="0" xfId="0" applyFill="1"/>
    <xf numFmtId="0" fontId="0" fillId="13" borderId="0" xfId="0" applyFill="1" applyAlignment="1">
      <alignment wrapText="1"/>
    </xf>
    <xf numFmtId="0" fontId="0" fillId="12" borderId="0" xfId="0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2" fillId="14" borderId="0" xfId="0" applyFont="1" applyFill="1"/>
    <xf numFmtId="0" fontId="2" fillId="16" borderId="0" xfId="0" applyFont="1" applyFill="1"/>
    <xf numFmtId="0" fontId="0" fillId="14" borderId="0" xfId="0" applyFill="1"/>
    <xf numFmtId="0" fontId="0" fillId="15" borderId="0" xfId="0" applyFill="1"/>
    <xf numFmtId="0" fontId="0" fillId="17" borderId="0" xfId="0" applyFill="1"/>
    <xf numFmtId="0" fontId="0" fillId="17" borderId="0" xfId="0" applyFill="1" applyAlignment="1">
      <alignment wrapText="1"/>
    </xf>
    <xf numFmtId="0" fontId="0" fillId="18" borderId="0" xfId="0" applyFill="1"/>
    <xf numFmtId="0" fontId="0" fillId="19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152400</xdr:rowOff>
    </xdr:from>
    <xdr:to>
      <xdr:col>14</xdr:col>
      <xdr:colOff>495300</xdr:colOff>
      <xdr:row>17</xdr:row>
      <xdr:rowOff>180975</xdr:rowOff>
    </xdr:to>
    <xdr:sp macro="" textlink="">
      <xdr:nvSpPr>
        <xdr:cNvPr id="2" name="TextBox 1"/>
        <xdr:cNvSpPr txBox="1"/>
      </xdr:nvSpPr>
      <xdr:spPr>
        <a:xfrm>
          <a:off x="10953750" y="152400"/>
          <a:ext cx="2905125" cy="3267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Lakes we will sample will</a:t>
          </a:r>
          <a:r>
            <a:rPr lang="en-US" sz="1100" baseline="0"/>
            <a:t> occur monthly (May-Oct minus Sept so 5)  once monthly at Center buoy.</a:t>
          </a:r>
        </a:p>
        <a:p>
          <a:r>
            <a:rPr lang="en-US" sz="1100" baseline="0"/>
            <a:t>Eight lakes are sampled.</a:t>
          </a:r>
        </a:p>
        <a:p>
          <a:endParaRPr lang="en-US" sz="1100" baseline="0"/>
        </a:p>
        <a:p>
          <a:r>
            <a:rPr lang="en-US" sz="1100" baseline="0"/>
            <a:t>So we need  320 ashed, 160 unashed, 40 DNA (which we might have)</a:t>
          </a:r>
        </a:p>
        <a:p>
          <a:endParaRPr lang="en-US" sz="1100" baseline="0"/>
        </a:p>
        <a:p>
          <a:r>
            <a:rPr lang="en-US" sz="1100" baseline="0"/>
            <a:t>I forgot Hypo of 221 and 222 so add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152400</xdr:rowOff>
    </xdr:from>
    <xdr:to>
      <xdr:col>9</xdr:col>
      <xdr:colOff>228600</xdr:colOff>
      <xdr:row>7</xdr:row>
      <xdr:rowOff>95250</xdr:rowOff>
    </xdr:to>
    <xdr:sp macro="" textlink="">
      <xdr:nvSpPr>
        <xdr:cNvPr id="2" name="TextBox 1"/>
        <xdr:cNvSpPr txBox="1"/>
      </xdr:nvSpPr>
      <xdr:spPr>
        <a:xfrm>
          <a:off x="10668000" y="152400"/>
          <a:ext cx="1419225" cy="1276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lugols lets use small scintalation vials (10 mL and</a:t>
          </a:r>
          <a:r>
            <a:rPr lang="en-US" sz="1100" baseline="0"/>
            <a:t> tape them instead of amber?)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4</xdr:row>
      <xdr:rowOff>57150</xdr:rowOff>
    </xdr:from>
    <xdr:to>
      <xdr:col>16</xdr:col>
      <xdr:colOff>104775</xdr:colOff>
      <xdr:row>16</xdr:row>
      <xdr:rowOff>95250</xdr:rowOff>
    </xdr:to>
    <xdr:sp macro="" textlink="">
      <xdr:nvSpPr>
        <xdr:cNvPr id="2" name="TextBox 1"/>
        <xdr:cNvSpPr txBox="1"/>
      </xdr:nvSpPr>
      <xdr:spPr>
        <a:xfrm>
          <a:off x="8820150" y="819150"/>
          <a:ext cx="344805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Algal</a:t>
          </a:r>
          <a:r>
            <a:rPr lang="en-US" sz="1100" baseline="0"/>
            <a:t> counts (224) were originally placed in amber bottles, we could reduce the amount taken and use smaller containers (scint vials? others?).</a:t>
          </a:r>
        </a:p>
        <a:p>
          <a:endParaRPr lang="en-US" sz="1100" baseline="0"/>
        </a:p>
        <a:p>
          <a:r>
            <a:rPr lang="en-US" sz="1100" baseline="0"/>
            <a:t>Ag samples here are all placed in falcon tubes, same as above, I think we can use scint vials instead.</a:t>
          </a:r>
        </a:p>
        <a:p>
          <a:endParaRPr lang="en-US" sz="1100" baseline="0"/>
        </a:p>
        <a:p>
          <a:r>
            <a:rPr lang="en-US" sz="1100" baseline="0"/>
            <a:t>13C/15N I am not sure exactly what is needed or how often, I think we could probably reduce natural abundance to just CB so we would only need 4 1 L bottles</a:t>
          </a:r>
        </a:p>
        <a:p>
          <a:endParaRPr lang="en-US" sz="1100" baseline="0"/>
        </a:p>
        <a:p>
          <a:r>
            <a:rPr lang="en-US" sz="1100" baseline="0"/>
            <a:t>BP respiration I was not sure what we need as for storage, but it should be similar  numbers to production.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27"/>
  <sheetViews>
    <sheetView workbookViewId="0">
      <selection activeCell="A2" sqref="A2:A24"/>
    </sheetView>
  </sheetViews>
  <sheetFormatPr defaultRowHeight="15" x14ac:dyDescent="0.25"/>
  <cols>
    <col min="1" max="1" width="47.85546875" bestFit="1" customWidth="1"/>
    <col min="2" max="2" width="26.7109375" bestFit="1" customWidth="1"/>
    <col min="3" max="3" width="25" bestFit="1" customWidth="1"/>
    <col min="5" max="5" width="18.5703125" bestFit="1" customWidth="1"/>
  </cols>
  <sheetData>
    <row r="1" spans="1:6" x14ac:dyDescent="0.25">
      <c r="A1" s="1" t="s">
        <v>0</v>
      </c>
      <c r="B1" s="1" t="s">
        <v>2</v>
      </c>
      <c r="C1" t="s">
        <v>26</v>
      </c>
      <c r="D1" t="s">
        <v>27</v>
      </c>
    </row>
    <row r="2" spans="1:6" x14ac:dyDescent="0.25">
      <c r="A2" s="8" t="s">
        <v>28</v>
      </c>
      <c r="B2" s="8" t="s">
        <v>3</v>
      </c>
      <c r="C2" s="8">
        <v>8</v>
      </c>
      <c r="D2" s="8">
        <f t="shared" ref="D2:D18" si="0">C2*5</f>
        <v>40</v>
      </c>
      <c r="E2" t="s">
        <v>29</v>
      </c>
      <c r="F2">
        <v>80</v>
      </c>
    </row>
    <row r="3" spans="1:6" x14ac:dyDescent="0.25">
      <c r="A3" s="11" t="s">
        <v>6</v>
      </c>
      <c r="B3" s="11" t="s">
        <v>4</v>
      </c>
      <c r="C3" s="11">
        <v>24</v>
      </c>
      <c r="D3" s="11">
        <f t="shared" si="0"/>
        <v>120</v>
      </c>
      <c r="E3" t="s">
        <v>30</v>
      </c>
      <c r="F3">
        <v>240</v>
      </c>
    </row>
    <row r="4" spans="1:6" x14ac:dyDescent="0.25">
      <c r="A4" s="11" t="s">
        <v>5</v>
      </c>
      <c r="B4" s="11" t="s">
        <v>4</v>
      </c>
      <c r="C4" s="11">
        <v>24</v>
      </c>
      <c r="D4" s="11">
        <f t="shared" si="0"/>
        <v>120</v>
      </c>
      <c r="E4" t="s">
        <v>31</v>
      </c>
      <c r="F4">
        <v>80</v>
      </c>
    </row>
    <row r="5" spans="1:6" x14ac:dyDescent="0.25">
      <c r="A5" s="13" t="s">
        <v>7</v>
      </c>
      <c r="B5" s="13" t="s">
        <v>8</v>
      </c>
      <c r="C5" s="13">
        <v>8</v>
      </c>
      <c r="D5" s="13">
        <f t="shared" si="0"/>
        <v>40</v>
      </c>
      <c r="E5" t="s">
        <v>33</v>
      </c>
      <c r="F5">
        <v>40</v>
      </c>
    </row>
    <row r="6" spans="1:6" x14ac:dyDescent="0.25">
      <c r="A6" s="13" t="s">
        <v>9</v>
      </c>
      <c r="B6" s="13" t="s">
        <v>8</v>
      </c>
      <c r="C6" s="13">
        <v>8</v>
      </c>
      <c r="D6" s="13">
        <f t="shared" si="0"/>
        <v>40</v>
      </c>
      <c r="E6" t="s">
        <v>32</v>
      </c>
      <c r="F6">
        <v>120</v>
      </c>
    </row>
    <row r="7" spans="1:6" x14ac:dyDescent="0.25">
      <c r="A7" s="12" t="s">
        <v>10</v>
      </c>
      <c r="B7" s="12" t="s">
        <v>11</v>
      </c>
      <c r="C7" s="12">
        <v>8</v>
      </c>
      <c r="D7" s="12">
        <f t="shared" si="0"/>
        <v>40</v>
      </c>
      <c r="E7" t="s">
        <v>59</v>
      </c>
      <c r="F7">
        <v>320</v>
      </c>
    </row>
    <row r="8" spans="1:6" x14ac:dyDescent="0.25">
      <c r="A8" s="8" t="s">
        <v>12</v>
      </c>
      <c r="B8" s="8" t="s">
        <v>3</v>
      </c>
      <c r="C8" s="8">
        <v>8</v>
      </c>
      <c r="D8" s="8">
        <f t="shared" si="0"/>
        <v>40</v>
      </c>
      <c r="E8" t="s">
        <v>60</v>
      </c>
      <c r="F8">
        <v>160</v>
      </c>
    </row>
    <row r="9" spans="1:6" x14ac:dyDescent="0.25">
      <c r="A9" s="12" t="s">
        <v>13</v>
      </c>
      <c r="B9" s="12" t="s">
        <v>11</v>
      </c>
      <c r="C9" s="12">
        <v>8</v>
      </c>
      <c r="D9" s="12">
        <f t="shared" si="0"/>
        <v>40</v>
      </c>
      <c r="E9" t="s">
        <v>34</v>
      </c>
      <c r="F9">
        <v>40</v>
      </c>
    </row>
    <row r="10" spans="1:6" x14ac:dyDescent="0.25">
      <c r="A10" s="12" t="s">
        <v>14</v>
      </c>
      <c r="B10" s="12" t="s">
        <v>11</v>
      </c>
      <c r="C10" s="12">
        <v>8</v>
      </c>
      <c r="D10" s="12">
        <f t="shared" si="0"/>
        <v>40</v>
      </c>
      <c r="E10" t="s">
        <v>149</v>
      </c>
      <c r="F10">
        <v>40</v>
      </c>
    </row>
    <row r="11" spans="1:6" x14ac:dyDescent="0.25">
      <c r="A11" s="5" t="s">
        <v>15</v>
      </c>
      <c r="B11" s="5" t="s">
        <v>16</v>
      </c>
      <c r="C11" s="5">
        <v>8</v>
      </c>
      <c r="D11" s="5">
        <f t="shared" si="0"/>
        <v>40</v>
      </c>
      <c r="E11" t="s">
        <v>150</v>
      </c>
      <c r="F11">
        <v>40</v>
      </c>
    </row>
    <row r="12" spans="1:6" x14ac:dyDescent="0.25">
      <c r="A12" s="3" t="s">
        <v>17</v>
      </c>
      <c r="B12" s="3" t="s">
        <v>19</v>
      </c>
      <c r="C12" s="3">
        <v>16</v>
      </c>
      <c r="D12" s="3">
        <f t="shared" si="0"/>
        <v>80</v>
      </c>
      <c r="E12" t="s">
        <v>152</v>
      </c>
      <c r="F12">
        <v>120</v>
      </c>
    </row>
    <row r="13" spans="1:6" x14ac:dyDescent="0.25">
      <c r="A13" s="3" t="s">
        <v>18</v>
      </c>
      <c r="B13" s="3" t="s">
        <v>19</v>
      </c>
      <c r="C13" s="3">
        <v>16</v>
      </c>
      <c r="D13" s="3">
        <f t="shared" si="0"/>
        <v>80</v>
      </c>
      <c r="E13" t="s">
        <v>151</v>
      </c>
      <c r="F13">
        <v>120</v>
      </c>
    </row>
    <row r="14" spans="1:6" x14ac:dyDescent="0.25">
      <c r="A14" s="4" t="s">
        <v>20</v>
      </c>
      <c r="B14" s="4" t="s">
        <v>16</v>
      </c>
      <c r="C14" s="4">
        <v>16</v>
      </c>
      <c r="D14" s="4">
        <f t="shared" si="0"/>
        <v>80</v>
      </c>
      <c r="E14" t="s">
        <v>153</v>
      </c>
      <c r="F14">
        <v>80</v>
      </c>
    </row>
    <row r="15" spans="1:6" x14ac:dyDescent="0.25">
      <c r="A15" s="2" t="s">
        <v>21</v>
      </c>
      <c r="B15" s="2" t="s">
        <v>19</v>
      </c>
      <c r="C15" s="2">
        <v>16</v>
      </c>
      <c r="D15" s="2">
        <f t="shared" si="0"/>
        <v>80</v>
      </c>
      <c r="E15" t="s">
        <v>168</v>
      </c>
      <c r="F15">
        <v>40</v>
      </c>
    </row>
    <row r="16" spans="1:6" x14ac:dyDescent="0.25">
      <c r="A16" s="2" t="s">
        <v>22</v>
      </c>
      <c r="B16" s="2" t="s">
        <v>19</v>
      </c>
      <c r="C16" s="2">
        <v>16</v>
      </c>
      <c r="D16" s="2">
        <f t="shared" si="0"/>
        <v>80</v>
      </c>
    </row>
    <row r="17" spans="1:4" x14ac:dyDescent="0.25">
      <c r="A17" s="4" t="s">
        <v>23</v>
      </c>
      <c r="B17" s="4" t="s">
        <v>16</v>
      </c>
      <c r="C17" s="4">
        <v>16</v>
      </c>
      <c r="D17" s="4">
        <f t="shared" si="0"/>
        <v>80</v>
      </c>
    </row>
    <row r="18" spans="1:4" x14ac:dyDescent="0.25">
      <c r="A18" s="6" t="s">
        <v>24</v>
      </c>
      <c r="B18" s="6" t="s">
        <v>25</v>
      </c>
      <c r="C18" s="6">
        <v>8</v>
      </c>
      <c r="D18" s="6">
        <f t="shared" si="0"/>
        <v>40</v>
      </c>
    </row>
    <row r="20" spans="1:4" x14ac:dyDescent="0.25">
      <c r="A20" t="s">
        <v>145</v>
      </c>
    </row>
    <row r="21" spans="1:4" x14ac:dyDescent="0.25">
      <c r="A21" t="s">
        <v>138</v>
      </c>
      <c r="B21" t="s">
        <v>147</v>
      </c>
      <c r="C21">
        <v>16</v>
      </c>
      <c r="D21">
        <v>80</v>
      </c>
    </row>
    <row r="22" spans="1:4" x14ac:dyDescent="0.25">
      <c r="C22" t="s">
        <v>144</v>
      </c>
    </row>
    <row r="23" spans="1:4" x14ac:dyDescent="0.25">
      <c r="A23" t="s">
        <v>140</v>
      </c>
      <c r="B23">
        <v>40</v>
      </c>
      <c r="C23">
        <v>40</v>
      </c>
    </row>
    <row r="24" spans="1:4" x14ac:dyDescent="0.25">
      <c r="A24" t="s">
        <v>141</v>
      </c>
      <c r="B24">
        <v>40</v>
      </c>
      <c r="C24">
        <v>40</v>
      </c>
    </row>
    <row r="26" spans="1:4" x14ac:dyDescent="0.25">
      <c r="A26" t="s">
        <v>142</v>
      </c>
      <c r="B26">
        <v>40</v>
      </c>
      <c r="C26">
        <v>120</v>
      </c>
    </row>
    <row r="27" spans="1:4" x14ac:dyDescent="0.25">
      <c r="A27" t="s">
        <v>143</v>
      </c>
      <c r="B27">
        <v>40</v>
      </c>
      <c r="C27">
        <v>120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37"/>
  <sheetViews>
    <sheetView topLeftCell="A3" workbookViewId="0">
      <selection activeCell="F2" sqref="F2"/>
    </sheetView>
  </sheetViews>
  <sheetFormatPr defaultRowHeight="15" x14ac:dyDescent="0.25"/>
  <cols>
    <col min="1" max="1" width="47.85546875" bestFit="1" customWidth="1"/>
    <col min="2" max="2" width="34.85546875" bestFit="1" customWidth="1"/>
    <col min="3" max="3" width="25" bestFit="1" customWidth="1"/>
    <col min="4" max="4" width="15.140625" bestFit="1" customWidth="1"/>
    <col min="5" max="5" width="18.42578125" bestFit="1" customWidth="1"/>
  </cols>
  <sheetData>
    <row r="1" spans="1:6" x14ac:dyDescent="0.25">
      <c r="A1" s="1" t="s">
        <v>0</v>
      </c>
      <c r="B1" s="1" t="s">
        <v>2</v>
      </c>
      <c r="C1" t="s">
        <v>26</v>
      </c>
      <c r="D1" t="s">
        <v>95</v>
      </c>
    </row>
    <row r="2" spans="1:6" x14ac:dyDescent="0.25">
      <c r="A2" s="8" t="s">
        <v>28</v>
      </c>
      <c r="B2" s="8" t="s">
        <v>3</v>
      </c>
      <c r="C2" s="8">
        <v>1</v>
      </c>
      <c r="D2" s="8">
        <f t="shared" ref="D2:D18" si="0">C2*3</f>
        <v>3</v>
      </c>
      <c r="E2" t="s">
        <v>29</v>
      </c>
      <c r="F2">
        <v>6</v>
      </c>
    </row>
    <row r="3" spans="1:6" x14ac:dyDescent="0.25">
      <c r="A3" s="11" t="s">
        <v>6</v>
      </c>
      <c r="B3" s="11" t="s">
        <v>4</v>
      </c>
      <c r="C3" s="11">
        <v>3</v>
      </c>
      <c r="D3" s="11">
        <f t="shared" si="0"/>
        <v>9</v>
      </c>
      <c r="E3" t="s">
        <v>30</v>
      </c>
      <c r="F3">
        <v>18</v>
      </c>
    </row>
    <row r="4" spans="1:6" x14ac:dyDescent="0.25">
      <c r="A4" s="11" t="s">
        <v>5</v>
      </c>
      <c r="B4" s="11" t="s">
        <v>4</v>
      </c>
      <c r="C4" s="11">
        <v>3</v>
      </c>
      <c r="D4" s="11">
        <f t="shared" si="0"/>
        <v>9</v>
      </c>
      <c r="E4" t="s">
        <v>31</v>
      </c>
      <c r="F4">
        <v>6</v>
      </c>
    </row>
    <row r="5" spans="1:6" x14ac:dyDescent="0.25">
      <c r="A5" s="13" t="s">
        <v>7</v>
      </c>
      <c r="B5" s="13" t="s">
        <v>8</v>
      </c>
      <c r="C5" s="13">
        <v>1</v>
      </c>
      <c r="D5" s="13">
        <f t="shared" si="0"/>
        <v>3</v>
      </c>
      <c r="E5" t="s">
        <v>32</v>
      </c>
      <c r="F5">
        <v>9</v>
      </c>
    </row>
    <row r="6" spans="1:6" x14ac:dyDescent="0.25">
      <c r="A6" s="13" t="s">
        <v>9</v>
      </c>
      <c r="B6" s="13" t="s">
        <v>8</v>
      </c>
      <c r="C6" s="13">
        <v>1</v>
      </c>
      <c r="D6" s="13">
        <f t="shared" si="0"/>
        <v>3</v>
      </c>
      <c r="E6" t="s">
        <v>85</v>
      </c>
      <c r="F6">
        <v>24</v>
      </c>
    </row>
    <row r="7" spans="1:6" x14ac:dyDescent="0.25">
      <c r="A7" s="12" t="s">
        <v>10</v>
      </c>
      <c r="B7" s="12" t="s">
        <v>11</v>
      </c>
      <c r="C7" s="12">
        <v>1</v>
      </c>
      <c r="D7" s="12">
        <f t="shared" si="0"/>
        <v>3</v>
      </c>
      <c r="E7" t="s">
        <v>86</v>
      </c>
      <c r="F7">
        <v>12</v>
      </c>
    </row>
    <row r="8" spans="1:6" x14ac:dyDescent="0.25">
      <c r="A8" s="8" t="s">
        <v>12</v>
      </c>
      <c r="B8" s="8" t="s">
        <v>3</v>
      </c>
      <c r="C8" s="8">
        <v>1</v>
      </c>
      <c r="D8" s="8">
        <f t="shared" si="0"/>
        <v>3</v>
      </c>
      <c r="E8" t="s">
        <v>65</v>
      </c>
      <c r="F8">
        <v>12</v>
      </c>
    </row>
    <row r="9" spans="1:6" x14ac:dyDescent="0.25">
      <c r="A9" s="12" t="s">
        <v>13</v>
      </c>
      <c r="B9" s="12" t="s">
        <v>11</v>
      </c>
      <c r="C9" s="12">
        <v>1</v>
      </c>
      <c r="D9" s="12">
        <f t="shared" si="0"/>
        <v>3</v>
      </c>
      <c r="E9" t="s">
        <v>92</v>
      </c>
      <c r="F9">
        <v>6</v>
      </c>
    </row>
    <row r="10" spans="1:6" x14ac:dyDescent="0.25">
      <c r="A10" s="12" t="s">
        <v>14</v>
      </c>
      <c r="B10" s="12" t="s">
        <v>11</v>
      </c>
      <c r="C10" s="12">
        <v>1</v>
      </c>
      <c r="D10" s="12">
        <f t="shared" si="0"/>
        <v>3</v>
      </c>
      <c r="E10" t="s">
        <v>68</v>
      </c>
      <c r="F10">
        <v>6</v>
      </c>
    </row>
    <row r="11" spans="1:6" x14ac:dyDescent="0.25">
      <c r="A11" s="5" t="s">
        <v>15</v>
      </c>
      <c r="B11" s="5" t="s">
        <v>16</v>
      </c>
      <c r="C11" s="5">
        <v>1</v>
      </c>
      <c r="D11" s="5">
        <f t="shared" si="0"/>
        <v>3</v>
      </c>
      <c r="E11" t="s">
        <v>94</v>
      </c>
      <c r="F11">
        <v>3</v>
      </c>
    </row>
    <row r="12" spans="1:6" x14ac:dyDescent="0.25">
      <c r="A12" s="3" t="s">
        <v>17</v>
      </c>
      <c r="B12" s="3" t="s">
        <v>19</v>
      </c>
      <c r="C12" s="3">
        <v>2</v>
      </c>
      <c r="D12" s="3">
        <f t="shared" si="0"/>
        <v>6</v>
      </c>
      <c r="E12" t="s">
        <v>93</v>
      </c>
      <c r="F12">
        <v>21</v>
      </c>
    </row>
    <row r="13" spans="1:6" x14ac:dyDescent="0.25">
      <c r="A13" s="3" t="s">
        <v>18</v>
      </c>
      <c r="B13" s="3" t="s">
        <v>19</v>
      </c>
      <c r="C13" s="3">
        <v>2</v>
      </c>
      <c r="D13" s="3">
        <f t="shared" si="0"/>
        <v>6</v>
      </c>
      <c r="E13" t="s">
        <v>149</v>
      </c>
      <c r="F13">
        <v>3</v>
      </c>
    </row>
    <row r="14" spans="1:6" x14ac:dyDescent="0.25">
      <c r="A14" s="4" t="s">
        <v>20</v>
      </c>
      <c r="B14" s="4" t="s">
        <v>16</v>
      </c>
      <c r="C14" s="4">
        <v>2</v>
      </c>
      <c r="D14" s="4">
        <f t="shared" si="0"/>
        <v>6</v>
      </c>
      <c r="E14" t="s">
        <v>150</v>
      </c>
      <c r="F14">
        <v>3</v>
      </c>
    </row>
    <row r="15" spans="1:6" x14ac:dyDescent="0.25">
      <c r="A15" s="2" t="s">
        <v>21</v>
      </c>
      <c r="B15" s="2" t="s">
        <v>19</v>
      </c>
      <c r="C15" s="2">
        <v>2</v>
      </c>
      <c r="D15" s="2">
        <f t="shared" si="0"/>
        <v>6</v>
      </c>
      <c r="E15" t="s">
        <v>152</v>
      </c>
      <c r="F15">
        <v>9</v>
      </c>
    </row>
    <row r="16" spans="1:6" x14ac:dyDescent="0.25">
      <c r="A16" s="2" t="s">
        <v>22</v>
      </c>
      <c r="B16" s="2" t="s">
        <v>19</v>
      </c>
      <c r="C16" s="2">
        <v>2</v>
      </c>
      <c r="D16" s="2">
        <f t="shared" si="0"/>
        <v>6</v>
      </c>
      <c r="E16" t="s">
        <v>151</v>
      </c>
      <c r="F16">
        <v>9</v>
      </c>
    </row>
    <row r="17" spans="1:6" x14ac:dyDescent="0.25">
      <c r="A17" s="4" t="s">
        <v>23</v>
      </c>
      <c r="B17" s="4" t="s">
        <v>16</v>
      </c>
      <c r="C17" s="4">
        <v>2</v>
      </c>
      <c r="D17" s="4">
        <f t="shared" si="0"/>
        <v>6</v>
      </c>
      <c r="E17" t="s">
        <v>153</v>
      </c>
      <c r="F17">
        <v>3</v>
      </c>
    </row>
    <row r="18" spans="1:6" x14ac:dyDescent="0.25">
      <c r="A18" s="11" t="s">
        <v>24</v>
      </c>
      <c r="B18" s="11" t="s">
        <v>96</v>
      </c>
      <c r="C18" s="11">
        <v>1</v>
      </c>
      <c r="D18" s="11">
        <f t="shared" si="0"/>
        <v>3</v>
      </c>
    </row>
    <row r="19" spans="1:6" x14ac:dyDescent="0.25">
      <c r="A19" s="5" t="s">
        <v>69</v>
      </c>
      <c r="B19" s="22" t="s">
        <v>97</v>
      </c>
      <c r="C19" s="5">
        <v>1</v>
      </c>
      <c r="D19" s="5">
        <v>3</v>
      </c>
    </row>
    <row r="20" spans="1:6" x14ac:dyDescent="0.25">
      <c r="A20" s="9" t="s">
        <v>35</v>
      </c>
      <c r="B20" s="28" t="s">
        <v>103</v>
      </c>
      <c r="C20" s="9">
        <v>1</v>
      </c>
      <c r="D20" s="9">
        <v>3</v>
      </c>
    </row>
    <row r="21" spans="1:6" x14ac:dyDescent="0.25">
      <c r="A21" s="9" t="s">
        <v>39</v>
      </c>
      <c r="B21" s="28" t="s">
        <v>98</v>
      </c>
      <c r="C21" s="9">
        <v>1</v>
      </c>
      <c r="D21" s="9">
        <v>3</v>
      </c>
    </row>
    <row r="22" spans="1:6" x14ac:dyDescent="0.25">
      <c r="A22" s="34" t="s">
        <v>41</v>
      </c>
      <c r="B22" s="35" t="s">
        <v>99</v>
      </c>
      <c r="C22" s="34">
        <v>1</v>
      </c>
      <c r="D22" s="34">
        <v>3</v>
      </c>
    </row>
    <row r="23" spans="1:6" ht="30" x14ac:dyDescent="0.25">
      <c r="A23" s="34" t="s">
        <v>46</v>
      </c>
      <c r="B23" s="35" t="s">
        <v>100</v>
      </c>
      <c r="C23" s="34">
        <v>1</v>
      </c>
      <c r="D23" s="34">
        <v>3</v>
      </c>
    </row>
    <row r="24" spans="1:6" ht="30" x14ac:dyDescent="0.25">
      <c r="A24" s="14" t="s">
        <v>48</v>
      </c>
      <c r="B24" s="36" t="s">
        <v>101</v>
      </c>
      <c r="C24" s="14">
        <v>1</v>
      </c>
      <c r="D24" s="14">
        <v>3</v>
      </c>
      <c r="E24" s="11" t="s">
        <v>104</v>
      </c>
    </row>
    <row r="25" spans="1:6" x14ac:dyDescent="0.25">
      <c r="A25" s="14" t="s">
        <v>50</v>
      </c>
      <c r="B25" s="36" t="s">
        <v>102</v>
      </c>
      <c r="C25" s="14">
        <v>1</v>
      </c>
      <c r="D25" s="14">
        <v>3</v>
      </c>
    </row>
    <row r="28" spans="1:6" x14ac:dyDescent="0.25">
      <c r="A28" t="s">
        <v>138</v>
      </c>
      <c r="B28" t="s">
        <v>146</v>
      </c>
      <c r="C28">
        <v>1</v>
      </c>
      <c r="D28">
        <v>3</v>
      </c>
    </row>
    <row r="29" spans="1:6" x14ac:dyDescent="0.25">
      <c r="A29" t="s">
        <v>139</v>
      </c>
      <c r="C29">
        <v>1</v>
      </c>
      <c r="D29">
        <v>3</v>
      </c>
    </row>
    <row r="32" spans="1:6" x14ac:dyDescent="0.25">
      <c r="C32" t="s">
        <v>144</v>
      </c>
    </row>
    <row r="33" spans="1:3" x14ac:dyDescent="0.25">
      <c r="A33" t="s">
        <v>140</v>
      </c>
      <c r="B33">
        <v>3</v>
      </c>
      <c r="C33">
        <v>3</v>
      </c>
    </row>
    <row r="34" spans="1:3" x14ac:dyDescent="0.25">
      <c r="A34" t="s">
        <v>141</v>
      </c>
      <c r="B34">
        <v>3</v>
      </c>
      <c r="C34">
        <v>3</v>
      </c>
    </row>
    <row r="36" spans="1:3" x14ac:dyDescent="0.25">
      <c r="A36" t="s">
        <v>142</v>
      </c>
      <c r="B36">
        <v>3</v>
      </c>
      <c r="C36">
        <v>9</v>
      </c>
    </row>
    <row r="37" spans="1:3" x14ac:dyDescent="0.25">
      <c r="A37" t="s">
        <v>143</v>
      </c>
      <c r="B37">
        <v>3</v>
      </c>
      <c r="C37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3"/>
  <sheetViews>
    <sheetView workbookViewId="0">
      <selection activeCell="D12" sqref="D12"/>
    </sheetView>
  </sheetViews>
  <sheetFormatPr defaultRowHeight="15" x14ac:dyDescent="0.25"/>
  <cols>
    <col min="1" max="1" width="47.85546875" bestFit="1" customWidth="1"/>
    <col min="2" max="2" width="26.7109375" style="26" bestFit="1" customWidth="1"/>
    <col min="3" max="3" width="25" bestFit="1" customWidth="1"/>
    <col min="5" max="5" width="18.42578125" bestFit="1" customWidth="1"/>
  </cols>
  <sheetData>
    <row r="1" spans="1:6" x14ac:dyDescent="0.25">
      <c r="A1" s="1" t="s">
        <v>0</v>
      </c>
      <c r="B1" s="18" t="s">
        <v>2</v>
      </c>
      <c r="C1" t="s">
        <v>26</v>
      </c>
      <c r="D1" t="s">
        <v>27</v>
      </c>
    </row>
    <row r="2" spans="1:6" x14ac:dyDescent="0.25">
      <c r="A2" s="8" t="s">
        <v>28</v>
      </c>
      <c r="B2" s="19" t="s">
        <v>3</v>
      </c>
      <c r="C2" s="8">
        <v>1</v>
      </c>
      <c r="D2" s="8">
        <v>51</v>
      </c>
      <c r="E2" t="s">
        <v>29</v>
      </c>
      <c r="F2">
        <v>102</v>
      </c>
    </row>
    <row r="3" spans="1:6" x14ac:dyDescent="0.25">
      <c r="A3" s="8" t="s">
        <v>12</v>
      </c>
      <c r="B3" s="19" t="s">
        <v>3</v>
      </c>
      <c r="C3" s="8">
        <v>1</v>
      </c>
      <c r="D3" s="8">
        <v>51</v>
      </c>
      <c r="E3" t="s">
        <v>30</v>
      </c>
      <c r="F3">
        <v>102</v>
      </c>
    </row>
    <row r="4" spans="1:6" x14ac:dyDescent="0.25">
      <c r="A4" s="11" t="s">
        <v>43</v>
      </c>
      <c r="B4" s="20" t="s">
        <v>4</v>
      </c>
      <c r="C4" s="11">
        <v>1</v>
      </c>
      <c r="D4" s="11">
        <v>102</v>
      </c>
      <c r="E4" t="s">
        <v>32</v>
      </c>
      <c r="F4">
        <v>102</v>
      </c>
    </row>
    <row r="5" spans="1:6" x14ac:dyDescent="0.25">
      <c r="A5" s="12" t="s">
        <v>13</v>
      </c>
      <c r="B5" s="21" t="s">
        <v>11</v>
      </c>
      <c r="C5" s="12">
        <v>1</v>
      </c>
      <c r="D5" s="12">
        <v>51</v>
      </c>
      <c r="E5" t="s">
        <v>85</v>
      </c>
      <c r="F5">
        <v>204</v>
      </c>
    </row>
    <row r="6" spans="1:6" x14ac:dyDescent="0.25">
      <c r="A6" s="12" t="s">
        <v>14</v>
      </c>
      <c r="B6" s="21" t="s">
        <v>11</v>
      </c>
      <c r="C6" s="12">
        <v>1</v>
      </c>
      <c r="D6" s="12">
        <v>51</v>
      </c>
      <c r="E6" t="s">
        <v>86</v>
      </c>
      <c r="F6">
        <v>102</v>
      </c>
    </row>
    <row r="7" spans="1:6" x14ac:dyDescent="0.25">
      <c r="A7" s="3" t="s">
        <v>17</v>
      </c>
      <c r="B7" s="23" t="s">
        <v>19</v>
      </c>
      <c r="C7" s="3">
        <v>2</v>
      </c>
      <c r="D7" s="3">
        <v>102</v>
      </c>
      <c r="E7" t="s">
        <v>65</v>
      </c>
      <c r="F7">
        <v>204</v>
      </c>
    </row>
    <row r="8" spans="1:6" x14ac:dyDescent="0.25">
      <c r="A8" s="3" t="s">
        <v>18</v>
      </c>
      <c r="B8" s="23" t="s">
        <v>19</v>
      </c>
      <c r="C8" s="3">
        <v>2</v>
      </c>
      <c r="D8" s="3">
        <v>102</v>
      </c>
      <c r="E8" t="s">
        <v>92</v>
      </c>
      <c r="F8">
        <v>51</v>
      </c>
    </row>
    <row r="9" spans="1:6" x14ac:dyDescent="0.25">
      <c r="A9" s="4" t="s">
        <v>20</v>
      </c>
      <c r="B9" s="24" t="s">
        <v>16</v>
      </c>
      <c r="C9" s="4">
        <v>2</v>
      </c>
      <c r="D9" s="4">
        <v>102</v>
      </c>
      <c r="E9" t="s">
        <v>93</v>
      </c>
      <c r="F9">
        <v>204</v>
      </c>
    </row>
    <row r="10" spans="1:6" ht="30" x14ac:dyDescent="0.25">
      <c r="A10" s="6" t="s">
        <v>24</v>
      </c>
      <c r="B10" s="25" t="s">
        <v>87</v>
      </c>
      <c r="C10" s="6">
        <v>1</v>
      </c>
      <c r="D10" s="6">
        <v>51</v>
      </c>
      <c r="E10" t="s">
        <v>94</v>
      </c>
      <c r="F10">
        <v>51</v>
      </c>
    </row>
    <row r="11" spans="1:6" ht="30" x14ac:dyDescent="0.25">
      <c r="A11" s="30" t="s">
        <v>35</v>
      </c>
      <c r="B11" s="25" t="s">
        <v>88</v>
      </c>
      <c r="C11" s="6">
        <v>1</v>
      </c>
      <c r="D11" s="6">
        <v>51</v>
      </c>
      <c r="E11" t="s">
        <v>154</v>
      </c>
      <c r="F11">
        <v>51</v>
      </c>
    </row>
    <row r="12" spans="1:6" ht="45" x14ac:dyDescent="0.25">
      <c r="A12" s="6" t="s">
        <v>37</v>
      </c>
      <c r="B12" s="31" t="s">
        <v>89</v>
      </c>
      <c r="C12" s="6">
        <v>1</v>
      </c>
      <c r="D12" s="6">
        <v>51</v>
      </c>
      <c r="E12" t="s">
        <v>150</v>
      </c>
      <c r="F12">
        <v>51</v>
      </c>
    </row>
    <row r="13" spans="1:6" ht="45" x14ac:dyDescent="0.25">
      <c r="A13" s="6" t="s">
        <v>39</v>
      </c>
      <c r="B13" s="31" t="s">
        <v>90</v>
      </c>
      <c r="C13" s="6">
        <v>1</v>
      </c>
      <c r="D13" s="6">
        <v>51</v>
      </c>
      <c r="E13" t="s">
        <v>155</v>
      </c>
      <c r="F13">
        <v>102</v>
      </c>
    </row>
    <row r="14" spans="1:6" ht="45" x14ac:dyDescent="0.25">
      <c r="A14" s="32" t="s">
        <v>41</v>
      </c>
      <c r="B14" s="33" t="s">
        <v>91</v>
      </c>
      <c r="C14" s="13">
        <v>1</v>
      </c>
      <c r="D14" s="13">
        <v>51</v>
      </c>
    </row>
    <row r="16" spans="1:6" x14ac:dyDescent="0.25">
      <c r="A16" s="5" t="s">
        <v>138</v>
      </c>
      <c r="B16" s="22" t="s">
        <v>148</v>
      </c>
      <c r="C16" s="5">
        <v>2</v>
      </c>
      <c r="D16" s="5">
        <v>102</v>
      </c>
    </row>
    <row r="17" spans="1:4" x14ac:dyDescent="0.25">
      <c r="A17" s="5" t="s">
        <v>139</v>
      </c>
      <c r="B17" s="22"/>
      <c r="C17" s="5"/>
      <c r="D17" s="5"/>
    </row>
    <row r="19" spans="1:4" x14ac:dyDescent="0.25">
      <c r="A19" t="s">
        <v>140</v>
      </c>
      <c r="B19">
        <v>51</v>
      </c>
      <c r="C19">
        <v>51</v>
      </c>
    </row>
    <row r="20" spans="1:4" x14ac:dyDescent="0.25">
      <c r="A20" t="s">
        <v>141</v>
      </c>
      <c r="B20">
        <v>51</v>
      </c>
      <c r="C20">
        <v>51</v>
      </c>
    </row>
    <row r="21" spans="1:4" x14ac:dyDescent="0.25">
      <c r="B21"/>
    </row>
    <row r="22" spans="1:4" x14ac:dyDescent="0.25">
      <c r="B22"/>
    </row>
    <row r="23" spans="1:4" x14ac:dyDescent="0.25">
      <c r="B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14"/>
  <sheetViews>
    <sheetView topLeftCell="A3" workbookViewId="0">
      <selection activeCell="C20" sqref="C20"/>
    </sheetView>
  </sheetViews>
  <sheetFormatPr defaultRowHeight="15" x14ac:dyDescent="0.25"/>
  <cols>
    <col min="1" max="1" width="32.140625" bestFit="1" customWidth="1"/>
    <col min="2" max="2" width="14.42578125" style="26" customWidth="1"/>
    <col min="3" max="3" width="21.5703125" style="26" bestFit="1" customWidth="1"/>
    <col min="4" max="8" width="21.5703125" style="26" customWidth="1"/>
    <col min="9" max="9" width="61.140625" bestFit="1" customWidth="1"/>
  </cols>
  <sheetData>
    <row r="1" spans="1:11" x14ac:dyDescent="0.25">
      <c r="A1" t="s">
        <v>111</v>
      </c>
    </row>
    <row r="2" spans="1:11" ht="30" x14ac:dyDescent="0.25">
      <c r="A2" t="s">
        <v>70</v>
      </c>
      <c r="B2" s="26" t="s">
        <v>71</v>
      </c>
      <c r="C2" s="26" t="s">
        <v>72</v>
      </c>
      <c r="D2" s="26" t="s">
        <v>76</v>
      </c>
      <c r="E2" s="26" t="s">
        <v>77</v>
      </c>
      <c r="F2" s="26" t="s">
        <v>105</v>
      </c>
      <c r="G2" s="18" t="s">
        <v>106</v>
      </c>
      <c r="I2" t="s">
        <v>75</v>
      </c>
    </row>
    <row r="3" spans="1:11" x14ac:dyDescent="0.25">
      <c r="A3" s="8" t="s">
        <v>35</v>
      </c>
      <c r="B3" s="19">
        <v>10</v>
      </c>
      <c r="C3" s="19" t="s">
        <v>66</v>
      </c>
      <c r="D3" s="19">
        <v>5</v>
      </c>
      <c r="E3" s="19">
        <f t="shared" ref="E3:E12" si="0">D3*5</f>
        <v>25</v>
      </c>
      <c r="F3" s="19" t="s">
        <v>80</v>
      </c>
      <c r="G3" s="19" t="s">
        <v>107</v>
      </c>
      <c r="I3" s="15" t="s">
        <v>36</v>
      </c>
      <c r="J3" t="s">
        <v>44</v>
      </c>
      <c r="K3" t="s">
        <v>45</v>
      </c>
    </row>
    <row r="4" spans="1:11" x14ac:dyDescent="0.25">
      <c r="A4" t="s">
        <v>69</v>
      </c>
      <c r="B4" s="26">
        <v>10</v>
      </c>
      <c r="C4" s="26" t="s">
        <v>64</v>
      </c>
      <c r="D4" s="26">
        <v>5</v>
      </c>
      <c r="E4" s="26">
        <f t="shared" si="0"/>
        <v>25</v>
      </c>
      <c r="F4" s="28" t="s">
        <v>82</v>
      </c>
      <c r="G4" s="28" t="s">
        <v>110</v>
      </c>
      <c r="I4" s="16" t="s">
        <v>38</v>
      </c>
      <c r="J4" t="s">
        <v>44</v>
      </c>
      <c r="K4" t="s">
        <v>45</v>
      </c>
    </row>
    <row r="5" spans="1:11" x14ac:dyDescent="0.25">
      <c r="A5" s="8" t="s">
        <v>39</v>
      </c>
      <c r="B5" s="19">
        <v>10</v>
      </c>
      <c r="C5" s="19" t="s">
        <v>65</v>
      </c>
      <c r="D5" s="19">
        <v>5</v>
      </c>
      <c r="E5" s="19">
        <f t="shared" si="0"/>
        <v>25</v>
      </c>
      <c r="F5" s="29" t="s">
        <v>81</v>
      </c>
      <c r="G5" s="29" t="s">
        <v>108</v>
      </c>
      <c r="I5" s="16" t="s">
        <v>40</v>
      </c>
      <c r="J5" t="s">
        <v>44</v>
      </c>
      <c r="K5" t="s">
        <v>45</v>
      </c>
    </row>
    <row r="6" spans="1:11" ht="30" x14ac:dyDescent="0.25">
      <c r="A6" s="7" t="s">
        <v>41</v>
      </c>
      <c r="B6" s="27">
        <v>300</v>
      </c>
      <c r="C6" s="27" t="s">
        <v>61</v>
      </c>
      <c r="D6" s="27">
        <v>5</v>
      </c>
      <c r="E6" s="27">
        <f t="shared" si="0"/>
        <v>25</v>
      </c>
      <c r="F6" s="26" t="s">
        <v>83</v>
      </c>
      <c r="G6" s="26" t="s">
        <v>109</v>
      </c>
      <c r="I6" s="16" t="s">
        <v>42</v>
      </c>
      <c r="J6" t="s">
        <v>44</v>
      </c>
      <c r="K6" t="s">
        <v>45</v>
      </c>
    </row>
    <row r="7" spans="1:11" ht="30" x14ac:dyDescent="0.25">
      <c r="A7" s="7" t="s">
        <v>46</v>
      </c>
      <c r="B7" s="27">
        <v>300</v>
      </c>
      <c r="C7" s="27" t="s">
        <v>62</v>
      </c>
      <c r="D7" s="27">
        <v>5</v>
      </c>
      <c r="E7" s="27">
        <f t="shared" si="0"/>
        <v>25</v>
      </c>
      <c r="F7" s="26" t="s">
        <v>84</v>
      </c>
      <c r="I7" s="16" t="s">
        <v>47</v>
      </c>
      <c r="J7" t="s">
        <v>44</v>
      </c>
      <c r="K7" t="s">
        <v>45</v>
      </c>
    </row>
    <row r="8" spans="1:11" x14ac:dyDescent="0.25">
      <c r="A8" s="8" t="s">
        <v>48</v>
      </c>
      <c r="B8" s="19">
        <v>100</v>
      </c>
      <c r="C8" s="19" t="s">
        <v>67</v>
      </c>
      <c r="D8" s="19">
        <v>5</v>
      </c>
      <c r="E8" s="29">
        <f t="shared" si="0"/>
        <v>25</v>
      </c>
      <c r="F8" s="22"/>
      <c r="G8" s="22"/>
      <c r="H8" s="22"/>
      <c r="I8" s="16" t="s">
        <v>49</v>
      </c>
      <c r="J8" t="s">
        <v>44</v>
      </c>
      <c r="K8" t="s">
        <v>45</v>
      </c>
    </row>
    <row r="9" spans="1:11" x14ac:dyDescent="0.25">
      <c r="A9" s="10" t="s">
        <v>50</v>
      </c>
      <c r="B9" s="29">
        <v>500</v>
      </c>
      <c r="C9" s="29" t="s">
        <v>68</v>
      </c>
      <c r="D9" s="29">
        <v>5</v>
      </c>
      <c r="E9" s="29">
        <f t="shared" si="0"/>
        <v>25</v>
      </c>
      <c r="I9" s="16" t="s">
        <v>42</v>
      </c>
      <c r="J9" t="s">
        <v>44</v>
      </c>
      <c r="K9" t="s">
        <v>45</v>
      </c>
    </row>
    <row r="10" spans="1:11" ht="45" x14ac:dyDescent="0.25">
      <c r="A10" t="s">
        <v>78</v>
      </c>
      <c r="B10" s="26" t="s">
        <v>51</v>
      </c>
      <c r="C10" s="26" t="s">
        <v>63</v>
      </c>
      <c r="D10" s="26">
        <v>5</v>
      </c>
      <c r="E10" s="26">
        <f t="shared" si="0"/>
        <v>25</v>
      </c>
      <c r="I10" t="s">
        <v>52</v>
      </c>
      <c r="J10" t="s">
        <v>44</v>
      </c>
      <c r="K10" t="s">
        <v>45</v>
      </c>
    </row>
    <row r="11" spans="1:11" ht="60" x14ac:dyDescent="0.25">
      <c r="A11" t="s">
        <v>79</v>
      </c>
      <c r="B11" s="26" t="s">
        <v>53</v>
      </c>
      <c r="C11" s="26" t="s">
        <v>63</v>
      </c>
      <c r="D11" s="26">
        <v>5</v>
      </c>
      <c r="E11" s="26">
        <f t="shared" si="0"/>
        <v>25</v>
      </c>
      <c r="I11" t="s">
        <v>54</v>
      </c>
      <c r="J11" t="s">
        <v>44</v>
      </c>
      <c r="K11" t="s">
        <v>45</v>
      </c>
    </row>
    <row r="12" spans="1:11" x14ac:dyDescent="0.25">
      <c r="A12" s="7" t="s">
        <v>73</v>
      </c>
      <c r="B12" s="27">
        <v>100</v>
      </c>
      <c r="C12" s="27" t="s">
        <v>74</v>
      </c>
      <c r="D12" s="27">
        <v>9</v>
      </c>
      <c r="E12" s="27">
        <f t="shared" si="0"/>
        <v>45</v>
      </c>
      <c r="I12" s="17" t="s">
        <v>42</v>
      </c>
    </row>
    <row r="13" spans="1:11" s="5" customFormat="1" x14ac:dyDescent="0.25">
      <c r="B13" s="22"/>
      <c r="C13" s="22"/>
      <c r="D13" s="22"/>
      <c r="E13" s="22"/>
      <c r="F13" s="22"/>
      <c r="G13" s="22"/>
      <c r="H13" s="22"/>
      <c r="I13" s="17"/>
    </row>
    <row r="14" spans="1:11" x14ac:dyDescent="0.25">
      <c r="A14" s="5" t="s">
        <v>192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5"/>
  <sheetViews>
    <sheetView workbookViewId="0">
      <selection activeCell="E11" sqref="E11:F15"/>
    </sheetView>
  </sheetViews>
  <sheetFormatPr defaultRowHeight="15" x14ac:dyDescent="0.25"/>
  <cols>
    <col min="1" max="1" width="16.28515625" bestFit="1" customWidth="1"/>
    <col min="2" max="2" width="13.42578125" customWidth="1"/>
    <col min="3" max="5" width="15.85546875" customWidth="1"/>
    <col min="6" max="7" width="14.85546875" customWidth="1"/>
    <col min="8" max="8" width="13.7109375" customWidth="1"/>
    <col min="9" max="9" width="15.28515625" customWidth="1"/>
    <col min="11" max="11" width="24" bestFit="1" customWidth="1"/>
  </cols>
  <sheetData>
    <row r="1" spans="1:13" ht="30" x14ac:dyDescent="0.25">
      <c r="A1" s="37" t="s">
        <v>116</v>
      </c>
      <c r="B1" s="22"/>
      <c r="C1" s="22"/>
      <c r="D1" s="22"/>
      <c r="E1" s="22"/>
      <c r="F1" s="22"/>
      <c r="G1" s="22"/>
      <c r="H1" s="26"/>
      <c r="I1" s="38" t="s">
        <v>118</v>
      </c>
      <c r="J1" s="26"/>
      <c r="K1" s="17"/>
    </row>
    <row r="2" spans="1:13" ht="60" x14ac:dyDescent="0.25">
      <c r="A2" s="5" t="s">
        <v>55</v>
      </c>
      <c r="B2" s="22" t="s">
        <v>56</v>
      </c>
      <c r="C2" s="22" t="s">
        <v>74</v>
      </c>
      <c r="D2" s="26">
        <v>120</v>
      </c>
      <c r="E2" s="26" t="s">
        <v>122</v>
      </c>
      <c r="F2" s="22">
        <v>5</v>
      </c>
      <c r="G2" s="22">
        <v>20</v>
      </c>
      <c r="H2" s="22" t="s">
        <v>117</v>
      </c>
      <c r="I2" s="26">
        <v>120</v>
      </c>
      <c r="J2" s="22"/>
      <c r="K2" s="5" t="s">
        <v>57</v>
      </c>
      <c r="L2" s="5" t="s">
        <v>58</v>
      </c>
      <c r="M2" s="5" t="s">
        <v>45</v>
      </c>
    </row>
    <row r="3" spans="1:13" x14ac:dyDescent="0.25">
      <c r="A3" s="5" t="s">
        <v>112</v>
      </c>
      <c r="B3" s="26"/>
      <c r="C3" s="26" t="s">
        <v>119</v>
      </c>
      <c r="D3" s="26">
        <v>120</v>
      </c>
      <c r="E3" s="26" t="s">
        <v>123</v>
      </c>
      <c r="F3" s="26">
        <v>5</v>
      </c>
      <c r="G3" s="26">
        <v>20</v>
      </c>
      <c r="H3" s="22" t="s">
        <v>117</v>
      </c>
      <c r="I3" s="26">
        <v>120</v>
      </c>
      <c r="J3" s="26"/>
    </row>
    <row r="4" spans="1:13" x14ac:dyDescent="0.25">
      <c r="A4" s="5" t="s">
        <v>113</v>
      </c>
      <c r="B4" s="26"/>
      <c r="C4" s="26" t="s">
        <v>119</v>
      </c>
      <c r="D4" s="26">
        <v>120</v>
      </c>
      <c r="E4" s="26" t="s">
        <v>123</v>
      </c>
      <c r="F4" s="26">
        <v>5</v>
      </c>
      <c r="G4" s="26">
        <v>20</v>
      </c>
      <c r="H4" s="22" t="s">
        <v>117</v>
      </c>
      <c r="I4" s="26">
        <v>120</v>
      </c>
      <c r="J4" s="26"/>
    </row>
    <row r="5" spans="1:13" x14ac:dyDescent="0.25">
      <c r="A5" s="5" t="s">
        <v>114</v>
      </c>
      <c r="B5" s="26"/>
      <c r="C5" s="26" t="s">
        <v>60</v>
      </c>
      <c r="D5" s="26">
        <v>120</v>
      </c>
      <c r="E5" s="26" t="s">
        <v>124</v>
      </c>
      <c r="F5" s="26">
        <v>5</v>
      </c>
      <c r="G5" s="26">
        <v>20</v>
      </c>
      <c r="H5" s="22" t="s">
        <v>117</v>
      </c>
      <c r="I5" s="26">
        <v>120</v>
      </c>
      <c r="J5" s="26"/>
    </row>
    <row r="6" spans="1:13" ht="30" x14ac:dyDescent="0.25">
      <c r="A6" s="5" t="s">
        <v>115</v>
      </c>
      <c r="B6" s="26"/>
      <c r="C6" s="26" t="s">
        <v>120</v>
      </c>
      <c r="D6" s="26">
        <v>120</v>
      </c>
      <c r="E6" s="26" t="s">
        <v>125</v>
      </c>
      <c r="F6" s="26">
        <v>5</v>
      </c>
      <c r="G6" s="26">
        <v>20</v>
      </c>
      <c r="H6" s="22" t="s">
        <v>117</v>
      </c>
      <c r="I6" s="26">
        <v>120</v>
      </c>
      <c r="J6" s="26"/>
    </row>
    <row r="7" spans="1:13" ht="30" x14ac:dyDescent="0.25">
      <c r="A7" s="5" t="s">
        <v>1</v>
      </c>
      <c r="B7" s="26"/>
      <c r="C7" s="26" t="s">
        <v>121</v>
      </c>
      <c r="D7" s="26">
        <v>120</v>
      </c>
      <c r="E7" s="26" t="s">
        <v>126</v>
      </c>
      <c r="F7" s="26">
        <v>5</v>
      </c>
      <c r="G7" s="26">
        <v>20</v>
      </c>
      <c r="H7" s="22" t="s">
        <v>117</v>
      </c>
      <c r="I7" s="26">
        <v>120</v>
      </c>
      <c r="J7" s="26"/>
    </row>
    <row r="11" spans="1:13" x14ac:dyDescent="0.25">
      <c r="E11" t="s">
        <v>170</v>
      </c>
      <c r="F11">
        <v>120</v>
      </c>
    </row>
    <row r="12" spans="1:13" x14ac:dyDescent="0.25">
      <c r="E12" t="s">
        <v>92</v>
      </c>
      <c r="F12">
        <v>120</v>
      </c>
    </row>
    <row r="13" spans="1:13" x14ac:dyDescent="0.25">
      <c r="E13" t="s">
        <v>119</v>
      </c>
      <c r="F13">
        <v>240</v>
      </c>
    </row>
    <row r="14" spans="1:13" x14ac:dyDescent="0.25">
      <c r="E14" t="s">
        <v>60</v>
      </c>
      <c r="F14">
        <v>120</v>
      </c>
    </row>
    <row r="15" spans="1:13" x14ac:dyDescent="0.25">
      <c r="E15" t="s">
        <v>126</v>
      </c>
      <c r="F15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3:L21"/>
  <sheetViews>
    <sheetView workbookViewId="0">
      <selection activeCell="K21" sqref="K21"/>
    </sheetView>
  </sheetViews>
  <sheetFormatPr defaultRowHeight="15" x14ac:dyDescent="0.25"/>
  <cols>
    <col min="1" max="1" width="25.85546875" bestFit="1" customWidth="1"/>
    <col min="2" max="2" width="37.5703125" customWidth="1"/>
    <col min="3" max="3" width="26.42578125" customWidth="1"/>
    <col min="8" max="8" width="20.140625" bestFit="1" customWidth="1"/>
  </cols>
  <sheetData>
    <row r="3" spans="1:12" x14ac:dyDescent="0.25">
      <c r="E3" t="s">
        <v>177</v>
      </c>
      <c r="F3" t="s">
        <v>44</v>
      </c>
      <c r="G3" t="s">
        <v>134</v>
      </c>
      <c r="H3" t="s">
        <v>135</v>
      </c>
      <c r="I3" t="s">
        <v>136</v>
      </c>
      <c r="J3" t="s">
        <v>137</v>
      </c>
      <c r="K3" t="s">
        <v>188</v>
      </c>
      <c r="L3">
        <v>1.2</v>
      </c>
    </row>
    <row r="4" spans="1:12" ht="30" x14ac:dyDescent="0.25">
      <c r="A4" s="26" t="s">
        <v>127</v>
      </c>
      <c r="B4" s="26" t="s">
        <v>128</v>
      </c>
      <c r="C4" s="26" t="s">
        <v>129</v>
      </c>
      <c r="D4" s="26" t="s">
        <v>131</v>
      </c>
      <c r="E4" s="26" t="s">
        <v>132</v>
      </c>
      <c r="F4" s="26" t="s">
        <v>133</v>
      </c>
      <c r="G4" s="26" t="s">
        <v>133</v>
      </c>
      <c r="H4" s="26">
        <v>7</v>
      </c>
      <c r="I4">
        <v>7</v>
      </c>
      <c r="J4">
        <v>7</v>
      </c>
    </row>
    <row r="5" spans="1:12" ht="30" x14ac:dyDescent="0.25">
      <c r="A5" s="26" t="s">
        <v>130</v>
      </c>
      <c r="B5" s="26" t="s">
        <v>128</v>
      </c>
      <c r="C5" s="26" t="s">
        <v>129</v>
      </c>
      <c r="D5" s="26" t="s">
        <v>131</v>
      </c>
      <c r="E5" s="26" t="s">
        <v>132</v>
      </c>
      <c r="F5" s="26" t="s">
        <v>133</v>
      </c>
      <c r="G5" s="26" t="s">
        <v>133</v>
      </c>
      <c r="H5" s="26">
        <v>7</v>
      </c>
      <c r="I5">
        <v>7</v>
      </c>
      <c r="J5">
        <v>7</v>
      </c>
    </row>
    <row r="6" spans="1:12" x14ac:dyDescent="0.25">
      <c r="H6">
        <v>14</v>
      </c>
      <c r="I6">
        <v>14</v>
      </c>
      <c r="J6">
        <v>14</v>
      </c>
    </row>
    <row r="7" spans="1:12" x14ac:dyDescent="0.25">
      <c r="A7" t="s">
        <v>172</v>
      </c>
      <c r="B7" t="s">
        <v>119</v>
      </c>
      <c r="C7" t="s">
        <v>174</v>
      </c>
      <c r="D7" t="s">
        <v>175</v>
      </c>
      <c r="E7" t="s">
        <v>176</v>
      </c>
      <c r="F7" t="s">
        <v>132</v>
      </c>
      <c r="G7" t="s">
        <v>178</v>
      </c>
      <c r="K7">
        <v>10</v>
      </c>
    </row>
    <row r="8" spans="1:12" x14ac:dyDescent="0.25">
      <c r="A8" t="s">
        <v>179</v>
      </c>
      <c r="B8" t="s">
        <v>173</v>
      </c>
      <c r="C8" t="s">
        <v>174</v>
      </c>
      <c r="D8" t="s">
        <v>175</v>
      </c>
      <c r="E8" t="s">
        <v>176</v>
      </c>
      <c r="F8" t="s">
        <v>132</v>
      </c>
      <c r="G8" t="s">
        <v>178</v>
      </c>
      <c r="K8">
        <v>10</v>
      </c>
    </row>
    <row r="9" spans="1:12" x14ac:dyDescent="0.25">
      <c r="A9" t="s">
        <v>180</v>
      </c>
      <c r="B9" t="s">
        <v>119</v>
      </c>
      <c r="C9" t="s">
        <v>174</v>
      </c>
      <c r="D9" t="s">
        <v>175</v>
      </c>
      <c r="E9" t="s">
        <v>176</v>
      </c>
      <c r="F9" t="s">
        <v>132</v>
      </c>
      <c r="G9" t="s">
        <v>178</v>
      </c>
      <c r="L9">
        <v>10</v>
      </c>
    </row>
    <row r="10" spans="1:12" x14ac:dyDescent="0.25">
      <c r="A10" t="s">
        <v>181</v>
      </c>
      <c r="B10" t="s">
        <v>183</v>
      </c>
      <c r="C10" t="s">
        <v>174</v>
      </c>
      <c r="D10" t="s">
        <v>175</v>
      </c>
      <c r="E10" t="s">
        <v>176</v>
      </c>
      <c r="F10" t="s">
        <v>132</v>
      </c>
      <c r="G10" t="s">
        <v>178</v>
      </c>
    </row>
    <row r="11" spans="1:12" x14ac:dyDescent="0.25">
      <c r="A11" t="s">
        <v>182</v>
      </c>
      <c r="B11" t="s">
        <v>183</v>
      </c>
      <c r="C11" t="s">
        <v>174</v>
      </c>
      <c r="D11" t="s">
        <v>175</v>
      </c>
      <c r="E11" t="s">
        <v>176</v>
      </c>
      <c r="F11" t="s">
        <v>132</v>
      </c>
      <c r="G11" t="s">
        <v>178</v>
      </c>
    </row>
    <row r="12" spans="1:12" x14ac:dyDescent="0.25">
      <c r="A12" t="s">
        <v>185</v>
      </c>
      <c r="B12" t="s">
        <v>187</v>
      </c>
      <c r="C12" t="s">
        <v>186</v>
      </c>
      <c r="D12" t="s">
        <v>175</v>
      </c>
      <c r="E12" t="s">
        <v>176</v>
      </c>
      <c r="F12" t="s">
        <v>132</v>
      </c>
      <c r="G12" t="s">
        <v>178</v>
      </c>
      <c r="H12">
        <v>10</v>
      </c>
      <c r="I12">
        <v>10</v>
      </c>
    </row>
    <row r="13" spans="1:12" x14ac:dyDescent="0.25">
      <c r="A13" t="s">
        <v>184</v>
      </c>
      <c r="B13" t="s">
        <v>187</v>
      </c>
      <c r="C13" t="s">
        <v>186</v>
      </c>
      <c r="D13" t="s">
        <v>175</v>
      </c>
      <c r="E13" t="s">
        <v>176</v>
      </c>
      <c r="F13" t="s">
        <v>132</v>
      </c>
      <c r="G13" t="s">
        <v>178</v>
      </c>
      <c r="H13">
        <v>10</v>
      </c>
      <c r="I13">
        <v>10</v>
      </c>
    </row>
    <row r="16" spans="1:12" x14ac:dyDescent="0.25">
      <c r="H16" t="s">
        <v>188</v>
      </c>
      <c r="I16">
        <v>20</v>
      </c>
    </row>
    <row r="17" spans="8:10" x14ac:dyDescent="0.25">
      <c r="H17" t="s">
        <v>149</v>
      </c>
      <c r="I17">
        <v>34</v>
      </c>
    </row>
    <row r="18" spans="8:10" x14ac:dyDescent="0.25">
      <c r="H18" t="s">
        <v>162</v>
      </c>
      <c r="I18">
        <v>34</v>
      </c>
    </row>
    <row r="19" spans="8:10" x14ac:dyDescent="0.25">
      <c r="H19" t="s">
        <v>171</v>
      </c>
      <c r="I19">
        <v>14</v>
      </c>
    </row>
    <row r="20" spans="8:10" x14ac:dyDescent="0.25">
      <c r="H20" t="s">
        <v>189</v>
      </c>
      <c r="I20">
        <v>10</v>
      </c>
    </row>
    <row r="21" spans="8:10" x14ac:dyDescent="0.25">
      <c r="H21" t="s">
        <v>186</v>
      </c>
      <c r="I21">
        <v>20</v>
      </c>
      <c r="J21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5"/>
  <sheetViews>
    <sheetView workbookViewId="0">
      <selection activeCell="G15" sqref="G15"/>
    </sheetView>
  </sheetViews>
  <sheetFormatPr defaultRowHeight="15" x14ac:dyDescent="0.25"/>
  <cols>
    <col min="1" max="1" width="15.7109375" bestFit="1" customWidth="1"/>
    <col min="2" max="2" width="21.42578125" bestFit="1" customWidth="1"/>
    <col min="3" max="3" width="26.7109375" bestFit="1" customWidth="1"/>
    <col min="6" max="6" width="12.5703125" bestFit="1" customWidth="1"/>
    <col min="7" max="7" width="49.140625" bestFit="1" customWidth="1"/>
  </cols>
  <sheetData>
    <row r="1" spans="1:7" x14ac:dyDescent="0.25">
      <c r="A1" t="s">
        <v>197</v>
      </c>
      <c r="D1" t="s">
        <v>198</v>
      </c>
    </row>
    <row r="2" spans="1:7" x14ac:dyDescent="0.25">
      <c r="B2" t="s">
        <v>199</v>
      </c>
      <c r="D2" t="s">
        <v>191</v>
      </c>
      <c r="F2" t="s">
        <v>27</v>
      </c>
    </row>
    <row r="3" spans="1:7" x14ac:dyDescent="0.25">
      <c r="A3" s="8" t="s">
        <v>28</v>
      </c>
      <c r="B3">
        <v>2</v>
      </c>
      <c r="C3" s="8" t="s">
        <v>3</v>
      </c>
      <c r="D3">
        <f t="shared" ref="D3:D19" si="0">B3*5</f>
        <v>10</v>
      </c>
      <c r="F3" s="34" t="s">
        <v>126</v>
      </c>
      <c r="G3" s="34">
        <v>20</v>
      </c>
    </row>
    <row r="4" spans="1:7" x14ac:dyDescent="0.25">
      <c r="A4" s="11" t="s">
        <v>6</v>
      </c>
      <c r="B4">
        <v>8</v>
      </c>
      <c r="C4" s="11" t="s">
        <v>4</v>
      </c>
      <c r="D4">
        <f t="shared" si="0"/>
        <v>40</v>
      </c>
      <c r="F4" s="34" t="s">
        <v>193</v>
      </c>
      <c r="G4" s="34">
        <v>80</v>
      </c>
    </row>
    <row r="5" spans="1:7" x14ac:dyDescent="0.25">
      <c r="A5" s="11" t="s">
        <v>5</v>
      </c>
      <c r="B5">
        <v>8</v>
      </c>
      <c r="C5" s="11" t="s">
        <v>4</v>
      </c>
      <c r="D5">
        <f t="shared" si="0"/>
        <v>40</v>
      </c>
      <c r="F5" s="34" t="s">
        <v>201</v>
      </c>
      <c r="G5" s="34">
        <v>20</v>
      </c>
    </row>
    <row r="6" spans="1:7" x14ac:dyDescent="0.25">
      <c r="A6" s="13" t="s">
        <v>7</v>
      </c>
      <c r="B6">
        <v>2</v>
      </c>
      <c r="C6" s="13" t="s">
        <v>8</v>
      </c>
      <c r="D6">
        <f t="shared" si="0"/>
        <v>10</v>
      </c>
      <c r="F6" s="34" t="s">
        <v>202</v>
      </c>
      <c r="G6" s="34">
        <v>30</v>
      </c>
    </row>
    <row r="7" spans="1:7" x14ac:dyDescent="0.25">
      <c r="A7" s="13" t="s">
        <v>9</v>
      </c>
      <c r="B7">
        <v>2</v>
      </c>
      <c r="C7" s="13" t="s">
        <v>8</v>
      </c>
      <c r="D7">
        <f t="shared" si="0"/>
        <v>10</v>
      </c>
      <c r="F7" s="34" t="s">
        <v>149</v>
      </c>
      <c r="G7" s="34">
        <v>11</v>
      </c>
    </row>
    <row r="8" spans="1:7" x14ac:dyDescent="0.25">
      <c r="A8" s="12" t="s">
        <v>10</v>
      </c>
      <c r="B8">
        <v>2</v>
      </c>
      <c r="C8" s="12" t="s">
        <v>11</v>
      </c>
      <c r="D8">
        <f t="shared" si="0"/>
        <v>10</v>
      </c>
      <c r="F8" s="34" t="s">
        <v>188</v>
      </c>
      <c r="G8" s="34">
        <v>80</v>
      </c>
    </row>
    <row r="9" spans="1:7" x14ac:dyDescent="0.25">
      <c r="A9" s="8" t="s">
        <v>12</v>
      </c>
      <c r="B9">
        <v>2</v>
      </c>
      <c r="C9" s="8" t="s">
        <v>3</v>
      </c>
      <c r="D9">
        <f t="shared" si="0"/>
        <v>10</v>
      </c>
      <c r="F9" s="34" t="s">
        <v>203</v>
      </c>
      <c r="G9" s="34">
        <v>40</v>
      </c>
    </row>
    <row r="10" spans="1:7" x14ac:dyDescent="0.25">
      <c r="A10" s="12" t="s">
        <v>13</v>
      </c>
      <c r="B10">
        <v>2</v>
      </c>
      <c r="C10" s="12" t="s">
        <v>11</v>
      </c>
      <c r="D10">
        <f t="shared" si="0"/>
        <v>10</v>
      </c>
      <c r="F10" s="34" t="s">
        <v>65</v>
      </c>
      <c r="G10" s="34">
        <v>10</v>
      </c>
    </row>
    <row r="11" spans="1:7" x14ac:dyDescent="0.25">
      <c r="A11" s="12" t="s">
        <v>14</v>
      </c>
      <c r="B11">
        <v>2</v>
      </c>
      <c r="C11" s="12" t="s">
        <v>11</v>
      </c>
      <c r="D11">
        <f t="shared" si="0"/>
        <v>10</v>
      </c>
      <c r="F11" s="34" t="s">
        <v>204</v>
      </c>
      <c r="G11" s="34">
        <v>10</v>
      </c>
    </row>
    <row r="12" spans="1:7" x14ac:dyDescent="0.25">
      <c r="A12" s="5" t="s">
        <v>15</v>
      </c>
      <c r="B12">
        <v>2</v>
      </c>
      <c r="C12" s="5" t="s">
        <v>194</v>
      </c>
      <c r="D12">
        <f t="shared" si="0"/>
        <v>10</v>
      </c>
      <c r="F12" s="34" t="s">
        <v>155</v>
      </c>
      <c r="G12" s="34">
        <v>20</v>
      </c>
    </row>
    <row r="13" spans="1:7" x14ac:dyDescent="0.25">
      <c r="A13" s="3" t="s">
        <v>17</v>
      </c>
      <c r="B13">
        <v>4</v>
      </c>
      <c r="C13" s="3" t="s">
        <v>195</v>
      </c>
      <c r="D13">
        <f t="shared" si="0"/>
        <v>20</v>
      </c>
    </row>
    <row r="14" spans="1:7" x14ac:dyDescent="0.25">
      <c r="A14" s="3" t="s">
        <v>18</v>
      </c>
      <c r="B14">
        <v>4</v>
      </c>
      <c r="C14" s="3" t="s">
        <v>195</v>
      </c>
      <c r="D14">
        <f t="shared" si="0"/>
        <v>20</v>
      </c>
    </row>
    <row r="15" spans="1:7" x14ac:dyDescent="0.25">
      <c r="A15" s="4" t="s">
        <v>20</v>
      </c>
      <c r="B15">
        <v>4</v>
      </c>
      <c r="C15" s="4" t="s">
        <v>196</v>
      </c>
      <c r="D15">
        <f t="shared" si="0"/>
        <v>20</v>
      </c>
    </row>
    <row r="16" spans="1:7" x14ac:dyDescent="0.25">
      <c r="A16" s="2" t="s">
        <v>21</v>
      </c>
      <c r="B16">
        <v>4</v>
      </c>
      <c r="C16" s="2" t="s">
        <v>195</v>
      </c>
      <c r="D16">
        <f t="shared" si="0"/>
        <v>20</v>
      </c>
    </row>
    <row r="17" spans="1:4" x14ac:dyDescent="0.25">
      <c r="A17" s="2" t="s">
        <v>22</v>
      </c>
      <c r="B17">
        <v>4</v>
      </c>
      <c r="C17" s="2" t="s">
        <v>195</v>
      </c>
      <c r="D17">
        <f t="shared" si="0"/>
        <v>20</v>
      </c>
    </row>
    <row r="18" spans="1:4" x14ac:dyDescent="0.25">
      <c r="A18" s="4" t="s">
        <v>23</v>
      </c>
      <c r="B18">
        <v>4</v>
      </c>
      <c r="C18" s="4" t="s">
        <v>196</v>
      </c>
      <c r="D18">
        <f t="shared" si="0"/>
        <v>20</v>
      </c>
    </row>
    <row r="19" spans="1:4" x14ac:dyDescent="0.25">
      <c r="A19" s="6" t="s">
        <v>24</v>
      </c>
      <c r="B19">
        <v>2</v>
      </c>
      <c r="C19" s="6" t="s">
        <v>65</v>
      </c>
      <c r="D19">
        <f t="shared" si="0"/>
        <v>10</v>
      </c>
    </row>
    <row r="21" spans="1:4" x14ac:dyDescent="0.25">
      <c r="A21" t="s">
        <v>145</v>
      </c>
    </row>
    <row r="22" spans="1:4" x14ac:dyDescent="0.25">
      <c r="A22" t="s">
        <v>138</v>
      </c>
      <c r="B22">
        <v>4</v>
      </c>
      <c r="C22" t="s">
        <v>200</v>
      </c>
      <c r="D22">
        <f>B22*5</f>
        <v>20</v>
      </c>
    </row>
    <row r="24" spans="1:4" x14ac:dyDescent="0.25">
      <c r="A24" t="s">
        <v>140</v>
      </c>
      <c r="B24">
        <v>2</v>
      </c>
      <c r="C24" t="s">
        <v>149</v>
      </c>
      <c r="D24">
        <f>B24*5</f>
        <v>10</v>
      </c>
    </row>
    <row r="25" spans="1:4" x14ac:dyDescent="0.25">
      <c r="A25" t="s">
        <v>141</v>
      </c>
      <c r="B25">
        <v>2</v>
      </c>
      <c r="C25" t="s">
        <v>162</v>
      </c>
      <c r="D25">
        <f>B25*5</f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activeCell="J2" sqref="J2"/>
    </sheetView>
  </sheetViews>
  <sheetFormatPr defaultRowHeight="15" x14ac:dyDescent="0.25"/>
  <cols>
    <col min="1" max="1" width="18.42578125" bestFit="1" customWidth="1"/>
    <col min="4" max="4" width="18.42578125" bestFit="1" customWidth="1"/>
    <col min="5" max="5" width="9.28515625" customWidth="1"/>
    <col min="8" max="8" width="15.5703125" customWidth="1"/>
    <col min="9" max="9" width="20.140625" bestFit="1" customWidth="1"/>
  </cols>
  <sheetData>
    <row r="1" spans="1:10" x14ac:dyDescent="0.25">
      <c r="A1" s="39" t="s">
        <v>29</v>
      </c>
      <c r="B1" s="39">
        <v>80</v>
      </c>
      <c r="D1" s="47" t="s">
        <v>206</v>
      </c>
      <c r="E1" s="48"/>
      <c r="H1" t="s">
        <v>207</v>
      </c>
      <c r="I1" t="s">
        <v>208</v>
      </c>
      <c r="J1" t="s">
        <v>214</v>
      </c>
    </row>
    <row r="2" spans="1:10" x14ac:dyDescent="0.25">
      <c r="A2" s="39" t="s">
        <v>30</v>
      </c>
      <c r="B2" s="39">
        <v>240</v>
      </c>
      <c r="D2" s="49" t="s">
        <v>156</v>
      </c>
      <c r="E2" s="50">
        <f>204+52+150+120+10</f>
        <v>536</v>
      </c>
      <c r="F2" t="s">
        <v>166</v>
      </c>
      <c r="H2">
        <v>70</v>
      </c>
      <c r="I2">
        <v>6</v>
      </c>
      <c r="J2">
        <f>H2*I2</f>
        <v>420</v>
      </c>
    </row>
    <row r="3" spans="1:10" x14ac:dyDescent="0.25">
      <c r="A3" s="39" t="s">
        <v>31</v>
      </c>
      <c r="B3" s="39">
        <v>80</v>
      </c>
      <c r="D3" s="49" t="s">
        <v>157</v>
      </c>
      <c r="E3" s="50">
        <f>51+6+190+120</f>
        <v>367</v>
      </c>
      <c r="H3">
        <v>68</v>
      </c>
      <c r="I3">
        <v>4</v>
      </c>
      <c r="J3">
        <f t="shared" ref="J3:J17" si="0">H3*I3</f>
        <v>272</v>
      </c>
    </row>
    <row r="4" spans="1:10" x14ac:dyDescent="0.25">
      <c r="A4" s="39" t="s">
        <v>33</v>
      </c>
      <c r="B4" s="39">
        <v>40</v>
      </c>
      <c r="D4" s="49" t="s">
        <v>68</v>
      </c>
      <c r="E4" s="50">
        <f>100+6</f>
        <v>106</v>
      </c>
      <c r="H4">
        <v>72</v>
      </c>
      <c r="I4">
        <v>2</v>
      </c>
      <c r="J4">
        <f t="shared" si="0"/>
        <v>144</v>
      </c>
    </row>
    <row r="5" spans="1:10" x14ac:dyDescent="0.25">
      <c r="A5" s="39" t="s">
        <v>32</v>
      </c>
      <c r="B5" s="39">
        <v>120</v>
      </c>
      <c r="D5" s="49" t="s">
        <v>158</v>
      </c>
      <c r="E5" s="50">
        <f>102+129+14+30</f>
        <v>275</v>
      </c>
      <c r="G5" t="s">
        <v>1</v>
      </c>
      <c r="H5">
        <v>105</v>
      </c>
      <c r="I5">
        <v>8</v>
      </c>
      <c r="J5">
        <f t="shared" si="0"/>
        <v>840</v>
      </c>
    </row>
    <row r="6" spans="1:10" x14ac:dyDescent="0.25">
      <c r="A6" s="39" t="s">
        <v>59</v>
      </c>
      <c r="B6" s="39">
        <v>320</v>
      </c>
      <c r="D6" s="49" t="s">
        <v>29</v>
      </c>
      <c r="E6" s="50">
        <f>80+102+120+20</f>
        <v>322</v>
      </c>
      <c r="F6">
        <f>40+3+51+120+10</f>
        <v>224</v>
      </c>
      <c r="H6">
        <v>180</v>
      </c>
      <c r="I6">
        <v>2</v>
      </c>
      <c r="J6">
        <f t="shared" si="0"/>
        <v>360</v>
      </c>
    </row>
    <row r="7" spans="1:10" x14ac:dyDescent="0.25">
      <c r="A7" s="39" t="s">
        <v>60</v>
      </c>
      <c r="B7" s="39">
        <v>160</v>
      </c>
      <c r="D7" s="49" t="s">
        <v>159</v>
      </c>
      <c r="E7" s="50">
        <f>204+344+240+20+80</f>
        <v>888</v>
      </c>
      <c r="H7">
        <v>94</v>
      </c>
      <c r="I7">
        <v>9</v>
      </c>
      <c r="J7">
        <f t="shared" si="0"/>
        <v>846</v>
      </c>
    </row>
    <row r="8" spans="1:10" x14ac:dyDescent="0.25">
      <c r="A8" s="39" t="s">
        <v>34</v>
      </c>
      <c r="B8" s="39">
        <v>40</v>
      </c>
      <c r="D8" s="49" t="s">
        <v>30</v>
      </c>
      <c r="E8" s="50">
        <f>240+102+80</f>
        <v>422</v>
      </c>
      <c r="H8">
        <v>50</v>
      </c>
      <c r="I8">
        <v>5</v>
      </c>
      <c r="J8">
        <f t="shared" si="0"/>
        <v>250</v>
      </c>
    </row>
    <row r="9" spans="1:10" x14ac:dyDescent="0.25">
      <c r="A9" s="39" t="s">
        <v>149</v>
      </c>
      <c r="B9" s="39">
        <v>40</v>
      </c>
      <c r="D9" s="49" t="s">
        <v>160</v>
      </c>
      <c r="E9" s="50">
        <f>51+43</f>
        <v>94</v>
      </c>
      <c r="H9" t="s">
        <v>209</v>
      </c>
    </row>
    <row r="10" spans="1:10" x14ac:dyDescent="0.25">
      <c r="A10" s="39" t="s">
        <v>150</v>
      </c>
      <c r="B10" s="39">
        <v>40</v>
      </c>
      <c r="D10" s="49" t="s">
        <v>161</v>
      </c>
      <c r="E10" s="50">
        <f>204+21+440</f>
        <v>665</v>
      </c>
      <c r="H10">
        <v>2</v>
      </c>
      <c r="I10">
        <v>140</v>
      </c>
      <c r="J10">
        <f t="shared" si="0"/>
        <v>280</v>
      </c>
    </row>
    <row r="11" spans="1:10" x14ac:dyDescent="0.25">
      <c r="A11" s="39" t="s">
        <v>152</v>
      </c>
      <c r="B11" s="39">
        <v>120</v>
      </c>
      <c r="D11" s="49" t="s">
        <v>149</v>
      </c>
      <c r="E11" s="50">
        <f>51+83+34+11</f>
        <v>179</v>
      </c>
      <c r="G11" t="s">
        <v>210</v>
      </c>
      <c r="H11">
        <v>133</v>
      </c>
      <c r="I11">
        <v>2</v>
      </c>
      <c r="J11">
        <f t="shared" si="0"/>
        <v>266</v>
      </c>
    </row>
    <row r="12" spans="1:10" x14ac:dyDescent="0.25">
      <c r="A12" s="39" t="s">
        <v>151</v>
      </c>
      <c r="B12" s="39">
        <v>120</v>
      </c>
      <c r="D12" s="49" t="s">
        <v>162</v>
      </c>
      <c r="E12" s="50">
        <f>51+43+34+10</f>
        <v>138</v>
      </c>
      <c r="H12">
        <v>88</v>
      </c>
      <c r="I12">
        <v>2</v>
      </c>
      <c r="J12">
        <f t="shared" si="0"/>
        <v>176</v>
      </c>
    </row>
    <row r="13" spans="1:10" x14ac:dyDescent="0.25">
      <c r="A13" s="41" t="s">
        <v>153</v>
      </c>
      <c r="B13" s="41">
        <v>80</v>
      </c>
      <c r="D13" s="49" t="s">
        <v>163</v>
      </c>
      <c r="E13" s="50">
        <f>10+129</f>
        <v>139</v>
      </c>
      <c r="H13">
        <v>111</v>
      </c>
      <c r="I13">
        <v>2</v>
      </c>
      <c r="J13">
        <f t="shared" si="0"/>
        <v>222</v>
      </c>
    </row>
    <row r="14" spans="1:10" x14ac:dyDescent="0.25">
      <c r="D14" s="49" t="s">
        <v>164</v>
      </c>
      <c r="E14" s="50">
        <v>129</v>
      </c>
      <c r="H14">
        <v>122</v>
      </c>
      <c r="I14">
        <v>2</v>
      </c>
      <c r="J14">
        <f t="shared" si="0"/>
        <v>244</v>
      </c>
    </row>
    <row r="15" spans="1:10" x14ac:dyDescent="0.25">
      <c r="A15" s="40" t="s">
        <v>31</v>
      </c>
      <c r="B15" s="40">
        <v>6</v>
      </c>
      <c r="D15" s="49" t="s">
        <v>165</v>
      </c>
      <c r="E15" s="50">
        <f>102+83+20</f>
        <v>205</v>
      </c>
      <c r="G15" t="s">
        <v>211</v>
      </c>
      <c r="J15">
        <f t="shared" si="0"/>
        <v>0</v>
      </c>
    </row>
    <row r="16" spans="1:10" x14ac:dyDescent="0.25">
      <c r="A16" s="40" t="s">
        <v>32</v>
      </c>
      <c r="B16" s="40">
        <v>9</v>
      </c>
      <c r="D16" s="49" t="s">
        <v>31</v>
      </c>
      <c r="E16" s="50">
        <f>86+20</f>
        <v>106</v>
      </c>
      <c r="G16" t="s">
        <v>212</v>
      </c>
      <c r="J16">
        <f t="shared" si="0"/>
        <v>0</v>
      </c>
    </row>
    <row r="17" spans="1:10" x14ac:dyDescent="0.25">
      <c r="A17" s="40" t="s">
        <v>85</v>
      </c>
      <c r="B17" s="40">
        <v>24</v>
      </c>
      <c r="D17" s="49" t="s">
        <v>167</v>
      </c>
      <c r="E17" s="50">
        <f>102+172+120+40</f>
        <v>434</v>
      </c>
      <c r="H17">
        <v>94</v>
      </c>
      <c r="I17">
        <v>5</v>
      </c>
      <c r="J17">
        <f t="shared" si="0"/>
        <v>470</v>
      </c>
    </row>
    <row r="18" spans="1:10" ht="15.75" thickBot="1" x14ac:dyDescent="0.3">
      <c r="A18" s="40" t="s">
        <v>86</v>
      </c>
      <c r="B18" s="40">
        <v>12</v>
      </c>
      <c r="D18" s="51" t="s">
        <v>186</v>
      </c>
      <c r="E18" s="52">
        <v>4</v>
      </c>
      <c r="H18" t="s">
        <v>209</v>
      </c>
    </row>
    <row r="19" spans="1:10" x14ac:dyDescent="0.25">
      <c r="A19" s="40" t="s">
        <v>65</v>
      </c>
      <c r="B19" s="40">
        <v>12</v>
      </c>
    </row>
    <row r="20" spans="1:10" x14ac:dyDescent="0.25">
      <c r="A20" s="40" t="s">
        <v>92</v>
      </c>
      <c r="B20" s="40">
        <v>6</v>
      </c>
      <c r="I20" s="12" t="s">
        <v>213</v>
      </c>
      <c r="J20" s="12">
        <f>SUM(J2:J17)</f>
        <v>4790</v>
      </c>
    </row>
    <row r="21" spans="1:10" x14ac:dyDescent="0.25">
      <c r="A21" s="40" t="s">
        <v>68</v>
      </c>
      <c r="B21" s="40">
        <v>6</v>
      </c>
    </row>
    <row r="22" spans="1:10" x14ac:dyDescent="0.25">
      <c r="A22" s="40" t="s">
        <v>94</v>
      </c>
      <c r="B22" s="40">
        <v>3</v>
      </c>
    </row>
    <row r="23" spans="1:10" x14ac:dyDescent="0.25">
      <c r="A23" s="40" t="s">
        <v>93</v>
      </c>
      <c r="B23" s="40">
        <v>21</v>
      </c>
    </row>
    <row r="24" spans="1:10" x14ac:dyDescent="0.25">
      <c r="A24" s="40" t="s">
        <v>149</v>
      </c>
      <c r="B24" s="40">
        <v>3</v>
      </c>
    </row>
    <row r="25" spans="1:10" x14ac:dyDescent="0.25">
      <c r="A25" s="40" t="s">
        <v>150</v>
      </c>
      <c r="B25" s="40">
        <v>3</v>
      </c>
    </row>
    <row r="26" spans="1:10" x14ac:dyDescent="0.25">
      <c r="A26" s="40" t="s">
        <v>152</v>
      </c>
      <c r="B26" s="40">
        <v>9</v>
      </c>
    </row>
    <row r="27" spans="1:10" x14ac:dyDescent="0.25">
      <c r="A27" s="40" t="s">
        <v>151</v>
      </c>
      <c r="B27" s="40">
        <v>9</v>
      </c>
    </row>
    <row r="28" spans="1:10" x14ac:dyDescent="0.25">
      <c r="A28" s="40" t="s">
        <v>153</v>
      </c>
      <c r="B28" s="40">
        <v>3</v>
      </c>
    </row>
    <row r="30" spans="1:10" x14ac:dyDescent="0.25">
      <c r="A30" s="42" t="s">
        <v>29</v>
      </c>
      <c r="B30" s="42">
        <v>102</v>
      </c>
    </row>
    <row r="31" spans="1:10" x14ac:dyDescent="0.25">
      <c r="A31" s="42" t="s">
        <v>30</v>
      </c>
      <c r="B31" s="42">
        <v>102</v>
      </c>
    </row>
    <row r="32" spans="1:10" x14ac:dyDescent="0.25">
      <c r="A32" s="42" t="s">
        <v>32</v>
      </c>
      <c r="B32" s="42">
        <v>102</v>
      </c>
    </row>
    <row r="33" spans="1:2" x14ac:dyDescent="0.25">
      <c r="A33" s="42" t="s">
        <v>85</v>
      </c>
      <c r="B33" s="42">
        <v>204</v>
      </c>
    </row>
    <row r="34" spans="1:2" x14ac:dyDescent="0.25">
      <c r="A34" s="42" t="s">
        <v>86</v>
      </c>
      <c r="B34" s="42">
        <v>102</v>
      </c>
    </row>
    <row r="35" spans="1:2" x14ac:dyDescent="0.25">
      <c r="A35" s="42" t="s">
        <v>65</v>
      </c>
      <c r="B35" s="42">
        <v>204</v>
      </c>
    </row>
    <row r="36" spans="1:2" x14ac:dyDescent="0.25">
      <c r="A36" s="42" t="s">
        <v>92</v>
      </c>
      <c r="B36" s="42">
        <v>51</v>
      </c>
    </row>
    <row r="37" spans="1:2" x14ac:dyDescent="0.25">
      <c r="A37" s="42" t="s">
        <v>93</v>
      </c>
      <c r="B37" s="42">
        <v>204</v>
      </c>
    </row>
    <row r="38" spans="1:2" x14ac:dyDescent="0.25">
      <c r="A38" s="42" t="s">
        <v>94</v>
      </c>
      <c r="B38" s="42">
        <v>51</v>
      </c>
    </row>
    <row r="39" spans="1:2" x14ac:dyDescent="0.25">
      <c r="A39" s="42" t="s">
        <v>154</v>
      </c>
      <c r="B39" s="42">
        <v>51</v>
      </c>
    </row>
    <row r="40" spans="1:2" x14ac:dyDescent="0.25">
      <c r="A40" s="42" t="s">
        <v>150</v>
      </c>
      <c r="B40" s="42">
        <v>51</v>
      </c>
    </row>
    <row r="41" spans="1:2" x14ac:dyDescent="0.25">
      <c r="A41" s="42" t="s">
        <v>155</v>
      </c>
      <c r="B41" s="42">
        <v>102</v>
      </c>
    </row>
    <row r="43" spans="1:2" x14ac:dyDescent="0.25">
      <c r="A43" s="43" t="s">
        <v>65</v>
      </c>
      <c r="B43" s="44">
        <v>150</v>
      </c>
    </row>
    <row r="44" spans="1:2" x14ac:dyDescent="0.25">
      <c r="A44" s="43" t="s">
        <v>92</v>
      </c>
      <c r="B44" s="44">
        <v>190</v>
      </c>
    </row>
    <row r="45" spans="1:2" x14ac:dyDescent="0.25">
      <c r="A45" s="43" t="s">
        <v>68</v>
      </c>
      <c r="B45" s="44">
        <v>100</v>
      </c>
    </row>
    <row r="46" spans="1:2" x14ac:dyDescent="0.25">
      <c r="A46" s="43" t="s">
        <v>169</v>
      </c>
      <c r="B46" s="44">
        <v>440</v>
      </c>
    </row>
    <row r="48" spans="1:2" x14ac:dyDescent="0.25">
      <c r="A48" s="45" t="s">
        <v>170</v>
      </c>
      <c r="B48" s="45">
        <v>120</v>
      </c>
    </row>
    <row r="49" spans="1:2" x14ac:dyDescent="0.25">
      <c r="A49" s="45" t="s">
        <v>92</v>
      </c>
      <c r="B49" s="45">
        <v>120</v>
      </c>
    </row>
    <row r="50" spans="1:2" x14ac:dyDescent="0.25">
      <c r="A50" s="45" t="s">
        <v>119</v>
      </c>
      <c r="B50" s="45">
        <v>240</v>
      </c>
    </row>
    <row r="51" spans="1:2" x14ac:dyDescent="0.25">
      <c r="A51" s="45" t="s">
        <v>60</v>
      </c>
      <c r="B51" s="45">
        <v>120</v>
      </c>
    </row>
    <row r="52" spans="1:2" x14ac:dyDescent="0.25">
      <c r="A52" s="45" t="s">
        <v>126</v>
      </c>
      <c r="B52" s="45">
        <v>120</v>
      </c>
    </row>
    <row r="54" spans="1:2" x14ac:dyDescent="0.25">
      <c r="A54" s="46" t="s">
        <v>59</v>
      </c>
      <c r="B54" s="46">
        <v>20</v>
      </c>
    </row>
    <row r="55" spans="1:2" x14ac:dyDescent="0.25">
      <c r="A55" s="46" t="s">
        <v>149</v>
      </c>
      <c r="B55" s="46">
        <v>34</v>
      </c>
    </row>
    <row r="56" spans="1:2" x14ac:dyDescent="0.25">
      <c r="A56" s="46" t="s">
        <v>162</v>
      </c>
      <c r="B56" s="46">
        <v>34</v>
      </c>
    </row>
    <row r="57" spans="1:2" x14ac:dyDescent="0.25">
      <c r="A57" s="46" t="s">
        <v>171</v>
      </c>
      <c r="B57" s="46">
        <v>14</v>
      </c>
    </row>
    <row r="58" spans="1:2" x14ac:dyDescent="0.25">
      <c r="A58" s="46" t="s">
        <v>189</v>
      </c>
      <c r="B58" s="46">
        <v>10</v>
      </c>
    </row>
    <row r="59" spans="1:2" x14ac:dyDescent="0.25">
      <c r="A59" s="46" t="s">
        <v>186</v>
      </c>
      <c r="B59" s="46">
        <v>10</v>
      </c>
    </row>
    <row r="61" spans="1:2" x14ac:dyDescent="0.25">
      <c r="A61" s="34" t="s">
        <v>126</v>
      </c>
      <c r="B61" s="34">
        <v>20</v>
      </c>
    </row>
    <row r="62" spans="1:2" x14ac:dyDescent="0.25">
      <c r="A62" s="34" t="s">
        <v>193</v>
      </c>
      <c r="B62" s="34">
        <v>80</v>
      </c>
    </row>
    <row r="63" spans="1:2" x14ac:dyDescent="0.25">
      <c r="A63" s="34" t="s">
        <v>201</v>
      </c>
      <c r="B63" s="34">
        <v>20</v>
      </c>
    </row>
    <row r="64" spans="1:2" x14ac:dyDescent="0.25">
      <c r="A64" s="34" t="s">
        <v>202</v>
      </c>
      <c r="B64" s="34">
        <v>30</v>
      </c>
    </row>
    <row r="65" spans="1:2" x14ac:dyDescent="0.25">
      <c r="A65" s="34" t="s">
        <v>149</v>
      </c>
      <c r="B65" s="34">
        <v>11</v>
      </c>
    </row>
    <row r="66" spans="1:2" x14ac:dyDescent="0.25">
      <c r="A66" s="34" t="s">
        <v>188</v>
      </c>
      <c r="B66" s="34">
        <v>80</v>
      </c>
    </row>
    <row r="67" spans="1:2" x14ac:dyDescent="0.25">
      <c r="A67" s="34" t="s">
        <v>203</v>
      </c>
      <c r="B67" s="34">
        <v>40</v>
      </c>
    </row>
    <row r="68" spans="1:2" x14ac:dyDescent="0.25">
      <c r="A68" s="34" t="s">
        <v>205</v>
      </c>
      <c r="B68" s="34">
        <v>10</v>
      </c>
    </row>
    <row r="69" spans="1:2" x14ac:dyDescent="0.25">
      <c r="A69" s="34" t="s">
        <v>204</v>
      </c>
      <c r="B69" s="34">
        <v>10</v>
      </c>
    </row>
    <row r="70" spans="1:2" x14ac:dyDescent="0.25">
      <c r="A70" s="34" t="s">
        <v>155</v>
      </c>
      <c r="B70" s="34">
        <v>20</v>
      </c>
    </row>
  </sheetData>
  <sortState ref="A1:B60">
    <sortCondition ref="A1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Lakes</vt:lpstr>
      <vt:lpstr>August 3 day Point Source</vt:lpstr>
      <vt:lpstr>Pulsed</vt:lpstr>
      <vt:lpstr>Silver</vt:lpstr>
      <vt:lpstr>Tiles</vt:lpstr>
      <vt:lpstr>Anions and others</vt:lpstr>
      <vt:lpstr>Hypo 221 and 222</vt:lpstr>
      <vt:lpstr>Total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Rearick</dc:creator>
  <cp:lastModifiedBy>User</cp:lastModifiedBy>
  <dcterms:created xsi:type="dcterms:W3CDTF">2014-04-28T15:15:54Z</dcterms:created>
  <dcterms:modified xsi:type="dcterms:W3CDTF">2014-05-02T15:23:31Z</dcterms:modified>
</cp:coreProperties>
</file>