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19440" windowHeight="7890" tabRatio="678" activeTab="7"/>
  </bookViews>
  <sheets>
    <sheet name="Silver Fate" sheetId="6" r:id="rId1"/>
    <sheet name="Nutrients and abiotic" sheetId="8" r:id="rId2"/>
    <sheet name="Lakes" sheetId="10" r:id="rId3"/>
    <sheet name="Tiles" sheetId="11" r:id="rId4"/>
    <sheet name="Misc. sampling" sheetId="9" r:id="rId5"/>
    <sheet name="Pulsed exposure" sheetId="3" r:id="rId6"/>
    <sheet name="August Intensive" sheetId="1" r:id="rId7"/>
    <sheet name="New Total" sheetId="14" r:id="rId8"/>
    <sheet name="sheet 1" sheetId="13" r:id="rId9"/>
  </sheets>
  <calcPr calcId="145621"/>
</workbook>
</file>

<file path=xl/calcChain.xml><?xml version="1.0" encoding="utf-8"?>
<calcChain xmlns="http://schemas.openxmlformats.org/spreadsheetml/2006/main">
  <c r="L3" i="14" l="1"/>
  <c r="L4" i="14"/>
  <c r="L5" i="14"/>
  <c r="L6" i="14"/>
  <c r="L7" i="14"/>
  <c r="L8" i="14"/>
  <c r="L9" i="14"/>
  <c r="L10" i="14"/>
  <c r="L21" i="14" s="1"/>
  <c r="L11" i="14"/>
  <c r="L12" i="14"/>
  <c r="L13" i="14"/>
  <c r="L14" i="14"/>
  <c r="L15" i="14"/>
  <c r="L16" i="14"/>
  <c r="L2" i="14"/>
  <c r="F9" i="14" l="1"/>
  <c r="I27" i="6"/>
  <c r="B43" i="14"/>
  <c r="F11" i="14" s="1"/>
  <c r="F15" i="14"/>
  <c r="F6" i="14"/>
  <c r="F16" i="14"/>
  <c r="F8" i="14"/>
  <c r="F4" i="14"/>
  <c r="F2" i="14"/>
  <c r="H2" i="11"/>
  <c r="I24" i="6"/>
  <c r="C15" i="6"/>
  <c r="I38" i="6" l="1"/>
  <c r="J37" i="6"/>
  <c r="J36" i="6"/>
  <c r="G70" i="3"/>
  <c r="G69" i="3"/>
  <c r="J34" i="6"/>
  <c r="J33" i="6"/>
  <c r="J32" i="6"/>
  <c r="J31" i="6"/>
  <c r="F18" i="14"/>
  <c r="F14" i="14"/>
  <c r="F13" i="14"/>
  <c r="F12" i="14"/>
  <c r="F10" i="14"/>
  <c r="F7" i="14"/>
  <c r="F3" i="14"/>
  <c r="G71" i="1"/>
  <c r="G70" i="1"/>
  <c r="G69" i="1"/>
  <c r="G68" i="1"/>
  <c r="G67" i="1"/>
  <c r="G66" i="1"/>
  <c r="G65" i="1"/>
  <c r="G77" i="1"/>
  <c r="G64" i="1"/>
  <c r="G63" i="1"/>
  <c r="G62" i="1"/>
  <c r="G61" i="1"/>
  <c r="K19" i="10"/>
  <c r="K10" i="10"/>
  <c r="M13" i="8"/>
  <c r="M17" i="8"/>
  <c r="M14" i="8"/>
  <c r="M12" i="8"/>
  <c r="M11" i="8"/>
  <c r="M9" i="8"/>
  <c r="M8" i="8"/>
  <c r="M7" i="8"/>
  <c r="B65" i="14"/>
  <c r="B74" i="14"/>
  <c r="F17" i="14" s="1"/>
  <c r="B19" i="14"/>
  <c r="F5" i="14" s="1"/>
  <c r="B16" i="14"/>
  <c r="B12" i="14"/>
  <c r="I25" i="6" l="1"/>
  <c r="C31" i="8" l="1"/>
  <c r="F15" i="13" l="1"/>
  <c r="F14" i="13"/>
  <c r="F13" i="13"/>
  <c r="F12" i="13"/>
  <c r="F16" i="13" l="1"/>
  <c r="F17" i="13"/>
  <c r="F19" i="13"/>
  <c r="F11" i="13"/>
  <c r="F10" i="13"/>
  <c r="F9" i="13"/>
  <c r="F8" i="13"/>
  <c r="F5" i="13"/>
  <c r="F3" i="13"/>
  <c r="B61" i="13"/>
  <c r="F18" i="13" s="1"/>
  <c r="B12" i="13"/>
  <c r="F4" i="13" s="1"/>
  <c r="B11" i="13"/>
  <c r="B4" i="13"/>
  <c r="F2" i="13" s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K12" i="10"/>
  <c r="K13" i="10"/>
  <c r="K14" i="10"/>
  <c r="K15" i="10"/>
  <c r="K16" i="10"/>
  <c r="K17" i="10"/>
  <c r="K18" i="10"/>
  <c r="K11" i="10"/>
  <c r="K9" i="10"/>
  <c r="M10" i="8"/>
  <c r="J4" i="8"/>
  <c r="M6" i="8" s="1"/>
  <c r="I26" i="6" l="1"/>
  <c r="I23" i="6"/>
  <c r="B23" i="3" l="1"/>
</calcChain>
</file>

<file path=xl/sharedStrings.xml><?xml version="1.0" encoding="utf-8"?>
<sst xmlns="http://schemas.openxmlformats.org/spreadsheetml/2006/main" count="1492" uniqueCount="469">
  <si>
    <t>`</t>
  </si>
  <si>
    <t>Response variable</t>
  </si>
  <si>
    <t>NO3</t>
  </si>
  <si>
    <t>NH4</t>
  </si>
  <si>
    <t>TP</t>
  </si>
  <si>
    <t>TDP</t>
  </si>
  <si>
    <t>TDN</t>
  </si>
  <si>
    <t>DOC</t>
  </si>
  <si>
    <t>BP Ag</t>
  </si>
  <si>
    <t>1.2-0.2 Ag</t>
  </si>
  <si>
    <t>35-1.2 Ag</t>
  </si>
  <si>
    <t>Zooplankton Ag</t>
  </si>
  <si>
    <t>Rotifer Ag</t>
  </si>
  <si>
    <t>Pigments</t>
  </si>
  <si>
    <t>Seston Chl-a</t>
  </si>
  <si>
    <t>BP Chl-a</t>
  </si>
  <si>
    <t>Seston CN</t>
  </si>
  <si>
    <t>Seston P</t>
  </si>
  <si>
    <t>BP CN</t>
  </si>
  <si>
    <t>Zooplankton CN</t>
  </si>
  <si>
    <t>Rotifer CN</t>
  </si>
  <si>
    <t>BP P</t>
  </si>
  <si>
    <t>BP Abundance</t>
  </si>
  <si>
    <t>BP Respiration</t>
  </si>
  <si>
    <t>BP Production</t>
  </si>
  <si>
    <t>Amount water taken</t>
  </si>
  <si>
    <t>Storage</t>
  </si>
  <si>
    <t>Analysis</t>
  </si>
  <si>
    <t>Ag+</t>
  </si>
  <si>
    <t>DO</t>
  </si>
  <si>
    <t>Temperature profiles</t>
  </si>
  <si>
    <t>Transparency</t>
  </si>
  <si>
    <t>NA</t>
  </si>
  <si>
    <t>Secchi Disk</t>
  </si>
  <si>
    <t>Conductivity</t>
  </si>
  <si>
    <t>pH</t>
  </si>
  <si>
    <t>Algal Counts</t>
  </si>
  <si>
    <t>Seston Ag</t>
  </si>
  <si>
    <t>monthly</t>
  </si>
  <si>
    <t>Location</t>
  </si>
  <si>
    <t>gradient</t>
  </si>
  <si>
    <t>Yellow Perch Ag</t>
  </si>
  <si>
    <t>twice a year rock bags ?</t>
  </si>
  <si>
    <t>Yellow perch? Ag</t>
  </si>
  <si>
    <t>5m from point source</t>
  </si>
  <si>
    <t>125 mL</t>
  </si>
  <si>
    <t>Amber bottle fridge</t>
  </si>
  <si>
    <t>125 mL (with TDN)</t>
  </si>
  <si>
    <t>With DOC</t>
  </si>
  <si>
    <t>Clear plastic bottle frozen</t>
  </si>
  <si>
    <t>withTDP</t>
  </si>
  <si>
    <t>125 mL (with NH4)</t>
  </si>
  <si>
    <t>NO2</t>
  </si>
  <si>
    <t>125 mL (with NO2)</t>
  </si>
  <si>
    <t>with NO3</t>
  </si>
  <si>
    <t>100 mL</t>
  </si>
  <si>
    <t>10 mL</t>
  </si>
  <si>
    <t>300 mL</t>
  </si>
  <si>
    <t>500 mL</t>
  </si>
  <si>
    <t>Frequency</t>
  </si>
  <si>
    <t>End number 3 times</t>
  </si>
  <si>
    <t>n=3 (taken 3 times 9 total)</t>
  </si>
  <si>
    <t>minnow traps?</t>
  </si>
  <si>
    <t>150 mL</t>
  </si>
  <si>
    <t>3 tows (80 um netting) split with CNP</t>
  </si>
  <si>
    <t>3 tows (80 um netting then 20 um) split with CNP</t>
  </si>
  <si>
    <t>split with Ag sampling</t>
  </si>
  <si>
    <t>lugols solution in dark</t>
  </si>
  <si>
    <t>CTC (Fridge until flash frozen)</t>
  </si>
  <si>
    <t>H3 Leucine (in scint vials)</t>
  </si>
  <si>
    <t>Formaldehyde to 1%. Fridge until flash frozen.</t>
  </si>
  <si>
    <t>Daily (4 days)</t>
  </si>
  <si>
    <t>Treatments (triplicate)</t>
  </si>
  <si>
    <t>Sample</t>
  </si>
  <si>
    <t>Initial d=0</t>
  </si>
  <si>
    <t>24 hours</t>
  </si>
  <si>
    <t>72 hours</t>
  </si>
  <si>
    <t>96 hours</t>
  </si>
  <si>
    <t>No treatment</t>
  </si>
  <si>
    <t>n=5</t>
  </si>
  <si>
    <t>Temperature</t>
  </si>
  <si>
    <t>500 mL (unfiltered) then water is used for DOC, TDP, NH4</t>
  </si>
  <si>
    <t>4.5 mL</t>
  </si>
  <si>
    <t>6 mL</t>
  </si>
  <si>
    <t>8 mL (4 mL A, B)</t>
  </si>
  <si>
    <t>Dilution 60:40</t>
  </si>
  <si>
    <t>filtered to whole lake water</t>
  </si>
  <si>
    <t>3L</t>
  </si>
  <si>
    <t>water needed</t>
  </si>
  <si>
    <t>48 hours dose pulse</t>
  </si>
  <si>
    <t xml:space="preserve">Total End number </t>
  </si>
  <si>
    <t>n=51(4 treatments 12 bags) (3 initials)</t>
  </si>
  <si>
    <t>12 L</t>
  </si>
  <si>
    <t>no</t>
  </si>
  <si>
    <t>yes 7.2 to 4.8 L</t>
  </si>
  <si>
    <t>51 total</t>
  </si>
  <si>
    <t>30.6 filtered to 20.4 L so collect ~55 or about 3 carboys</t>
  </si>
  <si>
    <t>BP DNA</t>
  </si>
  <si>
    <t>125 mL (don't need all of this)</t>
  </si>
  <si>
    <t>DAg</t>
  </si>
  <si>
    <t>Anions</t>
  </si>
  <si>
    <t>Cations</t>
  </si>
  <si>
    <t>To final concentration of 4% nitric acid</t>
  </si>
  <si>
    <t>Filtrate to final concentration of 4% nitric acid. In 15 ml falcon tube</t>
  </si>
  <si>
    <t>Filter in 5 mls of 4% nitric acid in a 15 ml falcon tube</t>
  </si>
  <si>
    <t>0.8 filter in 5 mls of 4% nitric acid in a 15 ml falcon tube</t>
  </si>
  <si>
    <t>0.2 filter in 5 mls of 4% nitric acid in a 15 ml falcon tube</t>
  </si>
  <si>
    <t>Filter onto 80 um mesh. Scrape off biomass and dry</t>
  </si>
  <si>
    <t>Filter onto 20 um mesh. Scrape off biomass and dry</t>
  </si>
  <si>
    <t xml:space="preserve">just 1 time </t>
  </si>
  <si>
    <t>3 days in mid-August</t>
  </si>
  <si>
    <t>4 days in mid-August</t>
  </si>
  <si>
    <t>DNA</t>
  </si>
  <si>
    <t>1.2 um polycarb, then 0.2 polycarb in DNAase free tubes. Freeze</t>
  </si>
  <si>
    <t>Total volume</t>
  </si>
  <si>
    <t xml:space="preserve">Control, 10 ppb Ag, 80 ppb Ag, pulsed 10 ppb </t>
  </si>
  <si>
    <t xml:space="preserve">Frequency </t>
  </si>
  <si>
    <t>TAg</t>
  </si>
  <si>
    <t>Center buoy</t>
  </si>
  <si>
    <t>Light Profile</t>
  </si>
  <si>
    <t>twice a year minnow traps?</t>
  </si>
  <si>
    <t>smaller number needs to be decided</t>
  </si>
  <si>
    <t>Number of rock bags need to be decided</t>
  </si>
  <si>
    <t>twice yearly</t>
  </si>
  <si>
    <t>Number needs to be decided</t>
  </si>
  <si>
    <t>Pre filter with GF/F. Then filter with 0.2 polycarb</t>
  </si>
  <si>
    <t>Freeze in acid washed plastic 125ml bottles</t>
  </si>
  <si>
    <t>1 time with initials</t>
  </si>
  <si>
    <t>1.2 um polycarb, ashed GF/F, dry in oven</t>
  </si>
  <si>
    <t>Filter with GF/F, freeze with foil</t>
  </si>
  <si>
    <t>1.2 um polycarb, unashed GF/F, freeze with foil</t>
  </si>
  <si>
    <t>Filter onto 80um mesh. Scrape off biomass, oven dry</t>
  </si>
  <si>
    <t>Filter onto 20um mesh. Scrape off biomass, oven dry</t>
  </si>
  <si>
    <t>4% nitric acid?</t>
  </si>
  <si>
    <t>Collect in rockbags in ziplocks</t>
  </si>
  <si>
    <t>Collect above ground biomass in grid</t>
  </si>
  <si>
    <t>dry</t>
  </si>
  <si>
    <t>Sediment</t>
  </si>
  <si>
    <t>Macroinvertebrate (composite) Ag</t>
  </si>
  <si>
    <t>Macrophytes Ag</t>
  </si>
  <si>
    <t>Periphyton Ag</t>
  </si>
  <si>
    <t>Filter in 5ml 4% nitric acid</t>
  </si>
  <si>
    <t>located near leaf pack locations (5)</t>
  </si>
  <si>
    <t>Monthly (in triplicate)</t>
  </si>
  <si>
    <t>drying in paper bags</t>
  </si>
  <si>
    <t>Heat digest followed by ICPMS</t>
  </si>
  <si>
    <t xml:space="preserve">Acid and heat digestion followed by ICPMS. </t>
  </si>
  <si>
    <t>School of mines</t>
  </si>
  <si>
    <t>Ethanol extraction followed by HPLC</t>
  </si>
  <si>
    <t>Ethanol extraction followed by florometer</t>
  </si>
  <si>
    <t>Elemantar</t>
  </si>
  <si>
    <t>Extraction followed by spec</t>
  </si>
  <si>
    <t>Flow cytometer</t>
  </si>
  <si>
    <t>Scintillation counter</t>
  </si>
  <si>
    <t>Count and ID with scope</t>
  </si>
  <si>
    <t xml:space="preserve">Keep for future DGGE, </t>
  </si>
  <si>
    <t>DNAase free tube, freeze</t>
  </si>
  <si>
    <t>At Trent</t>
  </si>
  <si>
    <t>Elementar</t>
  </si>
  <si>
    <t>Scrape tiles Filter 10mls slurry on 0.8 um polycarb</t>
  </si>
  <si>
    <t>Projected timeline July 2014</t>
  </si>
  <si>
    <t>Periphyton CN</t>
  </si>
  <si>
    <t>Periphyton P</t>
  </si>
  <si>
    <t>Periphyton DNA</t>
  </si>
  <si>
    <t>n=1</t>
  </si>
  <si>
    <t>Two-weeks</t>
  </si>
  <si>
    <t>Probe</t>
  </si>
  <si>
    <t>?</t>
  </si>
  <si>
    <t>Variable</t>
  </si>
  <si>
    <t>Monthly</t>
  </si>
  <si>
    <t>5 locations on shore (near, far, middle shore line)</t>
  </si>
  <si>
    <t>60 (5 locations*4 months*3)</t>
  </si>
  <si>
    <t>Macrophyte packs</t>
  </si>
  <si>
    <t>Woody debris</t>
  </si>
  <si>
    <t>Leaf packs</t>
  </si>
  <si>
    <t>Fish sampling (Jon)</t>
  </si>
  <si>
    <t>Jon</t>
  </si>
  <si>
    <t>Tiles</t>
  </si>
  <si>
    <t>weekly</t>
  </si>
  <si>
    <t>Traps</t>
  </si>
  <si>
    <t>Pre filter with GF/F. Then filter with 0.2 polycarb, Freeze in acid washed plastic 125ml bottles</t>
  </si>
  <si>
    <t>Triplicate, 3 locations, monthly?</t>
  </si>
  <si>
    <t>Kat</t>
  </si>
  <si>
    <t>Collection</t>
  </si>
  <si>
    <t>Preserve in ethanol or sugar formalin?</t>
  </si>
  <si>
    <t>needs to be established</t>
  </si>
  <si>
    <t>n=126</t>
  </si>
  <si>
    <t>n=45 (45 total for the 5 sites*3 triplicate*4 months)</t>
  </si>
  <si>
    <t>End number in 1 lake (assuming may to August (with an week in October?)</t>
  </si>
  <si>
    <t>Additional silver samples</t>
  </si>
  <si>
    <t>cores/Ekman grabs? Traps</t>
  </si>
  <si>
    <t>n=36 (3 traps, 3 replicate, 4 months)</t>
  </si>
  <si>
    <t>15N/13C</t>
  </si>
  <si>
    <t>yet to be decided for August</t>
  </si>
  <si>
    <t>Number needed for 1 lake</t>
  </si>
  <si>
    <t>Monthly?</t>
  </si>
  <si>
    <t>n=15</t>
  </si>
  <si>
    <t>Total for both lakes</t>
  </si>
  <si>
    <t xml:space="preserve">End number per position at 1 lake </t>
  </si>
  <si>
    <t>Passive samplers</t>
  </si>
  <si>
    <t>Filter</t>
  </si>
  <si>
    <t>no filtering</t>
  </si>
  <si>
    <t>1.2 polycarb</t>
  </si>
  <si>
    <t>oven dry in weigh boat</t>
  </si>
  <si>
    <t>0.8 polycarbonate</t>
  </si>
  <si>
    <t>weigh boats (2 per sample)</t>
  </si>
  <si>
    <t xml:space="preserve">Falcon tubes </t>
  </si>
  <si>
    <t>Scint vial</t>
  </si>
  <si>
    <t>0.8 filter in 5 mls of 4% nitric acid in scint</t>
  </si>
  <si>
    <t>0.2 filter in 5 mls of 4% nitric acid in scint</t>
  </si>
  <si>
    <t>Filter in 5 mls of 4% nitric acid in scint</t>
  </si>
  <si>
    <t>4% nitric acid in falcon 15 mL?</t>
  </si>
  <si>
    <t>To final concentration of 4% nitric acid in falcon 15 mL</t>
  </si>
  <si>
    <t>Container</t>
  </si>
  <si>
    <t>falcon tube</t>
  </si>
  <si>
    <t>Material</t>
  </si>
  <si>
    <t>125 plastic</t>
  </si>
  <si>
    <t>amber bottle</t>
  </si>
  <si>
    <t>Large GFF</t>
  </si>
  <si>
    <t>scint vials</t>
  </si>
  <si>
    <t>dnase free vial</t>
  </si>
  <si>
    <t>cryovial</t>
  </si>
  <si>
    <t>viral abundance (3 per lake)</t>
  </si>
  <si>
    <t>cryovials with formaldehyde</t>
  </si>
  <si>
    <t>40 microliter formaldehyde</t>
  </si>
  <si>
    <t>4 mL (12 ml total)</t>
  </si>
  <si>
    <t>BP P (2)</t>
  </si>
  <si>
    <t>Seston P (2)</t>
  </si>
  <si>
    <t>BP CN (2)</t>
  </si>
  <si>
    <t>Seston CN (2)</t>
  </si>
  <si>
    <t>BP Chl-a (2)</t>
  </si>
  <si>
    <t>Seston Chl-a (2)</t>
  </si>
  <si>
    <t>9 weeks*2lakes*3 positions</t>
  </si>
  <si>
    <t>plastic</t>
  </si>
  <si>
    <t>larger gff</t>
  </si>
  <si>
    <t xml:space="preserve">cryovial </t>
  </si>
  <si>
    <t>dnaase free vial</t>
  </si>
  <si>
    <t>larger 0.2 polycarb</t>
  </si>
  <si>
    <t>wide mouth</t>
  </si>
  <si>
    <t>Wide mouth jar</t>
  </si>
  <si>
    <t>Materials</t>
  </si>
  <si>
    <t>Total (6 lakes*5 months)</t>
  </si>
  <si>
    <t>Total</t>
  </si>
  <si>
    <t>Events (4 months)</t>
  </si>
  <si>
    <t>Iteration</t>
  </si>
  <si>
    <t>Total For both lakes</t>
  </si>
  <si>
    <t>Filter in 5ml 4% nitric acid falcon tube</t>
  </si>
  <si>
    <t>ashed gff</t>
  </si>
  <si>
    <t>Periphyton Chl-A</t>
  </si>
  <si>
    <t>unashed gff</t>
  </si>
  <si>
    <t>foil</t>
  </si>
  <si>
    <t>0.2 polycarbonate</t>
  </si>
  <si>
    <t>dnaase free</t>
  </si>
  <si>
    <t>amber bottle or covered</t>
  </si>
  <si>
    <t>0.8 polycarb</t>
  </si>
  <si>
    <t xml:space="preserve">Falcon tube </t>
  </si>
  <si>
    <t>DNAase free vial</t>
  </si>
  <si>
    <t>Amber bottles</t>
  </si>
  <si>
    <t>Cryovials</t>
  </si>
  <si>
    <t>Wide mouth jars</t>
  </si>
  <si>
    <t>Plastic 125 mL</t>
  </si>
  <si>
    <t>Ashed GFF</t>
  </si>
  <si>
    <t>Unashed GFF</t>
  </si>
  <si>
    <t>0.2 polycarb</t>
  </si>
  <si>
    <t xml:space="preserve">DNAase free vial </t>
  </si>
  <si>
    <t>Falcon tube (15 mL)</t>
  </si>
  <si>
    <t>Large 0.2 poly</t>
  </si>
  <si>
    <t>Large Gf/C</t>
  </si>
  <si>
    <t>Large 1.2 poly</t>
  </si>
  <si>
    <t>Scint tubes</t>
  </si>
  <si>
    <t>Large gff</t>
  </si>
  <si>
    <t>Preservation</t>
  </si>
  <si>
    <t>Number needed per event</t>
  </si>
  <si>
    <t>Total (of 3 days)</t>
  </si>
  <si>
    <t>Algal counts (1 per lake)</t>
  </si>
  <si>
    <t>amber bottles</t>
  </si>
  <si>
    <t>1 Dropper lugols</t>
  </si>
  <si>
    <t>Bacterial Abundance (3 per lake)</t>
  </si>
  <si>
    <t>40uL formaldehyde (360)</t>
  </si>
  <si>
    <t>Viral Abundance (3 per lake)</t>
  </si>
  <si>
    <t>Zooplankton preserved in water sample (1 per lake)</t>
  </si>
  <si>
    <t>wide mouth glass jar</t>
  </si>
  <si>
    <t>sugar formalin 20 mL to 100 mL sample</t>
  </si>
  <si>
    <t>Rotifers preserved in water sample (1 per lake)</t>
  </si>
  <si>
    <t>TP nutrient (1 per lake)</t>
  </si>
  <si>
    <t>125 mL plastic bottle, fridge</t>
  </si>
  <si>
    <t>freeze</t>
  </si>
  <si>
    <t>DOC/TDN water sample (1 per lake)</t>
  </si>
  <si>
    <t>fridge</t>
  </si>
  <si>
    <t>NH4/TDP (1 per lake)</t>
  </si>
  <si>
    <t>NO3/NO2 (1 per lake)</t>
  </si>
  <si>
    <t>Pigments filter (1 per lake)</t>
  </si>
  <si>
    <t>Al foil in freezer</t>
  </si>
  <si>
    <t>Seston CN (2 ashed filters in same bag)</t>
  </si>
  <si>
    <t>plastic bags, oven dried</t>
  </si>
  <si>
    <t>na</t>
  </si>
  <si>
    <t>Seston P (2 ashed filters in same bag)</t>
  </si>
  <si>
    <t>Seston Chl A (2 per lake, unashed)</t>
  </si>
  <si>
    <t>BP CN (2 ashed filters in same bag)</t>
  </si>
  <si>
    <t>BP P (2 ashed filters in same bag)</t>
  </si>
  <si>
    <t>BP Chl A (2 per lake, unashed)</t>
  </si>
  <si>
    <t>DNA sample ( 1 per lake)</t>
  </si>
  <si>
    <t>0.2 polycarb Filter in DNAase free vial</t>
  </si>
  <si>
    <t xml:space="preserve">TAg </t>
  </si>
  <si>
    <t>no filtering 15 mL falcon tube</t>
  </si>
  <si>
    <t>4% nitric acid (5 mL)=15</t>
  </si>
  <si>
    <t>0.2 polycarb filter 15 mL falcon tube</t>
  </si>
  <si>
    <t>0.2 polycarb 15 mL falcon tube</t>
  </si>
  <si>
    <t>0.8 polycarb filter 15 mL falcon tube</t>
  </si>
  <si>
    <t>0.8 polycarb filter with prefiltered water 15 mL falcon tube</t>
  </si>
  <si>
    <t>1.2 then 0.2 polycarb 15 mL falcon tube</t>
  </si>
  <si>
    <t>0.2 needed</t>
  </si>
  <si>
    <t>1.2 polycarb 15 mL falcon tube</t>
  </si>
  <si>
    <t>BP production</t>
  </si>
  <si>
    <t>scint vials a,b</t>
  </si>
  <si>
    <t>BP respiration</t>
  </si>
  <si>
    <t>might need several X3?</t>
  </si>
  <si>
    <t>Each nutrient event we filter 500 mL through large gff</t>
  </si>
  <si>
    <t>then by 0.2 polycarb large</t>
  </si>
  <si>
    <t>Prefilter for BP (3 to 4 L large gf/c)</t>
  </si>
  <si>
    <t xml:space="preserve">then by 1.2 polycarb </t>
  </si>
  <si>
    <t>0.2 polycarb (small)</t>
  </si>
  <si>
    <t>ashed</t>
  </si>
  <si>
    <t>unashed</t>
  </si>
  <si>
    <t>0.2 polycarb filter small</t>
  </si>
  <si>
    <t>Unashed</t>
  </si>
  <si>
    <t xml:space="preserve">Unashed </t>
  </si>
  <si>
    <t>Scint vials</t>
  </si>
  <si>
    <t>Larger GFF</t>
  </si>
  <si>
    <t>Larger gff</t>
  </si>
  <si>
    <t>Amber bottle</t>
  </si>
  <si>
    <t>ashed filter</t>
  </si>
  <si>
    <t>dnaase vial</t>
  </si>
  <si>
    <t>Large GF/C</t>
  </si>
  <si>
    <t>larger GFF</t>
  </si>
  <si>
    <t>weigh boats</t>
  </si>
  <si>
    <t>wide mouth jars</t>
  </si>
  <si>
    <t>Total by tab</t>
  </si>
  <si>
    <t>Grand Total</t>
  </si>
  <si>
    <t>Preservation Needs</t>
  </si>
  <si>
    <t>1 dropper lugols</t>
  </si>
  <si>
    <t>Bacterial Abundance (A and B)</t>
  </si>
  <si>
    <t>0.2 polycarb FIlter in DNAase free vial</t>
  </si>
  <si>
    <t>0.2 polycarb 4% nitric acid? 15 mL falcon</t>
  </si>
  <si>
    <t>4% nitric acid (5 mL) =255</t>
  </si>
  <si>
    <t>No filter, 35 mesh. To final concentration of 4% nitric acid 15 mL falcon</t>
  </si>
  <si>
    <t>0.2 polycarb Filtrate to final concentration of 4% nitric acid. In 15 ml falcon tube</t>
  </si>
  <si>
    <t>0.8 polycarb Filter in 5 mls of 4% nitric acid in a 15 ml falcon tube</t>
  </si>
  <si>
    <t>4% nitric acid (5mL) =255</t>
  </si>
  <si>
    <t>ab scint</t>
  </si>
  <si>
    <t>Larger Gff</t>
  </si>
  <si>
    <t>Larger 0.2 polycarb</t>
  </si>
  <si>
    <t>large 1.2 poly</t>
  </si>
  <si>
    <t>large Gf/C</t>
  </si>
  <si>
    <t xml:space="preserve">1 L bottle </t>
  </si>
  <si>
    <t>6-7?</t>
  </si>
  <si>
    <t>6 to 7</t>
  </si>
  <si>
    <t>Glass 125</t>
  </si>
  <si>
    <t>glass 125</t>
  </si>
  <si>
    <t>25 mm</t>
  </si>
  <si>
    <t>large=47 mm</t>
  </si>
  <si>
    <t>Edited May 14</t>
  </si>
  <si>
    <t>0.2 filter 25 mm</t>
  </si>
  <si>
    <t>unashed 25 mm</t>
  </si>
  <si>
    <t>ashed 25mm</t>
  </si>
  <si>
    <t>47mm GFF</t>
  </si>
  <si>
    <t>47 mm Gff</t>
  </si>
  <si>
    <t>47 mm 1.2 poly</t>
  </si>
  <si>
    <t>47 mm 0.2 polycarb</t>
  </si>
  <si>
    <t>47 mm Gf/C</t>
  </si>
  <si>
    <t>47 mm GFF</t>
  </si>
  <si>
    <t>ashed 25 mm</t>
  </si>
  <si>
    <t>0.2 polycarb 25 mm</t>
  </si>
  <si>
    <t>medium 0.8</t>
  </si>
  <si>
    <t>2 packs</t>
  </si>
  <si>
    <t>Falcon tubes (15 mL)</t>
  </si>
  <si>
    <t>0.8 polycarb 25 mm</t>
  </si>
  <si>
    <t>0.8 polycarb 25 mm filter with prefiltered water (1.2 polycarb 47 mm)</t>
  </si>
  <si>
    <t>prefilter may require gf/C</t>
  </si>
  <si>
    <t>1.2 (47 mm) then 0.2 polycarb 25 mm</t>
  </si>
  <si>
    <t>0.2 polycarb 25 mm, keep filtrate</t>
  </si>
  <si>
    <t>1.2 polycarb 47 mm</t>
  </si>
  <si>
    <t>0.8 polycarbonate 25 mm</t>
  </si>
  <si>
    <t>0.2 polycarb filter 25 mm</t>
  </si>
  <si>
    <t>0.8 polycarb filter 25 mm</t>
  </si>
  <si>
    <t>GF/C</t>
  </si>
  <si>
    <t>GFF 47 mm</t>
  </si>
  <si>
    <t>0.2 polycarb 47 mm</t>
  </si>
  <si>
    <t xml:space="preserve">Nalgene </t>
  </si>
  <si>
    <t>Gf/C 47 mm</t>
  </si>
  <si>
    <t>1.2 poly 47 mm</t>
  </si>
  <si>
    <t>values are 252*x since 126 is needed for a lake and 2 lakes are present</t>
  </si>
  <si>
    <t>Algal count</t>
  </si>
  <si>
    <t>glass bottle</t>
  </si>
  <si>
    <t>glass or 60 mL plastic bottle</t>
  </si>
  <si>
    <t xml:space="preserve">scintillation vial </t>
  </si>
  <si>
    <t>Cryovial?</t>
  </si>
  <si>
    <t>Grand total</t>
  </si>
  <si>
    <t>gff 47 mm</t>
  </si>
  <si>
    <t>0.2 poly 47 mm</t>
  </si>
  <si>
    <t>Ashed GFF 25 mm</t>
  </si>
  <si>
    <t>Unashed GFF 25 mm</t>
  </si>
  <si>
    <t>0.2 poly 25 mm</t>
  </si>
  <si>
    <t>Glass 125 mL</t>
  </si>
  <si>
    <t>0.2  polycarb 25 mm</t>
  </si>
  <si>
    <t xml:space="preserve">plastic 125 </t>
  </si>
  <si>
    <t>Plastic 125</t>
  </si>
  <si>
    <t>0.2 polycarb 47mm</t>
  </si>
  <si>
    <t xml:space="preserve">1.2 polycarb 47 mm </t>
  </si>
  <si>
    <t>Gff 47 mm</t>
  </si>
  <si>
    <t>ashed gff 25 mm</t>
  </si>
  <si>
    <t>Cryovial</t>
  </si>
  <si>
    <t xml:space="preserve">Glass 125 </t>
  </si>
  <si>
    <t xml:space="preserve">Plastic 125 </t>
  </si>
  <si>
    <t xml:space="preserve">scint vial </t>
  </si>
  <si>
    <t>unashed gff 25 mm</t>
  </si>
  <si>
    <t>scint vial</t>
  </si>
  <si>
    <t xml:space="preserve">unashed gff 25 mm </t>
  </si>
  <si>
    <t>Weigh boats</t>
  </si>
  <si>
    <t>1 L bottle</t>
  </si>
  <si>
    <t>Present</t>
  </si>
  <si>
    <t>2 packs?</t>
  </si>
  <si>
    <t>0.8 polycarb 47 mm</t>
  </si>
  <si>
    <t>what is this used for?</t>
  </si>
  <si>
    <t>Grand Total need</t>
  </si>
  <si>
    <t>I just made this</t>
  </si>
  <si>
    <t>3 (ag+, TAg, DAg) 571 micro liters</t>
  </si>
  <si>
    <t>Nitric acid (70 %)</t>
  </si>
  <si>
    <t>4 (seston, BP 1.2-35, 0.2 to 1.2) *252*0.04 since 4%*5 mL</t>
  </si>
  <si>
    <t>sediment</t>
  </si>
  <si>
    <t>periphyton</t>
  </si>
  <si>
    <t>571 microliter 70 % = 255</t>
  </si>
  <si>
    <t>571 microliter 70% = 255</t>
  </si>
  <si>
    <t>nitric</t>
  </si>
  <si>
    <t>pulsed</t>
  </si>
  <si>
    <t>571 microliter 70%</t>
  </si>
  <si>
    <t>total</t>
  </si>
  <si>
    <t>aug</t>
  </si>
  <si>
    <t>mL</t>
  </si>
  <si>
    <t>100mL  32</t>
  </si>
  <si>
    <t>Kat's core</t>
  </si>
  <si>
    <t>Sp-icpms</t>
  </si>
  <si>
    <t>4 ml</t>
  </si>
  <si>
    <t>cryovial, flash freeze, -80</t>
  </si>
  <si>
    <t>stock</t>
  </si>
  <si>
    <t>n=18</t>
  </si>
  <si>
    <t>Total stock silver</t>
  </si>
  <si>
    <t>DLS size</t>
  </si>
  <si>
    <t>15 mL falcon</t>
  </si>
  <si>
    <t xml:space="preserve">fridge nitric </t>
  </si>
  <si>
    <t>n=36</t>
  </si>
  <si>
    <t>Added tiles (+30)</t>
  </si>
  <si>
    <t>nitric acid</t>
  </si>
  <si>
    <t>formalin</t>
  </si>
  <si>
    <t>5L+</t>
  </si>
  <si>
    <t>1.2 polycarb 25 mm</t>
  </si>
  <si>
    <t>Ethanol</t>
  </si>
  <si>
    <t>plenty</t>
  </si>
  <si>
    <t>Item Number</t>
  </si>
  <si>
    <t>Cost</t>
  </si>
  <si>
    <t>Needed</t>
  </si>
  <si>
    <t>Price</t>
  </si>
  <si>
    <t>Gttp02500</t>
  </si>
  <si>
    <t>GTTP04700</t>
  </si>
  <si>
    <t>09-874-64</t>
  </si>
  <si>
    <t>chem stores</t>
  </si>
  <si>
    <t>recycle</t>
  </si>
  <si>
    <t>walmart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</si>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</sst>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1" fillId="0" borderId="2" xfId="0" applyFont="1" applyBorder="1"/>
    <xf numFmtId="0" fontId="0" fillId="4" borderId="3" xfId="0" applyFill="1" applyBorder="1"/>
    <xf numFmtId="0" fontId="0" fillId="0" borderId="4" xfId="0" applyBorder="1"/>
    <xf numFmtId="0" fontId="0" fillId="5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1" fillId="0" borderId="0" xfId="0" applyFont="1" applyFill="1" applyAlignment="1">
      <alignment wrapText="1"/>
    </xf>
    <xf numFmtId="0" fontId="0" fillId="7" borderId="0" xfId="0" applyFill="1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2" fillId="9" borderId="0" xfId="0" applyFont="1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4" borderId="4" xfId="0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3" xfId="0" applyFill="1" applyBorder="1"/>
    <xf numFmtId="0" fontId="0" fillId="4" borderId="0" xfId="0" applyFill="1" applyBorder="1"/>
    <xf numFmtId="0" fontId="0" fillId="15" borderId="3" xfId="0" applyFill="1" applyBorder="1"/>
    <xf numFmtId="0" fontId="0" fillId="5" borderId="5" xfId="0" applyFill="1" applyBorder="1"/>
    <xf numFmtId="0" fontId="0" fillId="14" borderId="3" xfId="0" applyFill="1" applyBorder="1"/>
    <xf numFmtId="0" fontId="0" fillId="16" borderId="4" xfId="0" applyFill="1" applyBorder="1"/>
    <xf numFmtId="0" fontId="0" fillId="15" borderId="4" xfId="0" applyFill="1" applyBorder="1"/>
    <xf numFmtId="0" fontId="0" fillId="5" borderId="6" xfId="0" applyFill="1" applyBorder="1"/>
    <xf numFmtId="0" fontId="0" fillId="14" borderId="4" xfId="0" applyFill="1" applyBorder="1"/>
    <xf numFmtId="0" fontId="0" fillId="17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0" fontId="0" fillId="18" borderId="0" xfId="0" applyFill="1"/>
    <xf numFmtId="0" fontId="0" fillId="18" borderId="0" xfId="0" applyFill="1" applyAlignment="1">
      <alignment wrapText="1"/>
    </xf>
    <xf numFmtId="0" fontId="0" fillId="18" borderId="0" xfId="0" applyFill="1" applyAlignment="1"/>
    <xf numFmtId="0" fontId="0" fillId="18" borderId="0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ill="1"/>
    <xf numFmtId="0" fontId="0" fillId="0" borderId="5" xfId="0" applyFill="1" applyBorder="1"/>
    <xf numFmtId="16" fontId="0" fillId="0" borderId="0" xfId="0" applyNumberFormat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2" borderId="0" xfId="0" applyFill="1" applyBorder="1"/>
    <xf numFmtId="0" fontId="0" fillId="5" borderId="0" xfId="0" applyFill="1" applyBorder="1"/>
    <xf numFmtId="0" fontId="0" fillId="0" borderId="4" xfId="0" applyBorder="1" applyAlignment="1">
      <alignment wrapText="1"/>
    </xf>
    <xf numFmtId="0" fontId="0" fillId="19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867833</xdr:colOff>
      <xdr:row>23</xdr:row>
      <xdr:rowOff>63500</xdr:rowOff>
    </xdr:from>
    <xdr:to>
      <xdr:col>1</xdr:col>
      <xdr:colOff>2899833</xdr:colOff>
      <xdr:row>34</xdr:row>
      <xdr:rowOff>84667</xdr:rowOff>
    </xdr:to>
    <xdr:sp macro="" textlink="">
      <xdr:nvSpPr>
        <xdr:cNvPr id="2" name="TextBox 1"/>
        <xdr:cNvSpPr txBox="1"/>
      </xdr:nvSpPr>
      <xdr:spPr>
        <a:xfrm>
          <a:off x="867833" y="3683000"/>
          <a:ext cx="3989917" cy="211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Silver sampling will occur</a:t>
          </a:r>
          <a:r>
            <a:rPr lang="en-US" sz="1100" baseline="0"/>
            <a:t> every 2 days the first week (4 events), followed by weekly sampling for the remainder fo the summer (so 4 events (say start may 28,  30, june 1, 3)  + and weekly samples (12 and october so  2?) leads to a total of 18 events.  Each event would sample the gradient (5 pts, and hypo, meta? at CB) so  18*7 = 126 for Lake 222. We would do similar to Lake 221 so the grand total is 252 samples per parameter, without the intensive August sampling).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26</xdr:row>
      <xdr:rowOff>38100</xdr:rowOff>
    </xdr:from>
    <xdr:to>
      <xdr:col>6</xdr:col>
      <xdr:colOff>733425</xdr:colOff>
      <xdr:row>36</xdr:row>
      <xdr:rowOff>180975</xdr:rowOff>
    </xdr:to>
    <xdr:sp macro="" textlink="">
      <xdr:nvSpPr>
        <xdr:cNvPr id="3" name="TextBox 2"/>
        <xdr:cNvSpPr txBox="1"/>
      </xdr:nvSpPr>
      <xdr:spPr>
        <a:xfrm>
          <a:off x="8982075" y="5391150"/>
          <a:ext cx="4067175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Sampling will occur  biweekly at the</a:t>
          </a:r>
          <a:r>
            <a:rPr lang="en-US" sz="1100" baseline="0"/>
            <a:t> center buoy across three locations (epi, meta?, hypo 1 m from bottom).  Sampling will occur May-late Aug, and 1-2 weeks in Oct. We can select a constant depth or use the temperature profiles. The map of the lake suggests the CB depth is 5.8 m, so potential depths could be 0.5, 2.5, 4.5 m.  I don't have the book in front of me to double check the depth at the moment.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borrowed a secchi disk before.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we have a way to measure pH?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Sampling cations/anions, is monthly enough and should we c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26</xdr:row>
      <xdr:rowOff>180975</xdr:rowOff>
    </xdr:from>
    <xdr:to>
      <xdr:col>6</xdr:col>
      <xdr:colOff>600075</xdr:colOff>
      <xdr:row>31</xdr:row>
      <xdr:rowOff>142875</xdr:rowOff>
    </xdr:to>
    <xdr:sp macro="" textlink="">
      <xdr:nvSpPr>
        <xdr:cNvPr id="2" name="TextBox 1"/>
        <xdr:cNvSpPr txBox="1"/>
      </xdr:nvSpPr>
      <xdr:spPr>
        <a:xfrm>
          <a:off x="11258550" y="5153025"/>
          <a:ext cx="340042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Lakes will be sampled monthly (114, 227, 224, 240, 239, 302).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28575</xdr:rowOff>
    </xdr:from>
    <xdr:to>
      <xdr:col>3</xdr:col>
      <xdr:colOff>1238250</xdr:colOff>
      <xdr:row>15</xdr:row>
      <xdr:rowOff>95250</xdr:rowOff>
    </xdr:to>
    <xdr:sp macro="" textlink="">
      <xdr:nvSpPr>
        <xdr:cNvPr id="2" name="TextBox 1"/>
        <xdr:cNvSpPr txBox="1"/>
      </xdr:nvSpPr>
      <xdr:spPr>
        <a:xfrm>
          <a:off x="1219200" y="2886075"/>
          <a:ext cx="31527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Five</a:t>
          </a:r>
          <a:r>
            <a:rPr lang="en-US" sz="1100" baseline="0"/>
            <a:t> locations will be established at each lake, sampling at monthly intervals (June, July, August, October) with 3 replications per event. (5*4*3*2 =120)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35</xdr:row>
      <xdr:rowOff>142875</xdr:rowOff>
    </xdr:from>
    <xdr:to>
      <xdr:col>2</xdr:col>
      <xdr:colOff>1343025</xdr:colOff>
      <xdr:row>43</xdr:row>
      <xdr:rowOff>38100</xdr:rowOff>
    </xdr:to>
    <xdr:sp macro="" textlink="">
      <xdr:nvSpPr>
        <xdr:cNvPr id="2" name="TextBox 1"/>
        <xdr:cNvSpPr txBox="1"/>
      </xdr:nvSpPr>
      <xdr:spPr>
        <a:xfrm>
          <a:off x="1323975" y="6810375"/>
          <a:ext cx="4991100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Bioassay</a:t>
          </a:r>
          <a:r>
            <a:rPr lang="en-US" sz="1100" baseline="0"/>
            <a:t> to be conducted in July or August  2014 when time permits. Below this box are the estimated materials needed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45</xdr:row>
      <xdr:rowOff>148167</xdr:rowOff>
    </xdr:from>
    <xdr:to>
      <xdr:col>2</xdr:col>
      <xdr:colOff>1375834</xdr:colOff>
      <xdr:row>56</xdr:row>
      <xdr:rowOff>179917</xdr:rowOff>
    </xdr:to>
    <xdr:sp macro="" textlink="">
      <xdr:nvSpPr>
        <xdr:cNvPr id="3" name="TextBox 2"/>
        <xdr:cNvSpPr txBox="1"/>
      </xdr:nvSpPr>
      <xdr:spPr>
        <a:xfrm>
          <a:off x="1598083" y="8720667"/>
          <a:ext cx="4614334" cy="212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We have yet to discuss exactly how frequent</a:t>
          </a:r>
          <a:r>
            <a:rPr lang="en-US" sz="1100" baseline="0"/>
            <a:t> we will sample during this time.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Compare only  the site near the point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source 5m out to observe changes to silver content and stoichiometry late in the summer. Below this box is the estimation of materials needed.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0</xdr:row>
      <xdr:rowOff>95250</xdr:rowOff>
    </xdr:from>
    <xdr:to>
      <xdr:col>13</xdr:col>
      <xdr:colOff>504826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8448676" y="95250"/>
          <a:ext cx="2419350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 color refers to experimental</a:t>
          </a:r>
          <a:r>
            <a:rPr lang="en-US" sz="1100" baseline="0"/>
            <a:t> aspect from which materials are needed.</a:t>
          </a:r>
        </a:p>
        <a:p>
          <a:endParaRPr lang="en-US" sz="1100" baseline="0"/>
        </a:p>
        <a:p>
          <a:r>
            <a:rPr lang="en-US" sz="1100"/>
            <a:t>These values are an estimate and</a:t>
          </a:r>
          <a:r>
            <a:rPr lang="en-US" sz="1100" baseline="0"/>
            <a:t> need to be check over again to ensure correctness.</a:t>
          </a:r>
        </a:p>
        <a:p>
          <a:endParaRPr lang="en-US" sz="1100" baseline="0"/>
        </a:p>
        <a:p>
          <a:r>
            <a:rPr lang="en-US" sz="1100"/>
            <a:t>old total may 14 2014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8"/>
  <sheetViews>
    <sheetView topLeftCell="F2" zoomScale="90" zoomScaleNormal="90" workbookViewId="0">
      <selection activeCell="J27" sqref="J27"/>
    </sheetView>
  </sheetViews>
  <sheetFormatPr defaultRowHeight="15" x14ac:dyDescent="0.25"/>
  <cols>
    <col min="1" max="1" width="29.28515625" bestFit="1" customWidth="1"/>
    <col min="2" max="2" width="45" bestFit="1" customWidth="1"/>
    <col min="3" max="3" width="61.140625" bestFit="1" customWidth="1"/>
    <col min="4" max="4" width="19.42578125" customWidth="1"/>
    <col min="5" max="5" width="32.28515625" bestFit="1" customWidth="1"/>
    <col min="6" max="6" width="24.5703125" bestFit="1" customWidth="1"/>
    <col min="7" max="7" width="68.28515625" bestFit="1" customWidth="1"/>
    <col min="8" max="8" width="63.5703125" customWidth="1"/>
    <col min="9" max="9" width="18.28515625" bestFit="1" customWidth="1"/>
  </cols>
  <sheetData>
    <row r="1" spans="1:10" x14ac:dyDescent="0.25">
      <c r="A1" s="3" t="s">
        <v>1</v>
      </c>
      <c r="B1" s="3" t="s">
        <v>183</v>
      </c>
      <c r="C1" s="3" t="s">
        <v>26</v>
      </c>
      <c r="D1" s="3" t="s">
        <v>27</v>
      </c>
      <c r="E1" s="3" t="s">
        <v>39</v>
      </c>
      <c r="F1" s="3" t="s">
        <v>116</v>
      </c>
      <c r="G1" t="s">
        <v>188</v>
      </c>
      <c r="H1" t="s">
        <v>200</v>
      </c>
      <c r="I1" s="3" t="s">
        <v>213</v>
      </c>
    </row>
    <row r="2" spans="1:10" x14ac:dyDescent="0.25">
      <c r="A2" s="3" t="s">
        <v>446</v>
      </c>
      <c r="B2" s="3" t="s">
        <v>448</v>
      </c>
      <c r="C2" s="3" t="s">
        <v>449</v>
      </c>
      <c r="D2" s="3"/>
      <c r="E2" s="3" t="s">
        <v>444</v>
      </c>
      <c r="F2" s="3" t="s">
        <v>178</v>
      </c>
      <c r="G2" s="3" t="s">
        <v>450</v>
      </c>
      <c r="I2" s="3" t="s">
        <v>214</v>
      </c>
      <c r="J2">
        <v>36</v>
      </c>
    </row>
    <row r="3" spans="1:10" x14ac:dyDescent="0.25">
      <c r="A3" s="3" t="s">
        <v>447</v>
      </c>
      <c r="B3" s="3" t="s">
        <v>442</v>
      </c>
      <c r="C3" s="3" t="s">
        <v>443</v>
      </c>
      <c r="D3" s="3"/>
      <c r="E3" s="3" t="s">
        <v>444</v>
      </c>
      <c r="F3" s="3" t="s">
        <v>178</v>
      </c>
      <c r="G3" s="3" t="s">
        <v>445</v>
      </c>
      <c r="I3" s="3" t="s">
        <v>221</v>
      </c>
      <c r="J3">
        <v>18</v>
      </c>
    </row>
    <row r="4" spans="1:10" x14ac:dyDescent="0.25">
      <c r="A4" s="3" t="s">
        <v>441</v>
      </c>
      <c r="B4" s="3" t="s">
        <v>442</v>
      </c>
      <c r="C4" s="3" t="s">
        <v>443</v>
      </c>
      <c r="D4" s="3"/>
      <c r="E4" s="3" t="s">
        <v>40</v>
      </c>
      <c r="F4" s="3" t="s">
        <v>178</v>
      </c>
      <c r="G4" s="3" t="s">
        <v>186</v>
      </c>
      <c r="I4" s="3" t="s">
        <v>221</v>
      </c>
      <c r="J4">
        <v>252</v>
      </c>
    </row>
    <row r="5" spans="1:10" x14ac:dyDescent="0.25">
      <c r="A5" t="s">
        <v>28</v>
      </c>
      <c r="B5" s="2" t="s">
        <v>56</v>
      </c>
      <c r="C5" s="6" t="s">
        <v>211</v>
      </c>
      <c r="D5" t="s">
        <v>147</v>
      </c>
      <c r="E5" t="s">
        <v>40</v>
      </c>
      <c r="F5" t="s">
        <v>178</v>
      </c>
      <c r="G5" t="s">
        <v>186</v>
      </c>
      <c r="H5" s="17" t="s">
        <v>372</v>
      </c>
      <c r="I5" t="s">
        <v>214</v>
      </c>
    </row>
    <row r="6" spans="1:10" x14ac:dyDescent="0.25">
      <c r="A6" t="s">
        <v>117</v>
      </c>
      <c r="B6" s="2" t="s">
        <v>56</v>
      </c>
      <c r="C6" s="12" t="s">
        <v>212</v>
      </c>
      <c r="D6" t="s">
        <v>145</v>
      </c>
      <c r="E6" t="s">
        <v>40</v>
      </c>
      <c r="F6" t="s">
        <v>178</v>
      </c>
      <c r="G6" t="s">
        <v>186</v>
      </c>
      <c r="H6" t="s">
        <v>201</v>
      </c>
      <c r="I6" t="s">
        <v>214</v>
      </c>
    </row>
    <row r="7" spans="1:10" x14ac:dyDescent="0.25">
      <c r="A7" t="s">
        <v>99</v>
      </c>
      <c r="B7" s="2" t="s">
        <v>56</v>
      </c>
      <c r="C7" s="9" t="s">
        <v>103</v>
      </c>
      <c r="D7" t="s">
        <v>145</v>
      </c>
      <c r="E7" t="s">
        <v>40</v>
      </c>
      <c r="F7" t="s">
        <v>178</v>
      </c>
      <c r="G7" t="s">
        <v>186</v>
      </c>
      <c r="H7" s="17" t="s">
        <v>380</v>
      </c>
      <c r="I7" t="s">
        <v>214</v>
      </c>
    </row>
    <row r="8" spans="1:10" x14ac:dyDescent="0.25">
      <c r="A8" t="s">
        <v>37</v>
      </c>
      <c r="B8" s="2" t="s">
        <v>57</v>
      </c>
      <c r="C8" s="9" t="s">
        <v>210</v>
      </c>
      <c r="D8" t="s">
        <v>145</v>
      </c>
      <c r="E8" t="s">
        <v>40</v>
      </c>
      <c r="F8" t="s">
        <v>178</v>
      </c>
      <c r="G8" t="s">
        <v>186</v>
      </c>
      <c r="H8" s="18" t="s">
        <v>376</v>
      </c>
      <c r="I8" t="s">
        <v>214</v>
      </c>
      <c r="J8" t="s">
        <v>378</v>
      </c>
    </row>
    <row r="9" spans="1:10" x14ac:dyDescent="0.25">
      <c r="A9" t="s">
        <v>8</v>
      </c>
      <c r="B9" s="2" t="s">
        <v>57</v>
      </c>
      <c r="C9" s="9" t="s">
        <v>208</v>
      </c>
      <c r="D9" t="s">
        <v>145</v>
      </c>
      <c r="E9" t="s">
        <v>40</v>
      </c>
      <c r="F9" t="s">
        <v>178</v>
      </c>
      <c r="G9" t="s">
        <v>186</v>
      </c>
      <c r="H9" s="18" t="s">
        <v>377</v>
      </c>
      <c r="I9" t="s">
        <v>214</v>
      </c>
      <c r="J9" t="s">
        <v>378</v>
      </c>
    </row>
    <row r="10" spans="1:10" x14ac:dyDescent="0.25">
      <c r="A10" t="s">
        <v>9</v>
      </c>
      <c r="B10" s="2"/>
      <c r="C10" s="9" t="s">
        <v>209</v>
      </c>
      <c r="D10" t="s">
        <v>145</v>
      </c>
      <c r="E10" t="s">
        <v>40</v>
      </c>
      <c r="F10" t="s">
        <v>178</v>
      </c>
      <c r="G10" t="s">
        <v>186</v>
      </c>
      <c r="H10" s="8" t="s">
        <v>379</v>
      </c>
      <c r="I10" t="s">
        <v>214</v>
      </c>
      <c r="J10" t="s">
        <v>378</v>
      </c>
    </row>
    <row r="11" spans="1:10" x14ac:dyDescent="0.25">
      <c r="A11" t="s">
        <v>10</v>
      </c>
      <c r="B11" s="2"/>
      <c r="C11" s="9" t="s">
        <v>210</v>
      </c>
      <c r="D11" t="s">
        <v>145</v>
      </c>
      <c r="E11" t="s">
        <v>40</v>
      </c>
      <c r="F11" t="s">
        <v>178</v>
      </c>
      <c r="G11" t="s">
        <v>186</v>
      </c>
      <c r="H11" s="8" t="s">
        <v>381</v>
      </c>
      <c r="I11" t="s">
        <v>214</v>
      </c>
    </row>
    <row r="12" spans="1:10" x14ac:dyDescent="0.25">
      <c r="A12" t="s">
        <v>11</v>
      </c>
      <c r="B12" s="2" t="s">
        <v>64</v>
      </c>
      <c r="C12" t="s">
        <v>107</v>
      </c>
      <c r="D12" t="s">
        <v>146</v>
      </c>
      <c r="E12" t="s">
        <v>40</v>
      </c>
      <c r="F12" t="s">
        <v>178</v>
      </c>
      <c r="G12" t="s">
        <v>186</v>
      </c>
      <c r="H12" t="s">
        <v>203</v>
      </c>
    </row>
    <row r="13" spans="1:10" x14ac:dyDescent="0.25">
      <c r="A13" t="s">
        <v>12</v>
      </c>
      <c r="B13" s="2" t="s">
        <v>65</v>
      </c>
      <c r="C13" t="s">
        <v>108</v>
      </c>
      <c r="D13" t="s">
        <v>146</v>
      </c>
      <c r="E13" t="s">
        <v>40</v>
      </c>
      <c r="F13" t="s">
        <v>178</v>
      </c>
      <c r="G13" t="s">
        <v>186</v>
      </c>
      <c r="H13" t="s">
        <v>203</v>
      </c>
    </row>
    <row r="14" spans="1:10" x14ac:dyDescent="0.25">
      <c r="A14" s="3" t="s">
        <v>189</v>
      </c>
      <c r="B14" s="2"/>
    </row>
    <row r="15" spans="1:10" x14ac:dyDescent="0.25">
      <c r="A15" s="3" t="s">
        <v>440</v>
      </c>
      <c r="B15" s="2" t="s">
        <v>439</v>
      </c>
      <c r="C15">
        <f>100*32</f>
        <v>3200</v>
      </c>
    </row>
    <row r="16" spans="1:10" x14ac:dyDescent="0.25">
      <c r="A16" t="s">
        <v>137</v>
      </c>
      <c r="B16" s="2" t="s">
        <v>190</v>
      </c>
      <c r="C16" s="12" t="s">
        <v>136</v>
      </c>
      <c r="D16" t="s">
        <v>145</v>
      </c>
      <c r="E16" t="s">
        <v>179</v>
      </c>
      <c r="F16" t="s">
        <v>181</v>
      </c>
      <c r="G16" t="s">
        <v>191</v>
      </c>
      <c r="H16" s="18" t="s">
        <v>382</v>
      </c>
      <c r="I16" t="s">
        <v>214</v>
      </c>
    </row>
    <row r="17" spans="1:12" s="14" customFormat="1" x14ac:dyDescent="0.25">
      <c r="A17" s="7" t="s">
        <v>41</v>
      </c>
      <c r="B17" s="7" t="s">
        <v>32</v>
      </c>
      <c r="C17" s="7"/>
      <c r="D17" s="7" t="s">
        <v>145</v>
      </c>
      <c r="E17" s="7" t="s">
        <v>176</v>
      </c>
      <c r="F17" s="7" t="s">
        <v>120</v>
      </c>
      <c r="G17" s="7" t="s">
        <v>121</v>
      </c>
    </row>
    <row r="18" spans="1:12" s="14" customFormat="1" x14ac:dyDescent="0.25">
      <c r="A18" s="7" t="s">
        <v>138</v>
      </c>
      <c r="B18" s="7" t="s">
        <v>134</v>
      </c>
      <c r="C18" s="7" t="s">
        <v>184</v>
      </c>
      <c r="D18" s="7" t="s">
        <v>145</v>
      </c>
      <c r="E18" s="7" t="s">
        <v>182</v>
      </c>
      <c r="F18" s="7" t="s">
        <v>42</v>
      </c>
      <c r="G18" s="7" t="s">
        <v>122</v>
      </c>
    </row>
    <row r="19" spans="1:12" s="14" customFormat="1" x14ac:dyDescent="0.25">
      <c r="A19" s="7" t="s">
        <v>139</v>
      </c>
      <c r="B19" s="7" t="s">
        <v>135</v>
      </c>
      <c r="C19" s="7" t="s">
        <v>109</v>
      </c>
      <c r="D19" s="7" t="s">
        <v>145</v>
      </c>
      <c r="E19" s="7" t="s">
        <v>185</v>
      </c>
      <c r="F19" s="7" t="s">
        <v>123</v>
      </c>
      <c r="G19" s="7" t="s">
        <v>124</v>
      </c>
    </row>
    <row r="20" spans="1:12" s="14" customFormat="1" x14ac:dyDescent="0.25">
      <c r="A20" s="14" t="s">
        <v>140</v>
      </c>
      <c r="B20" s="14" t="s">
        <v>159</v>
      </c>
      <c r="C20" s="14" t="s">
        <v>141</v>
      </c>
      <c r="D20" s="14" t="s">
        <v>145</v>
      </c>
      <c r="E20" s="14" t="s">
        <v>142</v>
      </c>
      <c r="F20" s="14" t="s">
        <v>38</v>
      </c>
      <c r="G20" s="14" t="s">
        <v>187</v>
      </c>
      <c r="H20" s="18" t="s">
        <v>384</v>
      </c>
      <c r="I20" t="s">
        <v>214</v>
      </c>
    </row>
    <row r="21" spans="1:12" ht="15.75" thickBot="1" x14ac:dyDescent="0.3"/>
    <row r="22" spans="1:12" x14ac:dyDescent="0.25">
      <c r="A22" s="7" t="s">
        <v>199</v>
      </c>
      <c r="B22" s="7" t="s">
        <v>176</v>
      </c>
      <c r="C22" s="7"/>
      <c r="D22" s="7"/>
      <c r="E22" s="7"/>
      <c r="F22" s="7"/>
      <c r="H22" s="19" t="s">
        <v>215</v>
      </c>
      <c r="I22" s="20" t="s">
        <v>197</v>
      </c>
    </row>
    <row r="23" spans="1:12" x14ac:dyDescent="0.25">
      <c r="E23" s="14"/>
      <c r="H23" s="21" t="s">
        <v>383</v>
      </c>
      <c r="I23" s="22">
        <f>3*252</f>
        <v>756</v>
      </c>
      <c r="J23" t="s">
        <v>391</v>
      </c>
    </row>
    <row r="24" spans="1:12" x14ac:dyDescent="0.25">
      <c r="E24" s="14"/>
      <c r="H24" s="23" t="s">
        <v>382</v>
      </c>
      <c r="I24" s="22">
        <f>4*252</f>
        <v>1008</v>
      </c>
    </row>
    <row r="25" spans="1:12" x14ac:dyDescent="0.25">
      <c r="E25" s="14"/>
      <c r="H25" s="24" t="s">
        <v>381</v>
      </c>
      <c r="I25" s="22">
        <f>3*252</f>
        <v>756</v>
      </c>
    </row>
    <row r="26" spans="1:12" x14ac:dyDescent="0.25">
      <c r="E26" s="14"/>
      <c r="H26" s="25" t="s">
        <v>205</v>
      </c>
      <c r="I26" s="22">
        <f>253*4</f>
        <v>1012</v>
      </c>
    </row>
    <row r="27" spans="1:12" x14ac:dyDescent="0.25">
      <c r="E27" s="14"/>
      <c r="H27" s="25" t="s">
        <v>206</v>
      </c>
      <c r="I27" s="22">
        <f>(1845+36)</f>
        <v>1881</v>
      </c>
    </row>
    <row r="28" spans="1:12" x14ac:dyDescent="0.25">
      <c r="H28" s="25" t="s">
        <v>385</v>
      </c>
      <c r="I28" s="22">
        <v>252</v>
      </c>
    </row>
    <row r="29" spans="1:12" ht="15.75" thickBot="1" x14ac:dyDescent="0.3">
      <c r="H29" s="26" t="s">
        <v>411</v>
      </c>
      <c r="I29" s="27">
        <v>270</v>
      </c>
    </row>
    <row r="30" spans="1:12" x14ac:dyDescent="0.25">
      <c r="I30" t="s">
        <v>438</v>
      </c>
    </row>
    <row r="31" spans="1:12" x14ac:dyDescent="0.25">
      <c r="H31" s="78" t="s">
        <v>427</v>
      </c>
      <c r="I31" s="78">
        <v>432</v>
      </c>
      <c r="J31" s="78">
        <f>(3*252*571)</f>
        <v>431676</v>
      </c>
      <c r="K31" s="78" t="s">
        <v>426</v>
      </c>
      <c r="L31" s="78"/>
    </row>
    <row r="32" spans="1:12" x14ac:dyDescent="0.25">
      <c r="H32" s="78"/>
      <c r="I32" s="78">
        <v>202</v>
      </c>
      <c r="J32" s="78">
        <f>(4*252*5*0.04)</f>
        <v>201.6</v>
      </c>
      <c r="K32" s="78" t="s">
        <v>428</v>
      </c>
      <c r="L32" s="78"/>
    </row>
    <row r="33" spans="8:12" x14ac:dyDescent="0.25">
      <c r="H33" s="78"/>
      <c r="I33" s="78">
        <v>42</v>
      </c>
      <c r="J33" s="78">
        <f>571*36*2</f>
        <v>41112</v>
      </c>
      <c r="K33" s="78" t="s">
        <v>429</v>
      </c>
      <c r="L33" s="78"/>
    </row>
    <row r="34" spans="8:12" x14ac:dyDescent="0.25">
      <c r="H34" s="78"/>
      <c r="I34" s="78">
        <v>18</v>
      </c>
      <c r="J34" s="78">
        <f>(45*2*0.04*5)</f>
        <v>18</v>
      </c>
      <c r="K34" s="78" t="s">
        <v>430</v>
      </c>
      <c r="L34" s="78"/>
    </row>
    <row r="35" spans="8:12" x14ac:dyDescent="0.25">
      <c r="H35" s="78"/>
      <c r="I35" s="78">
        <v>81</v>
      </c>
      <c r="J35" s="78"/>
      <c r="K35" s="78" t="s">
        <v>434</v>
      </c>
      <c r="L35" s="78"/>
    </row>
    <row r="36" spans="8:12" x14ac:dyDescent="0.25">
      <c r="H36" s="78"/>
      <c r="I36" s="78">
        <v>6</v>
      </c>
      <c r="J36" s="78">
        <f>571*9</f>
        <v>5139</v>
      </c>
      <c r="K36" s="78" t="s">
        <v>437</v>
      </c>
      <c r="L36" s="78"/>
    </row>
    <row r="37" spans="8:12" x14ac:dyDescent="0.25">
      <c r="H37" s="78"/>
      <c r="I37" s="78">
        <v>12</v>
      </c>
      <c r="J37" s="78">
        <f>0.04*5*60</f>
        <v>12</v>
      </c>
      <c r="K37" s="78" t="s">
        <v>437</v>
      </c>
      <c r="L37" s="78"/>
    </row>
    <row r="38" spans="8:12" x14ac:dyDescent="0.25">
      <c r="H38" t="s">
        <v>436</v>
      </c>
      <c r="I38">
        <f>SUM(I31:I37)</f>
        <v>793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35"/>
  <sheetViews>
    <sheetView topLeftCell="E1" workbookViewId="0">
      <selection activeCell="J1" sqref="J1"/>
    </sheetView>
  </sheetViews>
  <sheetFormatPr defaultRowHeight="15" x14ac:dyDescent="0.25"/>
  <cols>
    <col min="1" max="1" width="26.140625" bestFit="1" customWidth="1"/>
    <col min="2" max="2" width="45" bestFit="1" customWidth="1"/>
    <col min="3" max="3" width="30.7109375" customWidth="1"/>
    <col min="4" max="4" width="24.140625" customWidth="1"/>
    <col min="5" max="5" width="38" bestFit="1" customWidth="1"/>
    <col min="6" max="6" width="20.7109375" bestFit="1" customWidth="1"/>
    <col min="7" max="7" width="19.42578125" customWidth="1"/>
    <col min="8" max="8" width="18.28515625" bestFit="1" customWidth="1"/>
    <col min="9" max="9" width="12.5703125" bestFit="1" customWidth="1"/>
    <col min="12" max="12" width="18.140625" bestFit="1" customWidth="1"/>
  </cols>
  <sheetData>
    <row r="1" spans="1:13" ht="30" x14ac:dyDescent="0.25">
      <c r="A1" s="3" t="s">
        <v>1</v>
      </c>
      <c r="B1" s="3" t="s">
        <v>25</v>
      </c>
      <c r="C1" s="3" t="s">
        <v>26</v>
      </c>
      <c r="D1" s="3" t="s">
        <v>39</v>
      </c>
      <c r="E1" s="3" t="s">
        <v>27</v>
      </c>
      <c r="F1" s="3" t="s">
        <v>116</v>
      </c>
      <c r="G1" s="16" t="s">
        <v>198</v>
      </c>
      <c r="H1" s="3" t="s">
        <v>197</v>
      </c>
      <c r="I1" s="3" t="s">
        <v>213</v>
      </c>
      <c r="J1" s="3" t="s">
        <v>232</v>
      </c>
    </row>
    <row r="2" spans="1:13" x14ac:dyDescent="0.25">
      <c r="A2" t="s">
        <v>2</v>
      </c>
      <c r="B2" s="2" t="s">
        <v>53</v>
      </c>
      <c r="C2" s="2" t="s">
        <v>49</v>
      </c>
      <c r="D2" s="2" t="s">
        <v>118</v>
      </c>
      <c r="E2" s="10" t="s">
        <v>157</v>
      </c>
      <c r="F2" t="s">
        <v>165</v>
      </c>
      <c r="G2">
        <v>9</v>
      </c>
      <c r="H2">
        <v>54</v>
      </c>
      <c r="I2" t="s">
        <v>216</v>
      </c>
      <c r="J2">
        <v>54</v>
      </c>
    </row>
    <row r="3" spans="1:13" x14ac:dyDescent="0.25">
      <c r="A3" t="s">
        <v>52</v>
      </c>
      <c r="B3" s="2" t="s">
        <v>54</v>
      </c>
      <c r="C3" s="2" t="s">
        <v>54</v>
      </c>
      <c r="D3" s="2" t="s">
        <v>118</v>
      </c>
      <c r="E3" s="10" t="s">
        <v>157</v>
      </c>
      <c r="F3" t="s">
        <v>165</v>
      </c>
      <c r="G3">
        <v>9</v>
      </c>
      <c r="H3">
        <v>54</v>
      </c>
    </row>
    <row r="4" spans="1:13" x14ac:dyDescent="0.25">
      <c r="A4" t="s">
        <v>3</v>
      </c>
      <c r="B4" s="2" t="s">
        <v>50</v>
      </c>
      <c r="C4" s="2" t="s">
        <v>50</v>
      </c>
      <c r="D4" s="2" t="s">
        <v>118</v>
      </c>
      <c r="E4" s="10" t="s">
        <v>157</v>
      </c>
      <c r="F4" t="s">
        <v>165</v>
      </c>
      <c r="G4">
        <v>9</v>
      </c>
      <c r="H4">
        <v>54</v>
      </c>
      <c r="I4" t="s">
        <v>216</v>
      </c>
      <c r="J4">
        <f>9*3*2</f>
        <v>54</v>
      </c>
    </row>
    <row r="5" spans="1:13" ht="15.75" thickBot="1" x14ac:dyDescent="0.3">
      <c r="A5" t="s">
        <v>4</v>
      </c>
      <c r="B5" s="2" t="s">
        <v>45</v>
      </c>
      <c r="C5" s="2" t="s">
        <v>49</v>
      </c>
      <c r="D5" s="2" t="s">
        <v>118</v>
      </c>
      <c r="E5" s="10" t="s">
        <v>157</v>
      </c>
      <c r="F5" t="s">
        <v>165</v>
      </c>
      <c r="G5">
        <v>9</v>
      </c>
      <c r="H5">
        <v>54</v>
      </c>
      <c r="I5" t="s">
        <v>216</v>
      </c>
      <c r="J5">
        <v>54</v>
      </c>
    </row>
    <row r="6" spans="1:13" x14ac:dyDescent="0.25">
      <c r="A6" t="s">
        <v>5</v>
      </c>
      <c r="B6" s="2" t="s">
        <v>51</v>
      </c>
      <c r="C6" s="2" t="s">
        <v>49</v>
      </c>
      <c r="D6" s="2" t="s">
        <v>118</v>
      </c>
      <c r="E6" s="10" t="s">
        <v>157</v>
      </c>
      <c r="F6" t="s">
        <v>165</v>
      </c>
      <c r="G6">
        <v>9</v>
      </c>
      <c r="H6">
        <v>54</v>
      </c>
      <c r="L6" s="29" t="s">
        <v>216</v>
      </c>
      <c r="M6" s="30">
        <f>SUM(J2,J4,J5,)</f>
        <v>162</v>
      </c>
    </row>
    <row r="7" spans="1:13" x14ac:dyDescent="0.25">
      <c r="A7" t="s">
        <v>6</v>
      </c>
      <c r="B7" s="2" t="s">
        <v>48</v>
      </c>
      <c r="C7" s="2" t="s">
        <v>48</v>
      </c>
      <c r="D7" s="2" t="s">
        <v>118</v>
      </c>
      <c r="E7" s="10" t="s">
        <v>157</v>
      </c>
      <c r="F7" t="s">
        <v>165</v>
      </c>
      <c r="G7">
        <v>9</v>
      </c>
      <c r="H7">
        <v>54</v>
      </c>
      <c r="L7" s="25" t="s">
        <v>217</v>
      </c>
      <c r="M7" s="22">
        <f>SUM(J8)</f>
        <v>54</v>
      </c>
    </row>
    <row r="8" spans="1:13" x14ac:dyDescent="0.25">
      <c r="A8" t="s">
        <v>7</v>
      </c>
      <c r="B8" s="2" t="s">
        <v>47</v>
      </c>
      <c r="C8" s="2" t="s">
        <v>46</v>
      </c>
      <c r="D8" s="2" t="s">
        <v>118</v>
      </c>
      <c r="E8" s="10" t="s">
        <v>157</v>
      </c>
      <c r="F8" t="s">
        <v>165</v>
      </c>
      <c r="G8">
        <v>9</v>
      </c>
      <c r="H8">
        <v>54</v>
      </c>
      <c r="I8" t="s">
        <v>217</v>
      </c>
      <c r="J8">
        <v>54</v>
      </c>
      <c r="L8" s="25" t="s">
        <v>398</v>
      </c>
      <c r="M8" s="22">
        <f>SUM(J10)</f>
        <v>54</v>
      </c>
    </row>
    <row r="9" spans="1:13" x14ac:dyDescent="0.25">
      <c r="L9" s="25" t="s">
        <v>323</v>
      </c>
      <c r="M9" s="22">
        <f>SUM(J11,J12)</f>
        <v>216</v>
      </c>
    </row>
    <row r="10" spans="1:13" x14ac:dyDescent="0.25">
      <c r="A10" t="s">
        <v>13</v>
      </c>
      <c r="B10" s="2" t="s">
        <v>81</v>
      </c>
      <c r="C10" s="2" t="s">
        <v>129</v>
      </c>
      <c r="D10" t="s">
        <v>118</v>
      </c>
      <c r="E10" t="s">
        <v>148</v>
      </c>
      <c r="F10" t="s">
        <v>165</v>
      </c>
      <c r="G10">
        <v>9</v>
      </c>
      <c r="H10">
        <v>54</v>
      </c>
      <c r="I10" t="s">
        <v>370</v>
      </c>
      <c r="J10">
        <v>54</v>
      </c>
      <c r="L10" s="25" t="s">
        <v>322</v>
      </c>
      <c r="M10" s="22">
        <f>SUM(J13:J14,J17:J18)</f>
        <v>432</v>
      </c>
    </row>
    <row r="11" spans="1:13" x14ac:dyDescent="0.25">
      <c r="A11" t="s">
        <v>231</v>
      </c>
      <c r="B11" s="2" t="s">
        <v>55</v>
      </c>
      <c r="C11" s="9" t="s">
        <v>130</v>
      </c>
      <c r="D11" t="s">
        <v>118</v>
      </c>
      <c r="E11" t="s">
        <v>149</v>
      </c>
      <c r="F11" t="s">
        <v>165</v>
      </c>
      <c r="G11">
        <v>9</v>
      </c>
      <c r="H11">
        <v>54</v>
      </c>
      <c r="I11" t="s">
        <v>363</v>
      </c>
      <c r="J11">
        <v>108</v>
      </c>
      <c r="L11" s="25" t="s">
        <v>219</v>
      </c>
      <c r="M11" s="22">
        <f>SUM(J22)</f>
        <v>108</v>
      </c>
    </row>
    <row r="12" spans="1:13" x14ac:dyDescent="0.25">
      <c r="A12" t="s">
        <v>230</v>
      </c>
      <c r="B12" s="2" t="s">
        <v>55</v>
      </c>
      <c r="C12" s="9" t="s">
        <v>130</v>
      </c>
      <c r="D12" t="s">
        <v>118</v>
      </c>
      <c r="E12" t="s">
        <v>149</v>
      </c>
      <c r="F12" t="s">
        <v>165</v>
      </c>
      <c r="G12">
        <v>9</v>
      </c>
      <c r="H12">
        <v>54</v>
      </c>
      <c r="I12" t="s">
        <v>363</v>
      </c>
      <c r="J12">
        <v>108</v>
      </c>
      <c r="L12" s="25" t="s">
        <v>235</v>
      </c>
      <c r="M12" s="22">
        <f>SUM(J21,J26,J20)</f>
        <v>432</v>
      </c>
    </row>
    <row r="13" spans="1:13" x14ac:dyDescent="0.25">
      <c r="A13" t="s">
        <v>229</v>
      </c>
      <c r="B13" s="2" t="s">
        <v>57</v>
      </c>
      <c r="C13" s="9" t="s">
        <v>128</v>
      </c>
      <c r="D13" t="s">
        <v>118</v>
      </c>
      <c r="E13" t="s">
        <v>150</v>
      </c>
      <c r="F13" t="s">
        <v>165</v>
      </c>
      <c r="G13">
        <v>9</v>
      </c>
      <c r="H13">
        <v>54</v>
      </c>
      <c r="I13" t="s">
        <v>371</v>
      </c>
      <c r="J13">
        <v>108</v>
      </c>
      <c r="L13" s="25" t="s">
        <v>402</v>
      </c>
      <c r="M13" s="22">
        <f>SUM(J24)</f>
        <v>54</v>
      </c>
    </row>
    <row r="14" spans="1:13" x14ac:dyDescent="0.25">
      <c r="A14" t="s">
        <v>228</v>
      </c>
      <c r="B14" s="2" t="s">
        <v>57</v>
      </c>
      <c r="C14" s="9" t="s">
        <v>128</v>
      </c>
      <c r="D14" t="s">
        <v>118</v>
      </c>
      <c r="E14" t="s">
        <v>150</v>
      </c>
      <c r="F14" t="s">
        <v>165</v>
      </c>
      <c r="G14">
        <v>9</v>
      </c>
      <c r="H14">
        <v>54</v>
      </c>
      <c r="I14" t="s">
        <v>371</v>
      </c>
      <c r="J14">
        <v>108</v>
      </c>
      <c r="L14" s="25" t="s">
        <v>236</v>
      </c>
      <c r="M14" s="22">
        <f>SUM(J25)</f>
        <v>54</v>
      </c>
    </row>
    <row r="15" spans="1:13" ht="15.75" thickBot="1" x14ac:dyDescent="0.3">
      <c r="A15" t="s">
        <v>19</v>
      </c>
      <c r="B15" s="2" t="s">
        <v>66</v>
      </c>
      <c r="C15" s="2" t="s">
        <v>131</v>
      </c>
      <c r="D15" t="s">
        <v>118</v>
      </c>
      <c r="E15" t="s">
        <v>150</v>
      </c>
      <c r="F15" t="s">
        <v>165</v>
      </c>
      <c r="G15">
        <v>9</v>
      </c>
      <c r="H15">
        <v>54</v>
      </c>
      <c r="I15" t="s">
        <v>238</v>
      </c>
      <c r="J15">
        <v>54</v>
      </c>
      <c r="L15" s="26" t="s">
        <v>239</v>
      </c>
      <c r="M15" s="27">
        <v>108</v>
      </c>
    </row>
    <row r="16" spans="1:13" x14ac:dyDescent="0.25">
      <c r="A16" t="s">
        <v>20</v>
      </c>
      <c r="B16" s="2" t="s">
        <v>66</v>
      </c>
      <c r="C16" s="2" t="s">
        <v>132</v>
      </c>
      <c r="D16" t="s">
        <v>118</v>
      </c>
      <c r="E16" t="s">
        <v>150</v>
      </c>
      <c r="F16" t="s">
        <v>165</v>
      </c>
      <c r="G16">
        <v>9</v>
      </c>
      <c r="H16">
        <v>54</v>
      </c>
      <c r="I16" t="s">
        <v>238</v>
      </c>
      <c r="J16">
        <v>54</v>
      </c>
      <c r="L16" s="73" t="s">
        <v>358</v>
      </c>
      <c r="M16">
        <v>54</v>
      </c>
    </row>
    <row r="17" spans="1:13" x14ac:dyDescent="0.25">
      <c r="A17" t="s">
        <v>227</v>
      </c>
      <c r="B17" s="2" t="s">
        <v>55</v>
      </c>
      <c r="C17" s="9" t="s">
        <v>128</v>
      </c>
      <c r="D17" t="s">
        <v>118</v>
      </c>
      <c r="E17" t="s">
        <v>151</v>
      </c>
      <c r="F17" t="s">
        <v>165</v>
      </c>
      <c r="G17">
        <v>9</v>
      </c>
      <c r="H17">
        <v>54</v>
      </c>
      <c r="I17" t="s">
        <v>371</v>
      </c>
      <c r="J17">
        <v>108</v>
      </c>
      <c r="L17" s="1" t="s">
        <v>386</v>
      </c>
      <c r="M17" s="57">
        <f>6*54</f>
        <v>324</v>
      </c>
    </row>
    <row r="18" spans="1:13" x14ac:dyDescent="0.25">
      <c r="A18" t="s">
        <v>226</v>
      </c>
      <c r="B18" s="2" t="s">
        <v>63</v>
      </c>
      <c r="C18" s="9" t="s">
        <v>128</v>
      </c>
      <c r="D18" t="s">
        <v>118</v>
      </c>
      <c r="E18" t="s">
        <v>151</v>
      </c>
      <c r="F18" t="s">
        <v>165</v>
      </c>
      <c r="G18">
        <v>9</v>
      </c>
      <c r="H18">
        <v>54</v>
      </c>
      <c r="I18" t="s">
        <v>371</v>
      </c>
      <c r="J18">
        <v>108</v>
      </c>
      <c r="L18" s="1" t="s">
        <v>387</v>
      </c>
      <c r="M18" s="57">
        <v>54</v>
      </c>
    </row>
    <row r="19" spans="1:13" x14ac:dyDescent="0.25">
      <c r="L19" t="s">
        <v>389</v>
      </c>
      <c r="M19" s="57">
        <v>162</v>
      </c>
    </row>
    <row r="20" spans="1:13" ht="30" x14ac:dyDescent="0.25">
      <c r="A20" t="s">
        <v>22</v>
      </c>
      <c r="B20" t="s">
        <v>225</v>
      </c>
      <c r="C20" s="1" t="s">
        <v>70</v>
      </c>
      <c r="D20" s="1" t="s">
        <v>118</v>
      </c>
      <c r="E20" t="s">
        <v>152</v>
      </c>
      <c r="F20" t="s">
        <v>165</v>
      </c>
      <c r="G20">
        <v>27</v>
      </c>
      <c r="H20">
        <v>162</v>
      </c>
      <c r="I20" t="s">
        <v>221</v>
      </c>
      <c r="J20">
        <v>162</v>
      </c>
      <c r="L20" s="1" t="s">
        <v>390</v>
      </c>
      <c r="M20" s="57">
        <v>324</v>
      </c>
    </row>
    <row r="21" spans="1:13" x14ac:dyDescent="0.25">
      <c r="A21" t="s">
        <v>23</v>
      </c>
      <c r="B21" s="2" t="s">
        <v>83</v>
      </c>
      <c r="C21" s="1" t="s">
        <v>68</v>
      </c>
      <c r="D21" s="1" t="s">
        <v>118</v>
      </c>
      <c r="E21" t="s">
        <v>152</v>
      </c>
      <c r="F21" t="s">
        <v>165</v>
      </c>
      <c r="G21">
        <v>18</v>
      </c>
      <c r="H21">
        <v>108</v>
      </c>
      <c r="I21" t="s">
        <v>221</v>
      </c>
      <c r="J21">
        <v>108</v>
      </c>
    </row>
    <row r="22" spans="1:13" x14ac:dyDescent="0.25">
      <c r="A22" t="s">
        <v>24</v>
      </c>
      <c r="B22" s="2" t="s">
        <v>63</v>
      </c>
      <c r="C22" s="1" t="s">
        <v>69</v>
      </c>
      <c r="D22" s="1" t="s">
        <v>118</v>
      </c>
      <c r="E22" t="s">
        <v>153</v>
      </c>
      <c r="F22" t="s">
        <v>165</v>
      </c>
      <c r="G22">
        <v>18</v>
      </c>
      <c r="H22">
        <v>162</v>
      </c>
      <c r="I22" t="s">
        <v>219</v>
      </c>
      <c r="J22">
        <v>108</v>
      </c>
    </row>
    <row r="23" spans="1:13" x14ac:dyDescent="0.25">
      <c r="A23" t="s">
        <v>36</v>
      </c>
      <c r="B23" s="2" t="s">
        <v>56</v>
      </c>
      <c r="C23" s="1" t="s">
        <v>67</v>
      </c>
      <c r="D23" s="1" t="s">
        <v>118</v>
      </c>
      <c r="E23" t="s">
        <v>154</v>
      </c>
      <c r="F23" t="s">
        <v>165</v>
      </c>
      <c r="G23">
        <v>9</v>
      </c>
      <c r="H23">
        <v>54</v>
      </c>
      <c r="I23" t="s">
        <v>358</v>
      </c>
      <c r="J23">
        <v>54</v>
      </c>
    </row>
    <row r="24" spans="1:13" x14ac:dyDescent="0.25">
      <c r="A24" t="s">
        <v>97</v>
      </c>
      <c r="B24" t="s">
        <v>55</v>
      </c>
      <c r="C24" s="1" t="s">
        <v>156</v>
      </c>
      <c r="D24" s="1" t="s">
        <v>118</v>
      </c>
      <c r="E24" t="s">
        <v>155</v>
      </c>
      <c r="F24" t="s">
        <v>165</v>
      </c>
      <c r="G24">
        <v>9</v>
      </c>
      <c r="H24">
        <v>54</v>
      </c>
      <c r="I24" t="s">
        <v>362</v>
      </c>
      <c r="J24">
        <v>54</v>
      </c>
    </row>
    <row r="25" spans="1:13" x14ac:dyDescent="0.25">
      <c r="A25" t="s">
        <v>222</v>
      </c>
      <c r="B25" t="s">
        <v>225</v>
      </c>
      <c r="C25" s="14" t="s">
        <v>223</v>
      </c>
      <c r="D25" s="1" t="s">
        <v>118</v>
      </c>
      <c r="E25" s="14" t="s">
        <v>224</v>
      </c>
      <c r="F25" t="s">
        <v>165</v>
      </c>
      <c r="G25">
        <v>27</v>
      </c>
      <c r="H25">
        <v>162</v>
      </c>
      <c r="I25" t="s">
        <v>220</v>
      </c>
      <c r="J25">
        <v>54</v>
      </c>
    </row>
    <row r="26" spans="1:13" x14ac:dyDescent="0.25">
      <c r="I26" t="s">
        <v>221</v>
      </c>
      <c r="J26">
        <v>162</v>
      </c>
    </row>
    <row r="30" spans="1:13" x14ac:dyDescent="0.25">
      <c r="B30" t="s">
        <v>388</v>
      </c>
    </row>
    <row r="31" spans="1:13" x14ac:dyDescent="0.25">
      <c r="A31" s="57" t="s">
        <v>317</v>
      </c>
      <c r="B31" s="1" t="s">
        <v>386</v>
      </c>
      <c r="C31" s="57">
        <f>6*54</f>
        <v>324</v>
      </c>
      <c r="D31" s="72" t="s">
        <v>356</v>
      </c>
    </row>
    <row r="32" spans="1:13" x14ac:dyDescent="0.25">
      <c r="A32" s="57" t="s">
        <v>318</v>
      </c>
      <c r="B32" s="1" t="s">
        <v>387</v>
      </c>
      <c r="C32" s="57">
        <v>54</v>
      </c>
    </row>
    <row r="33" spans="1:5" x14ac:dyDescent="0.25">
      <c r="A33" s="57"/>
      <c r="C33" s="57"/>
    </row>
    <row r="34" spans="1:5" x14ac:dyDescent="0.25">
      <c r="A34" s="57" t="s">
        <v>319</v>
      </c>
      <c r="B34" t="s">
        <v>389</v>
      </c>
      <c r="C34" s="57">
        <v>162</v>
      </c>
      <c r="D34" s="1" t="s">
        <v>167</v>
      </c>
      <c r="E34" s="1"/>
    </row>
    <row r="35" spans="1:5" x14ac:dyDescent="0.25">
      <c r="A35" s="57" t="s">
        <v>320</v>
      </c>
      <c r="B35" s="1" t="s">
        <v>390</v>
      </c>
      <c r="C35" s="57">
        <v>324</v>
      </c>
      <c r="D35" t="s">
        <v>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35"/>
  <sheetViews>
    <sheetView topLeftCell="B8" workbookViewId="0">
      <selection activeCell="G20" sqref="G20"/>
    </sheetView>
  </sheetViews>
  <sheetFormatPr defaultRowHeight="15" x14ac:dyDescent="0.25"/>
  <cols>
    <col min="1" max="1" width="49.7109375" customWidth="1"/>
    <col min="2" max="2" width="52.42578125" bestFit="1" customWidth="1"/>
    <col min="3" max="3" width="48.42578125" bestFit="1" customWidth="1"/>
    <col min="4" max="4" width="11.85546875" bestFit="1" customWidth="1"/>
    <col min="5" max="5" width="39.28515625" bestFit="1" customWidth="1"/>
    <col min="7" max="7" width="17.5703125" customWidth="1"/>
    <col min="8" max="8" width="13.85546875" customWidth="1"/>
    <col min="9" max="9" width="35.5703125" bestFit="1" customWidth="1"/>
    <col min="10" max="10" width="17.42578125" bestFit="1" customWidth="1"/>
  </cols>
  <sheetData>
    <row r="1" spans="1:11" x14ac:dyDescent="0.25">
      <c r="A1" s="3" t="s">
        <v>1</v>
      </c>
      <c r="B1" s="3" t="s">
        <v>25</v>
      </c>
      <c r="C1" s="3" t="s">
        <v>26</v>
      </c>
      <c r="D1" s="3" t="s">
        <v>39</v>
      </c>
      <c r="E1" s="3" t="s">
        <v>27</v>
      </c>
      <c r="F1" s="3" t="s">
        <v>59</v>
      </c>
      <c r="G1" s="3" t="s">
        <v>240</v>
      </c>
      <c r="H1" s="3" t="s">
        <v>241</v>
      </c>
    </row>
    <row r="2" spans="1:11" x14ac:dyDescent="0.25">
      <c r="A2" t="s">
        <v>2</v>
      </c>
      <c r="B2" s="2" t="s">
        <v>53</v>
      </c>
      <c r="C2" s="2" t="s">
        <v>49</v>
      </c>
      <c r="D2" s="2" t="s">
        <v>118</v>
      </c>
      <c r="E2" s="10" t="s">
        <v>157</v>
      </c>
      <c r="F2" s="10" t="s">
        <v>169</v>
      </c>
      <c r="G2" t="s">
        <v>216</v>
      </c>
      <c r="H2">
        <v>30</v>
      </c>
    </row>
    <row r="3" spans="1:11" x14ac:dyDescent="0.25">
      <c r="A3" t="s">
        <v>52</v>
      </c>
      <c r="B3" s="2" t="s">
        <v>54</v>
      </c>
      <c r="C3" s="2" t="s">
        <v>54</v>
      </c>
      <c r="D3" s="2" t="s">
        <v>118</v>
      </c>
      <c r="E3" s="10" t="s">
        <v>157</v>
      </c>
      <c r="F3" s="10" t="s">
        <v>169</v>
      </c>
    </row>
    <row r="4" spans="1:11" x14ac:dyDescent="0.25">
      <c r="A4" t="s">
        <v>3</v>
      </c>
      <c r="B4" s="2" t="s">
        <v>50</v>
      </c>
      <c r="C4" s="2" t="s">
        <v>50</v>
      </c>
      <c r="D4" s="2" t="s">
        <v>118</v>
      </c>
      <c r="E4" s="10" t="s">
        <v>157</v>
      </c>
      <c r="F4" s="10" t="s">
        <v>169</v>
      </c>
      <c r="G4" t="s">
        <v>216</v>
      </c>
      <c r="H4">
        <v>30</v>
      </c>
    </row>
    <row r="5" spans="1:11" x14ac:dyDescent="0.25">
      <c r="A5" t="s">
        <v>4</v>
      </c>
      <c r="B5" s="2" t="s">
        <v>45</v>
      </c>
      <c r="C5" s="2" t="s">
        <v>49</v>
      </c>
      <c r="D5" s="2" t="s">
        <v>118</v>
      </c>
      <c r="E5" s="10" t="s">
        <v>157</v>
      </c>
      <c r="F5" s="10" t="s">
        <v>169</v>
      </c>
      <c r="G5" t="s">
        <v>216</v>
      </c>
      <c r="H5">
        <v>30</v>
      </c>
    </row>
    <row r="6" spans="1:11" x14ac:dyDescent="0.25">
      <c r="A6" t="s">
        <v>5</v>
      </c>
      <c r="B6" s="2" t="s">
        <v>51</v>
      </c>
      <c r="C6" s="2" t="s">
        <v>49</v>
      </c>
      <c r="D6" s="2" t="s">
        <v>118</v>
      </c>
      <c r="E6" s="10" t="s">
        <v>157</v>
      </c>
      <c r="F6" s="10" t="s">
        <v>169</v>
      </c>
    </row>
    <row r="7" spans="1:11" x14ac:dyDescent="0.25">
      <c r="A7" t="s">
        <v>6</v>
      </c>
      <c r="B7" s="2" t="s">
        <v>48</v>
      </c>
      <c r="C7" s="2" t="s">
        <v>48</v>
      </c>
      <c r="D7" s="2" t="s">
        <v>118</v>
      </c>
      <c r="E7" s="10" t="s">
        <v>157</v>
      </c>
      <c r="F7" s="10" t="s">
        <v>169</v>
      </c>
    </row>
    <row r="8" spans="1:11" ht="15.75" thickBot="1" x14ac:dyDescent="0.3">
      <c r="A8" t="s">
        <v>7</v>
      </c>
      <c r="B8" s="2" t="s">
        <v>47</v>
      </c>
      <c r="C8" s="2" t="s">
        <v>46</v>
      </c>
      <c r="D8" s="2" t="s">
        <v>118</v>
      </c>
      <c r="E8" s="10" t="s">
        <v>157</v>
      </c>
      <c r="F8" s="10" t="s">
        <v>169</v>
      </c>
      <c r="G8" t="s">
        <v>217</v>
      </c>
      <c r="H8">
        <v>30</v>
      </c>
    </row>
    <row r="9" spans="1:11" x14ac:dyDescent="0.25">
      <c r="F9" s="10"/>
      <c r="J9" s="29" t="s">
        <v>216</v>
      </c>
      <c r="K9" s="30">
        <f>SUM(H2,H4,H5)</f>
        <v>90</v>
      </c>
    </row>
    <row r="10" spans="1:11" x14ac:dyDescent="0.25">
      <c r="A10" t="s">
        <v>13</v>
      </c>
      <c r="B10" s="2" t="s">
        <v>81</v>
      </c>
      <c r="C10" s="2" t="s">
        <v>129</v>
      </c>
      <c r="D10" t="s">
        <v>118</v>
      </c>
      <c r="E10" t="s">
        <v>148</v>
      </c>
      <c r="F10" s="10" t="s">
        <v>169</v>
      </c>
      <c r="G10" t="s">
        <v>365</v>
      </c>
      <c r="H10">
        <v>30</v>
      </c>
      <c r="J10" s="25" t="s">
        <v>217</v>
      </c>
      <c r="K10" s="22">
        <f>SUM(H8)</f>
        <v>30</v>
      </c>
    </row>
    <row r="11" spans="1:11" x14ac:dyDescent="0.25">
      <c r="A11" t="s">
        <v>14</v>
      </c>
      <c r="B11" s="2" t="s">
        <v>55</v>
      </c>
      <c r="C11" s="9" t="s">
        <v>130</v>
      </c>
      <c r="D11" t="s">
        <v>118</v>
      </c>
      <c r="E11" t="s">
        <v>149</v>
      </c>
      <c r="F11" s="10" t="s">
        <v>169</v>
      </c>
      <c r="G11" t="s">
        <v>363</v>
      </c>
      <c r="H11">
        <v>60</v>
      </c>
      <c r="J11" s="25" t="s">
        <v>234</v>
      </c>
      <c r="K11" s="22">
        <f>SUM(H10)</f>
        <v>30</v>
      </c>
    </row>
    <row r="12" spans="1:11" x14ac:dyDescent="0.25">
      <c r="A12" t="s">
        <v>15</v>
      </c>
      <c r="B12" s="2" t="s">
        <v>55</v>
      </c>
      <c r="C12" s="9" t="s">
        <v>130</v>
      </c>
      <c r="D12" t="s">
        <v>118</v>
      </c>
      <c r="E12" t="s">
        <v>149</v>
      </c>
      <c r="F12" s="10" t="s">
        <v>169</v>
      </c>
      <c r="G12" t="s">
        <v>363</v>
      </c>
      <c r="H12">
        <v>60</v>
      </c>
      <c r="J12" s="25" t="s">
        <v>323</v>
      </c>
      <c r="K12" s="22">
        <f>SUM(H11:H12)</f>
        <v>120</v>
      </c>
    </row>
    <row r="13" spans="1:11" x14ac:dyDescent="0.25">
      <c r="A13" t="s">
        <v>16</v>
      </c>
      <c r="B13" s="2" t="s">
        <v>57</v>
      </c>
      <c r="C13" s="9" t="s">
        <v>128</v>
      </c>
      <c r="D13" t="s">
        <v>118</v>
      </c>
      <c r="E13" t="s">
        <v>150</v>
      </c>
      <c r="F13" s="10" t="s">
        <v>169</v>
      </c>
      <c r="G13" t="s">
        <v>364</v>
      </c>
      <c r="H13">
        <v>60</v>
      </c>
      <c r="J13" s="25" t="s">
        <v>322</v>
      </c>
      <c r="K13" s="22">
        <f>SUM(H17:H18,H13:H14)</f>
        <v>240</v>
      </c>
    </row>
    <row r="14" spans="1:11" x14ac:dyDescent="0.25">
      <c r="A14" t="s">
        <v>18</v>
      </c>
      <c r="B14" s="2" t="s">
        <v>57</v>
      </c>
      <c r="C14" s="9" t="s">
        <v>128</v>
      </c>
      <c r="D14" t="s">
        <v>118</v>
      </c>
      <c r="E14" t="s">
        <v>150</v>
      </c>
      <c r="F14" s="10" t="s">
        <v>169</v>
      </c>
      <c r="G14" t="s">
        <v>364</v>
      </c>
      <c r="H14">
        <v>60</v>
      </c>
      <c r="J14" s="25" t="s">
        <v>219</v>
      </c>
      <c r="K14" s="22">
        <f>SUM(H20,H22)</f>
        <v>150</v>
      </c>
    </row>
    <row r="15" spans="1:11" x14ac:dyDescent="0.25">
      <c r="A15" t="s">
        <v>19</v>
      </c>
      <c r="B15" s="2" t="s">
        <v>66</v>
      </c>
      <c r="C15" s="2" t="s">
        <v>131</v>
      </c>
      <c r="D15" t="s">
        <v>118</v>
      </c>
      <c r="E15" t="s">
        <v>150</v>
      </c>
      <c r="F15" s="10" t="s">
        <v>169</v>
      </c>
      <c r="G15" t="s">
        <v>238</v>
      </c>
      <c r="H15">
        <v>30</v>
      </c>
      <c r="J15" s="25" t="s">
        <v>235</v>
      </c>
      <c r="K15" s="22">
        <f>SUM(H21,H26)</f>
        <v>150</v>
      </c>
    </row>
    <row r="16" spans="1:11" x14ac:dyDescent="0.25">
      <c r="A16" t="s">
        <v>20</v>
      </c>
      <c r="B16" s="2" t="s">
        <v>66</v>
      </c>
      <c r="C16" s="2" t="s">
        <v>132</v>
      </c>
      <c r="D16" t="s">
        <v>118</v>
      </c>
      <c r="E16" t="s">
        <v>150</v>
      </c>
      <c r="F16" s="10" t="s">
        <v>169</v>
      </c>
      <c r="G16" t="s">
        <v>238</v>
      </c>
      <c r="H16">
        <v>30</v>
      </c>
      <c r="J16" s="25" t="s">
        <v>404</v>
      </c>
      <c r="K16" s="22">
        <f>SUM(H24)</f>
        <v>30</v>
      </c>
    </row>
    <row r="17" spans="1:11" x14ac:dyDescent="0.25">
      <c r="A17" t="s">
        <v>17</v>
      </c>
      <c r="B17" s="2" t="s">
        <v>55</v>
      </c>
      <c r="C17" s="9" t="s">
        <v>128</v>
      </c>
      <c r="D17" t="s">
        <v>118</v>
      </c>
      <c r="E17" t="s">
        <v>151</v>
      </c>
      <c r="F17" s="10" t="s">
        <v>169</v>
      </c>
      <c r="G17" t="s">
        <v>364</v>
      </c>
      <c r="H17">
        <v>60</v>
      </c>
      <c r="J17" s="25" t="s">
        <v>236</v>
      </c>
      <c r="K17" s="22">
        <f>SUM(H25)</f>
        <v>90</v>
      </c>
    </row>
    <row r="18" spans="1:11" ht="15.75" thickBot="1" x14ac:dyDescent="0.3">
      <c r="A18" t="s">
        <v>21</v>
      </c>
      <c r="B18" s="2" t="s">
        <v>63</v>
      </c>
      <c r="C18" s="9" t="s">
        <v>128</v>
      </c>
      <c r="D18" t="s">
        <v>118</v>
      </c>
      <c r="E18" t="s">
        <v>151</v>
      </c>
      <c r="F18" s="10" t="s">
        <v>169</v>
      </c>
      <c r="G18" t="s">
        <v>364</v>
      </c>
      <c r="H18">
        <v>60</v>
      </c>
      <c r="J18" s="26" t="s">
        <v>239</v>
      </c>
      <c r="K18" s="27">
        <f>SUM(H15:H16)</f>
        <v>60</v>
      </c>
    </row>
    <row r="19" spans="1:11" x14ac:dyDescent="0.25">
      <c r="J19" s="73" t="s">
        <v>403</v>
      </c>
      <c r="K19">
        <f>(H23)</f>
        <v>30</v>
      </c>
    </row>
    <row r="20" spans="1:11" x14ac:dyDescent="0.25">
      <c r="A20" s="1" t="s">
        <v>22</v>
      </c>
      <c r="B20" s="1" t="s">
        <v>84</v>
      </c>
      <c r="C20" s="1" t="s">
        <v>70</v>
      </c>
      <c r="D20" s="1" t="s">
        <v>118</v>
      </c>
      <c r="E20" s="1" t="s">
        <v>152</v>
      </c>
      <c r="F20" s="1" t="s">
        <v>169</v>
      </c>
      <c r="G20" t="s">
        <v>219</v>
      </c>
      <c r="H20">
        <v>90</v>
      </c>
      <c r="J20" t="s">
        <v>366</v>
      </c>
      <c r="K20">
        <v>180</v>
      </c>
    </row>
    <row r="21" spans="1:11" x14ac:dyDescent="0.25">
      <c r="A21" s="1" t="s">
        <v>23</v>
      </c>
      <c r="B21" s="1" t="s">
        <v>83</v>
      </c>
      <c r="C21" s="1" t="s">
        <v>68</v>
      </c>
      <c r="D21" s="1" t="s">
        <v>118</v>
      </c>
      <c r="E21" s="1" t="s">
        <v>152</v>
      </c>
      <c r="F21" s="1" t="s">
        <v>169</v>
      </c>
      <c r="G21" t="s">
        <v>221</v>
      </c>
      <c r="H21">
        <v>60</v>
      </c>
      <c r="J21" t="s">
        <v>368</v>
      </c>
      <c r="K21">
        <v>30</v>
      </c>
    </row>
    <row r="22" spans="1:11" x14ac:dyDescent="0.25">
      <c r="A22" s="1" t="s">
        <v>24</v>
      </c>
      <c r="B22" s="1" t="s">
        <v>63</v>
      </c>
      <c r="C22" s="1" t="s">
        <v>69</v>
      </c>
      <c r="D22" s="1" t="s">
        <v>118</v>
      </c>
      <c r="E22" s="1" t="s">
        <v>153</v>
      </c>
      <c r="F22" s="1" t="s">
        <v>169</v>
      </c>
      <c r="G22" t="s">
        <v>219</v>
      </c>
      <c r="H22">
        <v>60</v>
      </c>
      <c r="J22" t="s">
        <v>369</v>
      </c>
      <c r="K22">
        <v>120</v>
      </c>
    </row>
    <row r="23" spans="1:11" x14ac:dyDescent="0.25">
      <c r="A23" s="1" t="s">
        <v>36</v>
      </c>
      <c r="B23" s="1" t="s">
        <v>56</v>
      </c>
      <c r="C23" s="1" t="s">
        <v>67</v>
      </c>
      <c r="D23" s="1" t="s">
        <v>118</v>
      </c>
      <c r="E23" s="1" t="s">
        <v>154</v>
      </c>
      <c r="F23" s="1" t="s">
        <v>169</v>
      </c>
      <c r="G23" t="s">
        <v>358</v>
      </c>
      <c r="H23">
        <v>30</v>
      </c>
      <c r="J23" t="s">
        <v>367</v>
      </c>
      <c r="K23">
        <v>180</v>
      </c>
    </row>
    <row r="24" spans="1:11" x14ac:dyDescent="0.25">
      <c r="A24" s="1" t="s">
        <v>97</v>
      </c>
      <c r="B24" s="1" t="s">
        <v>55</v>
      </c>
      <c r="C24" s="1" t="s">
        <v>156</v>
      </c>
      <c r="D24" s="1" t="s">
        <v>118</v>
      </c>
      <c r="E24" s="1" t="s">
        <v>155</v>
      </c>
      <c r="F24" s="1" t="s">
        <v>169</v>
      </c>
      <c r="G24" t="s">
        <v>362</v>
      </c>
      <c r="H24">
        <v>30</v>
      </c>
    </row>
    <row r="25" spans="1:11" x14ac:dyDescent="0.25">
      <c r="A25" t="s">
        <v>222</v>
      </c>
      <c r="B25" t="s">
        <v>225</v>
      </c>
      <c r="C25" s="14" t="s">
        <v>223</v>
      </c>
      <c r="D25" s="1" t="s">
        <v>118</v>
      </c>
      <c r="E25" s="14" t="s">
        <v>224</v>
      </c>
      <c r="F25" s="1" t="s">
        <v>169</v>
      </c>
      <c r="G25" t="s">
        <v>220</v>
      </c>
      <c r="H25">
        <v>90</v>
      </c>
    </row>
    <row r="26" spans="1:11" x14ac:dyDescent="0.25">
      <c r="A26" s="1"/>
      <c r="B26" s="1"/>
      <c r="C26" s="1"/>
      <c r="D26" s="1"/>
      <c r="E26" s="1"/>
      <c r="F26" s="1"/>
      <c r="G26" t="s">
        <v>221</v>
      </c>
      <c r="H26">
        <v>90</v>
      </c>
    </row>
    <row r="27" spans="1:11" x14ac:dyDescent="0.25">
      <c r="A27" s="1"/>
      <c r="B27" s="1"/>
      <c r="C27" s="1"/>
      <c r="D27" s="1"/>
      <c r="E27" s="1"/>
    </row>
    <row r="28" spans="1:11" x14ac:dyDescent="0.25">
      <c r="A28" s="57" t="s">
        <v>317</v>
      </c>
      <c r="B28" s="1" t="s">
        <v>366</v>
      </c>
      <c r="C28" s="57">
        <v>180</v>
      </c>
      <c r="D28" s="1" t="s">
        <v>355</v>
      </c>
      <c r="E28" s="1"/>
    </row>
    <row r="29" spans="1:11" x14ac:dyDescent="0.25">
      <c r="A29" s="57" t="s">
        <v>318</v>
      </c>
      <c r="B29" s="1" t="s">
        <v>368</v>
      </c>
      <c r="C29" s="57">
        <v>30</v>
      </c>
      <c r="D29" s="1"/>
      <c r="E29" s="1"/>
    </row>
    <row r="30" spans="1:11" x14ac:dyDescent="0.25">
      <c r="A30" s="57"/>
      <c r="C30" s="57"/>
      <c r="D30" s="1"/>
      <c r="E30" s="1"/>
    </row>
    <row r="31" spans="1:11" x14ac:dyDescent="0.25">
      <c r="A31" s="57" t="s">
        <v>319</v>
      </c>
      <c r="B31" t="s">
        <v>369</v>
      </c>
      <c r="C31" s="57">
        <v>120</v>
      </c>
      <c r="D31" s="1"/>
      <c r="E31" s="1"/>
    </row>
    <row r="32" spans="1:11" x14ac:dyDescent="0.25">
      <c r="A32" s="57" t="s">
        <v>320</v>
      </c>
      <c r="B32" s="1" t="s">
        <v>367</v>
      </c>
      <c r="C32" s="57">
        <v>180</v>
      </c>
      <c r="D32" s="1" t="s">
        <v>355</v>
      </c>
      <c r="E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15"/>
  <sheetViews>
    <sheetView workbookViewId="0">
      <selection activeCell="K2" sqref="K2:K8"/>
    </sheetView>
  </sheetViews>
  <sheetFormatPr defaultRowHeight="15" x14ac:dyDescent="0.25"/>
  <cols>
    <col min="1" max="1" width="16.28515625" bestFit="1" customWidth="1"/>
    <col min="2" max="2" width="21.5703125" customWidth="1"/>
    <col min="4" max="4" width="20.140625" customWidth="1"/>
    <col min="11" max="11" width="12.5703125" bestFit="1" customWidth="1"/>
  </cols>
  <sheetData>
    <row r="1" spans="1:12" ht="45" x14ac:dyDescent="0.25">
      <c r="A1" s="31" t="s">
        <v>177</v>
      </c>
      <c r="B1" s="31"/>
      <c r="C1" s="31"/>
      <c r="D1" s="31"/>
      <c r="E1" s="31" t="s">
        <v>39</v>
      </c>
      <c r="F1" s="31" t="s">
        <v>243</v>
      </c>
      <c r="G1" s="16" t="s">
        <v>244</v>
      </c>
      <c r="H1" s="31" t="s">
        <v>245</v>
      </c>
      <c r="I1" s="1"/>
    </row>
    <row r="2" spans="1:12" ht="30" x14ac:dyDescent="0.25">
      <c r="A2" s="13" t="s">
        <v>140</v>
      </c>
      <c r="B2" s="13" t="s">
        <v>204</v>
      </c>
      <c r="C2" s="1">
        <v>120</v>
      </c>
      <c r="D2" s="1" t="s">
        <v>246</v>
      </c>
      <c r="E2" s="13">
        <v>5</v>
      </c>
      <c r="F2" s="13">
        <v>5</v>
      </c>
      <c r="G2" s="13">
        <v>3</v>
      </c>
      <c r="H2" s="1">
        <f>E2*F2*G2*2</f>
        <v>150</v>
      </c>
      <c r="I2" s="13"/>
      <c r="K2" s="1" t="s">
        <v>372</v>
      </c>
      <c r="L2" s="1">
        <v>120</v>
      </c>
    </row>
    <row r="3" spans="1:12" ht="30" x14ac:dyDescent="0.25">
      <c r="A3" s="13" t="s">
        <v>161</v>
      </c>
      <c r="B3" s="1" t="s">
        <v>247</v>
      </c>
      <c r="C3" s="1">
        <v>120</v>
      </c>
      <c r="D3" s="1" t="s">
        <v>233</v>
      </c>
      <c r="E3" s="1">
        <v>5</v>
      </c>
      <c r="F3" s="13">
        <v>5</v>
      </c>
      <c r="G3" s="13">
        <v>3</v>
      </c>
      <c r="H3" s="1">
        <v>120</v>
      </c>
      <c r="I3" s="1"/>
      <c r="K3" s="1" t="s">
        <v>376</v>
      </c>
      <c r="L3" s="1">
        <v>120</v>
      </c>
    </row>
    <row r="4" spans="1:12" x14ac:dyDescent="0.25">
      <c r="A4" s="13" t="s">
        <v>162</v>
      </c>
      <c r="B4" s="1" t="s">
        <v>247</v>
      </c>
      <c r="C4" s="1">
        <v>120</v>
      </c>
      <c r="D4" s="1" t="s">
        <v>233</v>
      </c>
      <c r="E4" s="1">
        <v>5</v>
      </c>
      <c r="F4" s="13">
        <v>5</v>
      </c>
      <c r="G4" s="13">
        <v>3</v>
      </c>
      <c r="H4" s="1">
        <v>120</v>
      </c>
      <c r="I4" s="1"/>
      <c r="K4" s="1" t="s">
        <v>247</v>
      </c>
      <c r="L4" s="1">
        <v>240</v>
      </c>
    </row>
    <row r="5" spans="1:12" x14ac:dyDescent="0.25">
      <c r="A5" s="13" t="s">
        <v>248</v>
      </c>
      <c r="B5" s="1" t="s">
        <v>249</v>
      </c>
      <c r="C5" s="1">
        <v>120</v>
      </c>
      <c r="D5" s="1" t="s">
        <v>250</v>
      </c>
      <c r="E5" s="1">
        <v>5</v>
      </c>
      <c r="F5" s="13">
        <v>5</v>
      </c>
      <c r="G5" s="13">
        <v>3</v>
      </c>
      <c r="H5" s="1">
        <v>120</v>
      </c>
      <c r="I5" s="1"/>
      <c r="K5" s="1" t="s">
        <v>249</v>
      </c>
      <c r="L5" s="1">
        <v>120</v>
      </c>
    </row>
    <row r="6" spans="1:12" x14ac:dyDescent="0.25">
      <c r="A6" s="13" t="s">
        <v>163</v>
      </c>
      <c r="B6" s="1" t="s">
        <v>251</v>
      </c>
      <c r="C6" s="1">
        <v>120</v>
      </c>
      <c r="D6" s="1" t="s">
        <v>252</v>
      </c>
      <c r="E6" s="1">
        <v>5</v>
      </c>
      <c r="F6" s="13">
        <v>5</v>
      </c>
      <c r="G6" s="13">
        <v>3</v>
      </c>
      <c r="H6" s="1">
        <v>120</v>
      </c>
      <c r="I6" s="1"/>
      <c r="K6" s="1" t="s">
        <v>396</v>
      </c>
      <c r="L6" s="1">
        <v>120</v>
      </c>
    </row>
    <row r="7" spans="1:12" ht="45" x14ac:dyDescent="0.25">
      <c r="A7" s="13" t="s">
        <v>392</v>
      </c>
      <c r="B7" s="1" t="s">
        <v>253</v>
      </c>
      <c r="C7" s="1">
        <v>120</v>
      </c>
      <c r="D7" s="1" t="s">
        <v>393</v>
      </c>
      <c r="E7" s="1">
        <v>5</v>
      </c>
      <c r="F7" s="13">
        <v>5</v>
      </c>
      <c r="G7" s="13">
        <v>3</v>
      </c>
      <c r="H7" s="1">
        <v>120</v>
      </c>
      <c r="I7" s="1"/>
      <c r="K7" s="1" t="s">
        <v>394</v>
      </c>
      <c r="L7" s="1">
        <v>120</v>
      </c>
    </row>
    <row r="8" spans="1:12" ht="30" x14ac:dyDescent="0.25">
      <c r="A8" s="1"/>
      <c r="B8" s="1"/>
      <c r="C8" s="1"/>
      <c r="D8" s="1"/>
      <c r="E8" s="1"/>
      <c r="F8" s="1"/>
      <c r="G8" s="1"/>
      <c r="H8" s="1"/>
      <c r="I8" s="1"/>
      <c r="K8" s="1" t="s">
        <v>395</v>
      </c>
      <c r="L8" s="1">
        <v>120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F11" s="1"/>
      <c r="G11" s="1"/>
      <c r="H11" s="1"/>
      <c r="I11" s="1"/>
    </row>
    <row r="12" spans="1:12" x14ac:dyDescent="0.25">
      <c r="A12" s="1"/>
      <c r="B12" s="1"/>
      <c r="C12" s="1"/>
      <c r="F12" s="1"/>
      <c r="G12" s="1"/>
      <c r="H12" s="1"/>
      <c r="I12" s="1"/>
    </row>
    <row r="13" spans="1:12" x14ac:dyDescent="0.25">
      <c r="A13" s="1"/>
      <c r="B13" s="1"/>
      <c r="C13" s="1"/>
      <c r="F13" s="1"/>
      <c r="G13" s="1"/>
      <c r="H13" s="1"/>
      <c r="I13" s="1"/>
    </row>
    <row r="14" spans="1:12" x14ac:dyDescent="0.25">
      <c r="A14" s="1"/>
      <c r="B14" s="1"/>
      <c r="C14" s="1"/>
      <c r="F14" s="1"/>
      <c r="G14" s="1"/>
      <c r="H14" s="1"/>
      <c r="I14" s="1"/>
    </row>
    <row r="15" spans="1:12" x14ac:dyDescent="0.25">
      <c r="A15" s="1"/>
      <c r="B15" s="1"/>
      <c r="C15" s="1"/>
      <c r="F15" s="1"/>
      <c r="G15" s="1"/>
      <c r="H15" s="1"/>
      <c r="I15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4"/>
  <sheetViews>
    <sheetView topLeftCell="A7" workbookViewId="0">
      <selection activeCell="E24" sqref="E24"/>
    </sheetView>
  </sheetViews>
  <sheetFormatPr defaultRowHeight="15" x14ac:dyDescent="0.25"/>
  <cols>
    <col min="1" max="1" width="22.42578125" bestFit="1" customWidth="1"/>
    <col min="2" max="2" width="27.140625" customWidth="1"/>
    <col min="3" max="3" width="32.85546875" customWidth="1"/>
    <col min="4" max="4" width="28.5703125" bestFit="1" customWidth="1"/>
    <col min="5" max="5" width="23.28515625" customWidth="1"/>
  </cols>
  <sheetData>
    <row r="1" spans="1:6" x14ac:dyDescent="0.25">
      <c r="A1" s="3" t="s">
        <v>168</v>
      </c>
      <c r="B1" s="3" t="s">
        <v>26</v>
      </c>
      <c r="C1" s="3" t="s">
        <v>39</v>
      </c>
      <c r="D1" s="3" t="s">
        <v>59</v>
      </c>
      <c r="E1" s="3" t="s">
        <v>194</v>
      </c>
      <c r="F1" s="3" t="s">
        <v>242</v>
      </c>
    </row>
    <row r="2" spans="1:6" ht="45" x14ac:dyDescent="0.25">
      <c r="A2" s="1" t="s">
        <v>174</v>
      </c>
      <c r="B2" s="1" t="s">
        <v>144</v>
      </c>
      <c r="C2" s="1" t="s">
        <v>170</v>
      </c>
      <c r="D2" s="1" t="s">
        <v>143</v>
      </c>
      <c r="E2" s="1" t="s">
        <v>171</v>
      </c>
      <c r="F2">
        <v>120</v>
      </c>
    </row>
    <row r="3" spans="1:6" ht="30" x14ac:dyDescent="0.25">
      <c r="A3" s="14" t="s">
        <v>172</v>
      </c>
      <c r="B3" s="1" t="s">
        <v>144</v>
      </c>
      <c r="C3" s="1" t="s">
        <v>170</v>
      </c>
      <c r="D3" s="1" t="s">
        <v>143</v>
      </c>
      <c r="E3" s="1" t="s">
        <v>171</v>
      </c>
      <c r="F3">
        <v>120</v>
      </c>
    </row>
    <row r="4" spans="1:6" ht="30" x14ac:dyDescent="0.25">
      <c r="A4" s="14" t="s">
        <v>173</v>
      </c>
      <c r="B4" s="1" t="s">
        <v>144</v>
      </c>
      <c r="C4" s="1" t="s">
        <v>170</v>
      </c>
      <c r="D4" s="1" t="s">
        <v>143</v>
      </c>
      <c r="E4" s="1" t="s">
        <v>171</v>
      </c>
      <c r="F4">
        <v>120</v>
      </c>
    </row>
    <row r="5" spans="1:6" x14ac:dyDescent="0.25">
      <c r="A5" s="14"/>
      <c r="B5" s="14"/>
      <c r="C5" s="1"/>
      <c r="D5" s="14"/>
      <c r="E5" s="14"/>
    </row>
    <row r="6" spans="1:6" x14ac:dyDescent="0.25">
      <c r="A6" s="7" t="s">
        <v>175</v>
      </c>
      <c r="B6" s="7"/>
      <c r="C6" s="15"/>
      <c r="D6" s="7"/>
      <c r="E6" s="7"/>
    </row>
    <row r="7" spans="1:6" x14ac:dyDescent="0.25">
      <c r="C7" s="1"/>
    </row>
    <row r="8" spans="1:6" x14ac:dyDescent="0.25">
      <c r="A8" t="s">
        <v>29</v>
      </c>
      <c r="B8" t="s">
        <v>166</v>
      </c>
      <c r="C8" s="1" t="s">
        <v>40</v>
      </c>
      <c r="D8" t="s">
        <v>165</v>
      </c>
      <c r="E8" t="s">
        <v>196</v>
      </c>
    </row>
    <row r="9" spans="1:6" x14ac:dyDescent="0.25">
      <c r="A9" t="s">
        <v>30</v>
      </c>
      <c r="B9" t="s">
        <v>166</v>
      </c>
      <c r="C9" s="1" t="s">
        <v>40</v>
      </c>
      <c r="D9" t="s">
        <v>165</v>
      </c>
      <c r="E9" t="s">
        <v>196</v>
      </c>
    </row>
    <row r="10" spans="1:6" x14ac:dyDescent="0.25">
      <c r="A10" t="s">
        <v>119</v>
      </c>
      <c r="B10" t="s">
        <v>166</v>
      </c>
      <c r="C10" s="1" t="s">
        <v>118</v>
      </c>
      <c r="D10" t="s">
        <v>165</v>
      </c>
      <c r="E10" t="s">
        <v>196</v>
      </c>
    </row>
    <row r="11" spans="1:6" x14ac:dyDescent="0.25">
      <c r="A11" t="s">
        <v>31</v>
      </c>
      <c r="B11" s="7" t="s">
        <v>33</v>
      </c>
      <c r="C11" s="1" t="s">
        <v>40</v>
      </c>
      <c r="D11" t="s">
        <v>165</v>
      </c>
      <c r="E11" t="s">
        <v>196</v>
      </c>
    </row>
    <row r="12" spans="1:6" x14ac:dyDescent="0.25">
      <c r="A12" t="s">
        <v>34</v>
      </c>
      <c r="B12" t="s">
        <v>166</v>
      </c>
      <c r="C12" s="1" t="s">
        <v>40</v>
      </c>
      <c r="D12" t="s">
        <v>165</v>
      </c>
      <c r="E12" t="s">
        <v>196</v>
      </c>
    </row>
    <row r="13" spans="1:6" x14ac:dyDescent="0.25">
      <c r="A13" t="s">
        <v>35</v>
      </c>
      <c r="B13" s="7" t="s">
        <v>166</v>
      </c>
      <c r="C13" s="1" t="s">
        <v>40</v>
      </c>
      <c r="D13" t="s">
        <v>165</v>
      </c>
      <c r="E13" t="s">
        <v>196</v>
      </c>
    </row>
    <row r="14" spans="1:6" x14ac:dyDescent="0.25">
      <c r="C14" s="1"/>
    </row>
    <row r="15" spans="1:6" ht="60" x14ac:dyDescent="0.25">
      <c r="A15" t="s">
        <v>101</v>
      </c>
      <c r="B15" s="1" t="s">
        <v>180</v>
      </c>
      <c r="C15" s="1" t="s">
        <v>118</v>
      </c>
      <c r="D15" t="s">
        <v>195</v>
      </c>
      <c r="E15" s="7" t="s">
        <v>79</v>
      </c>
      <c r="F15" s="7" t="s">
        <v>167</v>
      </c>
    </row>
    <row r="16" spans="1:6" ht="60" x14ac:dyDescent="0.25">
      <c r="A16" t="s">
        <v>100</v>
      </c>
      <c r="B16" s="1" t="s">
        <v>180</v>
      </c>
      <c r="C16" s="1" t="s">
        <v>118</v>
      </c>
      <c r="D16" t="s">
        <v>195</v>
      </c>
      <c r="E16" s="7" t="s">
        <v>79</v>
      </c>
      <c r="F16" s="7" t="s">
        <v>167</v>
      </c>
    </row>
    <row r="19" spans="1:3" x14ac:dyDescent="0.25">
      <c r="A19" s="7" t="s">
        <v>192</v>
      </c>
      <c r="B19" s="7" t="s">
        <v>193</v>
      </c>
    </row>
    <row r="22" spans="1:3" x14ac:dyDescent="0.25">
      <c r="B22" t="s">
        <v>386</v>
      </c>
      <c r="C22">
        <v>10</v>
      </c>
    </row>
    <row r="23" spans="1:3" x14ac:dyDescent="0.25">
      <c r="B23" t="s">
        <v>387</v>
      </c>
      <c r="C23">
        <v>10</v>
      </c>
    </row>
    <row r="24" spans="1:3" x14ac:dyDescent="0.25">
      <c r="B24" t="s">
        <v>406</v>
      </c>
      <c r="C24">
        <v>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70"/>
  <sheetViews>
    <sheetView topLeftCell="D57" workbookViewId="0">
      <selection activeCell="F71" sqref="F71"/>
    </sheetView>
  </sheetViews>
  <sheetFormatPr defaultRowHeight="15" x14ac:dyDescent="0.25"/>
  <cols>
    <col min="1" max="1" width="49.140625" style="2" bestFit="1" customWidth="1"/>
    <col min="2" max="2" width="25.42578125" style="2" customWidth="1"/>
    <col min="3" max="3" width="61.140625" style="2" bestFit="1" customWidth="1"/>
    <col min="4" max="4" width="27.85546875" style="2" bestFit="1" customWidth="1"/>
    <col min="5" max="5" width="12.7109375" style="2" bestFit="1" customWidth="1"/>
    <col min="6" max="6" width="34.85546875" style="2" bestFit="1" customWidth="1"/>
    <col min="7" max="7" width="53" style="2" bestFit="1" customWidth="1"/>
    <col min="8" max="8" width="22.42578125" style="2" bestFit="1" customWidth="1"/>
    <col min="9" max="9" width="13.5703125" style="2" bestFit="1" customWidth="1"/>
    <col min="10" max="10" width="22.5703125" style="2" customWidth="1"/>
    <col min="11" max="12" width="9.140625" style="2"/>
    <col min="13" max="13" width="9.140625" style="1"/>
  </cols>
  <sheetData>
    <row r="1" spans="1:13" x14ac:dyDescent="0.25">
      <c r="A1" s="2" t="s">
        <v>1</v>
      </c>
      <c r="B1" s="2" t="s">
        <v>25</v>
      </c>
      <c r="C1" s="2" t="s">
        <v>26</v>
      </c>
      <c r="D1" s="2" t="s">
        <v>27</v>
      </c>
      <c r="E1" s="2" t="s">
        <v>59</v>
      </c>
      <c r="F1" s="2" t="s">
        <v>90</v>
      </c>
      <c r="G1" s="2" t="s">
        <v>72</v>
      </c>
      <c r="H1" s="2" t="s">
        <v>73</v>
      </c>
      <c r="I1" s="2" t="s">
        <v>88</v>
      </c>
      <c r="J1" s="2" t="s">
        <v>85</v>
      </c>
      <c r="K1" s="2" t="s">
        <v>86</v>
      </c>
    </row>
    <row r="2" spans="1:13" x14ac:dyDescent="0.25">
      <c r="A2" s="5" t="s">
        <v>2</v>
      </c>
      <c r="B2" s="5" t="s">
        <v>98</v>
      </c>
      <c r="C2" s="2" t="s">
        <v>49</v>
      </c>
      <c r="D2" s="10" t="s">
        <v>157</v>
      </c>
      <c r="E2" s="2" t="s">
        <v>71</v>
      </c>
      <c r="F2" s="2" t="s">
        <v>91</v>
      </c>
      <c r="G2" s="2" t="s">
        <v>78</v>
      </c>
      <c r="H2" s="2" t="s">
        <v>74</v>
      </c>
      <c r="I2" s="2" t="s">
        <v>87</v>
      </c>
      <c r="J2" s="2" t="s">
        <v>93</v>
      </c>
    </row>
    <row r="3" spans="1:13" x14ac:dyDescent="0.25">
      <c r="A3" s="5" t="s">
        <v>3</v>
      </c>
      <c r="B3" s="5" t="s">
        <v>50</v>
      </c>
      <c r="C3" s="2" t="s">
        <v>50</v>
      </c>
      <c r="D3" s="10" t="s">
        <v>157</v>
      </c>
      <c r="E3" s="2" t="s">
        <v>71</v>
      </c>
      <c r="F3" s="2" t="s">
        <v>91</v>
      </c>
      <c r="G3" s="2" t="s">
        <v>115</v>
      </c>
      <c r="H3" s="2" t="s">
        <v>75</v>
      </c>
      <c r="I3" s="2" t="s">
        <v>92</v>
      </c>
      <c r="J3" s="2" t="s">
        <v>94</v>
      </c>
    </row>
    <row r="4" spans="1:13" x14ac:dyDescent="0.25">
      <c r="A4" s="5" t="s">
        <v>5</v>
      </c>
      <c r="B4" s="5" t="s">
        <v>51</v>
      </c>
      <c r="C4" s="2" t="s">
        <v>49</v>
      </c>
      <c r="D4" s="10" t="s">
        <v>157</v>
      </c>
      <c r="E4" s="2" t="s">
        <v>71</v>
      </c>
      <c r="F4" s="2" t="s">
        <v>91</v>
      </c>
      <c r="G4" s="2" t="s">
        <v>115</v>
      </c>
      <c r="H4" s="2" t="s">
        <v>89</v>
      </c>
      <c r="I4" s="2" t="s">
        <v>92</v>
      </c>
      <c r="J4" s="2" t="s">
        <v>94</v>
      </c>
    </row>
    <row r="5" spans="1:13" x14ac:dyDescent="0.25">
      <c r="A5" s="5" t="s">
        <v>6</v>
      </c>
      <c r="B5" s="5" t="s">
        <v>48</v>
      </c>
      <c r="C5" s="2" t="s">
        <v>48</v>
      </c>
      <c r="D5" s="10" t="s">
        <v>157</v>
      </c>
      <c r="E5" s="2" t="s">
        <v>71</v>
      </c>
      <c r="F5" s="2" t="s">
        <v>91</v>
      </c>
      <c r="G5" s="2" t="s">
        <v>115</v>
      </c>
      <c r="H5" s="2" t="s">
        <v>76</v>
      </c>
      <c r="I5" s="2" t="s">
        <v>92</v>
      </c>
      <c r="J5" s="2" t="s">
        <v>94</v>
      </c>
    </row>
    <row r="6" spans="1:13" x14ac:dyDescent="0.25">
      <c r="A6" s="5" t="s">
        <v>7</v>
      </c>
      <c r="B6" s="5" t="s">
        <v>47</v>
      </c>
      <c r="C6" s="2" t="s">
        <v>46</v>
      </c>
      <c r="D6" s="10" t="s">
        <v>157</v>
      </c>
      <c r="E6" s="2" t="s">
        <v>71</v>
      </c>
      <c r="F6" s="2" t="s">
        <v>91</v>
      </c>
      <c r="G6" s="2" t="s">
        <v>115</v>
      </c>
      <c r="H6" s="2" t="s">
        <v>77</v>
      </c>
      <c r="I6" s="2" t="s">
        <v>92</v>
      </c>
      <c r="J6" s="2" t="s">
        <v>94</v>
      </c>
    </row>
    <row r="7" spans="1:13" x14ac:dyDescent="0.25">
      <c r="D7" s="10"/>
      <c r="I7" s="4" t="s">
        <v>95</v>
      </c>
      <c r="J7" s="4" t="s">
        <v>96</v>
      </c>
    </row>
    <row r="8" spans="1:13" x14ac:dyDescent="0.25">
      <c r="A8" s="2" t="s">
        <v>28</v>
      </c>
      <c r="B8" s="2" t="s">
        <v>56</v>
      </c>
      <c r="C8" s="6" t="s">
        <v>133</v>
      </c>
      <c r="D8" t="s">
        <v>147</v>
      </c>
      <c r="E8" s="2" t="s">
        <v>71</v>
      </c>
      <c r="F8" s="2" t="s">
        <v>91</v>
      </c>
    </row>
    <row r="9" spans="1:13" x14ac:dyDescent="0.25">
      <c r="A9" t="s">
        <v>117</v>
      </c>
      <c r="B9" s="2" t="s">
        <v>56</v>
      </c>
      <c r="C9" s="9" t="s">
        <v>102</v>
      </c>
      <c r="D9" t="s">
        <v>145</v>
      </c>
      <c r="E9" s="2" t="s">
        <v>71</v>
      </c>
      <c r="F9" s="2" t="s">
        <v>91</v>
      </c>
    </row>
    <row r="10" spans="1:13" x14ac:dyDescent="0.25">
      <c r="A10" s="8" t="s">
        <v>99</v>
      </c>
      <c r="B10" s="5" t="s">
        <v>56</v>
      </c>
      <c r="C10" s="9" t="s">
        <v>103</v>
      </c>
      <c r="D10" t="s">
        <v>145</v>
      </c>
      <c r="E10" s="2" t="s">
        <v>71</v>
      </c>
      <c r="F10" s="2" t="s">
        <v>91</v>
      </c>
    </row>
    <row r="11" spans="1:13" s="14" customFormat="1" x14ac:dyDescent="0.25">
      <c r="A11" s="10" t="s">
        <v>37</v>
      </c>
      <c r="B11" s="10" t="s">
        <v>57</v>
      </c>
      <c r="C11" s="12" t="s">
        <v>104</v>
      </c>
      <c r="D11" t="s">
        <v>145</v>
      </c>
      <c r="E11" s="10" t="s">
        <v>71</v>
      </c>
      <c r="F11" s="10" t="s">
        <v>91</v>
      </c>
      <c r="G11" s="10"/>
      <c r="H11" s="10" t="s">
        <v>160</v>
      </c>
      <c r="I11" s="10"/>
      <c r="J11" s="10"/>
      <c r="K11" s="10"/>
      <c r="L11" s="10"/>
      <c r="M11" s="13"/>
    </row>
    <row r="12" spans="1:13" s="14" customFormat="1" x14ac:dyDescent="0.25">
      <c r="A12" s="10"/>
      <c r="B12" s="10"/>
      <c r="C12" s="10"/>
      <c r="D12"/>
      <c r="E12" s="10"/>
      <c r="F12" s="10"/>
      <c r="G12" s="10"/>
      <c r="H12" s="10"/>
      <c r="I12" s="10"/>
      <c r="J12" s="10"/>
      <c r="K12" s="10"/>
      <c r="L12" s="10"/>
      <c r="M12" s="13"/>
    </row>
    <row r="13" spans="1:13" s="14" customFormat="1" x14ac:dyDescent="0.25">
      <c r="A13" s="10" t="s">
        <v>14</v>
      </c>
      <c r="B13" s="10" t="s">
        <v>55</v>
      </c>
      <c r="C13" s="9" t="s">
        <v>130</v>
      </c>
      <c r="D13" t="s">
        <v>149</v>
      </c>
      <c r="E13" s="10" t="s">
        <v>71</v>
      </c>
      <c r="F13" s="10" t="s">
        <v>91</v>
      </c>
      <c r="G13" s="10"/>
      <c r="H13" s="10"/>
      <c r="I13" s="10"/>
      <c r="J13" s="10"/>
      <c r="K13" s="10"/>
      <c r="L13" s="10"/>
      <c r="M13" s="13"/>
    </row>
    <row r="14" spans="1:13" s="14" customFormat="1" x14ac:dyDescent="0.25">
      <c r="A14" s="10" t="s">
        <v>16</v>
      </c>
      <c r="B14" s="10" t="s">
        <v>57</v>
      </c>
      <c r="C14" s="9" t="s">
        <v>128</v>
      </c>
      <c r="D14" s="10" t="s">
        <v>158</v>
      </c>
      <c r="E14" s="10" t="s">
        <v>71</v>
      </c>
      <c r="F14" s="10" t="s">
        <v>91</v>
      </c>
      <c r="G14" s="10"/>
      <c r="H14" s="10"/>
      <c r="I14" s="10"/>
      <c r="J14" s="10"/>
      <c r="K14" s="10"/>
      <c r="L14" s="10"/>
      <c r="M14" s="13"/>
    </row>
    <row r="15" spans="1:13" x14ac:dyDescent="0.25">
      <c r="A15" s="2" t="s">
        <v>17</v>
      </c>
      <c r="B15" s="2" t="s">
        <v>55</v>
      </c>
      <c r="C15" s="9" t="s">
        <v>128</v>
      </c>
      <c r="D15" t="s">
        <v>151</v>
      </c>
      <c r="E15" s="2" t="s">
        <v>71</v>
      </c>
      <c r="F15" s="2" t="s">
        <v>91</v>
      </c>
    </row>
    <row r="17" spans="1:9" x14ac:dyDescent="0.25">
      <c r="A17" s="2" t="s">
        <v>22</v>
      </c>
      <c r="B17" s="2" t="s">
        <v>84</v>
      </c>
      <c r="C17" s="2" t="s">
        <v>70</v>
      </c>
      <c r="D17" t="s">
        <v>152</v>
      </c>
      <c r="E17" s="2" t="s">
        <v>71</v>
      </c>
      <c r="F17" s="2" t="s">
        <v>91</v>
      </c>
    </row>
    <row r="18" spans="1:9" x14ac:dyDescent="0.25">
      <c r="A18" s="2" t="s">
        <v>23</v>
      </c>
      <c r="B18" s="2" t="s">
        <v>82</v>
      </c>
      <c r="C18" s="2" t="s">
        <v>68</v>
      </c>
      <c r="D18" t="s">
        <v>152</v>
      </c>
      <c r="E18" s="2" t="s">
        <v>71</v>
      </c>
      <c r="F18" s="2" t="s">
        <v>91</v>
      </c>
      <c r="H18" t="s">
        <v>257</v>
      </c>
      <c r="I18">
        <v>102</v>
      </c>
    </row>
    <row r="19" spans="1:9" x14ac:dyDescent="0.25">
      <c r="A19" s="2" t="s">
        <v>24</v>
      </c>
      <c r="B19" s="2" t="s">
        <v>83</v>
      </c>
      <c r="C19" s="2" t="s">
        <v>69</v>
      </c>
      <c r="D19" t="s">
        <v>153</v>
      </c>
      <c r="E19" s="2" t="s">
        <v>71</v>
      </c>
      <c r="F19" s="2" t="s">
        <v>91</v>
      </c>
      <c r="H19" t="s">
        <v>258</v>
      </c>
      <c r="I19">
        <v>102</v>
      </c>
    </row>
    <row r="20" spans="1:9" x14ac:dyDescent="0.25">
      <c r="A20" s="2" t="s">
        <v>36</v>
      </c>
      <c r="B20" s="2" t="s">
        <v>56</v>
      </c>
      <c r="C20" s="2" t="s">
        <v>67</v>
      </c>
      <c r="D20" t="s">
        <v>154</v>
      </c>
      <c r="E20" s="2" t="s">
        <v>71</v>
      </c>
      <c r="F20" s="2" t="s">
        <v>91</v>
      </c>
      <c r="H20" t="s">
        <v>260</v>
      </c>
      <c r="I20">
        <v>102</v>
      </c>
    </row>
    <row r="21" spans="1:9" x14ac:dyDescent="0.25">
      <c r="A21" s="2" t="s">
        <v>112</v>
      </c>
      <c r="B21" s="2" t="s">
        <v>63</v>
      </c>
      <c r="C21" s="11" t="s">
        <v>113</v>
      </c>
      <c r="D21" t="s">
        <v>155</v>
      </c>
      <c r="E21" s="2" t="s">
        <v>71</v>
      </c>
      <c r="F21" s="2" t="s">
        <v>91</v>
      </c>
      <c r="H21" t="s">
        <v>261</v>
      </c>
      <c r="I21">
        <v>204</v>
      </c>
    </row>
    <row r="22" spans="1:9" x14ac:dyDescent="0.25">
      <c r="C22" s="11"/>
      <c r="D22" s="11"/>
      <c r="H22" t="s">
        <v>262</v>
      </c>
      <c r="I22">
        <v>102</v>
      </c>
    </row>
    <row r="23" spans="1:9" x14ac:dyDescent="0.25">
      <c r="A23" s="4" t="s">
        <v>114</v>
      </c>
      <c r="B23" s="4">
        <f>(8+4.5+6+10+150+500+320)</f>
        <v>998.5</v>
      </c>
      <c r="H23" t="s">
        <v>263</v>
      </c>
      <c r="I23">
        <v>204</v>
      </c>
    </row>
    <row r="24" spans="1:9" x14ac:dyDescent="0.25">
      <c r="A24" s="4"/>
      <c r="B24" s="4"/>
      <c r="H24" t="s">
        <v>254</v>
      </c>
      <c r="I24">
        <v>51</v>
      </c>
    </row>
    <row r="25" spans="1:9" x14ac:dyDescent="0.25">
      <c r="A25" s="2" t="s">
        <v>29</v>
      </c>
      <c r="B25" s="2" t="s">
        <v>32</v>
      </c>
      <c r="C25" s="2" t="s">
        <v>32</v>
      </c>
      <c r="E25" s="2" t="s">
        <v>71</v>
      </c>
      <c r="F25" s="2" t="s">
        <v>79</v>
      </c>
      <c r="H25" t="s">
        <v>265</v>
      </c>
      <c r="I25">
        <v>204</v>
      </c>
    </row>
    <row r="26" spans="1:9" x14ac:dyDescent="0.25">
      <c r="A26" s="2" t="s">
        <v>80</v>
      </c>
      <c r="B26" s="2" t="s">
        <v>32</v>
      </c>
      <c r="C26" s="2" t="s">
        <v>32</v>
      </c>
      <c r="E26" s="2" t="s">
        <v>71</v>
      </c>
      <c r="F26" s="2" t="s">
        <v>79</v>
      </c>
      <c r="H26" t="s">
        <v>264</v>
      </c>
      <c r="I26">
        <v>51</v>
      </c>
    </row>
    <row r="27" spans="1:9" x14ac:dyDescent="0.25">
      <c r="A27" s="2" t="s">
        <v>34</v>
      </c>
      <c r="B27" s="2" t="s">
        <v>32</v>
      </c>
      <c r="C27" s="2" t="s">
        <v>32</v>
      </c>
      <c r="E27" s="2" t="s">
        <v>71</v>
      </c>
      <c r="F27" s="2" t="s">
        <v>79</v>
      </c>
      <c r="H27" t="s">
        <v>270</v>
      </c>
      <c r="I27">
        <v>51</v>
      </c>
    </row>
    <row r="28" spans="1:9" x14ac:dyDescent="0.25">
      <c r="A28" s="2" t="s">
        <v>35</v>
      </c>
      <c r="B28" s="2" t="s">
        <v>32</v>
      </c>
      <c r="C28" s="2" t="s">
        <v>32</v>
      </c>
      <c r="E28" s="2" t="s">
        <v>71</v>
      </c>
      <c r="F28" s="2" t="s">
        <v>79</v>
      </c>
      <c r="H28" t="s">
        <v>266</v>
      </c>
      <c r="I28">
        <v>51</v>
      </c>
    </row>
    <row r="29" spans="1:9" x14ac:dyDescent="0.25">
      <c r="A29" s="2" t="s">
        <v>100</v>
      </c>
      <c r="B29" s="2" t="s">
        <v>125</v>
      </c>
      <c r="C29" s="2" t="s">
        <v>126</v>
      </c>
      <c r="E29" s="2" t="s">
        <v>127</v>
      </c>
      <c r="H29" t="s">
        <v>207</v>
      </c>
      <c r="I29">
        <v>102</v>
      </c>
    </row>
    <row r="30" spans="1:9" x14ac:dyDescent="0.25">
      <c r="A30" s="2" t="s">
        <v>101</v>
      </c>
      <c r="B30" s="2" t="s">
        <v>125</v>
      </c>
      <c r="C30" s="2" t="s">
        <v>126</v>
      </c>
      <c r="E30" s="2" t="s">
        <v>127</v>
      </c>
    </row>
    <row r="32" spans="1:9" x14ac:dyDescent="0.25">
      <c r="A32" t="s">
        <v>317</v>
      </c>
      <c r="B32">
        <v>51</v>
      </c>
    </row>
    <row r="33" spans="1:7" x14ac:dyDescent="0.25">
      <c r="A33" t="s">
        <v>318</v>
      </c>
      <c r="B33">
        <v>51</v>
      </c>
    </row>
    <row r="47" spans="1:7" x14ac:dyDescent="0.25">
      <c r="A47" s="3" t="s">
        <v>73</v>
      </c>
      <c r="B47" s="16" t="s">
        <v>26</v>
      </c>
      <c r="C47" s="16" t="s">
        <v>339</v>
      </c>
      <c r="D47" t="s">
        <v>272</v>
      </c>
      <c r="E47" t="s">
        <v>242</v>
      </c>
      <c r="F47" s="3" t="s">
        <v>397</v>
      </c>
      <c r="G47" s="3"/>
    </row>
    <row r="48" spans="1:7" x14ac:dyDescent="0.25">
      <c r="A48" s="58" t="s">
        <v>274</v>
      </c>
      <c r="B48" s="59" t="s">
        <v>275</v>
      </c>
      <c r="C48" s="59" t="s">
        <v>340</v>
      </c>
      <c r="D48" s="58">
        <v>1</v>
      </c>
      <c r="E48" s="58">
        <v>51</v>
      </c>
      <c r="F48" s="58" t="s">
        <v>393</v>
      </c>
      <c r="G48">
        <v>102</v>
      </c>
    </row>
    <row r="49" spans="1:7" x14ac:dyDescent="0.25">
      <c r="A49" s="58" t="s">
        <v>287</v>
      </c>
      <c r="B49" s="59" t="s">
        <v>275</v>
      </c>
      <c r="C49" s="59"/>
      <c r="D49" s="58">
        <v>1</v>
      </c>
      <c r="E49" s="58">
        <v>51</v>
      </c>
      <c r="F49" t="s">
        <v>258</v>
      </c>
      <c r="G49">
        <v>102</v>
      </c>
    </row>
    <row r="50" spans="1:7" ht="30" x14ac:dyDescent="0.25">
      <c r="A50" s="28" t="s">
        <v>341</v>
      </c>
      <c r="B50" s="60" t="s">
        <v>223</v>
      </c>
      <c r="C50" s="60"/>
      <c r="D50" s="28">
        <v>1</v>
      </c>
      <c r="E50" s="28">
        <v>102</v>
      </c>
      <c r="F50" t="s">
        <v>260</v>
      </c>
      <c r="G50">
        <v>102</v>
      </c>
    </row>
    <row r="51" spans="1:7" ht="30" x14ac:dyDescent="0.25">
      <c r="A51" s="7" t="s">
        <v>289</v>
      </c>
      <c r="B51" s="15" t="s">
        <v>285</v>
      </c>
      <c r="C51" s="15" t="s">
        <v>286</v>
      </c>
      <c r="D51" s="7">
        <v>1</v>
      </c>
      <c r="E51" s="7">
        <v>51</v>
      </c>
      <c r="F51" t="s">
        <v>261</v>
      </c>
      <c r="G51">
        <v>204</v>
      </c>
    </row>
    <row r="52" spans="1:7" ht="30" x14ac:dyDescent="0.25">
      <c r="A52" s="7" t="s">
        <v>290</v>
      </c>
      <c r="B52" s="15" t="s">
        <v>285</v>
      </c>
      <c r="C52" s="15" t="s">
        <v>286</v>
      </c>
      <c r="D52" s="7">
        <v>1</v>
      </c>
      <c r="E52" s="7">
        <v>51</v>
      </c>
      <c r="F52" t="s">
        <v>262</v>
      </c>
      <c r="G52">
        <v>102</v>
      </c>
    </row>
    <row r="53" spans="1:7" x14ac:dyDescent="0.25">
      <c r="A53" s="61" t="s">
        <v>293</v>
      </c>
      <c r="B53" s="62" t="s">
        <v>294</v>
      </c>
      <c r="C53" s="62" t="s">
        <v>295</v>
      </c>
      <c r="D53" s="61">
        <v>2</v>
      </c>
      <c r="E53" s="61">
        <v>102</v>
      </c>
      <c r="F53" t="s">
        <v>372</v>
      </c>
      <c r="G53">
        <v>204</v>
      </c>
    </row>
    <row r="54" spans="1:7" x14ac:dyDescent="0.25">
      <c r="A54" s="61" t="s">
        <v>296</v>
      </c>
      <c r="B54" s="62" t="s">
        <v>294</v>
      </c>
      <c r="C54" s="62" t="s">
        <v>295</v>
      </c>
      <c r="D54" s="61">
        <v>2</v>
      </c>
      <c r="E54" s="61">
        <v>102</v>
      </c>
      <c r="F54" t="s">
        <v>376</v>
      </c>
      <c r="G54">
        <v>51</v>
      </c>
    </row>
    <row r="55" spans="1:7" x14ac:dyDescent="0.25">
      <c r="A55" s="63" t="s">
        <v>297</v>
      </c>
      <c r="B55" s="64" t="s">
        <v>292</v>
      </c>
      <c r="C55" s="64" t="s">
        <v>286</v>
      </c>
      <c r="D55" s="63">
        <v>2</v>
      </c>
      <c r="E55" s="63">
        <v>102</v>
      </c>
      <c r="F55" t="s">
        <v>265</v>
      </c>
      <c r="G55">
        <v>204</v>
      </c>
    </row>
    <row r="56" spans="1:7" ht="30" x14ac:dyDescent="0.25">
      <c r="A56" s="65" t="s">
        <v>301</v>
      </c>
      <c r="B56" s="66" t="s">
        <v>342</v>
      </c>
      <c r="C56" s="66" t="s">
        <v>286</v>
      </c>
      <c r="D56" s="65">
        <v>1</v>
      </c>
      <c r="E56" s="65">
        <v>51</v>
      </c>
      <c r="F56" t="s">
        <v>264</v>
      </c>
      <c r="G56">
        <v>51</v>
      </c>
    </row>
    <row r="57" spans="1:7" ht="30" x14ac:dyDescent="0.25">
      <c r="A57" s="67" t="s">
        <v>28</v>
      </c>
      <c r="B57" s="66" t="s">
        <v>343</v>
      </c>
      <c r="C57" s="66" t="s">
        <v>344</v>
      </c>
      <c r="D57" s="65">
        <v>1</v>
      </c>
      <c r="E57" s="65">
        <v>51</v>
      </c>
      <c r="F57" t="s">
        <v>398</v>
      </c>
      <c r="G57">
        <v>51</v>
      </c>
    </row>
    <row r="58" spans="1:7" ht="45" x14ac:dyDescent="0.25">
      <c r="A58" s="65" t="s">
        <v>117</v>
      </c>
      <c r="B58" s="68" t="s">
        <v>345</v>
      </c>
      <c r="C58" s="66" t="s">
        <v>431</v>
      </c>
      <c r="D58" s="65">
        <v>1</v>
      </c>
      <c r="E58" s="65">
        <v>51</v>
      </c>
      <c r="F58" t="s">
        <v>399</v>
      </c>
      <c r="G58">
        <v>51</v>
      </c>
    </row>
    <row r="59" spans="1:7" ht="60" x14ac:dyDescent="0.25">
      <c r="A59" s="65" t="s">
        <v>99</v>
      </c>
      <c r="B59" s="68" t="s">
        <v>346</v>
      </c>
      <c r="C59" s="66" t="s">
        <v>432</v>
      </c>
      <c r="D59" s="65">
        <v>1</v>
      </c>
      <c r="E59" s="65">
        <v>51</v>
      </c>
      <c r="F59" t="s">
        <v>207</v>
      </c>
      <c r="G59">
        <v>102</v>
      </c>
    </row>
    <row r="60" spans="1:7" ht="45" x14ac:dyDescent="0.25">
      <c r="A60" s="34" t="s">
        <v>37</v>
      </c>
      <c r="B60" s="69" t="s">
        <v>347</v>
      </c>
      <c r="C60" s="69" t="s">
        <v>348</v>
      </c>
      <c r="D60" s="70">
        <v>1</v>
      </c>
      <c r="E60" s="70">
        <v>51</v>
      </c>
      <c r="F60"/>
      <c r="G60"/>
    </row>
    <row r="61" spans="1:7" x14ac:dyDescent="0.25">
      <c r="A61"/>
      <c r="B61" s="1"/>
      <c r="C61" s="1"/>
      <c r="D61"/>
      <c r="E61"/>
      <c r="F61"/>
      <c r="G61"/>
    </row>
    <row r="62" spans="1:7" x14ac:dyDescent="0.25">
      <c r="A62" s="14" t="s">
        <v>313</v>
      </c>
      <c r="B62" s="13" t="s">
        <v>349</v>
      </c>
      <c r="C62" s="13"/>
      <c r="D62" s="14">
        <v>2</v>
      </c>
      <c r="E62" s="14">
        <v>102</v>
      </c>
      <c r="F62"/>
      <c r="G62"/>
    </row>
    <row r="63" spans="1:7" x14ac:dyDescent="0.25">
      <c r="A63" s="14" t="s">
        <v>315</v>
      </c>
      <c r="B63" s="13"/>
      <c r="C63" s="13"/>
      <c r="D63" s="14"/>
      <c r="E63" s="14"/>
      <c r="F63"/>
      <c r="G63"/>
    </row>
    <row r="64" spans="1:7" x14ac:dyDescent="0.25">
      <c r="A64"/>
      <c r="B64" s="1"/>
      <c r="C64" s="1"/>
      <c r="D64"/>
      <c r="E64"/>
      <c r="F64"/>
      <c r="G64"/>
    </row>
    <row r="65" spans="1:7" x14ac:dyDescent="0.25">
      <c r="A65" t="s">
        <v>317</v>
      </c>
      <c r="B65">
        <v>51</v>
      </c>
      <c r="C65"/>
      <c r="D65">
        <v>51</v>
      </c>
      <c r="E65"/>
      <c r="F65"/>
      <c r="G65"/>
    </row>
    <row r="66" spans="1:7" x14ac:dyDescent="0.25">
      <c r="A66" t="s">
        <v>318</v>
      </c>
      <c r="B66">
        <v>51</v>
      </c>
      <c r="C66"/>
      <c r="D66">
        <v>51</v>
      </c>
      <c r="E66"/>
      <c r="F66"/>
      <c r="G66"/>
    </row>
    <row r="69" spans="1:7" x14ac:dyDescent="0.25">
      <c r="E69" s="2" t="s">
        <v>433</v>
      </c>
      <c r="F69" s="2">
        <v>60</v>
      </c>
      <c r="G69" s="2">
        <f>571*102</f>
        <v>58242</v>
      </c>
    </row>
    <row r="70" spans="1:7" x14ac:dyDescent="0.25">
      <c r="F70" s="2">
        <v>20.399999999999999</v>
      </c>
      <c r="G70" s="2">
        <f>102*0.04*5</f>
        <v>20.399999999999999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96"/>
  <sheetViews>
    <sheetView topLeftCell="A60" zoomScale="90" zoomScaleNormal="90" workbookViewId="0">
      <selection activeCell="C88" sqref="C88"/>
    </sheetView>
  </sheetViews>
  <sheetFormatPr defaultRowHeight="15" x14ac:dyDescent="0.25"/>
  <cols>
    <col min="1" max="1" width="49.140625" style="2" bestFit="1" customWidth="1"/>
    <col min="2" max="2" width="52.42578125" style="2" bestFit="1" customWidth="1"/>
    <col min="3" max="4" width="38.7109375" style="2" customWidth="1"/>
    <col min="5" max="5" width="19.5703125" style="2" bestFit="1" customWidth="1"/>
    <col min="6" max="6" width="21.28515625" style="2" customWidth="1"/>
    <col min="7" max="7" width="24.28515625" style="2" bestFit="1" customWidth="1"/>
    <col min="8" max="8" width="9.140625" style="2"/>
    <col min="9" max="9" width="18.140625" style="1" customWidth="1"/>
    <col min="10" max="11" width="9.140625" style="2"/>
    <col min="12" max="18" width="34.85546875" style="2" customWidth="1"/>
    <col min="19" max="16384" width="9.140625" style="2"/>
  </cols>
  <sheetData>
    <row r="1" spans="1:10" x14ac:dyDescent="0.25">
      <c r="A1" s="2" t="s">
        <v>1</v>
      </c>
      <c r="B1" s="2" t="s">
        <v>25</v>
      </c>
      <c r="C1" s="2" t="s">
        <v>26</v>
      </c>
      <c r="D1" s="2" t="s">
        <v>27</v>
      </c>
      <c r="E1" s="2" t="s">
        <v>59</v>
      </c>
      <c r="F1" s="2" t="s">
        <v>39</v>
      </c>
      <c r="G1" s="2" t="s">
        <v>60</v>
      </c>
    </row>
    <row r="2" spans="1:10" x14ac:dyDescent="0.25">
      <c r="A2" s="10" t="s">
        <v>2</v>
      </c>
      <c r="B2" s="10" t="s">
        <v>53</v>
      </c>
      <c r="C2" s="10" t="s">
        <v>49</v>
      </c>
      <c r="D2" s="10" t="s">
        <v>157</v>
      </c>
      <c r="E2" s="10" t="s">
        <v>110</v>
      </c>
      <c r="F2" s="10" t="s">
        <v>44</v>
      </c>
      <c r="G2" s="10" t="s">
        <v>61</v>
      </c>
      <c r="H2" s="10"/>
    </row>
    <row r="3" spans="1:10" x14ac:dyDescent="0.25">
      <c r="A3" s="10" t="s">
        <v>52</v>
      </c>
      <c r="B3" s="10" t="s">
        <v>54</v>
      </c>
      <c r="C3" s="10" t="s">
        <v>54</v>
      </c>
      <c r="D3" s="10" t="s">
        <v>157</v>
      </c>
      <c r="E3" s="10" t="s">
        <v>110</v>
      </c>
      <c r="F3" s="10" t="s">
        <v>44</v>
      </c>
      <c r="G3" s="10" t="s">
        <v>61</v>
      </c>
      <c r="H3" s="10"/>
    </row>
    <row r="4" spans="1:10" x14ac:dyDescent="0.25">
      <c r="A4" s="10" t="s">
        <v>3</v>
      </c>
      <c r="B4" s="10" t="s">
        <v>50</v>
      </c>
      <c r="C4" s="10" t="s">
        <v>50</v>
      </c>
      <c r="D4" s="10" t="s">
        <v>157</v>
      </c>
      <c r="E4" s="10" t="s">
        <v>110</v>
      </c>
      <c r="F4" s="10" t="s">
        <v>44</v>
      </c>
      <c r="G4" s="10" t="s">
        <v>61</v>
      </c>
      <c r="H4" s="10"/>
    </row>
    <row r="5" spans="1:10" x14ac:dyDescent="0.25">
      <c r="A5" s="10" t="s">
        <v>4</v>
      </c>
      <c r="B5" s="10" t="s">
        <v>45</v>
      </c>
      <c r="C5" s="10" t="s">
        <v>49</v>
      </c>
      <c r="D5" s="10" t="s">
        <v>157</v>
      </c>
      <c r="E5" s="10" t="s">
        <v>110</v>
      </c>
      <c r="F5" s="10" t="s">
        <v>44</v>
      </c>
      <c r="G5" s="10" t="s">
        <v>61</v>
      </c>
      <c r="H5" s="10"/>
    </row>
    <row r="6" spans="1:10" x14ac:dyDescent="0.25">
      <c r="A6" s="10" t="s">
        <v>5</v>
      </c>
      <c r="B6" s="10" t="s">
        <v>51</v>
      </c>
      <c r="C6" s="10" t="s">
        <v>49</v>
      </c>
      <c r="D6" s="10" t="s">
        <v>157</v>
      </c>
      <c r="E6" s="10" t="s">
        <v>110</v>
      </c>
      <c r="F6" s="10" t="s">
        <v>44</v>
      </c>
      <c r="G6" s="10" t="s">
        <v>61</v>
      </c>
      <c r="H6" s="10"/>
    </row>
    <row r="7" spans="1:10" x14ac:dyDescent="0.25">
      <c r="A7" s="10" t="s">
        <v>6</v>
      </c>
      <c r="B7" s="10" t="s">
        <v>48</v>
      </c>
      <c r="C7" s="10" t="s">
        <v>48</v>
      </c>
      <c r="D7" s="10" t="s">
        <v>157</v>
      </c>
      <c r="E7" s="10" t="s">
        <v>110</v>
      </c>
      <c r="F7" s="10" t="s">
        <v>44</v>
      </c>
      <c r="G7" s="10" t="s">
        <v>61</v>
      </c>
      <c r="H7" s="10"/>
    </row>
    <row r="8" spans="1:10" x14ac:dyDescent="0.25">
      <c r="A8" s="10" t="s">
        <v>7</v>
      </c>
      <c r="B8" s="10" t="s">
        <v>47</v>
      </c>
      <c r="C8" s="10" t="s">
        <v>46</v>
      </c>
      <c r="D8" s="10" t="s">
        <v>157</v>
      </c>
      <c r="E8" s="10" t="s">
        <v>110</v>
      </c>
      <c r="F8" s="10" t="s">
        <v>44</v>
      </c>
      <c r="G8" s="10" t="s">
        <v>61</v>
      </c>
      <c r="H8" s="10"/>
    </row>
    <row r="9" spans="1:10" x14ac:dyDescent="0.25">
      <c r="E9" s="10"/>
    </row>
    <row r="10" spans="1:10" x14ac:dyDescent="0.25">
      <c r="A10" s="2" t="s">
        <v>28</v>
      </c>
      <c r="B10" s="2" t="s">
        <v>56</v>
      </c>
      <c r="C10" s="6" t="s">
        <v>133</v>
      </c>
      <c r="D10" s="7" t="s">
        <v>147</v>
      </c>
      <c r="E10" s="2" t="s">
        <v>110</v>
      </c>
      <c r="F10" s="2" t="s">
        <v>44</v>
      </c>
      <c r="G10" s="2" t="s">
        <v>61</v>
      </c>
    </row>
    <row r="11" spans="1:10" x14ac:dyDescent="0.25">
      <c r="A11" s="2" t="s">
        <v>117</v>
      </c>
      <c r="B11" s="2" t="s">
        <v>56</v>
      </c>
      <c r="C11" s="9" t="s">
        <v>102</v>
      </c>
      <c r="D11" s="14" t="s">
        <v>145</v>
      </c>
      <c r="E11" s="10" t="s">
        <v>110</v>
      </c>
      <c r="F11" s="2" t="s">
        <v>44</v>
      </c>
      <c r="G11" s="2" t="s">
        <v>61</v>
      </c>
    </row>
    <row r="12" spans="1:10" x14ac:dyDescent="0.25">
      <c r="A12" s="2" t="s">
        <v>99</v>
      </c>
      <c r="B12" s="2" t="s">
        <v>56</v>
      </c>
      <c r="C12" s="9" t="s">
        <v>103</v>
      </c>
      <c r="D12" s="14" t="s">
        <v>145</v>
      </c>
      <c r="E12" s="2" t="s">
        <v>110</v>
      </c>
      <c r="F12" s="2" t="s">
        <v>44</v>
      </c>
      <c r="G12" s="2" t="s">
        <v>61</v>
      </c>
      <c r="I12" s="1" t="s">
        <v>257</v>
      </c>
      <c r="J12">
        <v>6</v>
      </c>
    </row>
    <row r="13" spans="1:10" x14ac:dyDescent="0.25">
      <c r="A13" s="2" t="s">
        <v>37</v>
      </c>
      <c r="B13" s="2" t="s">
        <v>57</v>
      </c>
      <c r="C13" s="9" t="s">
        <v>104</v>
      </c>
      <c r="D13" s="14" t="s">
        <v>145</v>
      </c>
      <c r="E13" s="10" t="s">
        <v>110</v>
      </c>
      <c r="F13" s="2" t="s">
        <v>44</v>
      </c>
      <c r="G13" s="2" t="s">
        <v>61</v>
      </c>
      <c r="I13" s="1" t="s">
        <v>258</v>
      </c>
      <c r="J13">
        <v>18</v>
      </c>
    </row>
    <row r="14" spans="1:10" x14ac:dyDescent="0.25">
      <c r="A14" s="2" t="s">
        <v>8</v>
      </c>
      <c r="B14" s="2" t="s">
        <v>57</v>
      </c>
      <c r="C14" s="9" t="s">
        <v>105</v>
      </c>
      <c r="D14" s="14" t="s">
        <v>145</v>
      </c>
      <c r="E14" s="2" t="s">
        <v>110</v>
      </c>
      <c r="F14" s="2" t="s">
        <v>44</v>
      </c>
      <c r="G14" s="2" t="s">
        <v>61</v>
      </c>
      <c r="I14" s="1" t="s">
        <v>259</v>
      </c>
      <c r="J14">
        <v>6</v>
      </c>
    </row>
    <row r="15" spans="1:10" x14ac:dyDescent="0.25">
      <c r="A15" s="2" t="s">
        <v>9</v>
      </c>
      <c r="B15" s="2" t="s">
        <v>55</v>
      </c>
      <c r="C15" s="9" t="s">
        <v>106</v>
      </c>
      <c r="D15" s="14" t="s">
        <v>145</v>
      </c>
      <c r="E15" s="10" t="s">
        <v>110</v>
      </c>
      <c r="F15" s="2" t="s">
        <v>44</v>
      </c>
      <c r="G15" s="2" t="s">
        <v>61</v>
      </c>
      <c r="I15" s="1" t="s">
        <v>260</v>
      </c>
      <c r="J15">
        <v>9</v>
      </c>
    </row>
    <row r="16" spans="1:10" x14ac:dyDescent="0.25">
      <c r="A16" s="2" t="s">
        <v>10</v>
      </c>
      <c r="B16" s="2" t="s">
        <v>58</v>
      </c>
      <c r="C16" s="9" t="s">
        <v>104</v>
      </c>
      <c r="D16" s="14" t="s">
        <v>145</v>
      </c>
      <c r="E16" s="2" t="s">
        <v>110</v>
      </c>
      <c r="F16" s="2" t="s">
        <v>44</v>
      </c>
      <c r="G16" s="2" t="s">
        <v>61</v>
      </c>
      <c r="I16" s="1" t="s">
        <v>261</v>
      </c>
      <c r="J16">
        <v>24</v>
      </c>
    </row>
    <row r="17" spans="1:10" x14ac:dyDescent="0.25">
      <c r="C17" s="9"/>
      <c r="E17" s="10"/>
      <c r="I17" s="1" t="s">
        <v>262</v>
      </c>
      <c r="J17">
        <v>12</v>
      </c>
    </row>
    <row r="18" spans="1:10" x14ac:dyDescent="0.25">
      <c r="A18" s="2" t="s">
        <v>11</v>
      </c>
      <c r="B18" s="2" t="s">
        <v>64</v>
      </c>
      <c r="C18" s="2" t="s">
        <v>107</v>
      </c>
      <c r="D18" s="14" t="s">
        <v>146</v>
      </c>
      <c r="E18" s="2" t="s">
        <v>110</v>
      </c>
      <c r="F18" s="2" t="s">
        <v>44</v>
      </c>
      <c r="G18" s="2" t="s">
        <v>61</v>
      </c>
      <c r="I18" s="1" t="s">
        <v>263</v>
      </c>
      <c r="J18">
        <v>12</v>
      </c>
    </row>
    <row r="19" spans="1:10" x14ac:dyDescent="0.25">
      <c r="A19" s="2" t="s">
        <v>12</v>
      </c>
      <c r="B19" s="2" t="s">
        <v>65</v>
      </c>
      <c r="C19" s="2" t="s">
        <v>108</v>
      </c>
      <c r="D19" s="14" t="s">
        <v>146</v>
      </c>
      <c r="E19" s="10" t="s">
        <v>110</v>
      </c>
      <c r="F19" s="2" t="s">
        <v>44</v>
      </c>
      <c r="G19" s="2" t="s">
        <v>61</v>
      </c>
      <c r="I19" s="1" t="s">
        <v>254</v>
      </c>
      <c r="J19">
        <v>6</v>
      </c>
    </row>
    <row r="20" spans="1:10" x14ac:dyDescent="0.25">
      <c r="A20" s="2" t="s">
        <v>43</v>
      </c>
      <c r="B20" s="2" t="s">
        <v>62</v>
      </c>
      <c r="C20" s="12"/>
      <c r="D20" s="14" t="s">
        <v>146</v>
      </c>
      <c r="E20" s="2" t="s">
        <v>110</v>
      </c>
      <c r="F20" s="2" t="s">
        <v>44</v>
      </c>
      <c r="G20" s="2" t="s">
        <v>61</v>
      </c>
      <c r="I20" s="1" t="s">
        <v>202</v>
      </c>
      <c r="J20">
        <v>6</v>
      </c>
    </row>
    <row r="21" spans="1:10" x14ac:dyDescent="0.25">
      <c r="E21" s="10"/>
      <c r="I21" s="1" t="s">
        <v>264</v>
      </c>
      <c r="J21">
        <v>3</v>
      </c>
    </row>
    <row r="22" spans="1:10" ht="30" x14ac:dyDescent="0.25">
      <c r="A22" s="2" t="s">
        <v>13</v>
      </c>
      <c r="B22" s="2" t="s">
        <v>81</v>
      </c>
      <c r="C22" s="2" t="s">
        <v>129</v>
      </c>
      <c r="D22" t="s">
        <v>148</v>
      </c>
      <c r="E22" s="2" t="s">
        <v>110</v>
      </c>
      <c r="F22" s="2" t="s">
        <v>44</v>
      </c>
      <c r="G22" s="2" t="s">
        <v>61</v>
      </c>
      <c r="I22" s="1" t="s">
        <v>265</v>
      </c>
      <c r="J22">
        <v>21</v>
      </c>
    </row>
    <row r="23" spans="1:10" x14ac:dyDescent="0.25">
      <c r="A23" s="2" t="s">
        <v>14</v>
      </c>
      <c r="B23" s="2" t="s">
        <v>55</v>
      </c>
      <c r="C23" s="9" t="s">
        <v>130</v>
      </c>
      <c r="D23" t="s">
        <v>149</v>
      </c>
      <c r="E23" s="10" t="s">
        <v>110</v>
      </c>
      <c r="F23" s="2" t="s">
        <v>44</v>
      </c>
      <c r="G23" s="2" t="s">
        <v>61</v>
      </c>
      <c r="I23" s="1" t="s">
        <v>218</v>
      </c>
      <c r="J23">
        <v>3</v>
      </c>
    </row>
    <row r="24" spans="1:10" x14ac:dyDescent="0.25">
      <c r="A24" s="2" t="s">
        <v>15</v>
      </c>
      <c r="B24" s="2" t="s">
        <v>55</v>
      </c>
      <c r="C24" s="9" t="s">
        <v>130</v>
      </c>
      <c r="D24" t="s">
        <v>149</v>
      </c>
      <c r="E24" s="2" t="s">
        <v>110</v>
      </c>
      <c r="F24" s="2" t="s">
        <v>44</v>
      </c>
      <c r="G24" s="2" t="s">
        <v>61</v>
      </c>
      <c r="I24" s="1" t="s">
        <v>266</v>
      </c>
      <c r="J24">
        <v>3</v>
      </c>
    </row>
    <row r="25" spans="1:10" x14ac:dyDescent="0.25">
      <c r="A25" s="2" t="s">
        <v>16</v>
      </c>
      <c r="B25" s="2" t="s">
        <v>57</v>
      </c>
      <c r="C25" s="9" t="s">
        <v>128</v>
      </c>
      <c r="D25" t="s">
        <v>150</v>
      </c>
      <c r="E25" s="10" t="s">
        <v>110</v>
      </c>
      <c r="F25" s="2" t="s">
        <v>44</v>
      </c>
      <c r="G25" s="2" t="s">
        <v>61</v>
      </c>
      <c r="I25" s="1" t="s">
        <v>267</v>
      </c>
      <c r="J25">
        <v>9</v>
      </c>
    </row>
    <row r="26" spans="1:10" x14ac:dyDescent="0.25">
      <c r="A26" s="2" t="s">
        <v>18</v>
      </c>
      <c r="B26" s="2" t="s">
        <v>57</v>
      </c>
      <c r="C26" s="9" t="s">
        <v>128</v>
      </c>
      <c r="D26" t="s">
        <v>150</v>
      </c>
      <c r="E26" s="2" t="s">
        <v>110</v>
      </c>
      <c r="F26" s="2" t="s">
        <v>44</v>
      </c>
      <c r="G26" s="2" t="s">
        <v>61</v>
      </c>
      <c r="I26" s="1" t="s">
        <v>268</v>
      </c>
      <c r="J26">
        <v>9</v>
      </c>
    </row>
    <row r="27" spans="1:10" x14ac:dyDescent="0.25">
      <c r="A27" s="2" t="s">
        <v>19</v>
      </c>
      <c r="B27" s="2" t="s">
        <v>66</v>
      </c>
      <c r="C27" s="2" t="s">
        <v>131</v>
      </c>
      <c r="D27" t="s">
        <v>150</v>
      </c>
      <c r="E27" s="10" t="s">
        <v>110</v>
      </c>
      <c r="F27" s="2" t="s">
        <v>44</v>
      </c>
      <c r="G27" s="2" t="s">
        <v>61</v>
      </c>
      <c r="I27" s="1" t="s">
        <v>269</v>
      </c>
      <c r="J27">
        <v>3</v>
      </c>
    </row>
    <row r="28" spans="1:10" x14ac:dyDescent="0.25">
      <c r="A28" s="2" t="s">
        <v>20</v>
      </c>
      <c r="B28" s="2" t="s">
        <v>66</v>
      </c>
      <c r="C28" s="2" t="s">
        <v>132</v>
      </c>
      <c r="D28" t="s">
        <v>150</v>
      </c>
      <c r="E28" s="2" t="s">
        <v>110</v>
      </c>
      <c r="F28" s="2" t="s">
        <v>44</v>
      </c>
      <c r="G28" s="2" t="s">
        <v>61</v>
      </c>
      <c r="H28" s="2" t="s">
        <v>0</v>
      </c>
    </row>
    <row r="29" spans="1:10" x14ac:dyDescent="0.25">
      <c r="A29" s="2" t="s">
        <v>17</v>
      </c>
      <c r="B29" s="2" t="s">
        <v>55</v>
      </c>
      <c r="C29" s="9" t="s">
        <v>128</v>
      </c>
      <c r="D29" t="s">
        <v>151</v>
      </c>
      <c r="E29" s="10" t="s">
        <v>110</v>
      </c>
      <c r="F29" s="2" t="s">
        <v>44</v>
      </c>
      <c r="G29" s="2" t="s">
        <v>61</v>
      </c>
    </row>
    <row r="30" spans="1:10" x14ac:dyDescent="0.25">
      <c r="A30" s="2" t="s">
        <v>21</v>
      </c>
      <c r="B30" s="2" t="s">
        <v>63</v>
      </c>
      <c r="C30" s="9" t="s">
        <v>128</v>
      </c>
      <c r="D30" t="s">
        <v>151</v>
      </c>
      <c r="E30" s="10" t="s">
        <v>111</v>
      </c>
      <c r="F30" s="2" t="s">
        <v>44</v>
      </c>
      <c r="G30" s="2" t="s">
        <v>61</v>
      </c>
    </row>
    <row r="31" spans="1:10" x14ac:dyDescent="0.25">
      <c r="E31" s="10"/>
    </row>
    <row r="32" spans="1:10" x14ac:dyDescent="0.25">
      <c r="A32" s="2" t="s">
        <v>22</v>
      </c>
      <c r="B32" s="2" t="s">
        <v>84</v>
      </c>
      <c r="C32" s="2" t="s">
        <v>70</v>
      </c>
      <c r="D32" t="s">
        <v>152</v>
      </c>
      <c r="E32" s="2" t="s">
        <v>110</v>
      </c>
      <c r="F32" s="2" t="s">
        <v>44</v>
      </c>
      <c r="G32" s="2" t="s">
        <v>61</v>
      </c>
    </row>
    <row r="33" spans="1:7" x14ac:dyDescent="0.25">
      <c r="A33" s="2" t="s">
        <v>23</v>
      </c>
      <c r="B33" s="2" t="s">
        <v>83</v>
      </c>
      <c r="C33" s="2" t="s">
        <v>68</v>
      </c>
      <c r="D33" t="s">
        <v>152</v>
      </c>
      <c r="E33" s="10" t="s">
        <v>110</v>
      </c>
      <c r="F33" s="2" t="s">
        <v>44</v>
      </c>
      <c r="G33" s="2" t="s">
        <v>61</v>
      </c>
    </row>
    <row r="34" spans="1:7" x14ac:dyDescent="0.25">
      <c r="A34" s="2" t="s">
        <v>24</v>
      </c>
      <c r="B34" s="2" t="s">
        <v>63</v>
      </c>
      <c r="C34" s="2" t="s">
        <v>69</v>
      </c>
      <c r="D34" t="s">
        <v>153</v>
      </c>
      <c r="E34" s="2" t="s">
        <v>110</v>
      </c>
      <c r="F34" s="2" t="s">
        <v>44</v>
      </c>
      <c r="G34" s="2" t="s">
        <v>61</v>
      </c>
    </row>
    <row r="35" spans="1:7" x14ac:dyDescent="0.25">
      <c r="A35" s="2" t="s">
        <v>36</v>
      </c>
      <c r="B35" s="2" t="s">
        <v>56</v>
      </c>
      <c r="C35" s="2" t="s">
        <v>67</v>
      </c>
      <c r="D35" t="s">
        <v>154</v>
      </c>
      <c r="E35" s="10" t="s">
        <v>110</v>
      </c>
      <c r="F35" s="2" t="s">
        <v>44</v>
      </c>
      <c r="G35" s="2" t="s">
        <v>61</v>
      </c>
    </row>
    <row r="36" spans="1:7" x14ac:dyDescent="0.25">
      <c r="D36" t="s">
        <v>155</v>
      </c>
    </row>
    <row r="37" spans="1:7" x14ac:dyDescent="0.25">
      <c r="A37" s="2" t="s">
        <v>29</v>
      </c>
      <c r="B37" s="2" t="s">
        <v>32</v>
      </c>
      <c r="C37" s="2" t="s">
        <v>32</v>
      </c>
      <c r="E37" s="10" t="s">
        <v>110</v>
      </c>
      <c r="F37" s="2" t="s">
        <v>44</v>
      </c>
    </row>
    <row r="38" spans="1:7" x14ac:dyDescent="0.25">
      <c r="A38" s="2" t="s">
        <v>30</v>
      </c>
      <c r="B38" s="2" t="s">
        <v>32</v>
      </c>
      <c r="C38" s="2" t="s">
        <v>32</v>
      </c>
      <c r="E38" s="2" t="s">
        <v>110</v>
      </c>
      <c r="F38" s="2" t="s">
        <v>44</v>
      </c>
    </row>
    <row r="39" spans="1:7" x14ac:dyDescent="0.25">
      <c r="A39" s="2" t="s">
        <v>31</v>
      </c>
      <c r="B39" s="2" t="s">
        <v>32</v>
      </c>
      <c r="C39" s="2" t="s">
        <v>32</v>
      </c>
      <c r="E39" s="10" t="s">
        <v>110</v>
      </c>
      <c r="F39" s="2" t="s">
        <v>44</v>
      </c>
    </row>
    <row r="40" spans="1:7" x14ac:dyDescent="0.25">
      <c r="A40" s="2" t="s">
        <v>34</v>
      </c>
      <c r="B40" s="2" t="s">
        <v>32</v>
      </c>
      <c r="C40" s="2" t="s">
        <v>32</v>
      </c>
      <c r="E40" s="2" t="s">
        <v>110</v>
      </c>
      <c r="F40" s="2" t="s">
        <v>44</v>
      </c>
    </row>
    <row r="41" spans="1:7" x14ac:dyDescent="0.25">
      <c r="A41" s="2" t="s">
        <v>35</v>
      </c>
      <c r="B41" s="2" t="s">
        <v>32</v>
      </c>
      <c r="C41" s="2" t="s">
        <v>32</v>
      </c>
      <c r="E41" s="10" t="s">
        <v>110</v>
      </c>
      <c r="F41" s="2" t="s">
        <v>44</v>
      </c>
      <c r="G41" s="2" t="s">
        <v>164</v>
      </c>
    </row>
    <row r="42" spans="1:7" x14ac:dyDescent="0.25">
      <c r="A42" s="2" t="s">
        <v>101</v>
      </c>
      <c r="B42" s="2" t="s">
        <v>125</v>
      </c>
      <c r="C42" s="2" t="s">
        <v>126</v>
      </c>
      <c r="E42" s="2" t="s">
        <v>110</v>
      </c>
      <c r="F42" s="2" t="s">
        <v>44</v>
      </c>
      <c r="G42" s="2" t="s">
        <v>164</v>
      </c>
    </row>
    <row r="43" spans="1:7" x14ac:dyDescent="0.25">
      <c r="A43" s="2" t="s">
        <v>100</v>
      </c>
      <c r="B43" s="2" t="s">
        <v>125</v>
      </c>
      <c r="C43" s="2" t="s">
        <v>126</v>
      </c>
      <c r="E43" s="10" t="s">
        <v>110</v>
      </c>
      <c r="F43" s="2" t="s">
        <v>44</v>
      </c>
      <c r="G43" s="2" t="s">
        <v>164</v>
      </c>
    </row>
    <row r="60" spans="1:7" x14ac:dyDescent="0.25">
      <c r="A60" s="4" t="s">
        <v>73</v>
      </c>
      <c r="B60" s="4" t="s">
        <v>26</v>
      </c>
      <c r="C60" s="4" t="s">
        <v>271</v>
      </c>
      <c r="D60" s="2" t="s">
        <v>272</v>
      </c>
      <c r="E60" s="2" t="s">
        <v>273</v>
      </c>
    </row>
    <row r="61" spans="1:7" x14ac:dyDescent="0.25">
      <c r="A61" s="32" t="s">
        <v>274</v>
      </c>
      <c r="B61" s="32" t="s">
        <v>275</v>
      </c>
      <c r="C61" s="32" t="s">
        <v>276</v>
      </c>
      <c r="D61" s="32">
        <v>1</v>
      </c>
      <c r="E61" s="32">
        <f t="shared" ref="E61:E77" si="0">D61*3</f>
        <v>3</v>
      </c>
      <c r="F61" s="32" t="s">
        <v>357</v>
      </c>
      <c r="G61" s="2">
        <f>(E61)</f>
        <v>3</v>
      </c>
    </row>
    <row r="62" spans="1:7" x14ac:dyDescent="0.25">
      <c r="A62" s="33" t="s">
        <v>277</v>
      </c>
      <c r="B62" s="33" t="s">
        <v>223</v>
      </c>
      <c r="C62" s="33" t="s">
        <v>278</v>
      </c>
      <c r="D62" s="33">
        <v>3</v>
      </c>
      <c r="E62" s="33">
        <f t="shared" si="0"/>
        <v>9</v>
      </c>
      <c r="F62" s="2" t="s">
        <v>258</v>
      </c>
      <c r="G62" s="2">
        <f>SUM(E62:E63)</f>
        <v>18</v>
      </c>
    </row>
    <row r="63" spans="1:7" x14ac:dyDescent="0.25">
      <c r="A63" s="33" t="s">
        <v>279</v>
      </c>
      <c r="B63" s="33" t="s">
        <v>223</v>
      </c>
      <c r="C63" s="33" t="s">
        <v>278</v>
      </c>
      <c r="D63" s="33">
        <v>3</v>
      </c>
      <c r="E63" s="33">
        <f t="shared" si="0"/>
        <v>9</v>
      </c>
      <c r="F63" s="2" t="s">
        <v>259</v>
      </c>
      <c r="G63" s="2">
        <f>SUM(E64:E65)</f>
        <v>6</v>
      </c>
    </row>
    <row r="64" spans="1:7" x14ac:dyDescent="0.25">
      <c r="A64" s="34" t="s">
        <v>280</v>
      </c>
      <c r="B64" s="34" t="s">
        <v>281</v>
      </c>
      <c r="C64" s="34" t="s">
        <v>282</v>
      </c>
      <c r="D64" s="34">
        <v>1</v>
      </c>
      <c r="E64" s="34">
        <f t="shared" si="0"/>
        <v>3</v>
      </c>
      <c r="F64" s="2" t="s">
        <v>260</v>
      </c>
      <c r="G64" s="2">
        <f>SUM(E66,E68:E69)</f>
        <v>9</v>
      </c>
    </row>
    <row r="65" spans="1:7" x14ac:dyDescent="0.25">
      <c r="A65" s="34" t="s">
        <v>283</v>
      </c>
      <c r="B65" s="34" t="s">
        <v>281</v>
      </c>
      <c r="C65" s="34" t="s">
        <v>282</v>
      </c>
      <c r="D65" s="34">
        <v>1</v>
      </c>
      <c r="E65" s="34">
        <f t="shared" si="0"/>
        <v>3</v>
      </c>
      <c r="F65" s="2" t="s">
        <v>400</v>
      </c>
      <c r="G65" s="2">
        <f>SUM(E71:E72,E74:E75)</f>
        <v>24</v>
      </c>
    </row>
    <row r="66" spans="1:7" x14ac:dyDescent="0.25">
      <c r="A66" s="6" t="s">
        <v>284</v>
      </c>
      <c r="B66" s="6" t="s">
        <v>285</v>
      </c>
      <c r="C66" s="6" t="s">
        <v>286</v>
      </c>
      <c r="D66" s="6">
        <v>1</v>
      </c>
      <c r="E66" s="6">
        <f t="shared" si="0"/>
        <v>3</v>
      </c>
      <c r="F66" s="2" t="s">
        <v>401</v>
      </c>
      <c r="G66" s="2">
        <f>SUM(E73,E76)</f>
        <v>12</v>
      </c>
    </row>
    <row r="67" spans="1:7" x14ac:dyDescent="0.25">
      <c r="A67" s="32" t="s">
        <v>287</v>
      </c>
      <c r="B67" s="32" t="s">
        <v>275</v>
      </c>
      <c r="C67" s="32" t="s">
        <v>288</v>
      </c>
      <c r="D67" s="32">
        <v>1</v>
      </c>
      <c r="E67" s="32">
        <f t="shared" si="0"/>
        <v>3</v>
      </c>
      <c r="F67" s="2" t="s">
        <v>372</v>
      </c>
      <c r="G67" s="2">
        <f>SUM(E77,E79,E80,E83)</f>
        <v>12</v>
      </c>
    </row>
    <row r="68" spans="1:7" x14ac:dyDescent="0.25">
      <c r="A68" s="6" t="s">
        <v>289</v>
      </c>
      <c r="B68" s="6" t="s">
        <v>285</v>
      </c>
      <c r="C68" s="6" t="s">
        <v>286</v>
      </c>
      <c r="D68" s="6">
        <v>1</v>
      </c>
      <c r="E68" s="6">
        <f t="shared" si="0"/>
        <v>3</v>
      </c>
      <c r="F68" s="2" t="s">
        <v>376</v>
      </c>
      <c r="G68" s="2">
        <f>SUM(E81:E82)</f>
        <v>6</v>
      </c>
    </row>
    <row r="69" spans="1:7" x14ac:dyDescent="0.25">
      <c r="A69" s="6" t="s">
        <v>290</v>
      </c>
      <c r="B69" s="6" t="s">
        <v>285</v>
      </c>
      <c r="C69" s="6" t="s">
        <v>286</v>
      </c>
      <c r="D69" s="6">
        <v>1</v>
      </c>
      <c r="E69" s="6">
        <f t="shared" si="0"/>
        <v>3</v>
      </c>
      <c r="F69" s="2" t="s">
        <v>381</v>
      </c>
      <c r="G69" s="2">
        <f>SUM(E83:E84)</f>
        <v>6</v>
      </c>
    </row>
    <row r="70" spans="1:7" x14ac:dyDescent="0.25">
      <c r="A70" s="10" t="s">
        <v>291</v>
      </c>
      <c r="B70" s="10" t="s">
        <v>292</v>
      </c>
      <c r="C70" s="10" t="s">
        <v>286</v>
      </c>
      <c r="D70" s="10">
        <v>1</v>
      </c>
      <c r="E70" s="10">
        <f t="shared" si="0"/>
        <v>3</v>
      </c>
      <c r="F70" s="2" t="s">
        <v>264</v>
      </c>
      <c r="G70" s="2">
        <f>SUM(E77)</f>
        <v>3</v>
      </c>
    </row>
    <row r="71" spans="1:7" x14ac:dyDescent="0.25">
      <c r="A71" s="35" t="s">
        <v>293</v>
      </c>
      <c r="B71" s="35" t="s">
        <v>294</v>
      </c>
      <c r="C71" s="35" t="s">
        <v>295</v>
      </c>
      <c r="D71" s="35">
        <v>2</v>
      </c>
      <c r="E71" s="35">
        <f t="shared" si="0"/>
        <v>6</v>
      </c>
      <c r="F71" s="2" t="s">
        <v>265</v>
      </c>
      <c r="G71" s="2">
        <f>SUM(E78:E84)</f>
        <v>21</v>
      </c>
    </row>
    <row r="72" spans="1:7" x14ac:dyDescent="0.25">
      <c r="A72" s="35" t="s">
        <v>296</v>
      </c>
      <c r="B72" s="35" t="s">
        <v>294</v>
      </c>
      <c r="C72" s="35" t="s">
        <v>295</v>
      </c>
      <c r="D72" s="35">
        <v>2</v>
      </c>
      <c r="E72" s="35">
        <f t="shared" si="0"/>
        <v>6</v>
      </c>
      <c r="F72" s="2" t="s">
        <v>386</v>
      </c>
      <c r="G72" s="2">
        <v>18</v>
      </c>
    </row>
    <row r="73" spans="1:7" x14ac:dyDescent="0.25">
      <c r="A73" s="36" t="s">
        <v>297</v>
      </c>
      <c r="B73" s="36" t="s">
        <v>292</v>
      </c>
      <c r="C73" s="36" t="s">
        <v>286</v>
      </c>
      <c r="D73" s="36">
        <v>2</v>
      </c>
      <c r="E73" s="36">
        <f t="shared" si="0"/>
        <v>6</v>
      </c>
      <c r="F73" s="2" t="s">
        <v>399</v>
      </c>
      <c r="G73" s="2">
        <v>3</v>
      </c>
    </row>
    <row r="74" spans="1:7" x14ac:dyDescent="0.25">
      <c r="A74" s="37" t="s">
        <v>298</v>
      </c>
      <c r="B74" s="37" t="s">
        <v>294</v>
      </c>
      <c r="C74" s="37" t="s">
        <v>295</v>
      </c>
      <c r="D74" s="37">
        <v>2</v>
      </c>
      <c r="E74" s="37">
        <f t="shared" si="0"/>
        <v>6</v>
      </c>
      <c r="F74" s="2" t="s">
        <v>389</v>
      </c>
      <c r="G74" s="2">
        <v>9</v>
      </c>
    </row>
    <row r="75" spans="1:7" x14ac:dyDescent="0.25">
      <c r="A75" s="37" t="s">
        <v>299</v>
      </c>
      <c r="B75" s="37" t="s">
        <v>294</v>
      </c>
      <c r="C75" s="37" t="s">
        <v>295</v>
      </c>
      <c r="D75" s="37">
        <v>2</v>
      </c>
      <c r="E75" s="37">
        <f t="shared" si="0"/>
        <v>6</v>
      </c>
      <c r="F75" s="2" t="s">
        <v>390</v>
      </c>
      <c r="G75" s="2">
        <v>18</v>
      </c>
    </row>
    <row r="76" spans="1:7" x14ac:dyDescent="0.25">
      <c r="A76" s="36" t="s">
        <v>300</v>
      </c>
      <c r="B76" s="36" t="s">
        <v>292</v>
      </c>
      <c r="C76" s="36" t="s">
        <v>286</v>
      </c>
      <c r="D76" s="36">
        <v>2</v>
      </c>
      <c r="E76" s="36">
        <f t="shared" si="0"/>
        <v>6</v>
      </c>
      <c r="F76" s="2" t="s">
        <v>269</v>
      </c>
      <c r="G76" s="2">
        <v>6</v>
      </c>
    </row>
    <row r="77" spans="1:7" x14ac:dyDescent="0.25">
      <c r="A77" s="33" t="s">
        <v>301</v>
      </c>
      <c r="B77" s="33" t="s">
        <v>302</v>
      </c>
      <c r="C77" s="33" t="s">
        <v>286</v>
      </c>
      <c r="D77" s="33">
        <v>1</v>
      </c>
      <c r="E77" s="33">
        <f t="shared" si="0"/>
        <v>3</v>
      </c>
      <c r="F77" s="33" t="s">
        <v>257</v>
      </c>
      <c r="G77" s="2">
        <f>(E67)</f>
        <v>3</v>
      </c>
    </row>
    <row r="78" spans="1:7" x14ac:dyDescent="0.25">
      <c r="A78" s="10" t="s">
        <v>303</v>
      </c>
      <c r="B78" s="10" t="s">
        <v>304</v>
      </c>
      <c r="C78" s="10" t="s">
        <v>435</v>
      </c>
      <c r="D78" s="10">
        <v>1</v>
      </c>
      <c r="E78" s="10">
        <v>3</v>
      </c>
    </row>
    <row r="79" spans="1:7" x14ac:dyDescent="0.25">
      <c r="A79" s="38" t="s">
        <v>28</v>
      </c>
      <c r="B79" s="38" t="s">
        <v>306</v>
      </c>
      <c r="C79" s="10" t="s">
        <v>435</v>
      </c>
      <c r="D79" s="38">
        <v>1</v>
      </c>
      <c r="E79" s="38">
        <v>3</v>
      </c>
    </row>
    <row r="80" spans="1:7" x14ac:dyDescent="0.25">
      <c r="A80" s="38" t="s">
        <v>99</v>
      </c>
      <c r="B80" s="38" t="s">
        <v>307</v>
      </c>
      <c r="C80" s="10" t="s">
        <v>435</v>
      </c>
      <c r="D80" s="38">
        <v>1</v>
      </c>
      <c r="E80" s="38">
        <v>3</v>
      </c>
    </row>
    <row r="81" spans="1:6" x14ac:dyDescent="0.25">
      <c r="A81" s="39" t="s">
        <v>37</v>
      </c>
      <c r="B81" s="39" t="s">
        <v>308</v>
      </c>
      <c r="C81" s="39" t="s">
        <v>305</v>
      </c>
      <c r="D81" s="39">
        <v>1</v>
      </c>
      <c r="E81" s="39">
        <v>3</v>
      </c>
    </row>
    <row r="82" spans="1:6" x14ac:dyDescent="0.25">
      <c r="A82" s="39" t="s">
        <v>8</v>
      </c>
      <c r="B82" s="39" t="s">
        <v>309</v>
      </c>
      <c r="C82" s="39" t="s">
        <v>305</v>
      </c>
      <c r="D82" s="39">
        <v>1</v>
      </c>
      <c r="E82" s="39">
        <v>3</v>
      </c>
    </row>
    <row r="83" spans="1:6" x14ac:dyDescent="0.25">
      <c r="A83" s="40" t="s">
        <v>9</v>
      </c>
      <c r="B83" s="40" t="s">
        <v>310</v>
      </c>
      <c r="C83" s="40" t="s">
        <v>305</v>
      </c>
      <c r="D83" s="40">
        <v>1</v>
      </c>
      <c r="E83" s="40">
        <v>3</v>
      </c>
      <c r="F83" s="33" t="s">
        <v>311</v>
      </c>
    </row>
    <row r="84" spans="1:6" x14ac:dyDescent="0.25">
      <c r="A84" s="40" t="s">
        <v>10</v>
      </c>
      <c r="B84" s="40" t="s">
        <v>312</v>
      </c>
      <c r="C84" s="40" t="s">
        <v>305</v>
      </c>
      <c r="D84" s="40">
        <v>1</v>
      </c>
      <c r="E84" s="40">
        <v>3</v>
      </c>
    </row>
    <row r="87" spans="1:6" x14ac:dyDescent="0.25">
      <c r="A87" s="2" t="s">
        <v>313</v>
      </c>
      <c r="B87" s="2" t="s">
        <v>314</v>
      </c>
      <c r="D87" s="2">
        <v>1</v>
      </c>
      <c r="E87" s="2">
        <v>3</v>
      </c>
    </row>
    <row r="88" spans="1:6" x14ac:dyDescent="0.25">
      <c r="A88" s="2" t="s">
        <v>315</v>
      </c>
      <c r="D88" s="2">
        <v>1</v>
      </c>
      <c r="E88" s="2">
        <v>3</v>
      </c>
    </row>
    <row r="91" spans="1:6" x14ac:dyDescent="0.25">
      <c r="D91" s="2" t="s">
        <v>316</v>
      </c>
    </row>
    <row r="92" spans="1:6" x14ac:dyDescent="0.25">
      <c r="A92" s="2" t="s">
        <v>317</v>
      </c>
      <c r="B92" s="2">
        <v>3</v>
      </c>
      <c r="C92" s="1" t="s">
        <v>366</v>
      </c>
      <c r="D92" s="2">
        <v>18</v>
      </c>
    </row>
    <row r="93" spans="1:6" x14ac:dyDescent="0.25">
      <c r="A93" s="2" t="s">
        <v>318</v>
      </c>
      <c r="B93" s="2">
        <v>3</v>
      </c>
      <c r="C93" s="1" t="s">
        <v>368</v>
      </c>
      <c r="D93" s="2">
        <v>3</v>
      </c>
    </row>
    <row r="94" spans="1:6" x14ac:dyDescent="0.25">
      <c r="C94"/>
    </row>
    <row r="95" spans="1:6" x14ac:dyDescent="0.25">
      <c r="A95" s="2" t="s">
        <v>319</v>
      </c>
      <c r="B95" s="2">
        <v>3</v>
      </c>
      <c r="C95" t="s">
        <v>369</v>
      </c>
      <c r="D95" s="2">
        <v>9</v>
      </c>
    </row>
    <row r="96" spans="1:6" x14ac:dyDescent="0.25">
      <c r="A96" s="2" t="s">
        <v>320</v>
      </c>
      <c r="B96" s="2">
        <v>3</v>
      </c>
      <c r="C96" s="1" t="s">
        <v>367</v>
      </c>
      <c r="D96" s="2">
        <v>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16" workbookViewId="0">
      <selection activeCell="K22" sqref="K22"/>
    </sheetView>
  </sheetViews>
  <sheetFormatPr defaultRowHeight="15" x14ac:dyDescent="0.25"/>
  <cols>
    <col min="1" max="1" width="25.28515625" bestFit="1" customWidth="1"/>
    <col min="5" max="5" width="18.5703125" bestFit="1" customWidth="1"/>
    <col min="6" max="6" width="16.28515625" bestFit="1" customWidth="1"/>
    <col min="8" max="8" width="19.28515625" bestFit="1" customWidth="1"/>
    <col min="11" max="11" width="13.5703125" bestFit="1" customWidth="1"/>
  </cols>
  <sheetData>
    <row r="1" spans="1:13" x14ac:dyDescent="0.25">
      <c r="A1" s="19" t="s">
        <v>215</v>
      </c>
      <c r="B1" s="20" t="s">
        <v>197</v>
      </c>
      <c r="E1" t="s">
        <v>215</v>
      </c>
      <c r="F1" t="s">
        <v>424</v>
      </c>
      <c r="G1" t="s">
        <v>420</v>
      </c>
      <c r="I1" t="s">
        <v>458</v>
      </c>
      <c r="J1" t="s">
        <v>460</v>
      </c>
      <c r="K1" t="s">
        <v>461</v>
      </c>
      <c r="L1" t="s">
        <v>459</v>
      </c>
      <c r="M1" t="s">
        <v>451</v>
      </c>
    </row>
    <row r="2" spans="1:13" x14ac:dyDescent="0.25">
      <c r="A2" s="25" t="s">
        <v>404</v>
      </c>
      <c r="B2" s="22">
        <v>30</v>
      </c>
      <c r="E2" s="25" t="s">
        <v>404</v>
      </c>
      <c r="F2">
        <f>SUM(B2:B6,B12)+30</f>
        <v>1206</v>
      </c>
      <c r="G2">
        <v>700</v>
      </c>
      <c r="I2" t="s">
        <v>462</v>
      </c>
      <c r="J2">
        <v>5</v>
      </c>
      <c r="K2" s="1">
        <v>70.56</v>
      </c>
      <c r="L2">
        <f>J2*K2</f>
        <v>352.8</v>
      </c>
    </row>
    <row r="3" spans="1:13" x14ac:dyDescent="0.25">
      <c r="A3" s="25" t="s">
        <v>372</v>
      </c>
      <c r="B3" s="22">
        <v>54</v>
      </c>
      <c r="E3" s="25" t="s">
        <v>387</v>
      </c>
      <c r="F3">
        <f>SUM(B7:B11)</f>
        <v>148</v>
      </c>
      <c r="G3">
        <v>350</v>
      </c>
      <c r="I3" t="s">
        <v>463</v>
      </c>
      <c r="J3">
        <v>2</v>
      </c>
      <c r="K3" s="1">
        <v>90</v>
      </c>
      <c r="L3">
        <f t="shared" ref="L3:L16" si="0">J3*K3</f>
        <v>180</v>
      </c>
    </row>
    <row r="4" spans="1:13" x14ac:dyDescent="0.25">
      <c r="A4" s="74" t="s">
        <v>372</v>
      </c>
      <c r="B4" s="77">
        <v>120</v>
      </c>
      <c r="E4" s="1" t="s">
        <v>376</v>
      </c>
      <c r="F4">
        <f>SUM(B13:B16)+30</f>
        <v>1215</v>
      </c>
      <c r="G4">
        <v>400</v>
      </c>
      <c r="J4">
        <v>8</v>
      </c>
      <c r="K4" s="1">
        <v>72</v>
      </c>
      <c r="L4">
        <f t="shared" si="0"/>
        <v>576</v>
      </c>
    </row>
    <row r="5" spans="1:13" x14ac:dyDescent="0.25">
      <c r="A5" s="25" t="s">
        <v>372</v>
      </c>
      <c r="B5" s="22">
        <v>204</v>
      </c>
      <c r="E5" t="s">
        <v>381</v>
      </c>
      <c r="F5">
        <f>SUM(B17:B21)</f>
        <v>1284</v>
      </c>
      <c r="G5">
        <v>600</v>
      </c>
      <c r="J5">
        <v>7</v>
      </c>
      <c r="K5" s="1">
        <v>112</v>
      </c>
      <c r="L5">
        <f t="shared" si="0"/>
        <v>784</v>
      </c>
    </row>
    <row r="6" spans="1:13" x14ac:dyDescent="0.25">
      <c r="A6" s="25" t="s">
        <v>372</v>
      </c>
      <c r="B6" s="22">
        <v>12</v>
      </c>
      <c r="E6" t="s">
        <v>216</v>
      </c>
      <c r="F6">
        <f>SUM(B22:B23,B60:B62)+30</f>
        <v>403</v>
      </c>
      <c r="I6" t="s">
        <v>466</v>
      </c>
      <c r="K6" s="3"/>
      <c r="L6">
        <f t="shared" si="0"/>
        <v>0</v>
      </c>
    </row>
    <row r="7" spans="1:13" x14ac:dyDescent="0.25">
      <c r="A7" s="25" t="s">
        <v>387</v>
      </c>
      <c r="B7" s="22">
        <v>10</v>
      </c>
      <c r="E7" t="s">
        <v>217</v>
      </c>
      <c r="F7">
        <f>SUM(B24:B26)</f>
        <v>87</v>
      </c>
      <c r="K7" s="3">
        <v>100</v>
      </c>
      <c r="L7">
        <f t="shared" si="0"/>
        <v>0</v>
      </c>
    </row>
    <row r="8" spans="1:13" ht="15.75" thickBot="1" x14ac:dyDescent="0.3">
      <c r="A8" s="26" t="s">
        <v>387</v>
      </c>
      <c r="B8" s="27">
        <v>51</v>
      </c>
      <c r="E8" t="s">
        <v>410</v>
      </c>
      <c r="F8">
        <f>SUM(B27:B30)+30</f>
        <v>1146</v>
      </c>
      <c r="G8">
        <v>100</v>
      </c>
      <c r="H8" t="s">
        <v>425</v>
      </c>
      <c r="I8" s="79" t="s">
        <v>464</v>
      </c>
      <c r="J8">
        <v>12</v>
      </c>
      <c r="K8" s="3">
        <v>95</v>
      </c>
      <c r="L8">
        <f t="shared" si="0"/>
        <v>1140</v>
      </c>
    </row>
    <row r="9" spans="1:13" x14ac:dyDescent="0.25">
      <c r="A9" s="41" t="s">
        <v>387</v>
      </c>
      <c r="B9" s="41">
        <v>3</v>
      </c>
      <c r="E9" t="s">
        <v>411</v>
      </c>
      <c r="F9">
        <f>SUM(B32:B36)+30+252+18+444</f>
        <v>1566</v>
      </c>
      <c r="G9">
        <v>125</v>
      </c>
      <c r="J9">
        <v>14</v>
      </c>
      <c r="K9" s="3">
        <v>50</v>
      </c>
      <c r="L9">
        <f t="shared" si="0"/>
        <v>700</v>
      </c>
    </row>
    <row r="10" spans="1:13" x14ac:dyDescent="0.25">
      <c r="A10" t="s">
        <v>387</v>
      </c>
      <c r="B10">
        <v>54</v>
      </c>
      <c r="E10" t="s">
        <v>236</v>
      </c>
      <c r="F10">
        <f>SUM(B37:B40)</f>
        <v>198</v>
      </c>
      <c r="J10">
        <v>2</v>
      </c>
      <c r="K10" s="3">
        <v>50</v>
      </c>
      <c r="L10">
        <f t="shared" si="0"/>
        <v>100</v>
      </c>
    </row>
    <row r="11" spans="1:13" x14ac:dyDescent="0.25">
      <c r="A11" t="s">
        <v>407</v>
      </c>
      <c r="B11">
        <v>30</v>
      </c>
      <c r="E11" t="s">
        <v>265</v>
      </c>
      <c r="F11">
        <f>SUM(B41:B43)+36</f>
        <v>2106</v>
      </c>
      <c r="I11" t="s">
        <v>465</v>
      </c>
      <c r="J11">
        <v>3</v>
      </c>
      <c r="K11">
        <v>150</v>
      </c>
      <c r="L11">
        <f t="shared" si="0"/>
        <v>450</v>
      </c>
    </row>
    <row r="12" spans="1:13" x14ac:dyDescent="0.25">
      <c r="A12" s="49" t="s">
        <v>372</v>
      </c>
      <c r="B12" s="41">
        <f>3*252</f>
        <v>756</v>
      </c>
      <c r="E12" t="s">
        <v>389</v>
      </c>
      <c r="F12">
        <f>SUM(B44:B47)</f>
        <v>543</v>
      </c>
      <c r="G12">
        <v>200</v>
      </c>
      <c r="J12">
        <v>3</v>
      </c>
      <c r="K12">
        <v>110</v>
      </c>
      <c r="L12">
        <f t="shared" si="0"/>
        <v>330</v>
      </c>
    </row>
    <row r="13" spans="1:13" x14ac:dyDescent="0.25">
      <c r="A13" s="1" t="s">
        <v>376</v>
      </c>
      <c r="B13" s="1">
        <v>120</v>
      </c>
      <c r="E13" t="s">
        <v>386</v>
      </c>
      <c r="F13">
        <f>SUM(B48:B54)</f>
        <v>667</v>
      </c>
      <c r="G13">
        <v>500</v>
      </c>
      <c r="J13">
        <v>2</v>
      </c>
      <c r="K13">
        <v>133</v>
      </c>
      <c r="L13">
        <f t="shared" si="0"/>
        <v>266</v>
      </c>
    </row>
    <row r="14" spans="1:13" x14ac:dyDescent="0.25">
      <c r="A14" t="s">
        <v>376</v>
      </c>
      <c r="B14">
        <v>51</v>
      </c>
      <c r="E14" t="s">
        <v>358</v>
      </c>
      <c r="F14">
        <f>SUM(B55:B59)</f>
        <v>309</v>
      </c>
      <c r="G14">
        <v>234</v>
      </c>
      <c r="I14" t="s">
        <v>466</v>
      </c>
      <c r="L14">
        <f t="shared" si="0"/>
        <v>0</v>
      </c>
    </row>
    <row r="15" spans="1:13" x14ac:dyDescent="0.25">
      <c r="A15" t="s">
        <v>376</v>
      </c>
      <c r="B15">
        <v>6</v>
      </c>
      <c r="E15" t="s">
        <v>416</v>
      </c>
      <c r="F15">
        <f>SUM(B63:B68)+30</f>
        <v>1020</v>
      </c>
      <c r="G15">
        <v>200</v>
      </c>
      <c r="J15">
        <v>2</v>
      </c>
      <c r="K15">
        <v>150</v>
      </c>
      <c r="L15">
        <f t="shared" si="0"/>
        <v>300</v>
      </c>
    </row>
    <row r="16" spans="1:13" x14ac:dyDescent="0.25">
      <c r="A16" s="76" t="s">
        <v>376</v>
      </c>
      <c r="B16" s="41">
        <f>4*252</f>
        <v>1008</v>
      </c>
      <c r="E16" t="s">
        <v>417</v>
      </c>
      <c r="F16">
        <f>SUM(B69:B73)+30</f>
        <v>600</v>
      </c>
      <c r="G16">
        <v>100</v>
      </c>
      <c r="J16">
        <v>5</v>
      </c>
      <c r="K16" s="3">
        <v>95</v>
      </c>
      <c r="L16">
        <f t="shared" si="0"/>
        <v>475</v>
      </c>
    </row>
    <row r="17" spans="1:12" x14ac:dyDescent="0.25">
      <c r="A17" t="s">
        <v>381</v>
      </c>
      <c r="B17">
        <v>324</v>
      </c>
      <c r="E17" t="s">
        <v>418</v>
      </c>
      <c r="F17">
        <f>SUM(B74)</f>
        <v>1012</v>
      </c>
      <c r="G17" t="s">
        <v>421</v>
      </c>
    </row>
    <row r="18" spans="1:12" x14ac:dyDescent="0.25">
      <c r="A18" t="s">
        <v>381</v>
      </c>
      <c r="B18">
        <v>18</v>
      </c>
      <c r="E18" t="s">
        <v>239</v>
      </c>
      <c r="F18">
        <f>SUM(B75:B77)</f>
        <v>174</v>
      </c>
      <c r="G18">
        <v>24</v>
      </c>
      <c r="I18" t="s">
        <v>467</v>
      </c>
    </row>
    <row r="19" spans="1:12" x14ac:dyDescent="0.25">
      <c r="A19" s="75" t="s">
        <v>381</v>
      </c>
      <c r="B19" s="41">
        <f>3*252</f>
        <v>756</v>
      </c>
      <c r="E19" t="s">
        <v>419</v>
      </c>
      <c r="F19">
        <v>4</v>
      </c>
      <c r="G19">
        <v>35</v>
      </c>
    </row>
    <row r="20" spans="1:12" x14ac:dyDescent="0.25">
      <c r="A20" t="s">
        <v>381</v>
      </c>
      <c r="B20">
        <v>6</v>
      </c>
      <c r="E20" s="7" t="s">
        <v>422</v>
      </c>
      <c r="F20" s="7"/>
      <c r="G20" s="7">
        <v>200</v>
      </c>
      <c r="H20" t="s">
        <v>423</v>
      </c>
    </row>
    <row r="21" spans="1:12" x14ac:dyDescent="0.25">
      <c r="A21" t="s">
        <v>408</v>
      </c>
      <c r="B21">
        <v>180</v>
      </c>
      <c r="E21" t="s">
        <v>452</v>
      </c>
      <c r="G21">
        <v>6.5</v>
      </c>
      <c r="K21" t="s">
        <v>468</v>
      </c>
      <c r="L21">
        <f>SUM(L2:L16)</f>
        <v>5653.8</v>
      </c>
    </row>
    <row r="22" spans="1:12" x14ac:dyDescent="0.25">
      <c r="A22" t="s">
        <v>216</v>
      </c>
      <c r="B22">
        <v>162</v>
      </c>
      <c r="E22" t="s">
        <v>453</v>
      </c>
      <c r="G22" t="s">
        <v>454</v>
      </c>
    </row>
    <row r="23" spans="1:12" x14ac:dyDescent="0.25">
      <c r="A23" t="s">
        <v>216</v>
      </c>
      <c r="B23">
        <v>90</v>
      </c>
      <c r="E23" t="s">
        <v>455</v>
      </c>
      <c r="G23">
        <v>100</v>
      </c>
    </row>
    <row r="24" spans="1:12" x14ac:dyDescent="0.25">
      <c r="A24" t="s">
        <v>217</v>
      </c>
      <c r="B24">
        <v>54</v>
      </c>
      <c r="E24" t="s">
        <v>456</v>
      </c>
      <c r="G24" t="s">
        <v>457</v>
      </c>
    </row>
    <row r="25" spans="1:12" x14ac:dyDescent="0.25">
      <c r="A25" t="s">
        <v>217</v>
      </c>
      <c r="B25">
        <v>30</v>
      </c>
    </row>
    <row r="26" spans="1:12" x14ac:dyDescent="0.25">
      <c r="A26" t="s">
        <v>217</v>
      </c>
      <c r="B26">
        <v>3</v>
      </c>
    </row>
    <row r="27" spans="1:12" x14ac:dyDescent="0.25">
      <c r="A27" t="s">
        <v>410</v>
      </c>
      <c r="B27">
        <v>432</v>
      </c>
    </row>
    <row r="28" spans="1:12" x14ac:dyDescent="0.25">
      <c r="A28" t="s">
        <v>410</v>
      </c>
      <c r="B28">
        <v>240</v>
      </c>
    </row>
    <row r="29" spans="1:12" x14ac:dyDescent="0.25">
      <c r="A29" s="1" t="s">
        <v>410</v>
      </c>
      <c r="B29" s="1">
        <v>240</v>
      </c>
    </row>
    <row r="30" spans="1:12" x14ac:dyDescent="0.25">
      <c r="A30" t="s">
        <v>410</v>
      </c>
      <c r="B30">
        <v>204</v>
      </c>
    </row>
    <row r="31" spans="1:12" x14ac:dyDescent="0.25">
      <c r="A31" t="s">
        <v>400</v>
      </c>
      <c r="B31">
        <v>24</v>
      </c>
    </row>
    <row r="32" spans="1:12" x14ac:dyDescent="0.25">
      <c r="A32" s="1" t="s">
        <v>411</v>
      </c>
      <c r="B32" s="1">
        <v>120</v>
      </c>
    </row>
    <row r="33" spans="1:2" x14ac:dyDescent="0.25">
      <c r="A33" t="s">
        <v>411</v>
      </c>
      <c r="B33">
        <v>102</v>
      </c>
    </row>
    <row r="34" spans="1:2" x14ac:dyDescent="0.25">
      <c r="A34" t="s">
        <v>411</v>
      </c>
      <c r="B34">
        <v>18</v>
      </c>
    </row>
    <row r="35" spans="1:2" x14ac:dyDescent="0.25">
      <c r="A35" t="s">
        <v>235</v>
      </c>
      <c r="B35">
        <v>432</v>
      </c>
    </row>
    <row r="36" spans="1:2" x14ac:dyDescent="0.25">
      <c r="A36" t="s">
        <v>235</v>
      </c>
      <c r="B36">
        <v>150</v>
      </c>
    </row>
    <row r="37" spans="1:2" x14ac:dyDescent="0.25">
      <c r="A37" t="s">
        <v>236</v>
      </c>
      <c r="B37">
        <v>54</v>
      </c>
    </row>
    <row r="38" spans="1:2" x14ac:dyDescent="0.25">
      <c r="A38" t="s">
        <v>236</v>
      </c>
      <c r="B38">
        <v>90</v>
      </c>
    </row>
    <row r="39" spans="1:2" x14ac:dyDescent="0.25">
      <c r="A39" t="s">
        <v>264</v>
      </c>
      <c r="B39">
        <v>51</v>
      </c>
    </row>
    <row r="40" spans="1:2" x14ac:dyDescent="0.25">
      <c r="A40" t="s">
        <v>264</v>
      </c>
      <c r="B40">
        <v>3</v>
      </c>
    </row>
    <row r="41" spans="1:2" x14ac:dyDescent="0.25">
      <c r="A41" t="s">
        <v>265</v>
      </c>
      <c r="B41">
        <v>204</v>
      </c>
    </row>
    <row r="42" spans="1:2" x14ac:dyDescent="0.25">
      <c r="A42" t="s">
        <v>265</v>
      </c>
      <c r="B42">
        <v>21</v>
      </c>
    </row>
    <row r="43" spans="1:2" x14ac:dyDescent="0.25">
      <c r="A43" s="41" t="s">
        <v>375</v>
      </c>
      <c r="B43" s="41">
        <f>(1845)</f>
        <v>1845</v>
      </c>
    </row>
    <row r="44" spans="1:2" x14ac:dyDescent="0.25">
      <c r="A44" t="s">
        <v>389</v>
      </c>
      <c r="B44">
        <v>120</v>
      </c>
    </row>
    <row r="45" spans="1:2" x14ac:dyDescent="0.25">
      <c r="A45" s="41" t="s">
        <v>389</v>
      </c>
      <c r="B45" s="41">
        <v>252</v>
      </c>
    </row>
    <row r="46" spans="1:2" x14ac:dyDescent="0.25">
      <c r="A46" t="s">
        <v>389</v>
      </c>
      <c r="B46">
        <v>162</v>
      </c>
    </row>
    <row r="47" spans="1:2" x14ac:dyDescent="0.25">
      <c r="A47" t="s">
        <v>389</v>
      </c>
      <c r="B47">
        <v>9</v>
      </c>
    </row>
    <row r="48" spans="1:2" x14ac:dyDescent="0.25">
      <c r="A48" t="s">
        <v>409</v>
      </c>
      <c r="B48">
        <v>180</v>
      </c>
    </row>
    <row r="49" spans="1:2" x14ac:dyDescent="0.25">
      <c r="A49" t="s">
        <v>398</v>
      </c>
      <c r="B49">
        <v>54</v>
      </c>
    </row>
    <row r="50" spans="1:2" x14ac:dyDescent="0.25">
      <c r="A50" t="s">
        <v>386</v>
      </c>
      <c r="B50">
        <v>324</v>
      </c>
    </row>
    <row r="51" spans="1:2" x14ac:dyDescent="0.25">
      <c r="A51" t="s">
        <v>386</v>
      </c>
      <c r="B51">
        <v>10</v>
      </c>
    </row>
    <row r="52" spans="1:2" x14ac:dyDescent="0.25">
      <c r="A52" t="s">
        <v>398</v>
      </c>
      <c r="B52">
        <v>51</v>
      </c>
    </row>
    <row r="53" spans="1:2" x14ac:dyDescent="0.25">
      <c r="A53" t="s">
        <v>386</v>
      </c>
      <c r="B53">
        <v>18</v>
      </c>
    </row>
    <row r="54" spans="1:2" x14ac:dyDescent="0.25">
      <c r="A54" t="s">
        <v>409</v>
      </c>
      <c r="B54">
        <v>30</v>
      </c>
    </row>
    <row r="55" spans="1:2" x14ac:dyDescent="0.25">
      <c r="A55" t="s">
        <v>358</v>
      </c>
      <c r="B55">
        <v>54</v>
      </c>
    </row>
    <row r="56" spans="1:2" x14ac:dyDescent="0.25">
      <c r="A56" t="s">
        <v>357</v>
      </c>
      <c r="B56">
        <v>3</v>
      </c>
    </row>
    <row r="57" spans="1:2" x14ac:dyDescent="0.25">
      <c r="A57" t="s">
        <v>357</v>
      </c>
      <c r="B57">
        <v>102</v>
      </c>
    </row>
    <row r="58" spans="1:2" x14ac:dyDescent="0.25">
      <c r="A58" t="s">
        <v>412</v>
      </c>
      <c r="B58">
        <v>30</v>
      </c>
    </row>
    <row r="59" spans="1:2" ht="30" x14ac:dyDescent="0.25">
      <c r="A59" s="1" t="s">
        <v>394</v>
      </c>
      <c r="B59" s="1">
        <v>120</v>
      </c>
    </row>
    <row r="60" spans="1:2" x14ac:dyDescent="0.25">
      <c r="A60" t="s">
        <v>406</v>
      </c>
      <c r="B60">
        <v>102</v>
      </c>
    </row>
    <row r="61" spans="1:2" x14ac:dyDescent="0.25">
      <c r="A61" s="1" t="s">
        <v>405</v>
      </c>
      <c r="B61" s="1">
        <v>10</v>
      </c>
    </row>
    <row r="62" spans="1:2" x14ac:dyDescent="0.25">
      <c r="A62" t="s">
        <v>413</v>
      </c>
      <c r="B62">
        <v>9</v>
      </c>
    </row>
    <row r="63" spans="1:2" x14ac:dyDescent="0.25">
      <c r="A63" t="s">
        <v>207</v>
      </c>
      <c r="B63">
        <v>6</v>
      </c>
    </row>
    <row r="64" spans="1:2" x14ac:dyDescent="0.25">
      <c r="A64" t="s">
        <v>207</v>
      </c>
      <c r="B64">
        <v>102</v>
      </c>
    </row>
    <row r="65" spans="1:2" x14ac:dyDescent="0.25">
      <c r="A65" s="41" t="s">
        <v>207</v>
      </c>
      <c r="B65" s="41">
        <f>126*4</f>
        <v>504</v>
      </c>
    </row>
    <row r="66" spans="1:2" x14ac:dyDescent="0.25">
      <c r="A66" s="1" t="s">
        <v>414</v>
      </c>
      <c r="B66" s="1">
        <v>120</v>
      </c>
    </row>
    <row r="67" spans="1:2" x14ac:dyDescent="0.25">
      <c r="A67" t="s">
        <v>219</v>
      </c>
      <c r="B67">
        <v>108</v>
      </c>
    </row>
    <row r="68" spans="1:2" x14ac:dyDescent="0.25">
      <c r="A68" t="s">
        <v>219</v>
      </c>
      <c r="B68">
        <v>150</v>
      </c>
    </row>
    <row r="69" spans="1:2" x14ac:dyDescent="0.25">
      <c r="A69" t="s">
        <v>415</v>
      </c>
      <c r="B69">
        <v>216</v>
      </c>
    </row>
    <row r="70" spans="1:2" x14ac:dyDescent="0.25">
      <c r="A70" t="s">
        <v>415</v>
      </c>
      <c r="B70">
        <v>120</v>
      </c>
    </row>
    <row r="71" spans="1:2" x14ac:dyDescent="0.25">
      <c r="A71" s="1" t="s">
        <v>415</v>
      </c>
      <c r="B71" s="1">
        <v>120</v>
      </c>
    </row>
    <row r="72" spans="1:2" x14ac:dyDescent="0.25">
      <c r="A72" t="s">
        <v>415</v>
      </c>
      <c r="B72">
        <v>102</v>
      </c>
    </row>
    <row r="73" spans="1:2" x14ac:dyDescent="0.25">
      <c r="A73" t="s">
        <v>401</v>
      </c>
      <c r="B73">
        <v>12</v>
      </c>
    </row>
    <row r="74" spans="1:2" x14ac:dyDescent="0.25">
      <c r="A74" s="41" t="s">
        <v>335</v>
      </c>
      <c r="B74" s="41">
        <f>253*4</f>
        <v>1012</v>
      </c>
    </row>
    <row r="75" spans="1:2" x14ac:dyDescent="0.25">
      <c r="A75" t="s">
        <v>239</v>
      </c>
      <c r="B75">
        <v>108</v>
      </c>
    </row>
    <row r="76" spans="1:2" x14ac:dyDescent="0.25">
      <c r="A76" t="s">
        <v>239</v>
      </c>
      <c r="B76">
        <v>60</v>
      </c>
    </row>
    <row r="77" spans="1:2" x14ac:dyDescent="0.25">
      <c r="A77" t="s">
        <v>259</v>
      </c>
      <c r="B77">
        <v>6</v>
      </c>
    </row>
  </sheetData>
  <sortState ref="A2:B77">
    <sortCondition ref="A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E1" sqref="E1:G22"/>
    </sheetView>
  </sheetViews>
  <sheetFormatPr defaultRowHeight="15" x14ac:dyDescent="0.25"/>
  <cols>
    <col min="1" max="1" width="25.28515625" bestFit="1" customWidth="1"/>
    <col min="2" max="2" width="18.28515625" bestFit="1" customWidth="1"/>
    <col min="4" max="4" width="12.28515625" bestFit="1" customWidth="1"/>
    <col min="5" max="5" width="18.42578125" bestFit="1" customWidth="1"/>
    <col min="6" max="6" width="11.140625" bestFit="1" customWidth="1"/>
  </cols>
  <sheetData>
    <row r="1" spans="1:7" x14ac:dyDescent="0.25">
      <c r="A1" s="19" t="s">
        <v>215</v>
      </c>
      <c r="B1" s="20" t="s">
        <v>337</v>
      </c>
      <c r="E1" s="19" t="s">
        <v>215</v>
      </c>
      <c r="F1" s="20" t="s">
        <v>338</v>
      </c>
    </row>
    <row r="2" spans="1:7" x14ac:dyDescent="0.25">
      <c r="A2" s="48" t="s">
        <v>324</v>
      </c>
      <c r="B2" s="53">
        <v>204</v>
      </c>
      <c r="D2" t="s">
        <v>359</v>
      </c>
      <c r="E2" s="25" t="s">
        <v>321</v>
      </c>
      <c r="F2" s="22">
        <f>SUM(B2:B7)</f>
        <v>1176</v>
      </c>
      <c r="G2">
        <v>200</v>
      </c>
    </row>
    <row r="3" spans="1:7" x14ac:dyDescent="0.25">
      <c r="A3" s="42" t="s">
        <v>324</v>
      </c>
      <c r="B3" s="43">
        <v>12</v>
      </c>
      <c r="D3" t="s">
        <v>359</v>
      </c>
      <c r="E3" s="25" t="s">
        <v>254</v>
      </c>
      <c r="F3" s="22">
        <f>SUM(B8:B11)</f>
        <v>1185</v>
      </c>
      <c r="G3">
        <v>300</v>
      </c>
    </row>
    <row r="4" spans="1:7" x14ac:dyDescent="0.25">
      <c r="A4" s="21" t="s">
        <v>324</v>
      </c>
      <c r="B4" s="44">
        <f>3*252</f>
        <v>756</v>
      </c>
      <c r="E4" s="25" t="s">
        <v>202</v>
      </c>
      <c r="F4" s="22">
        <f>SUM(B12:B13)</f>
        <v>510</v>
      </c>
    </row>
    <row r="5" spans="1:7" x14ac:dyDescent="0.25">
      <c r="A5" s="52" t="s">
        <v>324</v>
      </c>
      <c r="B5" s="56">
        <v>54</v>
      </c>
      <c r="E5" s="25" t="s">
        <v>216</v>
      </c>
      <c r="F5" s="22">
        <f>SUM(B14:B18)</f>
        <v>373</v>
      </c>
      <c r="G5">
        <v>46</v>
      </c>
    </row>
    <row r="6" spans="1:7" x14ac:dyDescent="0.25">
      <c r="A6" s="50" t="s">
        <v>324</v>
      </c>
      <c r="B6" s="54">
        <v>30</v>
      </c>
      <c r="E6" s="25" t="s">
        <v>330</v>
      </c>
      <c r="F6" s="22">
        <v>256</v>
      </c>
      <c r="G6">
        <v>140</v>
      </c>
    </row>
    <row r="7" spans="1:7" ht="15.75" thickBot="1" x14ac:dyDescent="0.3">
      <c r="A7" s="51" t="s">
        <v>324</v>
      </c>
      <c r="B7" s="55">
        <v>120</v>
      </c>
      <c r="E7" s="25" t="s">
        <v>357</v>
      </c>
      <c r="F7" s="22">
        <v>140</v>
      </c>
      <c r="G7">
        <v>234</v>
      </c>
    </row>
    <row r="8" spans="1:7" x14ac:dyDescent="0.25">
      <c r="A8" s="18" t="s">
        <v>254</v>
      </c>
      <c r="B8" s="18">
        <v>120</v>
      </c>
      <c r="D8" t="s">
        <v>359</v>
      </c>
      <c r="E8" s="25" t="s">
        <v>331</v>
      </c>
      <c r="F8" s="22">
        <f>SUM(B24:B28)</f>
        <v>1140</v>
      </c>
      <c r="G8">
        <v>100</v>
      </c>
    </row>
    <row r="9" spans="1:7" x14ac:dyDescent="0.25">
      <c r="A9" s="47" t="s">
        <v>254</v>
      </c>
      <c r="B9" s="47">
        <v>51</v>
      </c>
      <c r="E9" s="25" t="s">
        <v>221</v>
      </c>
      <c r="F9" s="22">
        <f>SUM(B29:B32)</f>
        <v>540</v>
      </c>
      <c r="G9">
        <v>100</v>
      </c>
    </row>
    <row r="10" spans="1:7" x14ac:dyDescent="0.25">
      <c r="A10" s="28" t="s">
        <v>254</v>
      </c>
      <c r="B10" s="28">
        <v>6</v>
      </c>
      <c r="E10" s="25" t="s">
        <v>332</v>
      </c>
      <c r="F10" s="22">
        <f>SUM(B33:B37)</f>
        <v>318</v>
      </c>
      <c r="G10">
        <v>125</v>
      </c>
    </row>
    <row r="11" spans="1:7" x14ac:dyDescent="0.25">
      <c r="A11" s="49" t="s">
        <v>254</v>
      </c>
      <c r="B11" s="49">
        <f>4*252</f>
        <v>1008</v>
      </c>
      <c r="E11" s="25" t="s">
        <v>375</v>
      </c>
      <c r="F11" s="22">
        <f>SUM(B38:B41)</f>
        <v>2190</v>
      </c>
      <c r="G11">
        <v>200</v>
      </c>
    </row>
    <row r="12" spans="1:7" x14ac:dyDescent="0.25">
      <c r="A12" s="49" t="s">
        <v>202</v>
      </c>
      <c r="B12" s="49">
        <f>2*252</f>
        <v>504</v>
      </c>
      <c r="D12" t="s">
        <v>360</v>
      </c>
      <c r="E12" s="25" t="s">
        <v>266</v>
      </c>
      <c r="F12" s="22">
        <f>SUM(B42:B43,B46,B47,B67,B72)</f>
        <v>222</v>
      </c>
      <c r="G12">
        <v>100</v>
      </c>
    </row>
    <row r="13" spans="1:7" x14ac:dyDescent="0.25">
      <c r="A13" s="28" t="s">
        <v>202</v>
      </c>
      <c r="B13" s="28">
        <v>6</v>
      </c>
      <c r="D13" t="s">
        <v>360</v>
      </c>
      <c r="E13" s="25" t="s">
        <v>268</v>
      </c>
      <c r="F13" s="22">
        <f>(9+282)</f>
        <v>291</v>
      </c>
      <c r="G13">
        <v>700</v>
      </c>
    </row>
    <row r="14" spans="1:7" x14ac:dyDescent="0.25">
      <c r="A14" s="45" t="s">
        <v>216</v>
      </c>
      <c r="B14" s="45">
        <v>162</v>
      </c>
      <c r="D14" t="s">
        <v>360</v>
      </c>
      <c r="E14" s="25" t="s">
        <v>333</v>
      </c>
      <c r="F14" s="22">
        <f>(9+282)</f>
        <v>291</v>
      </c>
      <c r="G14">
        <v>200</v>
      </c>
    </row>
    <row r="15" spans="1:7" x14ac:dyDescent="0.25">
      <c r="A15" s="46" t="s">
        <v>216</v>
      </c>
      <c r="B15" s="46">
        <v>90</v>
      </c>
      <c r="D15" t="s">
        <v>360</v>
      </c>
      <c r="E15" s="25" t="s">
        <v>334</v>
      </c>
      <c r="F15" s="22">
        <f>SUM(B48:B51,B71,B66)</f>
        <v>222</v>
      </c>
      <c r="G15">
        <v>400</v>
      </c>
    </row>
    <row r="16" spans="1:7" x14ac:dyDescent="0.25">
      <c r="A16" s="7" t="s">
        <v>216</v>
      </c>
      <c r="B16" s="7">
        <v>10</v>
      </c>
      <c r="E16" s="25" t="s">
        <v>327</v>
      </c>
      <c r="F16" s="22">
        <f>SUM(B52:B55)</f>
        <v>525</v>
      </c>
      <c r="G16">
        <v>200</v>
      </c>
    </row>
    <row r="17" spans="1:7" x14ac:dyDescent="0.25">
      <c r="A17" s="47" t="s">
        <v>216</v>
      </c>
      <c r="B17" s="47">
        <v>102</v>
      </c>
      <c r="D17" t="s">
        <v>359</v>
      </c>
      <c r="E17" s="25" t="s">
        <v>325</v>
      </c>
      <c r="F17" s="22">
        <f>SUM(B56:B60)</f>
        <v>570</v>
      </c>
    </row>
    <row r="18" spans="1:7" x14ac:dyDescent="0.25">
      <c r="A18" s="28" t="s">
        <v>216</v>
      </c>
      <c r="B18" s="28">
        <v>9</v>
      </c>
      <c r="E18" s="25" t="s">
        <v>335</v>
      </c>
      <c r="F18" s="22">
        <f>SUM(B61)</f>
        <v>1012</v>
      </c>
      <c r="G18" t="s">
        <v>374</v>
      </c>
    </row>
    <row r="19" spans="1:7" x14ac:dyDescent="0.25">
      <c r="A19" s="45" t="s">
        <v>217</v>
      </c>
      <c r="B19" s="45">
        <v>108</v>
      </c>
      <c r="E19" s="25" t="s">
        <v>336</v>
      </c>
      <c r="F19" s="22">
        <f>SUM(B62:B64)</f>
        <v>174</v>
      </c>
      <c r="G19">
        <v>24</v>
      </c>
    </row>
    <row r="20" spans="1:7" ht="15.75" thickBot="1" x14ac:dyDescent="0.3">
      <c r="A20" s="46" t="s">
        <v>217</v>
      </c>
      <c r="B20" s="46">
        <v>60</v>
      </c>
      <c r="E20" s="71" t="s">
        <v>354</v>
      </c>
      <c r="F20" s="27">
        <v>4</v>
      </c>
      <c r="G20">
        <v>35</v>
      </c>
    </row>
    <row r="21" spans="1:7" x14ac:dyDescent="0.25">
      <c r="A21" s="18" t="s">
        <v>217</v>
      </c>
      <c r="B21" s="18">
        <v>120</v>
      </c>
      <c r="E21" s="73" t="s">
        <v>361</v>
      </c>
    </row>
    <row r="22" spans="1:7" x14ac:dyDescent="0.25">
      <c r="A22" s="47" t="s">
        <v>257</v>
      </c>
      <c r="B22" s="47">
        <v>102</v>
      </c>
      <c r="E22" s="73" t="s">
        <v>373</v>
      </c>
      <c r="G22">
        <v>200</v>
      </c>
    </row>
    <row r="23" spans="1:7" x14ac:dyDescent="0.25">
      <c r="A23" s="28" t="s">
        <v>257</v>
      </c>
      <c r="B23" s="28">
        <v>6</v>
      </c>
    </row>
    <row r="24" spans="1:7" x14ac:dyDescent="0.25">
      <c r="A24" s="45" t="s">
        <v>322</v>
      </c>
      <c r="B24" s="45">
        <v>432</v>
      </c>
    </row>
    <row r="25" spans="1:7" x14ac:dyDescent="0.25">
      <c r="A25" s="46" t="s">
        <v>322</v>
      </c>
      <c r="B25" s="46">
        <v>240</v>
      </c>
    </row>
    <row r="26" spans="1:7" x14ac:dyDescent="0.25">
      <c r="A26" s="18" t="s">
        <v>247</v>
      </c>
      <c r="B26" s="18">
        <v>240</v>
      </c>
    </row>
    <row r="27" spans="1:7" x14ac:dyDescent="0.25">
      <c r="A27" s="47" t="s">
        <v>261</v>
      </c>
      <c r="B27" s="47">
        <v>204</v>
      </c>
    </row>
    <row r="28" spans="1:7" x14ac:dyDescent="0.25">
      <c r="A28" s="28" t="s">
        <v>261</v>
      </c>
      <c r="B28" s="28">
        <v>24</v>
      </c>
    </row>
    <row r="29" spans="1:7" x14ac:dyDescent="0.25">
      <c r="A29" s="45" t="s">
        <v>235</v>
      </c>
      <c r="B29" s="45">
        <v>270</v>
      </c>
    </row>
    <row r="30" spans="1:7" x14ac:dyDescent="0.25">
      <c r="A30" s="46" t="s">
        <v>235</v>
      </c>
      <c r="B30" s="46">
        <v>150</v>
      </c>
    </row>
    <row r="31" spans="1:7" x14ac:dyDescent="0.25">
      <c r="A31" s="47" t="s">
        <v>258</v>
      </c>
      <c r="B31" s="47">
        <v>102</v>
      </c>
    </row>
    <row r="32" spans="1:7" x14ac:dyDescent="0.25">
      <c r="A32" s="28" t="s">
        <v>258</v>
      </c>
      <c r="B32" s="28">
        <v>18</v>
      </c>
    </row>
    <row r="33" spans="1:2" x14ac:dyDescent="0.25">
      <c r="A33" s="45" t="s">
        <v>236</v>
      </c>
      <c r="B33" s="45">
        <v>54</v>
      </c>
    </row>
    <row r="34" spans="1:2" x14ac:dyDescent="0.25">
      <c r="A34" s="46" t="s">
        <v>236</v>
      </c>
      <c r="B34" s="46">
        <v>90</v>
      </c>
    </row>
    <row r="35" spans="1:2" x14ac:dyDescent="0.25">
      <c r="A35" s="18" t="s">
        <v>256</v>
      </c>
      <c r="B35" s="18">
        <v>120</v>
      </c>
    </row>
    <row r="36" spans="1:2" x14ac:dyDescent="0.25">
      <c r="A36" s="47" t="s">
        <v>264</v>
      </c>
      <c r="B36" s="47">
        <v>51</v>
      </c>
    </row>
    <row r="37" spans="1:2" x14ac:dyDescent="0.25">
      <c r="A37" s="28" t="s">
        <v>264</v>
      </c>
      <c r="B37" s="28">
        <v>3</v>
      </c>
    </row>
    <row r="38" spans="1:2" x14ac:dyDescent="0.25">
      <c r="A38" s="18" t="s">
        <v>255</v>
      </c>
      <c r="B38" s="18">
        <v>120</v>
      </c>
    </row>
    <row r="39" spans="1:2" x14ac:dyDescent="0.25">
      <c r="A39" s="47" t="s">
        <v>265</v>
      </c>
      <c r="B39" s="47">
        <v>204</v>
      </c>
    </row>
    <row r="40" spans="1:2" x14ac:dyDescent="0.25">
      <c r="A40" s="28" t="s">
        <v>265</v>
      </c>
      <c r="B40" s="28">
        <v>21</v>
      </c>
    </row>
    <row r="41" spans="1:2" x14ac:dyDescent="0.25">
      <c r="A41" s="49" t="s">
        <v>206</v>
      </c>
      <c r="B41" s="49">
        <v>1845</v>
      </c>
    </row>
    <row r="42" spans="1:2" x14ac:dyDescent="0.25">
      <c r="A42" s="47" t="s">
        <v>266</v>
      </c>
      <c r="B42" s="47">
        <v>51</v>
      </c>
    </row>
    <row r="43" spans="1:2" x14ac:dyDescent="0.25">
      <c r="A43" s="28" t="s">
        <v>266</v>
      </c>
      <c r="B43" s="28">
        <v>3</v>
      </c>
    </row>
    <row r="44" spans="1:2" x14ac:dyDescent="0.25">
      <c r="A44" s="28" t="s">
        <v>268</v>
      </c>
      <c r="B44" s="28">
        <v>9</v>
      </c>
    </row>
    <row r="45" spans="1:2" x14ac:dyDescent="0.25">
      <c r="A45" s="28" t="s">
        <v>267</v>
      </c>
      <c r="B45" s="28">
        <v>9</v>
      </c>
    </row>
    <row r="46" spans="1:2" x14ac:dyDescent="0.25">
      <c r="A46" s="45" t="s">
        <v>237</v>
      </c>
      <c r="B46" s="45">
        <v>54</v>
      </c>
    </row>
    <row r="47" spans="1:2" x14ac:dyDescent="0.25">
      <c r="A47" s="46" t="s">
        <v>237</v>
      </c>
      <c r="B47" s="46">
        <v>30</v>
      </c>
    </row>
    <row r="48" spans="1:2" x14ac:dyDescent="0.25">
      <c r="A48" s="47" t="s">
        <v>329</v>
      </c>
      <c r="B48" s="47">
        <v>51</v>
      </c>
    </row>
    <row r="49" spans="1:2" x14ac:dyDescent="0.25">
      <c r="A49" s="28" t="s">
        <v>328</v>
      </c>
      <c r="B49" s="28">
        <v>3</v>
      </c>
    </row>
    <row r="50" spans="1:2" x14ac:dyDescent="0.25">
      <c r="A50" s="45" t="s">
        <v>234</v>
      </c>
      <c r="B50" s="45">
        <v>54</v>
      </c>
    </row>
    <row r="51" spans="1:2" x14ac:dyDescent="0.25">
      <c r="A51" s="46" t="s">
        <v>234</v>
      </c>
      <c r="B51" s="46">
        <v>30</v>
      </c>
    </row>
    <row r="52" spans="1:2" x14ac:dyDescent="0.25">
      <c r="A52" s="28" t="s">
        <v>327</v>
      </c>
      <c r="B52" s="28">
        <v>3</v>
      </c>
    </row>
    <row r="53" spans="1:2" x14ac:dyDescent="0.25">
      <c r="A53" s="47" t="s">
        <v>327</v>
      </c>
      <c r="B53" s="47">
        <v>102</v>
      </c>
    </row>
    <row r="54" spans="1:2" x14ac:dyDescent="0.25">
      <c r="A54" s="45" t="s">
        <v>219</v>
      </c>
      <c r="B54" s="45">
        <v>270</v>
      </c>
    </row>
    <row r="55" spans="1:2" x14ac:dyDescent="0.25">
      <c r="A55" s="46" t="s">
        <v>219</v>
      </c>
      <c r="B55" s="46">
        <v>150</v>
      </c>
    </row>
    <row r="56" spans="1:2" x14ac:dyDescent="0.25">
      <c r="A56" s="45" t="s">
        <v>323</v>
      </c>
      <c r="B56" s="45">
        <v>216</v>
      </c>
    </row>
    <row r="57" spans="1:2" x14ac:dyDescent="0.25">
      <c r="A57" s="46" t="s">
        <v>323</v>
      </c>
      <c r="B57" s="46">
        <v>120</v>
      </c>
    </row>
    <row r="58" spans="1:2" x14ac:dyDescent="0.25">
      <c r="A58" s="18" t="s">
        <v>323</v>
      </c>
      <c r="B58" s="18">
        <v>120</v>
      </c>
    </row>
    <row r="59" spans="1:2" x14ac:dyDescent="0.25">
      <c r="A59" s="47" t="s">
        <v>325</v>
      </c>
      <c r="B59" s="47">
        <v>102</v>
      </c>
    </row>
    <row r="60" spans="1:2" x14ac:dyDescent="0.25">
      <c r="A60" s="28" t="s">
        <v>326</v>
      </c>
      <c r="B60" s="28">
        <v>12</v>
      </c>
    </row>
    <row r="61" spans="1:2" x14ac:dyDescent="0.25">
      <c r="A61" s="49" t="s">
        <v>205</v>
      </c>
      <c r="B61" s="49">
        <f>253*4</f>
        <v>1012</v>
      </c>
    </row>
    <row r="62" spans="1:2" x14ac:dyDescent="0.25">
      <c r="A62" s="45" t="s">
        <v>239</v>
      </c>
      <c r="B62" s="45">
        <v>108</v>
      </c>
    </row>
    <row r="63" spans="1:2" x14ac:dyDescent="0.25">
      <c r="A63" s="46" t="s">
        <v>239</v>
      </c>
      <c r="B63" s="46">
        <v>60</v>
      </c>
    </row>
    <row r="64" spans="1:2" x14ac:dyDescent="0.25">
      <c r="A64" s="28" t="s">
        <v>259</v>
      </c>
      <c r="B64" s="28">
        <v>6</v>
      </c>
    </row>
    <row r="65" spans="1:2" x14ac:dyDescent="0.25">
      <c r="A65" s="41"/>
      <c r="B65" s="41"/>
    </row>
    <row r="66" spans="1:2" x14ac:dyDescent="0.25">
      <c r="A66" s="46" t="s">
        <v>350</v>
      </c>
      <c r="B66" s="46">
        <v>30</v>
      </c>
    </row>
    <row r="67" spans="1:2" x14ac:dyDescent="0.25">
      <c r="A67" s="46" t="s">
        <v>351</v>
      </c>
      <c r="B67" s="46">
        <v>30</v>
      </c>
    </row>
    <row r="68" spans="1:2" x14ac:dyDescent="0.25">
      <c r="A68" s="46" t="s">
        <v>353</v>
      </c>
      <c r="B68" s="46">
        <v>120</v>
      </c>
    </row>
    <row r="69" spans="1:2" x14ac:dyDescent="0.25">
      <c r="A69" s="46" t="s">
        <v>352</v>
      </c>
      <c r="B69" s="46">
        <v>120</v>
      </c>
    </row>
    <row r="71" spans="1:2" x14ac:dyDescent="0.25">
      <c r="A71" s="45" t="s">
        <v>350</v>
      </c>
      <c r="B71" s="45">
        <v>54</v>
      </c>
    </row>
    <row r="72" spans="1:2" x14ac:dyDescent="0.25">
      <c r="A72" s="45" t="s">
        <v>351</v>
      </c>
      <c r="B72" s="45">
        <v>54</v>
      </c>
    </row>
    <row r="73" spans="1:2" x14ac:dyDescent="0.25">
      <c r="A73" s="45" t="s">
        <v>353</v>
      </c>
      <c r="B73" s="45">
        <v>162</v>
      </c>
    </row>
    <row r="74" spans="1:2" x14ac:dyDescent="0.25">
      <c r="A74" s="45" t="s">
        <v>352</v>
      </c>
      <c r="B74" s="45">
        <v>162</v>
      </c>
    </row>
  </sheetData>
  <sortState ref="A2:B70">
    <sortCondition ref="A1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Silver Fate</vt:lpstr>
      <vt:lpstr>Nutrients and abiotic</vt:lpstr>
      <vt:lpstr>Lakes</vt:lpstr>
      <vt:lpstr>Tiles</vt:lpstr>
      <vt:lpstr>Misc. sampling</vt:lpstr>
      <vt:lpstr>Pulsed exposure</vt:lpstr>
      <vt:lpstr>August Intensive</vt:lpstr>
      <vt:lpstr>New Total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drearick</dc:creator>
  <cp:lastModifiedBy>User</cp:lastModifiedBy>
  <dcterms:created xsi:type="dcterms:W3CDTF">2014-03-26T20:49:27Z</dcterms:created>
  <dcterms:modified xsi:type="dcterms:W3CDTF">2014-05-20T19:39:22Z</dcterms:modified>
</cp:coreProperties>
</file>