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trentu-my.sharepoint.com/personal/sandraklemet_trentu_ca/Documents/Documents/Etudes/Trent/Xenopoulos lab/Projects/LakeErie_animal-excretion/data/"/>
    </mc:Choice>
  </mc:AlternateContent>
  <xr:revisionPtr revIDLastSave="79" documentId="13_ncr:1_{EA2E9A16-F367-47E5-9F32-F761EF32E94C}" xr6:coauthVersionLast="47" xr6:coauthVersionMax="47" xr10:uidLastSave="{11ECAE85-D764-4A2D-8D0F-766FE5F154D8}"/>
  <bookViews>
    <workbookView xWindow="-110" yWindow="-110" windowWidth="19420" windowHeight="10300" activeTab="3" xr2:uid="{FCD5901F-55C5-46A6-83E9-A175C073FB2F}"/>
  </bookViews>
  <sheets>
    <sheet name="Fishing and Environmental data" sheetId="3" r:id="rId1"/>
    <sheet name="Fish and mussel sampling" sheetId="1" r:id="rId2"/>
    <sheet name="Column headings" sheetId="4" r:id="rId3"/>
    <sheet name="21 08 26 Lake Erie Mastersheet" sheetId="2" r:id="rId4"/>
  </sheets>
  <definedNames>
    <definedName name="_xlnm._FilterDatabase" localSheetId="3" hidden="1">'21 08 26 Lake Erie Mastersheet'!$A$1:$R$160</definedName>
    <definedName name="_xlnm._FilterDatabase" localSheetId="1" hidden="1">'Fish and mussel sampling'!$A$1:$L$160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91" i="2" l="1"/>
  <c r="U91" i="2" s="1"/>
  <c r="T89" i="2"/>
  <c r="U89" i="2" s="1"/>
  <c r="T87" i="2"/>
  <c r="U87" i="2" s="1"/>
  <c r="T85" i="2"/>
  <c r="U85" i="2" s="1"/>
  <c r="T83" i="2"/>
  <c r="U83" i="2" s="1"/>
  <c r="T81" i="2"/>
  <c r="U81" i="2" s="1"/>
  <c r="T79" i="2"/>
  <c r="U79" i="2" s="1"/>
  <c r="T77" i="2"/>
  <c r="T75" i="2"/>
  <c r="U75" i="2" s="1"/>
  <c r="T73" i="2"/>
  <c r="U73" i="2" s="1"/>
  <c r="T71" i="2"/>
  <c r="U71" i="2" s="1"/>
  <c r="T69" i="2"/>
  <c r="U69" i="2" s="1"/>
  <c r="T67" i="2"/>
  <c r="U67" i="2" s="1"/>
  <c r="T65" i="2"/>
  <c r="U65" i="2" s="1"/>
  <c r="T63" i="2"/>
  <c r="U63" i="2" s="1"/>
  <c r="T61" i="2"/>
  <c r="U61" i="2" s="1"/>
  <c r="T59" i="2"/>
  <c r="U59" i="2" s="1"/>
  <c r="T57" i="2"/>
  <c r="T55" i="2"/>
  <c r="T53" i="2"/>
  <c r="U53" i="2" s="1"/>
  <c r="T51" i="2"/>
  <c r="T49"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5" i="2"/>
  <c r="N96" i="2"/>
  <c r="N97" i="2"/>
  <c r="N98" i="2"/>
  <c r="N99" i="2"/>
  <c r="N100" i="2"/>
  <c r="N101" i="2"/>
  <c r="N102" i="2"/>
  <c r="N103" i="2"/>
  <c r="N104" i="2"/>
  <c r="N105" i="2"/>
  <c r="N106" i="2"/>
  <c r="N107" i="2"/>
  <c r="N108" i="2"/>
  <c r="N109" i="2"/>
  <c r="N110" i="2"/>
  <c r="N111" i="2"/>
  <c r="N112" i="2"/>
  <c r="N113"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48" i="2"/>
  <c r="Q117" i="2"/>
  <c r="R117" i="2" s="1"/>
  <c r="Q118" i="2"/>
  <c r="R118" i="2" s="1"/>
  <c r="Q119" i="2"/>
  <c r="R119" i="2" s="1"/>
  <c r="Q120" i="2"/>
  <c r="Q121" i="2"/>
  <c r="R121" i="2" s="1"/>
  <c r="Q122" i="2"/>
  <c r="R122" i="2" s="1"/>
  <c r="Q123" i="2"/>
  <c r="Q124" i="2"/>
  <c r="Q125" i="2"/>
  <c r="Q126" i="2"/>
  <c r="R126" i="2" s="1"/>
  <c r="Q127" i="2"/>
  <c r="R127" i="2" s="1"/>
  <c r="Q128" i="2"/>
  <c r="R128" i="2" s="1"/>
  <c r="Q129" i="2"/>
  <c r="R129" i="2" s="1"/>
  <c r="Q130" i="2"/>
  <c r="R130" i="2" s="1"/>
  <c r="Q131" i="2"/>
  <c r="Q132" i="2"/>
  <c r="Q133" i="2"/>
  <c r="Q134" i="2"/>
  <c r="Q135" i="2"/>
  <c r="R135" i="2" s="1"/>
  <c r="Q136" i="2"/>
  <c r="Q137" i="2"/>
  <c r="Q138" i="2"/>
  <c r="R138" i="2" s="1"/>
  <c r="Q139" i="2"/>
  <c r="R139" i="2" s="1"/>
  <c r="Q140" i="2"/>
  <c r="Q141" i="2"/>
  <c r="Q142" i="2"/>
  <c r="R142" i="2" s="1"/>
  <c r="Q143" i="2"/>
  <c r="R143" i="2" s="1"/>
  <c r="Q144" i="2"/>
  <c r="R144" i="2" s="1"/>
  <c r="Q145" i="2"/>
  <c r="R145" i="2" s="1"/>
  <c r="Q146" i="2"/>
  <c r="R146" i="2" s="1"/>
  <c r="Q147" i="2"/>
  <c r="Q148" i="2"/>
  <c r="Q149" i="2"/>
  <c r="Q150" i="2"/>
  <c r="Q151" i="2"/>
  <c r="Q152" i="2"/>
  <c r="R152" i="2" s="1"/>
  <c r="Q153" i="2"/>
  <c r="R153" i="2" s="1"/>
  <c r="Q154" i="2"/>
  <c r="R154" i="2" s="1"/>
  <c r="Q155" i="2"/>
  <c r="R155" i="2" s="1"/>
  <c r="Q156" i="2"/>
  <c r="R156" i="2" s="1"/>
  <c r="Q157" i="2"/>
  <c r="R157" i="2" s="1"/>
  <c r="Q158" i="2"/>
  <c r="Q159" i="2"/>
  <c r="R159" i="2" s="1"/>
  <c r="Q160" i="2"/>
  <c r="R160" i="2" s="1"/>
  <c r="Q116" i="2"/>
  <c r="Q96" i="2"/>
  <c r="R96" i="2" s="1"/>
  <c r="Q97" i="2"/>
  <c r="Q98" i="2"/>
  <c r="Q99" i="2"/>
  <c r="R99" i="2" s="1"/>
  <c r="Q100" i="2"/>
  <c r="R100" i="2" s="1"/>
  <c r="Q101" i="2"/>
  <c r="R101" i="2" s="1"/>
  <c r="Q102" i="2"/>
  <c r="R102" i="2" s="1"/>
  <c r="Q103" i="2"/>
  <c r="R103" i="2" s="1"/>
  <c r="Q104" i="2"/>
  <c r="R104" i="2" s="1"/>
  <c r="Q105" i="2"/>
  <c r="R105" i="2" s="1"/>
  <c r="Q106" i="2"/>
  <c r="R106" i="2" s="1"/>
  <c r="Q107" i="2"/>
  <c r="R107" i="2" s="1"/>
  <c r="Q108" i="2"/>
  <c r="R108" i="2" s="1"/>
  <c r="Q109" i="2"/>
  <c r="R109" i="2" s="1"/>
  <c r="Q110" i="2"/>
  <c r="R110" i="2" s="1"/>
  <c r="Q111" i="2"/>
  <c r="R111" i="2" s="1"/>
  <c r="Q112" i="2"/>
  <c r="R112" i="2" s="1"/>
  <c r="Q113" i="2"/>
  <c r="R113" i="2" s="1"/>
  <c r="Q114" i="2"/>
  <c r="R114" i="2" s="1"/>
  <c r="Q115" i="2"/>
  <c r="R115" i="2" s="1"/>
  <c r="Q95" i="2"/>
  <c r="Q93" i="2"/>
  <c r="Q94" i="2"/>
  <c r="R94" i="2" s="1"/>
  <c r="Q92" i="2"/>
  <c r="R92" i="2" s="1"/>
  <c r="Q49" i="2"/>
  <c r="R49" i="2" s="1"/>
  <c r="Q50" i="2"/>
  <c r="Q51" i="2"/>
  <c r="Q52" i="2"/>
  <c r="Q53" i="2"/>
  <c r="R53" i="2" s="1"/>
  <c r="Q54" i="2"/>
  <c r="R54" i="2" s="1"/>
  <c r="Q55" i="2"/>
  <c r="Q56" i="2"/>
  <c r="R56" i="2" s="1"/>
  <c r="Q57" i="2"/>
  <c r="R57" i="2" s="1"/>
  <c r="Q58" i="2"/>
  <c r="Q59" i="2"/>
  <c r="R59" i="2" s="1"/>
  <c r="Q60" i="2"/>
  <c r="R60" i="2" s="1"/>
  <c r="Q61" i="2"/>
  <c r="R61" i="2" s="1"/>
  <c r="Q62" i="2"/>
  <c r="R62" i="2" s="1"/>
  <c r="Q63" i="2"/>
  <c r="R63" i="2" s="1"/>
  <c r="Q64" i="2"/>
  <c r="R64" i="2" s="1"/>
  <c r="Q65" i="2"/>
  <c r="R65" i="2" s="1"/>
  <c r="Q66" i="2"/>
  <c r="R66" i="2" s="1"/>
  <c r="Q67" i="2"/>
  <c r="R67" i="2" s="1"/>
  <c r="Q68" i="2"/>
  <c r="R68" i="2" s="1"/>
  <c r="Q69" i="2"/>
  <c r="R69" i="2" s="1"/>
  <c r="Q70" i="2"/>
  <c r="R70" i="2" s="1"/>
  <c r="Q71" i="2"/>
  <c r="R71" i="2" s="1"/>
  <c r="Q72" i="2"/>
  <c r="R72" i="2" s="1"/>
  <c r="Q73" i="2"/>
  <c r="R73" i="2" s="1"/>
  <c r="Q74" i="2"/>
  <c r="R74" i="2" s="1"/>
  <c r="Q75" i="2"/>
  <c r="R75" i="2" s="1"/>
  <c r="Q76" i="2"/>
  <c r="R76" i="2" s="1"/>
  <c r="Q77" i="2"/>
  <c r="Q78" i="2"/>
  <c r="R78" i="2" s="1"/>
  <c r="Q79" i="2"/>
  <c r="R79" i="2" s="1"/>
  <c r="Q80" i="2"/>
  <c r="R80" i="2" s="1"/>
  <c r="Q82" i="2"/>
  <c r="R82" i="2" s="1"/>
  <c r="Q83" i="2"/>
  <c r="R83" i="2" s="1"/>
  <c r="Q84" i="2"/>
  <c r="R84" i="2" s="1"/>
  <c r="Q85" i="2"/>
  <c r="R85" i="2" s="1"/>
  <c r="Q86" i="2"/>
  <c r="R86" i="2" s="1"/>
  <c r="Q87" i="2"/>
  <c r="R87" i="2" s="1"/>
  <c r="Q88" i="2"/>
  <c r="R88" i="2" s="1"/>
  <c r="Q89" i="2"/>
  <c r="R89" i="2" s="1"/>
  <c r="Q90" i="2"/>
  <c r="R90" i="2" s="1"/>
  <c r="Q91" i="2"/>
  <c r="R91" i="2" s="1"/>
  <c r="Q48" i="2"/>
  <c r="T117" i="2"/>
  <c r="U117" i="2" s="1"/>
  <c r="T118" i="2"/>
  <c r="U118" i="2" s="1"/>
  <c r="T119" i="2"/>
  <c r="U119" i="2" s="1"/>
  <c r="T120" i="2"/>
  <c r="T121" i="2"/>
  <c r="T122" i="2"/>
  <c r="T123" i="2"/>
  <c r="T124" i="2"/>
  <c r="T125" i="2"/>
  <c r="T126" i="2"/>
  <c r="U126" i="2" s="1"/>
  <c r="T127" i="2"/>
  <c r="U127" i="2" s="1"/>
  <c r="T128" i="2"/>
  <c r="U128" i="2" s="1"/>
  <c r="T129" i="2"/>
  <c r="U129" i="2" s="1"/>
  <c r="T130" i="2"/>
  <c r="T131" i="2"/>
  <c r="T132" i="2"/>
  <c r="T133" i="2"/>
  <c r="T134" i="2"/>
  <c r="T135" i="2"/>
  <c r="T136" i="2"/>
  <c r="T137" i="2"/>
  <c r="T138" i="2"/>
  <c r="U138" i="2" s="1"/>
  <c r="T139" i="2"/>
  <c r="U139" i="2" s="1"/>
  <c r="T140" i="2"/>
  <c r="T141" i="2"/>
  <c r="T142" i="2"/>
  <c r="U142" i="2" s="1"/>
  <c r="T143" i="2"/>
  <c r="U143" i="2" s="1"/>
  <c r="T144" i="2"/>
  <c r="U144" i="2" s="1"/>
  <c r="T145" i="2"/>
  <c r="U145" i="2" s="1"/>
  <c r="T146" i="2"/>
  <c r="T147" i="2"/>
  <c r="T148" i="2"/>
  <c r="T149" i="2"/>
  <c r="T150" i="2"/>
  <c r="T151" i="2"/>
  <c r="T152" i="2"/>
  <c r="U152" i="2" s="1"/>
  <c r="T153" i="2"/>
  <c r="U153" i="2" s="1"/>
  <c r="T154" i="2"/>
  <c r="U154" i="2" s="1"/>
  <c r="T155" i="2"/>
  <c r="U155" i="2" s="1"/>
  <c r="T156" i="2"/>
  <c r="U156" i="2" s="1"/>
  <c r="T157" i="2"/>
  <c r="U157" i="2" s="1"/>
  <c r="T158" i="2"/>
  <c r="T159" i="2"/>
  <c r="U159" i="2" s="1"/>
  <c r="T160" i="2"/>
  <c r="U160" i="2" s="1"/>
  <c r="T116" i="2"/>
  <c r="U116" i="2" s="1"/>
  <c r="T96" i="2"/>
  <c r="U96" i="2" s="1"/>
  <c r="T97" i="2"/>
  <c r="T98" i="2"/>
  <c r="T99" i="2"/>
  <c r="U99" i="2" s="1"/>
  <c r="T100" i="2"/>
  <c r="U100" i="2" s="1"/>
  <c r="T101" i="2"/>
  <c r="U101" i="2" s="1"/>
  <c r="T102" i="2"/>
  <c r="U102" i="2" s="1"/>
  <c r="T103" i="2"/>
  <c r="U103" i="2" s="1"/>
  <c r="T104" i="2"/>
  <c r="T105" i="2"/>
  <c r="U105" i="2" s="1"/>
  <c r="T106" i="2"/>
  <c r="U106" i="2" s="1"/>
  <c r="T107" i="2"/>
  <c r="U107" i="2" s="1"/>
  <c r="T108" i="2"/>
  <c r="U108" i="2" s="1"/>
  <c r="T109" i="2"/>
  <c r="U109" i="2" s="1"/>
  <c r="T110" i="2"/>
  <c r="U110" i="2" s="1"/>
  <c r="T111" i="2"/>
  <c r="U111" i="2" s="1"/>
  <c r="T112" i="2"/>
  <c r="U112" i="2" s="1"/>
  <c r="T113" i="2"/>
  <c r="U113" i="2" s="1"/>
  <c r="T114" i="2"/>
  <c r="U114" i="2" s="1"/>
  <c r="T115" i="2"/>
  <c r="U115" i="2" s="1"/>
  <c r="T95" i="2"/>
  <c r="T50" i="2"/>
  <c r="T52" i="2"/>
  <c r="T54" i="2"/>
  <c r="U54" i="2" s="1"/>
  <c r="T56" i="2"/>
  <c r="U56" i="2" s="1"/>
  <c r="T58" i="2"/>
  <c r="T60" i="2"/>
  <c r="U60" i="2" s="1"/>
  <c r="T62" i="2"/>
  <c r="U62" i="2" s="1"/>
  <c r="T64" i="2"/>
  <c r="U64" i="2" s="1"/>
  <c r="T66" i="2"/>
  <c r="U66" i="2" s="1"/>
  <c r="T68" i="2"/>
  <c r="U68" i="2" s="1"/>
  <c r="T70" i="2"/>
  <c r="U70" i="2" s="1"/>
  <c r="T72" i="2"/>
  <c r="U72" i="2" s="1"/>
  <c r="T74" i="2"/>
  <c r="U74" i="2" s="1"/>
  <c r="T76" i="2"/>
  <c r="U76" i="2" s="1"/>
  <c r="T78" i="2"/>
  <c r="U78" i="2" s="1"/>
  <c r="T80" i="2"/>
  <c r="U80" i="2" s="1"/>
  <c r="T82" i="2"/>
  <c r="U82" i="2" s="1"/>
  <c r="T84" i="2"/>
  <c r="U84" i="2" s="1"/>
  <c r="T86" i="2"/>
  <c r="U86" i="2" s="1"/>
  <c r="T88" i="2"/>
  <c r="U88" i="2" s="1"/>
  <c r="T90" i="2"/>
  <c r="U90" i="2" s="1"/>
  <c r="T92" i="2"/>
  <c r="U92" i="2" s="1"/>
  <c r="T93" i="2"/>
  <c r="T94" i="2"/>
  <c r="U94" i="2" s="1"/>
  <c r="T48" i="2"/>
  <c r="J158" i="2"/>
  <c r="J151" i="2"/>
  <c r="J150" i="2"/>
  <c r="J149" i="2"/>
  <c r="J148" i="2"/>
  <c r="J147" i="2"/>
  <c r="J146" i="2"/>
  <c r="J141" i="2"/>
  <c r="J140" i="2"/>
  <c r="J137" i="2"/>
  <c r="J136" i="2"/>
  <c r="J135" i="2"/>
  <c r="J134" i="2"/>
  <c r="J133" i="2"/>
  <c r="J132" i="2"/>
  <c r="J131" i="2"/>
  <c r="J130" i="2"/>
  <c r="J125" i="2"/>
  <c r="J124" i="2"/>
  <c r="J123" i="2"/>
  <c r="J122" i="2"/>
  <c r="J121" i="2"/>
  <c r="J120" i="2"/>
  <c r="J116" i="2"/>
  <c r="J104" i="2"/>
  <c r="J98" i="2"/>
  <c r="R98" i="2" s="1"/>
  <c r="J97" i="2"/>
  <c r="J95" i="2"/>
  <c r="J77" i="2"/>
  <c r="J58" i="2"/>
  <c r="J57" i="2"/>
  <c r="J56" i="2"/>
  <c r="J55" i="2"/>
  <c r="J52" i="2"/>
  <c r="J51" i="2"/>
  <c r="J50" i="2"/>
  <c r="J49" i="2"/>
  <c r="J48" i="2"/>
  <c r="I77" i="1"/>
  <c r="I70" i="1"/>
  <c r="I58" i="1"/>
  <c r="I69" i="1"/>
  <c r="I123" i="1"/>
  <c r="I68" i="1"/>
  <c r="I67" i="1"/>
  <c r="I19" i="1"/>
  <c r="I18" i="1"/>
  <c r="I62" i="1"/>
  <c r="I57" i="1"/>
  <c r="I56" i="1"/>
  <c r="I55" i="1"/>
  <c r="I54" i="1"/>
  <c r="I53" i="1"/>
  <c r="I52" i="1"/>
  <c r="I51" i="1"/>
  <c r="I46" i="1"/>
  <c r="I43" i="1"/>
  <c r="I44" i="1"/>
  <c r="I16" i="1"/>
  <c r="I45" i="1"/>
  <c r="I42" i="1"/>
  <c r="R151" i="2" l="1"/>
  <c r="U95" i="2"/>
  <c r="R77" i="2"/>
  <c r="R95" i="2"/>
  <c r="R158" i="2"/>
  <c r="R150" i="2"/>
  <c r="R134" i="2"/>
  <c r="U149" i="2"/>
  <c r="U141" i="2"/>
  <c r="R52" i="2"/>
  <c r="R149" i="2"/>
  <c r="R141" i="2"/>
  <c r="R133" i="2"/>
  <c r="R125" i="2"/>
  <c r="U132" i="2"/>
  <c r="U124" i="2"/>
  <c r="R48" i="2"/>
  <c r="R51" i="2"/>
  <c r="R148" i="2"/>
  <c r="R140" i="2"/>
  <c r="R132" i="2"/>
  <c r="R124" i="2"/>
  <c r="R58" i="2"/>
  <c r="R50" i="2"/>
  <c r="R147" i="2"/>
  <c r="R131" i="2"/>
  <c r="R123" i="2"/>
  <c r="U77" i="2"/>
  <c r="R116" i="2"/>
  <c r="R137" i="2"/>
  <c r="U136" i="2"/>
  <c r="U120" i="2"/>
  <c r="R55" i="2"/>
  <c r="R136" i="2"/>
  <c r="R120" i="2"/>
  <c r="R97" i="2"/>
  <c r="U55" i="2"/>
  <c r="U137" i="2"/>
  <c r="U133" i="2"/>
  <c r="U125" i="2"/>
  <c r="U98" i="2"/>
  <c r="U48" i="2"/>
  <c r="U58" i="2"/>
  <c r="U50" i="2"/>
  <c r="U97" i="2"/>
  <c r="U151" i="2"/>
  <c r="U147" i="2"/>
  <c r="U135" i="2"/>
  <c r="U131" i="2"/>
  <c r="U123" i="2"/>
  <c r="U49" i="2"/>
  <c r="U57" i="2"/>
  <c r="U121" i="2"/>
  <c r="U52" i="2"/>
  <c r="U148" i="2"/>
  <c r="U140" i="2"/>
  <c r="U104" i="2"/>
  <c r="U158" i="2"/>
  <c r="U150" i="2"/>
  <c r="U146" i="2"/>
  <c r="U134" i="2"/>
  <c r="U130" i="2"/>
  <c r="U122" i="2"/>
  <c r="U51" i="2"/>
  <c r="I14" i="1"/>
  <c r="I115" i="1"/>
  <c r="I112" i="1"/>
  <c r="I159" i="1"/>
  <c r="I12" i="1"/>
  <c r="I11" i="1"/>
  <c r="I84" i="1"/>
  <c r="I107" i="1"/>
  <c r="I106" i="1"/>
  <c r="I105" i="1"/>
  <c r="I82" i="1"/>
  <c r="I81" i="1"/>
  <c r="I80" i="1"/>
  <c r="I79" i="1"/>
  <c r="I78" i="1"/>
  <c r="W34" i="2"/>
  <c r="W35" i="2"/>
  <c r="W36" i="2"/>
  <c r="W37" i="2"/>
  <c r="W38" i="2"/>
  <c r="W39" i="2"/>
  <c r="W40" i="2"/>
  <c r="W41" i="2"/>
  <c r="W42" i="2"/>
  <c r="W43" i="2"/>
  <c r="W44" i="2"/>
  <c r="W45" i="2"/>
  <c r="W46" i="2"/>
  <c r="W47" i="2"/>
  <c r="W33" i="2"/>
  <c r="W31" i="2"/>
  <c r="W32" i="2"/>
  <c r="W27" i="2"/>
  <c r="W28" i="2"/>
  <c r="W29" i="2"/>
  <c r="W30" i="2"/>
  <c r="W26" i="2"/>
  <c r="X31" i="2" l="1"/>
  <c r="X26" i="2"/>
  <c r="X27" i="2"/>
  <c r="X28" i="2"/>
  <c r="X29" i="2"/>
  <c r="X33" i="2"/>
  <c r="X34" i="2"/>
  <c r="X35" i="2"/>
  <c r="X36" i="2"/>
  <c r="X37" i="2"/>
  <c r="X38" i="2"/>
  <c r="X39" i="2"/>
  <c r="X40" i="2"/>
  <c r="X41" i="2"/>
  <c r="X42" i="2"/>
  <c r="X44" i="2"/>
  <c r="X45" i="2"/>
  <c r="X46" i="2"/>
  <c r="W24" i="2"/>
  <c r="W25" i="2"/>
  <c r="W14" i="2"/>
  <c r="X14" i="2" s="1"/>
  <c r="W15" i="2"/>
  <c r="X15" i="2" s="1"/>
  <c r="W16" i="2"/>
  <c r="X16" i="2" s="1"/>
  <c r="W17" i="2"/>
  <c r="X17" i="2" s="1"/>
  <c r="W18" i="2"/>
  <c r="X18" i="2" s="1"/>
  <c r="W19" i="2"/>
  <c r="X19" i="2" s="1"/>
  <c r="W20" i="2"/>
  <c r="X20" i="2" s="1"/>
  <c r="W21" i="2"/>
  <c r="X21" i="2" s="1"/>
  <c r="W22" i="2"/>
  <c r="X22" i="2" s="1"/>
  <c r="W23" i="2"/>
  <c r="X23" i="2" s="1"/>
  <c r="W3" i="2"/>
  <c r="X3" i="2" s="1"/>
  <c r="W4" i="2"/>
  <c r="X4" i="2" s="1"/>
  <c r="W5" i="2"/>
  <c r="X5" i="2" s="1"/>
  <c r="W6" i="2"/>
  <c r="X6" i="2" s="1"/>
  <c r="W7" i="2"/>
  <c r="X7" i="2" s="1"/>
  <c r="W8" i="2"/>
  <c r="X8" i="2" s="1"/>
  <c r="W9" i="2"/>
  <c r="X9" i="2" s="1"/>
  <c r="W10" i="2"/>
  <c r="X10" i="2" s="1"/>
  <c r="W11" i="2"/>
  <c r="X11" i="2" s="1"/>
  <c r="W12" i="2"/>
  <c r="X12" i="2" s="1"/>
  <c r="W13" i="2"/>
  <c r="X13" i="2" s="1"/>
  <c r="W2" i="2"/>
  <c r="X2" i="2" s="1"/>
  <c r="T34" i="2" l="1"/>
  <c r="U34" i="2" s="1"/>
  <c r="T35" i="2"/>
  <c r="U35" i="2" s="1"/>
  <c r="T36" i="2"/>
  <c r="U36" i="2" s="1"/>
  <c r="T37" i="2"/>
  <c r="U37" i="2" s="1"/>
  <c r="T38" i="2"/>
  <c r="U38" i="2" s="1"/>
  <c r="T39" i="2"/>
  <c r="U39" i="2" s="1"/>
  <c r="T40" i="2"/>
  <c r="U40" i="2" s="1"/>
  <c r="T41" i="2"/>
  <c r="U41" i="2" s="1"/>
  <c r="T42" i="2"/>
  <c r="U42" i="2" s="1"/>
  <c r="T43" i="2"/>
  <c r="T44" i="2"/>
  <c r="U44" i="2" s="1"/>
  <c r="T45" i="2"/>
  <c r="U45" i="2" s="1"/>
  <c r="T46" i="2"/>
  <c r="U46" i="2" s="1"/>
  <c r="T47" i="2"/>
  <c r="T33" i="2"/>
  <c r="U33" i="2" s="1"/>
  <c r="T27" i="2"/>
  <c r="U27" i="2" s="1"/>
  <c r="T28" i="2"/>
  <c r="U28" i="2" s="1"/>
  <c r="T29" i="2"/>
  <c r="U29" i="2" s="1"/>
  <c r="T30" i="2"/>
  <c r="T31" i="2"/>
  <c r="U31" i="2" s="1"/>
  <c r="T32" i="2"/>
  <c r="T26" i="2"/>
  <c r="U26" i="2" s="1"/>
  <c r="T3" i="2"/>
  <c r="U3" i="2" s="1"/>
  <c r="T4" i="2"/>
  <c r="U4" i="2" s="1"/>
  <c r="T5" i="2"/>
  <c r="U5" i="2" s="1"/>
  <c r="T6" i="2"/>
  <c r="U6" i="2" s="1"/>
  <c r="T7" i="2"/>
  <c r="U7" i="2" s="1"/>
  <c r="T8" i="2"/>
  <c r="U8" i="2" s="1"/>
  <c r="T9" i="2"/>
  <c r="U9" i="2" s="1"/>
  <c r="T10" i="2"/>
  <c r="U10" i="2" s="1"/>
  <c r="T11" i="2"/>
  <c r="U11" i="2" s="1"/>
  <c r="T12" i="2"/>
  <c r="U12" i="2" s="1"/>
  <c r="T13" i="2"/>
  <c r="U13" i="2" s="1"/>
  <c r="T14" i="2"/>
  <c r="U14" i="2" s="1"/>
  <c r="T15" i="2"/>
  <c r="U15" i="2" s="1"/>
  <c r="T16" i="2"/>
  <c r="U16" i="2" s="1"/>
  <c r="T17" i="2"/>
  <c r="U17" i="2" s="1"/>
  <c r="T18" i="2"/>
  <c r="U18" i="2" s="1"/>
  <c r="T19" i="2"/>
  <c r="U19" i="2" s="1"/>
  <c r="T20" i="2"/>
  <c r="U20" i="2" s="1"/>
  <c r="T21" i="2"/>
  <c r="U21" i="2" s="1"/>
  <c r="T22" i="2"/>
  <c r="U22" i="2" s="1"/>
  <c r="T23" i="2"/>
  <c r="U23" i="2" s="1"/>
  <c r="T24" i="2"/>
  <c r="T25" i="2"/>
  <c r="T2" i="2"/>
  <c r="U2" i="2" s="1"/>
  <c r="Q2" i="2"/>
  <c r="R2" i="2" s="1"/>
  <c r="N28" i="2"/>
  <c r="N29" i="2"/>
  <c r="N3" i="2"/>
  <c r="N4" i="2"/>
  <c r="N5" i="2"/>
  <c r="N6" i="2"/>
  <c r="N7" i="2"/>
  <c r="N8" i="2"/>
  <c r="N9" i="2"/>
  <c r="N10" i="2"/>
  <c r="N11" i="2"/>
  <c r="N12" i="2"/>
  <c r="N13" i="2"/>
  <c r="N14" i="2"/>
  <c r="N15" i="2"/>
  <c r="N16" i="2"/>
  <c r="N17" i="2"/>
  <c r="N18" i="2"/>
  <c r="N19" i="2"/>
  <c r="N20" i="2"/>
  <c r="N21" i="2"/>
  <c r="N22" i="2"/>
  <c r="N23" i="2"/>
  <c r="N26" i="2"/>
  <c r="N31" i="2"/>
  <c r="N33" i="2"/>
  <c r="N34" i="2"/>
  <c r="N35" i="2"/>
  <c r="N36" i="2"/>
  <c r="N37" i="2"/>
  <c r="N38" i="2"/>
  <c r="N39" i="2"/>
  <c r="N40" i="2"/>
  <c r="N41" i="2"/>
  <c r="N2" i="2"/>
  <c r="M42" i="2"/>
  <c r="N42" i="2" s="1"/>
  <c r="M27" i="2"/>
  <c r="N27" i="2" s="1"/>
  <c r="M45" i="2"/>
  <c r="N45" i="2" s="1"/>
  <c r="M46" i="2"/>
  <c r="N46" i="2" s="1"/>
  <c r="M44" i="2"/>
  <c r="N44" i="2" s="1"/>
  <c r="Q34" i="2"/>
  <c r="R34" i="2" s="1"/>
  <c r="Q35" i="2"/>
  <c r="R35" i="2" s="1"/>
  <c r="Q36" i="2"/>
  <c r="R36" i="2" s="1"/>
  <c r="Q37" i="2"/>
  <c r="R37" i="2" s="1"/>
  <c r="Q38" i="2"/>
  <c r="R38" i="2" s="1"/>
  <c r="Q39" i="2"/>
  <c r="R39" i="2" s="1"/>
  <c r="Q40" i="2"/>
  <c r="R40" i="2" s="1"/>
  <c r="Q41" i="2"/>
  <c r="R41" i="2" s="1"/>
  <c r="Q42" i="2"/>
  <c r="R42" i="2" s="1"/>
  <c r="Q43" i="2"/>
  <c r="Q44" i="2"/>
  <c r="R44" i="2" s="1"/>
  <c r="Q45" i="2"/>
  <c r="R45" i="2" s="1"/>
  <c r="Q46" i="2"/>
  <c r="R46" i="2" s="1"/>
  <c r="Q47" i="2"/>
  <c r="Q33" i="2"/>
  <c r="R33" i="2" s="1"/>
  <c r="Q27" i="2"/>
  <c r="R27" i="2" s="1"/>
  <c r="Q28" i="2"/>
  <c r="R28" i="2" s="1"/>
  <c r="Q29" i="2"/>
  <c r="R29" i="2" s="1"/>
  <c r="Q30" i="2"/>
  <c r="Q31" i="2"/>
  <c r="R31" i="2" s="1"/>
  <c r="Q32" i="2"/>
  <c r="Q26" i="2"/>
  <c r="R26" i="2" s="1"/>
  <c r="Q3" i="2"/>
  <c r="R3" i="2" s="1"/>
  <c r="Q4" i="2"/>
  <c r="R4" i="2" s="1"/>
  <c r="Q5" i="2"/>
  <c r="R5" i="2" s="1"/>
  <c r="Q6" i="2"/>
  <c r="R6" i="2" s="1"/>
  <c r="Q7" i="2"/>
  <c r="R7" i="2" s="1"/>
  <c r="Q8" i="2"/>
  <c r="R8" i="2" s="1"/>
  <c r="Q9" i="2"/>
  <c r="R9" i="2" s="1"/>
  <c r="Q10" i="2"/>
  <c r="R10" i="2" s="1"/>
  <c r="Q11" i="2"/>
  <c r="R11" i="2" s="1"/>
  <c r="Q12" i="2"/>
  <c r="R12" i="2" s="1"/>
  <c r="Q13" i="2"/>
  <c r="R13" i="2" s="1"/>
  <c r="Q14" i="2"/>
  <c r="R14" i="2" s="1"/>
  <c r="Q15" i="2"/>
  <c r="R15" i="2" s="1"/>
  <c r="Q16" i="2"/>
  <c r="R16" i="2" s="1"/>
  <c r="Q17" i="2"/>
  <c r="R17" i="2" s="1"/>
  <c r="Q18" i="2"/>
  <c r="R18" i="2" s="1"/>
  <c r="Q19" i="2"/>
  <c r="R19" i="2" s="1"/>
  <c r="Q20" i="2"/>
  <c r="R20" i="2" s="1"/>
  <c r="Q21" i="2"/>
  <c r="R21" i="2" s="1"/>
  <c r="Q22" i="2"/>
  <c r="R22" i="2" s="1"/>
  <c r="Q23" i="2"/>
  <c r="R23" i="2" s="1"/>
  <c r="Q24" i="2"/>
  <c r="Q25" i="2"/>
</calcChain>
</file>

<file path=xl/sharedStrings.xml><?xml version="1.0" encoding="utf-8"?>
<sst xmlns="http://schemas.openxmlformats.org/spreadsheetml/2006/main" count="1706" uniqueCount="149">
  <si>
    <t>Sampling run</t>
  </si>
  <si>
    <t>Date</t>
  </si>
  <si>
    <t>Start time</t>
  </si>
  <si>
    <t>End time</t>
  </si>
  <si>
    <t>Temperature</t>
  </si>
  <si>
    <t>pH</t>
  </si>
  <si>
    <t>DO%</t>
  </si>
  <si>
    <t>DOmg/L</t>
  </si>
  <si>
    <t>Conductivity uS/cm</t>
  </si>
  <si>
    <t>42.026562, -82.600949</t>
  </si>
  <si>
    <t>42.008264, -82.572246</t>
  </si>
  <si>
    <t>42.008511, -82.574360</t>
  </si>
  <si>
    <t>ID</t>
  </si>
  <si>
    <t>Species code</t>
  </si>
  <si>
    <t>Incub. Start time (24h)</t>
  </si>
  <si>
    <t>Incub. End time (24h)</t>
  </si>
  <si>
    <t>Time elapsed (min)</t>
  </si>
  <si>
    <t>Vol. pre-filtered water (L)</t>
  </si>
  <si>
    <t>Weight (g)</t>
  </si>
  <si>
    <t>Incub. Temperature</t>
  </si>
  <si>
    <t>WP</t>
  </si>
  <si>
    <t>GF</t>
  </si>
  <si>
    <t>LB</t>
  </si>
  <si>
    <t>YB</t>
  </si>
  <si>
    <t>WE</t>
  </si>
  <si>
    <t>QM</t>
  </si>
  <si>
    <t>YP</t>
  </si>
  <si>
    <t>Incub. Container</t>
  </si>
  <si>
    <t># indiv.</t>
  </si>
  <si>
    <t>4L WP</t>
  </si>
  <si>
    <t>0.5L WP</t>
  </si>
  <si>
    <t>NA</t>
  </si>
  <si>
    <t>CTL1</t>
  </si>
  <si>
    <t>CTL3</t>
  </si>
  <si>
    <t>CTL2</t>
  </si>
  <si>
    <t>CTL4</t>
  </si>
  <si>
    <t>Notes</t>
  </si>
  <si>
    <t xml:space="preserve">used 2 gill net sets (1 big + 1 small) close to Jill Crossman's buoys about 5km from the shore. Caught many white perch in the big net, had to release about 6 of them because they wer enot recovering from the net (the net was deployed for 45min and the fish had stayed entangled in it for some time before being released and tested). Fish waited for about 1h between the time they were released and when they were tested </t>
  </si>
  <si>
    <t>Weather</t>
  </si>
  <si>
    <t>GPS coordinates</t>
  </si>
  <si>
    <t>Crew</t>
  </si>
  <si>
    <t>Claire, Emma, Aaron, Todd, Sandra</t>
  </si>
  <si>
    <t>Aaron, Todd, Lydia, Abigail, Emma, Claire, Sandra, Riley</t>
  </si>
  <si>
    <t>Todd, Chris, Don, Sandra, Emma, Claire, Lydia, Cailin</t>
  </si>
  <si>
    <t>overcast, rocky waters (1 to 1&amp;1/2 m waves, turbid in some areas)</t>
  </si>
  <si>
    <t>overcast then sunny</t>
  </si>
  <si>
    <t xml:space="preserve">tried e-fisher in shallower waters close to shoreline around the beach area &amp; sturgeon creek but did not catch any species of interest. Used long gill net set twice and caught 1 fish each time </t>
  </si>
  <si>
    <t>sunny, calm waters</t>
  </si>
  <si>
    <t>used e-fisher in marina only because waves too high outside. Caught many fish but several too big to be tested. Lots of macrophytes around (porbably what the fish like)</t>
  </si>
  <si>
    <t>Sampling day</t>
  </si>
  <si>
    <t>± 5g for the weight due to the wind</t>
  </si>
  <si>
    <t>± 5g for the weight due to the wind. Fish upside down after incubation</t>
  </si>
  <si>
    <t>WP = White perch</t>
  </si>
  <si>
    <t>YB = Yellow bullhead</t>
  </si>
  <si>
    <t>LB = Largemouth bass</t>
  </si>
  <si>
    <t>GF = Goldfish</t>
  </si>
  <si>
    <t>YP = Yellow perch</t>
  </si>
  <si>
    <t>QM = Quagga mussel</t>
  </si>
  <si>
    <t>WE = Walleye</t>
  </si>
  <si>
    <t>± 5g for the weight due to the wind. Fish removed from the bag after 20min then out back for another 10min (took it out sooner than was supposed to)</t>
  </si>
  <si>
    <t>± 5g for the weight due to the wind. Fish double bagged because spikes pierce holes in the first bag to make sure no water is leaking outside the bags</t>
  </si>
  <si>
    <t>± 5g for the weight due to the wind. Fish was upside down during the incubation due to bag floating in the water and not leaving enough water for the fish to stand</t>
  </si>
  <si>
    <t xml:space="preserve">± 5g for the weight due to the wind. 1 mussel looking dead as shell broken up </t>
  </si>
  <si>
    <t>GS</t>
  </si>
  <si>
    <t>CTL5</t>
  </si>
  <si>
    <t>CTL6</t>
  </si>
  <si>
    <t>1L WP</t>
  </si>
  <si>
    <t>42.0267802,-82.6712699</t>
  </si>
  <si>
    <t>Todd, Chris, Riley, Sandra, Emma, Claire, Lydia, Cailin</t>
  </si>
  <si>
    <t>08/12/2021</t>
  </si>
  <si>
    <t>08/13/2021</t>
  </si>
  <si>
    <t>08/14/2022</t>
  </si>
  <si>
    <t>08/15/2021</t>
  </si>
  <si>
    <t>GS = gizzard shad</t>
  </si>
  <si>
    <t>± 5g for the weight due to the wind. Fish upside down in the bag</t>
  </si>
  <si>
    <t>SRP (ug/L)</t>
  </si>
  <si>
    <t>P excretion (ug)</t>
  </si>
  <si>
    <t>P excretion rate (ug/h/ind)</t>
  </si>
  <si>
    <t>used both e-fisher and 2 gill net sets to catch fish. 1 yellow perch caught with gill net sets died</t>
  </si>
  <si>
    <t>Chlorophyll (ug/L)</t>
  </si>
  <si>
    <t>Chlorophyll</t>
  </si>
  <si>
    <t>daily average from Raeon 01 for Day 1-3, and from Raeon 6 for Day 4</t>
  </si>
  <si>
    <t>from YSI probe except for Day 4 where is daily average</t>
  </si>
  <si>
    <t>SD1</t>
  </si>
  <si>
    <t>SD1 = Summer day 1</t>
  </si>
  <si>
    <t xml:space="preserve">SD2 = Summer day 2 </t>
  </si>
  <si>
    <t>SD3 = Summer day 3</t>
  </si>
  <si>
    <t>SD4 = Summer day 4</t>
  </si>
  <si>
    <t>SD2</t>
  </si>
  <si>
    <t>SD3</t>
  </si>
  <si>
    <t>SD4</t>
  </si>
  <si>
    <t>Ind. wet.dry mass (g)</t>
  </si>
  <si>
    <t>Group dry mass (g)</t>
  </si>
  <si>
    <t>Ind. dry mass (g)</t>
  </si>
  <si>
    <t>± 5g for the weight due to the wind + group includes one big mussel</t>
  </si>
  <si>
    <t>NH4 (ug/L)</t>
  </si>
  <si>
    <t>N excretion (ug)</t>
  </si>
  <si>
    <t>N excretion rate (ug/h/ind)</t>
  </si>
  <si>
    <t>TDP (ug/L)</t>
  </si>
  <si>
    <t>P excretion 2 (ug)</t>
  </si>
  <si>
    <t>P excretion rate 2 (ug/h/ind)</t>
  </si>
  <si>
    <t>± 5g for the weight due to the wind. For all values under detection limit (negative value), divide instrument detection limit by 2 (=lowest standard used for standard curve)</t>
  </si>
  <si>
    <t>± 5g for the weight due to the wind. Fish was upside down during the incubation due to bag floating in the water and not leaving enough water for the fish to stand. For all values under detection limit (negative value), divide instrument detection limit by 2 (=lowest standard used for standard curve)</t>
  </si>
  <si>
    <t>± 5g for the weight due to the wind.For all values under detection limit (negative value), divide instrument detection limit by 2 (=lowest standard used for standard curve)</t>
  </si>
  <si>
    <t>± 5g for the weight due to the wind. 1 mussel looking dead as shell broken up. For all values under detection limit (negative value), divide instrument detection limit by 2 (=lowest standard used for standard curve)</t>
  </si>
  <si>
    <t>± 5g for the weight due to the wind. Fish upside down in the bag. For all values under detection limit (negative value), divide instrument detection limit by 2 (=lowest standard used for standard curve)</t>
  </si>
  <si>
    <t>± 5g for the weight due to the wind + group includes one big mussel. For all values under detection limit (negative value), divide instrument detection limit by 2 (=lowest standard used for standard curve)</t>
  </si>
  <si>
    <t>FD1</t>
  </si>
  <si>
    <t>LP</t>
  </si>
  <si>
    <t>RG</t>
  </si>
  <si>
    <t>LP = Logperch</t>
  </si>
  <si>
    <t>RG = Round goby</t>
  </si>
  <si>
    <t>BB = Brown bullhead</t>
  </si>
  <si>
    <t>FD2</t>
  </si>
  <si>
    <t>42.344459, -82.929547</t>
  </si>
  <si>
    <t>Todd, Aaron, Claire, James, Allie, Abigail, Lydia, Sandra</t>
  </si>
  <si>
    <t>10/18/2021</t>
  </si>
  <si>
    <t>sunny, clear blue sky</t>
  </si>
  <si>
    <t>used both e-fisher and minnow traps set 32h prior</t>
  </si>
  <si>
    <t>Todd, Aaron, Claire, James, Sandra</t>
  </si>
  <si>
    <t>10/19/2021</t>
  </si>
  <si>
    <t>from minnow traps set 32h prior so been starved  for that long + filtered water 5h later</t>
  </si>
  <si>
    <t>from minnow traps set 32h prior so been starved for that long + filtered water 5h later</t>
  </si>
  <si>
    <t>from minnow traps set 32h prior so been starved for that long</t>
  </si>
  <si>
    <t>BB</t>
  </si>
  <si>
    <t>&lt;1</t>
  </si>
  <si>
    <t>from minnow traps set 16h prior so been starved for that long</t>
  </si>
  <si>
    <t>FD3</t>
  </si>
  <si>
    <t>NP</t>
  </si>
  <si>
    <t>NP = Northern pike</t>
  </si>
  <si>
    <t>Season</t>
  </si>
  <si>
    <t>S</t>
  </si>
  <si>
    <t>F</t>
  </si>
  <si>
    <t>42.34357, -82.92858</t>
  </si>
  <si>
    <t>night</t>
  </si>
  <si>
    <t>used e-fisher only</t>
  </si>
  <si>
    <t>used both e-fisher and minnow traps set 13h prior</t>
  </si>
  <si>
    <t>%P tissue</t>
  </si>
  <si>
    <t>10/20/2021</t>
  </si>
  <si>
    <t>%C</t>
  </si>
  <si>
    <t>%N</t>
  </si>
  <si>
    <t>C:N</t>
  </si>
  <si>
    <t>for fish, from stable isotopes analyses in Fisk lab; for mussels, from elementar analyses in Frost lab</t>
  </si>
  <si>
    <t>from Xenopoulos lab</t>
  </si>
  <si>
    <t>d13C</t>
  </si>
  <si>
    <t>d15N</t>
  </si>
  <si>
    <t>for fish, from stable isotopes analyses in Fisk lab - used data based on whole body or muscle analyses</t>
  </si>
  <si>
    <t>%N tissue</t>
  </si>
  <si>
    <t>%C tissue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</si>
</sst>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 fontId="0" fillId="0" borderId="0" xfId="0" applyNumberFormat="1"/>
    <xf numFmtId="0" fontId="2" fillId="0" borderId="0" xfId="0" applyFont="1"/>
    <xf numFmtId="0" fontId="0" fillId="0" borderId="0" xfId="0" applyAlignment="1">
      <alignment wrapText="1"/>
    </xf>
    <xf numFmtId="0" fontId="0" fillId="0" borderId="0" xfId="0"/>
    <xf numFmtId="0" fontId="0" fillId="0" borderId="0" xfId="0" applyFont="1" applyAlignment="1">
      <alignment wrapText="1"/>
    </xf>
    <xf numFmtId="0" fontId="0" fillId="0" borderId="0" xfId="0"/>
    <xf numFmtId="0" fontId="0" fillId="0" borderId="0" xfId="0" applyFont="1" applyAlignment="1">
      <alignment wrapText="1"/>
    </xf>
    <xf numFmtId="2"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8862-2595-4F8C-BCE3-C83A0E339B61}">
  <dimension ref="A1:N8"/>
  <sheetViews>
    <sheetView workbookViewId="0">
      <selection activeCell="D6" sqref="D6"/>
    </sheetView>
  </sheetViews>
  <sheetFormatPr defaultRowHeight="14.5" x14ac:dyDescent="0.35"/>
  <sheetData>
    <row r="1" spans="1:14" x14ac:dyDescent="0.35">
      <c r="A1" t="s">
        <v>0</v>
      </c>
      <c r="B1" t="s">
        <v>39</v>
      </c>
      <c r="C1" t="s">
        <v>40</v>
      </c>
      <c r="D1" t="s">
        <v>1</v>
      </c>
      <c r="E1" t="s">
        <v>2</v>
      </c>
      <c r="F1" t="s">
        <v>3</v>
      </c>
      <c r="G1" t="s">
        <v>4</v>
      </c>
      <c r="H1" t="s">
        <v>6</v>
      </c>
      <c r="I1" t="s">
        <v>7</v>
      </c>
      <c r="J1" t="s">
        <v>5</v>
      </c>
      <c r="K1" t="s">
        <v>8</v>
      </c>
      <c r="L1" t="s">
        <v>79</v>
      </c>
      <c r="M1" t="s">
        <v>38</v>
      </c>
      <c r="N1" t="s">
        <v>36</v>
      </c>
    </row>
    <row r="2" spans="1:14" x14ac:dyDescent="0.35">
      <c r="A2" t="s">
        <v>83</v>
      </c>
      <c r="B2" t="s">
        <v>10</v>
      </c>
      <c r="C2" t="s">
        <v>41</v>
      </c>
      <c r="D2" t="s">
        <v>69</v>
      </c>
      <c r="E2" s="1">
        <v>17.399999999999999</v>
      </c>
      <c r="F2" s="1">
        <v>19</v>
      </c>
      <c r="G2">
        <v>26.7</v>
      </c>
      <c r="L2">
        <v>9.1999999999999993</v>
      </c>
      <c r="M2" t="s">
        <v>44</v>
      </c>
      <c r="N2" t="s">
        <v>37</v>
      </c>
    </row>
    <row r="3" spans="1:14" x14ac:dyDescent="0.35">
      <c r="A3" t="s">
        <v>88</v>
      </c>
      <c r="B3" t="s">
        <v>9</v>
      </c>
      <c r="C3" t="s">
        <v>42</v>
      </c>
      <c r="D3" t="s">
        <v>70</v>
      </c>
      <c r="E3" s="1">
        <v>9.3000000000000007</v>
      </c>
      <c r="F3" s="1">
        <v>10.3</v>
      </c>
      <c r="G3">
        <v>25.7</v>
      </c>
      <c r="H3">
        <v>88.4</v>
      </c>
      <c r="I3">
        <v>7.21</v>
      </c>
      <c r="J3">
        <v>8.66</v>
      </c>
      <c r="K3">
        <v>225.4</v>
      </c>
      <c r="L3">
        <v>9.8000000000000007</v>
      </c>
      <c r="M3" t="s">
        <v>45</v>
      </c>
      <c r="N3" t="s">
        <v>48</v>
      </c>
    </row>
    <row r="4" spans="1:14" x14ac:dyDescent="0.35">
      <c r="A4" t="s">
        <v>89</v>
      </c>
      <c r="B4" t="s">
        <v>11</v>
      </c>
      <c r="C4" t="s">
        <v>43</v>
      </c>
      <c r="D4" t="s">
        <v>71</v>
      </c>
      <c r="E4" s="1">
        <v>11.28</v>
      </c>
      <c r="F4" s="1">
        <v>12.45</v>
      </c>
      <c r="G4">
        <v>25</v>
      </c>
      <c r="H4">
        <v>88.4</v>
      </c>
      <c r="I4">
        <v>7.3</v>
      </c>
      <c r="J4">
        <v>8.65</v>
      </c>
      <c r="K4">
        <v>228.3</v>
      </c>
      <c r="L4">
        <v>8.8000000000000007</v>
      </c>
      <c r="M4" t="s">
        <v>47</v>
      </c>
      <c r="N4" t="s">
        <v>46</v>
      </c>
    </row>
    <row r="5" spans="1:14" x14ac:dyDescent="0.35">
      <c r="A5" t="s">
        <v>90</v>
      </c>
      <c r="B5" t="s">
        <v>67</v>
      </c>
      <c r="C5" t="s">
        <v>68</v>
      </c>
      <c r="D5" t="s">
        <v>72</v>
      </c>
      <c r="E5" s="1">
        <v>9.1999999999999993</v>
      </c>
      <c r="F5" s="1">
        <v>10.3</v>
      </c>
      <c r="G5">
        <v>24.7</v>
      </c>
      <c r="H5">
        <v>95.5</v>
      </c>
      <c r="L5">
        <v>2.5</v>
      </c>
      <c r="M5" t="s">
        <v>47</v>
      </c>
      <c r="N5" t="s">
        <v>78</v>
      </c>
    </row>
    <row r="6" spans="1:14" x14ac:dyDescent="0.35">
      <c r="A6" t="s">
        <v>107</v>
      </c>
      <c r="B6" t="s">
        <v>114</v>
      </c>
      <c r="C6" t="s">
        <v>115</v>
      </c>
      <c r="D6" t="s">
        <v>116</v>
      </c>
      <c r="E6" s="1">
        <v>16.3</v>
      </c>
      <c r="F6" s="1">
        <v>18.3</v>
      </c>
      <c r="G6">
        <v>16</v>
      </c>
      <c r="M6" t="s">
        <v>117</v>
      </c>
      <c r="N6" t="s">
        <v>118</v>
      </c>
    </row>
    <row r="7" spans="1:14" x14ac:dyDescent="0.35">
      <c r="A7" t="s">
        <v>113</v>
      </c>
      <c r="B7" s="6" t="s">
        <v>114</v>
      </c>
      <c r="C7" s="6" t="s">
        <v>119</v>
      </c>
      <c r="D7" s="6" t="s">
        <v>120</v>
      </c>
      <c r="E7" s="1">
        <v>8</v>
      </c>
      <c r="F7" s="1">
        <v>13.3</v>
      </c>
      <c r="G7">
        <v>15.5</v>
      </c>
      <c r="H7">
        <v>65.599999999999994</v>
      </c>
      <c r="I7">
        <v>6.56</v>
      </c>
      <c r="J7">
        <v>7.95</v>
      </c>
      <c r="K7">
        <v>287.10000000000002</v>
      </c>
      <c r="M7" s="6" t="s">
        <v>117</v>
      </c>
      <c r="N7" t="s">
        <v>136</v>
      </c>
    </row>
    <row r="8" spans="1:14" x14ac:dyDescent="0.35">
      <c r="A8" t="s">
        <v>127</v>
      </c>
      <c r="B8" t="s">
        <v>133</v>
      </c>
      <c r="D8" s="6" t="s">
        <v>138</v>
      </c>
      <c r="E8" s="1">
        <v>18.2</v>
      </c>
      <c r="F8" s="1">
        <v>19.3</v>
      </c>
      <c r="G8">
        <v>16.899999999999999</v>
      </c>
      <c r="H8">
        <v>82.5</v>
      </c>
      <c r="I8">
        <v>7.99</v>
      </c>
      <c r="J8">
        <v>8.5</v>
      </c>
      <c r="K8">
        <v>253.6</v>
      </c>
      <c r="M8" t="s">
        <v>134</v>
      </c>
      <c r="N8" t="s">
        <v>135</v>
      </c>
    </row>
  </sheetData>
  <phoneticPr fontId="1"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37BC-78DE-4393-BD94-8F05FF676FE1}">
  <dimension ref="A1:L161"/>
  <sheetViews>
    <sheetView zoomScale="85" zoomScaleNormal="85" workbookViewId="0">
      <selection activeCell="C135" sqref="C135:C142"/>
    </sheetView>
  </sheetViews>
  <sheetFormatPr defaultRowHeight="14.5" x14ac:dyDescent="0.35"/>
  <sheetData>
    <row r="1" spans="1:12" x14ac:dyDescent="0.35">
      <c r="A1" t="s">
        <v>12</v>
      </c>
      <c r="B1" t="s">
        <v>49</v>
      </c>
      <c r="C1" t="s">
        <v>13</v>
      </c>
      <c r="D1" t="s">
        <v>27</v>
      </c>
      <c r="E1" t="s">
        <v>17</v>
      </c>
      <c r="F1" t="s">
        <v>28</v>
      </c>
      <c r="G1" t="s">
        <v>14</v>
      </c>
      <c r="H1" t="s">
        <v>15</v>
      </c>
      <c r="I1" t="s">
        <v>16</v>
      </c>
      <c r="J1" t="s">
        <v>19</v>
      </c>
      <c r="K1" t="s">
        <v>18</v>
      </c>
      <c r="L1" t="s">
        <v>36</v>
      </c>
    </row>
    <row r="2" spans="1:12" x14ac:dyDescent="0.35">
      <c r="A2">
        <v>220</v>
      </c>
      <c r="B2" t="s">
        <v>107</v>
      </c>
      <c r="C2" t="s">
        <v>124</v>
      </c>
      <c r="D2" t="s">
        <v>29</v>
      </c>
      <c r="E2">
        <v>5</v>
      </c>
      <c r="F2">
        <v>1</v>
      </c>
      <c r="G2" s="1">
        <v>18.489999999999998</v>
      </c>
      <c r="H2" s="1">
        <v>19.25</v>
      </c>
      <c r="I2">
        <v>31</v>
      </c>
      <c r="J2">
        <v>16.2</v>
      </c>
      <c r="K2">
        <v>482</v>
      </c>
      <c r="L2" s="6"/>
    </row>
    <row r="3" spans="1:12" x14ac:dyDescent="0.35">
      <c r="A3">
        <v>221</v>
      </c>
      <c r="B3" t="s">
        <v>107</v>
      </c>
      <c r="C3" t="s">
        <v>124</v>
      </c>
      <c r="D3" t="s">
        <v>29</v>
      </c>
      <c r="E3">
        <v>5</v>
      </c>
      <c r="F3">
        <v>1</v>
      </c>
      <c r="G3" s="1">
        <v>18.54</v>
      </c>
      <c r="H3" s="1">
        <v>19.32</v>
      </c>
      <c r="I3">
        <v>38</v>
      </c>
      <c r="J3">
        <v>16.2</v>
      </c>
      <c r="K3">
        <v>395</v>
      </c>
      <c r="L3" s="6"/>
    </row>
    <row r="4" spans="1:12" x14ac:dyDescent="0.35">
      <c r="A4">
        <v>222</v>
      </c>
      <c r="B4" t="s">
        <v>107</v>
      </c>
      <c r="C4" t="s">
        <v>124</v>
      </c>
      <c r="D4" t="s">
        <v>29</v>
      </c>
      <c r="E4">
        <v>5</v>
      </c>
      <c r="F4">
        <v>1</v>
      </c>
      <c r="G4" s="1">
        <v>18.559999999999999</v>
      </c>
      <c r="H4" s="1">
        <v>19.34</v>
      </c>
      <c r="I4">
        <v>38</v>
      </c>
      <c r="J4">
        <v>16.2</v>
      </c>
      <c r="K4">
        <v>422</v>
      </c>
      <c r="L4" s="6"/>
    </row>
    <row r="5" spans="1:12" x14ac:dyDescent="0.35">
      <c r="A5">
        <v>223</v>
      </c>
      <c r="B5" t="s">
        <v>107</v>
      </c>
      <c r="C5" t="s">
        <v>124</v>
      </c>
      <c r="D5" t="s">
        <v>29</v>
      </c>
      <c r="E5">
        <v>5</v>
      </c>
      <c r="F5">
        <v>1</v>
      </c>
      <c r="G5" s="1">
        <v>18.579999999999998</v>
      </c>
      <c r="H5" s="1">
        <v>19.350000000000001</v>
      </c>
      <c r="I5">
        <v>37</v>
      </c>
      <c r="J5">
        <v>16.2</v>
      </c>
      <c r="K5">
        <v>421</v>
      </c>
      <c r="L5" s="6"/>
    </row>
    <row r="6" spans="1:12" x14ac:dyDescent="0.35">
      <c r="A6">
        <v>224</v>
      </c>
      <c r="B6" t="s">
        <v>107</v>
      </c>
      <c r="C6" t="s">
        <v>124</v>
      </c>
      <c r="D6" t="s">
        <v>29</v>
      </c>
      <c r="E6">
        <v>5</v>
      </c>
      <c r="F6">
        <v>1</v>
      </c>
      <c r="G6" s="1">
        <v>19.010000000000002</v>
      </c>
      <c r="H6" s="1">
        <v>19.36</v>
      </c>
      <c r="I6">
        <v>35</v>
      </c>
      <c r="J6">
        <v>16.2</v>
      </c>
      <c r="K6">
        <v>338</v>
      </c>
      <c r="L6" s="6"/>
    </row>
    <row r="7" spans="1:12" x14ac:dyDescent="0.35">
      <c r="A7">
        <v>225</v>
      </c>
      <c r="B7" t="s">
        <v>107</v>
      </c>
      <c r="C7" t="s">
        <v>124</v>
      </c>
      <c r="D7" t="s">
        <v>29</v>
      </c>
      <c r="E7">
        <v>5</v>
      </c>
      <c r="F7">
        <v>1</v>
      </c>
      <c r="G7" s="1">
        <v>19.02</v>
      </c>
      <c r="H7" s="1">
        <v>19.36</v>
      </c>
      <c r="I7">
        <v>34</v>
      </c>
      <c r="J7">
        <v>16.2</v>
      </c>
      <c r="K7">
        <v>394</v>
      </c>
      <c r="L7" s="6"/>
    </row>
    <row r="8" spans="1:12" x14ac:dyDescent="0.35">
      <c r="A8">
        <v>226</v>
      </c>
      <c r="B8" t="s">
        <v>107</v>
      </c>
      <c r="C8" t="s">
        <v>124</v>
      </c>
      <c r="D8" t="s">
        <v>29</v>
      </c>
      <c r="E8">
        <v>5</v>
      </c>
      <c r="F8">
        <v>1</v>
      </c>
      <c r="G8" s="1">
        <v>19.059999999999999</v>
      </c>
      <c r="H8" s="1">
        <v>19.37</v>
      </c>
      <c r="I8">
        <v>31</v>
      </c>
      <c r="J8">
        <v>16.2</v>
      </c>
      <c r="K8">
        <v>485</v>
      </c>
      <c r="L8" s="6"/>
    </row>
    <row r="9" spans="1:12" x14ac:dyDescent="0.35">
      <c r="A9">
        <v>227</v>
      </c>
      <c r="B9" t="s">
        <v>107</v>
      </c>
      <c r="C9" t="s">
        <v>124</v>
      </c>
      <c r="D9" t="s">
        <v>29</v>
      </c>
      <c r="E9">
        <v>5</v>
      </c>
      <c r="F9">
        <v>1</v>
      </c>
      <c r="G9" s="1">
        <v>19.079999999999998</v>
      </c>
      <c r="H9" s="1">
        <v>19.38</v>
      </c>
      <c r="I9">
        <v>30</v>
      </c>
      <c r="J9">
        <v>16.2</v>
      </c>
      <c r="K9">
        <v>400</v>
      </c>
      <c r="L9" s="6"/>
    </row>
    <row r="10" spans="1:12" x14ac:dyDescent="0.35">
      <c r="A10">
        <v>228</v>
      </c>
      <c r="B10" t="s">
        <v>107</v>
      </c>
      <c r="C10" t="s">
        <v>124</v>
      </c>
      <c r="D10" t="s">
        <v>29</v>
      </c>
      <c r="E10">
        <v>5</v>
      </c>
      <c r="F10">
        <v>1</v>
      </c>
      <c r="G10" s="1">
        <v>19.11</v>
      </c>
      <c r="H10" s="1">
        <v>19.399999999999999</v>
      </c>
      <c r="I10">
        <v>29</v>
      </c>
      <c r="J10">
        <v>16.2</v>
      </c>
      <c r="K10">
        <v>417</v>
      </c>
      <c r="L10" s="6"/>
    </row>
    <row r="11" spans="1:12" x14ac:dyDescent="0.35">
      <c r="A11">
        <v>229</v>
      </c>
      <c r="B11" t="s">
        <v>107</v>
      </c>
      <c r="C11" t="s">
        <v>124</v>
      </c>
      <c r="D11" t="s">
        <v>29</v>
      </c>
      <c r="E11">
        <v>5</v>
      </c>
      <c r="F11">
        <v>1</v>
      </c>
      <c r="G11" s="1">
        <v>19.14</v>
      </c>
      <c r="H11" s="1">
        <v>19.41</v>
      </c>
      <c r="I11">
        <f>41-14</f>
        <v>27</v>
      </c>
      <c r="J11">
        <v>16.2</v>
      </c>
      <c r="K11">
        <v>199</v>
      </c>
      <c r="L11" s="6"/>
    </row>
    <row r="12" spans="1:12" x14ac:dyDescent="0.35">
      <c r="A12">
        <v>247</v>
      </c>
      <c r="B12" t="s">
        <v>113</v>
      </c>
      <c r="C12" t="s">
        <v>124</v>
      </c>
      <c r="D12" t="s">
        <v>29</v>
      </c>
      <c r="E12">
        <v>5</v>
      </c>
      <c r="F12">
        <v>1</v>
      </c>
      <c r="G12" s="1">
        <v>10.38</v>
      </c>
      <c r="H12" s="1">
        <v>11.17</v>
      </c>
      <c r="I12">
        <f>22+17</f>
        <v>39</v>
      </c>
      <c r="J12">
        <v>15.9</v>
      </c>
      <c r="K12">
        <v>238</v>
      </c>
      <c r="L12" s="6"/>
    </row>
    <row r="13" spans="1:12" x14ac:dyDescent="0.35">
      <c r="A13">
        <v>248</v>
      </c>
      <c r="B13" t="s">
        <v>113</v>
      </c>
      <c r="C13" t="s">
        <v>124</v>
      </c>
      <c r="D13" t="s">
        <v>29</v>
      </c>
      <c r="E13">
        <v>5</v>
      </c>
      <c r="F13">
        <v>1</v>
      </c>
      <c r="G13" s="1">
        <v>10.4</v>
      </c>
      <c r="H13" s="1">
        <v>11.19</v>
      </c>
      <c r="I13">
        <v>39</v>
      </c>
      <c r="J13">
        <v>15.9</v>
      </c>
      <c r="K13">
        <v>304</v>
      </c>
      <c r="L13" s="6"/>
    </row>
    <row r="14" spans="1:12" x14ac:dyDescent="0.35">
      <c r="A14">
        <v>268</v>
      </c>
      <c r="B14" t="s">
        <v>113</v>
      </c>
      <c r="C14" t="s">
        <v>124</v>
      </c>
      <c r="D14" t="s">
        <v>29</v>
      </c>
      <c r="E14">
        <v>5</v>
      </c>
      <c r="F14">
        <v>1</v>
      </c>
      <c r="G14" s="1">
        <v>13.36</v>
      </c>
      <c r="H14" s="1">
        <v>14.09</v>
      </c>
      <c r="I14">
        <f>24+9</f>
        <v>33</v>
      </c>
      <c r="J14">
        <v>15.9</v>
      </c>
      <c r="K14">
        <v>390</v>
      </c>
      <c r="L14" s="6"/>
    </row>
    <row r="15" spans="1:12" x14ac:dyDescent="0.35">
      <c r="A15">
        <v>269</v>
      </c>
      <c r="B15" t="s">
        <v>113</v>
      </c>
      <c r="C15" t="s">
        <v>124</v>
      </c>
      <c r="D15" t="s">
        <v>29</v>
      </c>
      <c r="E15">
        <v>5</v>
      </c>
      <c r="F15">
        <v>1</v>
      </c>
      <c r="G15" s="1">
        <v>13.38</v>
      </c>
      <c r="H15" s="1">
        <v>14.11</v>
      </c>
      <c r="I15">
        <v>33</v>
      </c>
      <c r="J15">
        <v>15.9</v>
      </c>
      <c r="K15">
        <v>450</v>
      </c>
      <c r="L15" s="6"/>
    </row>
    <row r="16" spans="1:12" x14ac:dyDescent="0.35">
      <c r="A16">
        <v>275</v>
      </c>
      <c r="B16" t="s">
        <v>127</v>
      </c>
      <c r="C16" t="s">
        <v>124</v>
      </c>
      <c r="D16" t="s">
        <v>66</v>
      </c>
      <c r="E16">
        <v>0.3</v>
      </c>
      <c r="F16">
        <v>1</v>
      </c>
      <c r="G16" s="1">
        <v>19.149999999999999</v>
      </c>
      <c r="H16" s="6">
        <v>20.059999999999999</v>
      </c>
      <c r="I16">
        <f>48+3</f>
        <v>51</v>
      </c>
      <c r="J16">
        <v>16.8</v>
      </c>
      <c r="K16">
        <v>12</v>
      </c>
      <c r="L16" s="6"/>
    </row>
    <row r="17" spans="1:12" x14ac:dyDescent="0.35">
      <c r="A17">
        <v>291</v>
      </c>
      <c r="B17" t="s">
        <v>127</v>
      </c>
      <c r="C17" t="s">
        <v>124</v>
      </c>
      <c r="D17" t="s">
        <v>29</v>
      </c>
      <c r="E17">
        <v>2</v>
      </c>
      <c r="F17">
        <v>1</v>
      </c>
      <c r="G17" s="1">
        <v>19.47</v>
      </c>
      <c r="H17" s="1">
        <v>20.32</v>
      </c>
      <c r="I17">
        <v>45</v>
      </c>
      <c r="J17">
        <v>16.8</v>
      </c>
      <c r="K17">
        <v>113</v>
      </c>
      <c r="L17" s="6"/>
    </row>
    <row r="18" spans="1:12" x14ac:dyDescent="0.35">
      <c r="A18">
        <v>292</v>
      </c>
      <c r="B18" t="s">
        <v>127</v>
      </c>
      <c r="C18" t="s">
        <v>124</v>
      </c>
      <c r="D18" t="s">
        <v>66</v>
      </c>
      <c r="E18">
        <v>0.3</v>
      </c>
      <c r="F18">
        <v>1</v>
      </c>
      <c r="G18" s="1">
        <v>19.52</v>
      </c>
      <c r="H18" s="1">
        <v>20.34</v>
      </c>
      <c r="I18">
        <f>8+34</f>
        <v>42</v>
      </c>
      <c r="J18">
        <v>16.8</v>
      </c>
      <c r="K18">
        <v>6</v>
      </c>
      <c r="L18" s="6"/>
    </row>
    <row r="19" spans="1:12" x14ac:dyDescent="0.35">
      <c r="A19">
        <v>293</v>
      </c>
      <c r="B19" t="s">
        <v>127</v>
      </c>
      <c r="C19" t="s">
        <v>124</v>
      </c>
      <c r="D19" t="s">
        <v>66</v>
      </c>
      <c r="E19">
        <v>0.3</v>
      </c>
      <c r="F19">
        <v>1</v>
      </c>
      <c r="G19" s="1">
        <v>19.53</v>
      </c>
      <c r="H19" s="1">
        <v>20.36</v>
      </c>
      <c r="I19">
        <f>7+36</f>
        <v>43</v>
      </c>
      <c r="J19">
        <v>16.8</v>
      </c>
      <c r="K19">
        <v>13</v>
      </c>
      <c r="L19" s="6"/>
    </row>
    <row r="20" spans="1:12" x14ac:dyDescent="0.35">
      <c r="A20">
        <v>123</v>
      </c>
      <c r="B20" t="s">
        <v>88</v>
      </c>
      <c r="C20" t="s">
        <v>32</v>
      </c>
      <c r="D20" t="s">
        <v>29</v>
      </c>
      <c r="E20">
        <v>5</v>
      </c>
      <c r="F20">
        <v>0</v>
      </c>
      <c r="G20" s="1">
        <v>11.4</v>
      </c>
      <c r="H20" s="1">
        <v>12.1</v>
      </c>
      <c r="I20">
        <v>30</v>
      </c>
      <c r="J20">
        <v>26</v>
      </c>
      <c r="K20" t="s">
        <v>31</v>
      </c>
      <c r="L20" s="2" t="s">
        <v>50</v>
      </c>
    </row>
    <row r="21" spans="1:12" x14ac:dyDescent="0.35">
      <c r="A21">
        <v>245</v>
      </c>
      <c r="B21" t="s">
        <v>107</v>
      </c>
      <c r="C21" t="s">
        <v>32</v>
      </c>
      <c r="D21" t="s">
        <v>29</v>
      </c>
      <c r="E21">
        <v>5</v>
      </c>
      <c r="F21" t="s">
        <v>31</v>
      </c>
      <c r="G21" s="1">
        <v>20.149999999999999</v>
      </c>
      <c r="H21" s="1">
        <v>20.55</v>
      </c>
      <c r="I21">
        <v>40</v>
      </c>
      <c r="J21">
        <v>16.2</v>
      </c>
      <c r="K21" t="s">
        <v>31</v>
      </c>
      <c r="L21" s="6"/>
    </row>
    <row r="22" spans="1:12" x14ac:dyDescent="0.35">
      <c r="A22">
        <v>124</v>
      </c>
      <c r="B22" t="s">
        <v>88</v>
      </c>
      <c r="C22" t="s">
        <v>34</v>
      </c>
      <c r="D22" t="s">
        <v>29</v>
      </c>
      <c r="E22">
        <v>4</v>
      </c>
      <c r="F22">
        <v>0</v>
      </c>
      <c r="G22" s="1">
        <v>11.43</v>
      </c>
      <c r="H22" s="1">
        <v>12.1</v>
      </c>
      <c r="I22">
        <v>27</v>
      </c>
      <c r="J22">
        <v>26</v>
      </c>
      <c r="K22" t="s">
        <v>31</v>
      </c>
      <c r="L22" s="2" t="s">
        <v>50</v>
      </c>
    </row>
    <row r="23" spans="1:12" x14ac:dyDescent="0.35">
      <c r="A23">
        <v>246</v>
      </c>
      <c r="B23" t="s">
        <v>107</v>
      </c>
      <c r="C23" t="s">
        <v>34</v>
      </c>
      <c r="D23" t="s">
        <v>66</v>
      </c>
      <c r="E23">
        <v>0.4</v>
      </c>
      <c r="F23">
        <v>1</v>
      </c>
      <c r="G23" s="1">
        <v>20.18</v>
      </c>
      <c r="H23" s="1">
        <v>20.55</v>
      </c>
      <c r="I23">
        <v>37</v>
      </c>
      <c r="J23">
        <v>16.2</v>
      </c>
      <c r="K23" t="s">
        <v>31</v>
      </c>
      <c r="L23" s="6"/>
    </row>
    <row r="24" spans="1:12" x14ac:dyDescent="0.35">
      <c r="A24">
        <v>129</v>
      </c>
      <c r="B24" t="s">
        <v>89</v>
      </c>
      <c r="C24" t="s">
        <v>33</v>
      </c>
      <c r="D24" t="s">
        <v>30</v>
      </c>
      <c r="E24">
        <v>0.3</v>
      </c>
      <c r="F24">
        <v>0</v>
      </c>
      <c r="G24" s="1">
        <v>12.47</v>
      </c>
      <c r="H24" s="1">
        <v>13.47</v>
      </c>
      <c r="I24">
        <v>90</v>
      </c>
      <c r="J24">
        <v>25</v>
      </c>
      <c r="K24" t="s">
        <v>31</v>
      </c>
      <c r="L24" s="2" t="s">
        <v>50</v>
      </c>
    </row>
    <row r="25" spans="1:12" x14ac:dyDescent="0.35">
      <c r="A25">
        <v>266</v>
      </c>
      <c r="B25" t="s">
        <v>113</v>
      </c>
      <c r="C25" t="s">
        <v>33</v>
      </c>
      <c r="D25" t="s">
        <v>66</v>
      </c>
      <c r="E25">
        <v>0.3</v>
      </c>
      <c r="F25">
        <v>1</v>
      </c>
      <c r="G25" s="1">
        <v>11.04</v>
      </c>
      <c r="H25" s="1">
        <v>11.59</v>
      </c>
      <c r="I25">
        <v>55</v>
      </c>
      <c r="J25">
        <v>15.9</v>
      </c>
      <c r="K25" t="s">
        <v>31</v>
      </c>
      <c r="L25" s="6"/>
    </row>
    <row r="26" spans="1:12" x14ac:dyDescent="0.35">
      <c r="A26">
        <v>131</v>
      </c>
      <c r="B26" t="s">
        <v>89</v>
      </c>
      <c r="C26" t="s">
        <v>35</v>
      </c>
      <c r="D26" t="s">
        <v>29</v>
      </c>
      <c r="E26">
        <v>2</v>
      </c>
      <c r="F26">
        <v>0</v>
      </c>
      <c r="G26" s="1">
        <v>12.56</v>
      </c>
      <c r="H26" s="1">
        <v>12.56</v>
      </c>
      <c r="I26">
        <v>30</v>
      </c>
      <c r="J26">
        <v>25</v>
      </c>
      <c r="K26" t="s">
        <v>31</v>
      </c>
      <c r="L26" s="2" t="s">
        <v>50</v>
      </c>
    </row>
    <row r="27" spans="1:12" x14ac:dyDescent="0.35">
      <c r="A27">
        <v>267</v>
      </c>
      <c r="B27" t="s">
        <v>113</v>
      </c>
      <c r="C27" t="s">
        <v>35</v>
      </c>
      <c r="D27" t="s">
        <v>29</v>
      </c>
      <c r="E27">
        <v>5</v>
      </c>
      <c r="F27">
        <v>1</v>
      </c>
      <c r="G27" s="1">
        <v>11.06</v>
      </c>
      <c r="H27" s="1">
        <v>11.53</v>
      </c>
      <c r="I27">
        <v>47</v>
      </c>
      <c r="J27">
        <v>15.9</v>
      </c>
      <c r="K27" t="s">
        <v>31</v>
      </c>
      <c r="L27" s="6"/>
    </row>
    <row r="28" spans="1:12" x14ac:dyDescent="0.35">
      <c r="A28">
        <v>142</v>
      </c>
      <c r="B28" t="s">
        <v>90</v>
      </c>
      <c r="C28" t="s">
        <v>64</v>
      </c>
      <c r="D28" t="s">
        <v>30</v>
      </c>
      <c r="E28">
        <v>0.2</v>
      </c>
      <c r="F28">
        <v>0</v>
      </c>
      <c r="G28" s="1">
        <v>11.54</v>
      </c>
      <c r="H28" s="1">
        <v>13.25</v>
      </c>
      <c r="I28">
        <v>91</v>
      </c>
      <c r="J28">
        <v>23.3</v>
      </c>
      <c r="K28" t="s">
        <v>31</v>
      </c>
      <c r="L28" s="2" t="s">
        <v>50</v>
      </c>
    </row>
    <row r="29" spans="1:12" x14ac:dyDescent="0.35">
      <c r="A29">
        <v>311</v>
      </c>
      <c r="B29" t="s">
        <v>127</v>
      </c>
      <c r="C29" t="s">
        <v>64</v>
      </c>
      <c r="D29" t="s">
        <v>29</v>
      </c>
      <c r="E29">
        <v>4</v>
      </c>
      <c r="F29">
        <v>1</v>
      </c>
      <c r="G29" s="1">
        <v>23.21</v>
      </c>
      <c r="H29" s="1">
        <v>0.09</v>
      </c>
      <c r="I29">
        <v>48</v>
      </c>
      <c r="J29">
        <v>16.8</v>
      </c>
      <c r="K29" t="s">
        <v>31</v>
      </c>
      <c r="L29" s="6"/>
    </row>
    <row r="30" spans="1:12" x14ac:dyDescent="0.35">
      <c r="A30">
        <v>146</v>
      </c>
      <c r="B30" t="s">
        <v>90</v>
      </c>
      <c r="C30" t="s">
        <v>65</v>
      </c>
      <c r="D30" t="s">
        <v>29</v>
      </c>
      <c r="E30">
        <v>6</v>
      </c>
      <c r="F30">
        <v>0</v>
      </c>
      <c r="G30" s="1">
        <v>12.07</v>
      </c>
      <c r="H30" s="1">
        <v>13.25</v>
      </c>
      <c r="I30">
        <v>88</v>
      </c>
      <c r="J30">
        <v>23.3</v>
      </c>
      <c r="K30" t="s">
        <v>31</v>
      </c>
      <c r="L30" s="2" t="s">
        <v>50</v>
      </c>
    </row>
    <row r="31" spans="1:12" x14ac:dyDescent="0.35">
      <c r="A31">
        <v>312</v>
      </c>
      <c r="B31" t="s">
        <v>127</v>
      </c>
      <c r="C31" t="s">
        <v>65</v>
      </c>
      <c r="D31" t="s">
        <v>66</v>
      </c>
      <c r="E31">
        <v>0.3</v>
      </c>
      <c r="F31">
        <v>1</v>
      </c>
      <c r="G31" s="1">
        <v>23.2</v>
      </c>
      <c r="H31" s="1">
        <v>0.09</v>
      </c>
      <c r="I31">
        <v>49</v>
      </c>
      <c r="J31">
        <v>16.8</v>
      </c>
      <c r="K31" t="s">
        <v>31</v>
      </c>
      <c r="L31" s="6"/>
    </row>
    <row r="32" spans="1:12" x14ac:dyDescent="0.35">
      <c r="A32">
        <v>108</v>
      </c>
      <c r="B32" t="s">
        <v>88</v>
      </c>
      <c r="C32" t="s">
        <v>21</v>
      </c>
      <c r="D32" t="s">
        <v>29</v>
      </c>
      <c r="E32">
        <v>5</v>
      </c>
      <c r="F32">
        <v>1</v>
      </c>
      <c r="G32" s="1">
        <v>10.220000000000001</v>
      </c>
      <c r="H32" s="1">
        <v>10.43</v>
      </c>
      <c r="I32">
        <v>21</v>
      </c>
      <c r="J32">
        <v>26</v>
      </c>
      <c r="K32">
        <v>605</v>
      </c>
      <c r="L32" s="2" t="s">
        <v>50</v>
      </c>
    </row>
    <row r="33" spans="1:12" x14ac:dyDescent="0.35">
      <c r="A33">
        <v>109</v>
      </c>
      <c r="B33" t="s">
        <v>88</v>
      </c>
      <c r="C33" t="s">
        <v>21</v>
      </c>
      <c r="D33" t="s">
        <v>29</v>
      </c>
      <c r="E33">
        <v>5</v>
      </c>
      <c r="F33">
        <v>1</v>
      </c>
      <c r="G33" s="1">
        <v>10.23</v>
      </c>
      <c r="H33" s="1">
        <v>10.44</v>
      </c>
      <c r="I33">
        <v>21</v>
      </c>
      <c r="J33">
        <v>26</v>
      </c>
      <c r="K33">
        <v>927</v>
      </c>
      <c r="L33" s="2" t="s">
        <v>50</v>
      </c>
    </row>
    <row r="34" spans="1:12" x14ac:dyDescent="0.35">
      <c r="A34">
        <v>110</v>
      </c>
      <c r="B34" t="s">
        <v>88</v>
      </c>
      <c r="C34" t="s">
        <v>21</v>
      </c>
      <c r="D34" t="s">
        <v>29</v>
      </c>
      <c r="E34">
        <v>5</v>
      </c>
      <c r="F34">
        <v>1</v>
      </c>
      <c r="G34" s="1">
        <v>10.26</v>
      </c>
      <c r="H34" s="1">
        <v>10.46</v>
      </c>
      <c r="I34">
        <v>20</v>
      </c>
      <c r="J34">
        <v>26</v>
      </c>
      <c r="K34">
        <v>633</v>
      </c>
      <c r="L34" s="2" t="s">
        <v>50</v>
      </c>
    </row>
    <row r="35" spans="1:12" x14ac:dyDescent="0.35">
      <c r="A35">
        <v>122</v>
      </c>
      <c r="B35" t="s">
        <v>88</v>
      </c>
      <c r="C35" t="s">
        <v>21</v>
      </c>
      <c r="D35" t="s">
        <v>29</v>
      </c>
      <c r="E35">
        <v>6</v>
      </c>
      <c r="F35">
        <v>1</v>
      </c>
      <c r="G35" s="1">
        <v>11.34</v>
      </c>
      <c r="H35" s="1">
        <v>12.04</v>
      </c>
      <c r="I35">
        <v>30</v>
      </c>
      <c r="J35">
        <v>26</v>
      </c>
      <c r="K35">
        <v>1070</v>
      </c>
      <c r="L35" s="2" t="s">
        <v>50</v>
      </c>
    </row>
    <row r="36" spans="1:12" x14ac:dyDescent="0.35">
      <c r="A36">
        <v>219</v>
      </c>
      <c r="B36" t="s">
        <v>107</v>
      </c>
      <c r="C36" t="s">
        <v>21</v>
      </c>
      <c r="D36" t="s">
        <v>29</v>
      </c>
      <c r="E36">
        <v>6</v>
      </c>
      <c r="F36">
        <v>1</v>
      </c>
      <c r="G36" s="1">
        <v>18.47</v>
      </c>
      <c r="H36" s="1">
        <v>19.2</v>
      </c>
      <c r="I36">
        <v>33</v>
      </c>
      <c r="J36">
        <v>16.2</v>
      </c>
      <c r="K36">
        <v>665</v>
      </c>
      <c r="L36" s="6"/>
    </row>
    <row r="37" spans="1:12" x14ac:dyDescent="0.35">
      <c r="A37">
        <v>134</v>
      </c>
      <c r="B37" t="s">
        <v>90</v>
      </c>
      <c r="C37" t="s">
        <v>63</v>
      </c>
      <c r="D37" t="s">
        <v>29</v>
      </c>
      <c r="E37">
        <v>6</v>
      </c>
      <c r="F37">
        <v>1</v>
      </c>
      <c r="G37" s="1">
        <v>11.08</v>
      </c>
      <c r="H37" s="1">
        <v>11.38</v>
      </c>
      <c r="I37">
        <v>30</v>
      </c>
      <c r="J37">
        <v>23.3</v>
      </c>
      <c r="K37">
        <v>524</v>
      </c>
      <c r="L37" s="2" t="s">
        <v>74</v>
      </c>
    </row>
    <row r="38" spans="1:12" x14ac:dyDescent="0.35">
      <c r="A38">
        <v>135</v>
      </c>
      <c r="B38" t="s">
        <v>90</v>
      </c>
      <c r="C38" t="s">
        <v>63</v>
      </c>
      <c r="D38" t="s">
        <v>29</v>
      </c>
      <c r="E38">
        <v>6</v>
      </c>
      <c r="F38">
        <v>1</v>
      </c>
      <c r="G38" s="1">
        <v>11.12</v>
      </c>
      <c r="H38" s="1">
        <v>11.46</v>
      </c>
      <c r="I38">
        <v>34</v>
      </c>
      <c r="J38">
        <v>23.3</v>
      </c>
      <c r="K38">
        <v>614</v>
      </c>
      <c r="L38" s="2" t="s">
        <v>50</v>
      </c>
    </row>
    <row r="39" spans="1:12" x14ac:dyDescent="0.35">
      <c r="A39">
        <v>136</v>
      </c>
      <c r="B39" t="s">
        <v>90</v>
      </c>
      <c r="C39" t="s">
        <v>63</v>
      </c>
      <c r="D39" t="s">
        <v>29</v>
      </c>
      <c r="E39">
        <v>5</v>
      </c>
      <c r="F39">
        <v>1</v>
      </c>
      <c r="G39" s="1">
        <v>11.16</v>
      </c>
      <c r="H39" s="1">
        <v>11.49</v>
      </c>
      <c r="I39">
        <v>33</v>
      </c>
      <c r="J39">
        <v>23.3</v>
      </c>
      <c r="K39">
        <v>216</v>
      </c>
      <c r="L39" s="2" t="s">
        <v>50</v>
      </c>
    </row>
    <row r="40" spans="1:12" x14ac:dyDescent="0.35">
      <c r="A40">
        <v>137</v>
      </c>
      <c r="B40" t="s">
        <v>90</v>
      </c>
      <c r="C40" t="s">
        <v>63</v>
      </c>
      <c r="D40" t="s">
        <v>29</v>
      </c>
      <c r="E40">
        <v>4</v>
      </c>
      <c r="F40">
        <v>1</v>
      </c>
      <c r="G40" s="1">
        <v>11.18</v>
      </c>
      <c r="H40" s="1">
        <v>11.5</v>
      </c>
      <c r="I40">
        <v>32</v>
      </c>
      <c r="J40">
        <v>23.3</v>
      </c>
      <c r="K40">
        <v>154</v>
      </c>
      <c r="L40" s="2" t="s">
        <v>50</v>
      </c>
    </row>
    <row r="41" spans="1:12" x14ac:dyDescent="0.35">
      <c r="A41">
        <v>271</v>
      </c>
      <c r="B41" t="s">
        <v>127</v>
      </c>
      <c r="C41" t="s">
        <v>63</v>
      </c>
      <c r="D41" t="s">
        <v>66</v>
      </c>
      <c r="E41">
        <v>0.3</v>
      </c>
      <c r="F41">
        <v>1</v>
      </c>
      <c r="G41" s="1">
        <v>19.09</v>
      </c>
      <c r="H41" s="1">
        <v>20</v>
      </c>
      <c r="I41">
        <v>51</v>
      </c>
      <c r="J41">
        <v>16.8</v>
      </c>
      <c r="K41">
        <v>8</v>
      </c>
      <c r="L41" s="6"/>
    </row>
    <row r="42" spans="1:12" x14ac:dyDescent="0.35">
      <c r="A42">
        <v>272</v>
      </c>
      <c r="B42" t="s">
        <v>127</v>
      </c>
      <c r="C42" t="s">
        <v>63</v>
      </c>
      <c r="D42" t="s">
        <v>66</v>
      </c>
      <c r="E42">
        <v>0.3</v>
      </c>
      <c r="F42">
        <v>1</v>
      </c>
      <c r="G42" s="1">
        <v>19.12</v>
      </c>
      <c r="H42" s="1">
        <v>20.03</v>
      </c>
      <c r="I42">
        <f>48+3</f>
        <v>51</v>
      </c>
      <c r="J42">
        <v>16.8</v>
      </c>
      <c r="K42">
        <v>9</v>
      </c>
      <c r="L42" s="6"/>
    </row>
    <row r="43" spans="1:12" x14ac:dyDescent="0.35">
      <c r="A43">
        <v>273</v>
      </c>
      <c r="B43" t="s">
        <v>127</v>
      </c>
      <c r="C43" t="s">
        <v>63</v>
      </c>
      <c r="D43" t="s">
        <v>66</v>
      </c>
      <c r="E43">
        <v>0.3</v>
      </c>
      <c r="F43">
        <v>1</v>
      </c>
      <c r="G43" s="1">
        <v>19.13</v>
      </c>
      <c r="H43" s="1">
        <v>20.04</v>
      </c>
      <c r="I43">
        <f>48+3</f>
        <v>51</v>
      </c>
      <c r="J43">
        <v>16.8</v>
      </c>
      <c r="K43">
        <v>9</v>
      </c>
      <c r="L43" s="6"/>
    </row>
    <row r="44" spans="1:12" x14ac:dyDescent="0.35">
      <c r="A44">
        <v>274</v>
      </c>
      <c r="B44" t="s">
        <v>127</v>
      </c>
      <c r="C44" t="s">
        <v>63</v>
      </c>
      <c r="D44" t="s">
        <v>66</v>
      </c>
      <c r="E44">
        <v>0.3</v>
      </c>
      <c r="F44">
        <v>1</v>
      </c>
      <c r="G44" s="1">
        <v>19.14</v>
      </c>
      <c r="H44" s="1">
        <v>20.05</v>
      </c>
      <c r="I44">
        <f>48+3</f>
        <v>51</v>
      </c>
      <c r="J44">
        <v>16.8</v>
      </c>
      <c r="K44">
        <v>6</v>
      </c>
      <c r="L44" s="6"/>
    </row>
    <row r="45" spans="1:12" x14ac:dyDescent="0.35">
      <c r="A45">
        <v>276</v>
      </c>
      <c r="B45" t="s">
        <v>127</v>
      </c>
      <c r="C45" t="s">
        <v>63</v>
      </c>
      <c r="D45" t="s">
        <v>66</v>
      </c>
      <c r="E45">
        <v>0.3</v>
      </c>
      <c r="F45">
        <v>1</v>
      </c>
      <c r="G45" s="1">
        <v>19.16</v>
      </c>
      <c r="H45" s="1">
        <v>20.07</v>
      </c>
      <c r="I45">
        <f>48+3</f>
        <v>51</v>
      </c>
      <c r="J45">
        <v>16.8</v>
      </c>
      <c r="K45">
        <v>10</v>
      </c>
      <c r="L45" s="6"/>
    </row>
    <row r="46" spans="1:12" x14ac:dyDescent="0.35">
      <c r="A46">
        <v>277</v>
      </c>
      <c r="B46" t="s">
        <v>127</v>
      </c>
      <c r="C46" t="s">
        <v>63</v>
      </c>
      <c r="D46" t="s">
        <v>66</v>
      </c>
      <c r="E46">
        <v>0.3</v>
      </c>
      <c r="F46">
        <v>1</v>
      </c>
      <c r="G46" s="1">
        <v>19.18</v>
      </c>
      <c r="H46" s="1">
        <v>20.09</v>
      </c>
      <c r="I46">
        <f>42+9</f>
        <v>51</v>
      </c>
      <c r="J46">
        <v>16.8</v>
      </c>
      <c r="K46">
        <v>6</v>
      </c>
      <c r="L46" s="6"/>
    </row>
    <row r="47" spans="1:12" x14ac:dyDescent="0.35">
      <c r="A47">
        <v>278</v>
      </c>
      <c r="B47" t="s">
        <v>127</v>
      </c>
      <c r="C47" t="s">
        <v>63</v>
      </c>
      <c r="D47" t="s">
        <v>66</v>
      </c>
      <c r="E47">
        <v>0.3</v>
      </c>
      <c r="F47">
        <v>1</v>
      </c>
      <c r="G47" s="1">
        <v>19.190000000000001</v>
      </c>
      <c r="H47" s="1">
        <v>20.100000000000001</v>
      </c>
      <c r="I47">
        <v>51</v>
      </c>
      <c r="J47">
        <v>16.8</v>
      </c>
      <c r="K47">
        <v>9</v>
      </c>
      <c r="L47" s="6"/>
    </row>
    <row r="48" spans="1:12" x14ac:dyDescent="0.35">
      <c r="A48" s="6">
        <v>279</v>
      </c>
      <c r="B48" s="6" t="s">
        <v>127</v>
      </c>
      <c r="C48" s="6" t="s">
        <v>63</v>
      </c>
      <c r="D48" t="s">
        <v>66</v>
      </c>
      <c r="E48">
        <v>0.3</v>
      </c>
      <c r="F48">
        <v>1</v>
      </c>
      <c r="G48" s="1">
        <v>19.2</v>
      </c>
      <c r="H48" s="1">
        <v>20.12</v>
      </c>
      <c r="I48">
        <v>52</v>
      </c>
      <c r="J48">
        <v>16.8</v>
      </c>
      <c r="K48">
        <v>14</v>
      </c>
      <c r="L48" s="6"/>
    </row>
    <row r="49" spans="1:12" x14ac:dyDescent="0.35">
      <c r="A49" s="6">
        <v>280</v>
      </c>
      <c r="B49" s="6" t="s">
        <v>127</v>
      </c>
      <c r="C49" s="6" t="s">
        <v>63</v>
      </c>
      <c r="D49" s="6" t="s">
        <v>66</v>
      </c>
      <c r="E49" s="6">
        <v>0.3</v>
      </c>
      <c r="F49" s="6">
        <v>1</v>
      </c>
      <c r="G49" s="1">
        <v>19.21</v>
      </c>
      <c r="H49" s="1">
        <v>20.134</v>
      </c>
      <c r="I49">
        <v>52</v>
      </c>
      <c r="J49" s="6">
        <v>16.8</v>
      </c>
      <c r="K49">
        <v>7</v>
      </c>
      <c r="L49" s="6"/>
    </row>
    <row r="50" spans="1:12" x14ac:dyDescent="0.35">
      <c r="A50" s="6">
        <v>281</v>
      </c>
      <c r="B50" s="6" t="s">
        <v>127</v>
      </c>
      <c r="C50" s="6" t="s">
        <v>63</v>
      </c>
      <c r="D50" s="6" t="s">
        <v>66</v>
      </c>
      <c r="E50" s="6">
        <v>0.3</v>
      </c>
      <c r="F50" s="6">
        <v>1</v>
      </c>
      <c r="G50" s="1">
        <v>19.23</v>
      </c>
      <c r="H50" s="1">
        <v>20.14</v>
      </c>
      <c r="I50">
        <v>51</v>
      </c>
      <c r="J50" s="6">
        <v>16.8</v>
      </c>
      <c r="K50">
        <v>5</v>
      </c>
      <c r="L50" s="6"/>
    </row>
    <row r="51" spans="1:12" x14ac:dyDescent="0.35">
      <c r="A51" s="6">
        <v>282</v>
      </c>
      <c r="B51" s="6" t="s">
        <v>127</v>
      </c>
      <c r="C51" s="6" t="s">
        <v>63</v>
      </c>
      <c r="D51" s="6" t="s">
        <v>66</v>
      </c>
      <c r="E51" s="6">
        <v>0.3</v>
      </c>
      <c r="F51" s="6">
        <v>1</v>
      </c>
      <c r="G51" s="1">
        <v>19.239999999999998</v>
      </c>
      <c r="H51" s="1">
        <v>20.149999999999999</v>
      </c>
      <c r="I51">
        <f>36+15</f>
        <v>51</v>
      </c>
      <c r="J51" s="6">
        <v>16.8</v>
      </c>
      <c r="K51">
        <v>10</v>
      </c>
      <c r="L51" s="6"/>
    </row>
    <row r="52" spans="1:12" x14ac:dyDescent="0.35">
      <c r="A52" s="6">
        <v>283</v>
      </c>
      <c r="B52" s="6" t="s">
        <v>127</v>
      </c>
      <c r="C52" s="6" t="s">
        <v>63</v>
      </c>
      <c r="D52" s="6" t="s">
        <v>66</v>
      </c>
      <c r="E52" s="6">
        <v>0.3</v>
      </c>
      <c r="F52" s="6">
        <v>1</v>
      </c>
      <c r="G52" s="1">
        <v>19.260000000000002</v>
      </c>
      <c r="H52" s="1">
        <v>20.16</v>
      </c>
      <c r="I52">
        <f>34+16</f>
        <v>50</v>
      </c>
      <c r="J52" s="6">
        <v>16.8</v>
      </c>
      <c r="K52">
        <v>8</v>
      </c>
      <c r="L52" s="6"/>
    </row>
    <row r="53" spans="1:12" x14ac:dyDescent="0.35">
      <c r="A53" s="6">
        <v>284</v>
      </c>
      <c r="B53" s="6" t="s">
        <v>127</v>
      </c>
      <c r="C53" s="6" t="s">
        <v>63</v>
      </c>
      <c r="D53" s="6" t="s">
        <v>66</v>
      </c>
      <c r="E53" s="6">
        <v>0.3</v>
      </c>
      <c r="F53" s="6">
        <v>1</v>
      </c>
      <c r="G53" s="1">
        <v>19.27</v>
      </c>
      <c r="H53" s="1">
        <v>20.18</v>
      </c>
      <c r="I53">
        <f>33+18</f>
        <v>51</v>
      </c>
      <c r="J53" s="6">
        <v>16.8</v>
      </c>
      <c r="K53">
        <v>11</v>
      </c>
      <c r="L53" s="6"/>
    </row>
    <row r="54" spans="1:12" x14ac:dyDescent="0.35">
      <c r="A54" s="6">
        <v>285</v>
      </c>
      <c r="B54" s="6" t="s">
        <v>127</v>
      </c>
      <c r="C54" s="6" t="s">
        <v>63</v>
      </c>
      <c r="D54" s="6" t="s">
        <v>66</v>
      </c>
      <c r="E54" s="6">
        <v>0.3</v>
      </c>
      <c r="F54" s="6">
        <v>1</v>
      </c>
      <c r="G54" s="1">
        <v>19.28</v>
      </c>
      <c r="H54" s="1">
        <v>20.190000000000001</v>
      </c>
      <c r="I54">
        <f>32+19</f>
        <v>51</v>
      </c>
      <c r="J54" s="6">
        <v>16.8</v>
      </c>
      <c r="K54">
        <v>13</v>
      </c>
    </row>
    <row r="55" spans="1:12" x14ac:dyDescent="0.35">
      <c r="A55" s="6">
        <v>286</v>
      </c>
      <c r="B55" s="6" t="s">
        <v>127</v>
      </c>
      <c r="C55" s="6" t="s">
        <v>63</v>
      </c>
      <c r="D55" s="6" t="s">
        <v>66</v>
      </c>
      <c r="E55" s="6">
        <v>0.3</v>
      </c>
      <c r="F55" s="6">
        <v>1</v>
      </c>
      <c r="G55" s="1">
        <v>19.29</v>
      </c>
      <c r="H55" s="1">
        <v>20.2</v>
      </c>
      <c r="I55">
        <f>31+20</f>
        <v>51</v>
      </c>
      <c r="J55" s="6">
        <v>16.8</v>
      </c>
      <c r="K55">
        <v>9</v>
      </c>
      <c r="L55" s="6"/>
    </row>
    <row r="56" spans="1:12" x14ac:dyDescent="0.35">
      <c r="A56" s="6">
        <v>287</v>
      </c>
      <c r="B56" s="6" t="s">
        <v>127</v>
      </c>
      <c r="C56" s="6" t="s">
        <v>63</v>
      </c>
      <c r="D56" s="6" t="s">
        <v>66</v>
      </c>
      <c r="E56" s="6">
        <v>0.3</v>
      </c>
      <c r="F56" s="6">
        <v>1</v>
      </c>
      <c r="G56" s="1">
        <v>19.38</v>
      </c>
      <c r="H56" s="1">
        <v>20.23</v>
      </c>
      <c r="I56">
        <f>22+23</f>
        <v>45</v>
      </c>
      <c r="J56" s="6">
        <v>16.8</v>
      </c>
      <c r="K56">
        <v>7</v>
      </c>
      <c r="L56" s="6"/>
    </row>
    <row r="57" spans="1:12" x14ac:dyDescent="0.35">
      <c r="A57" s="6">
        <v>288</v>
      </c>
      <c r="B57" s="6" t="s">
        <v>127</v>
      </c>
      <c r="C57" s="6" t="s">
        <v>63</v>
      </c>
      <c r="D57" s="6" t="s">
        <v>66</v>
      </c>
      <c r="E57" s="6">
        <v>0.3</v>
      </c>
      <c r="F57" s="6">
        <v>1</v>
      </c>
      <c r="G57" s="1">
        <v>19.39</v>
      </c>
      <c r="H57" s="1">
        <v>20.25</v>
      </c>
      <c r="I57">
        <f>21+25</f>
        <v>46</v>
      </c>
      <c r="J57" s="6">
        <v>16.8</v>
      </c>
      <c r="K57">
        <v>4</v>
      </c>
      <c r="L57" s="6"/>
    </row>
    <row r="58" spans="1:12" x14ac:dyDescent="0.35">
      <c r="A58" s="6">
        <v>302</v>
      </c>
      <c r="B58" s="6" t="s">
        <v>127</v>
      </c>
      <c r="C58" s="6" t="s">
        <v>63</v>
      </c>
      <c r="D58" s="6" t="s">
        <v>29</v>
      </c>
      <c r="E58" s="6">
        <v>6</v>
      </c>
      <c r="F58" s="6">
        <v>1</v>
      </c>
      <c r="G58" s="1">
        <v>21.25</v>
      </c>
      <c r="H58" s="1">
        <v>21.57</v>
      </c>
      <c r="I58">
        <f>57-25</f>
        <v>32</v>
      </c>
      <c r="J58" s="6">
        <v>16.8</v>
      </c>
      <c r="K58">
        <v>359</v>
      </c>
      <c r="L58" s="6"/>
    </row>
    <row r="59" spans="1:12" x14ac:dyDescent="0.35">
      <c r="A59" s="6">
        <v>116</v>
      </c>
      <c r="B59" s="6" t="s">
        <v>88</v>
      </c>
      <c r="C59" s="6" t="s">
        <v>22</v>
      </c>
      <c r="D59" s="6" t="s">
        <v>29</v>
      </c>
      <c r="E59" s="6">
        <v>5</v>
      </c>
      <c r="F59" s="6">
        <v>1</v>
      </c>
      <c r="G59" s="1">
        <v>11.19</v>
      </c>
      <c r="H59" s="1">
        <v>11.49</v>
      </c>
      <c r="I59">
        <v>30</v>
      </c>
      <c r="J59" s="6">
        <v>26</v>
      </c>
      <c r="K59">
        <v>557</v>
      </c>
      <c r="L59" s="2" t="s">
        <v>50</v>
      </c>
    </row>
    <row r="60" spans="1:12" x14ac:dyDescent="0.35">
      <c r="A60" s="6">
        <v>117</v>
      </c>
      <c r="B60" s="6" t="s">
        <v>88</v>
      </c>
      <c r="C60" s="6" t="s">
        <v>22</v>
      </c>
      <c r="D60" s="6" t="s">
        <v>29</v>
      </c>
      <c r="E60" s="6">
        <v>5</v>
      </c>
      <c r="F60" s="6">
        <v>1</v>
      </c>
      <c r="G60" s="1">
        <v>11.21</v>
      </c>
      <c r="H60" s="1">
        <v>11.51</v>
      </c>
      <c r="I60">
        <v>30</v>
      </c>
      <c r="J60" s="6">
        <v>26</v>
      </c>
      <c r="K60">
        <v>392</v>
      </c>
      <c r="L60" s="2" t="s">
        <v>50</v>
      </c>
    </row>
    <row r="61" spans="1:12" x14ac:dyDescent="0.35">
      <c r="A61" s="6">
        <v>121</v>
      </c>
      <c r="B61" s="6" t="s">
        <v>88</v>
      </c>
      <c r="C61" s="6" t="s">
        <v>22</v>
      </c>
      <c r="D61" s="6" t="s">
        <v>29</v>
      </c>
      <c r="E61" s="6">
        <v>6</v>
      </c>
      <c r="F61" s="6">
        <v>1</v>
      </c>
      <c r="G61" s="1">
        <v>11.32</v>
      </c>
      <c r="H61" s="1">
        <v>12.02</v>
      </c>
      <c r="I61">
        <v>30</v>
      </c>
      <c r="J61" s="6">
        <v>26</v>
      </c>
      <c r="K61">
        <v>726</v>
      </c>
      <c r="L61" s="2" t="s">
        <v>50</v>
      </c>
    </row>
    <row r="62" spans="1:12" x14ac:dyDescent="0.35">
      <c r="A62" s="6">
        <v>289</v>
      </c>
      <c r="B62" s="6" t="s">
        <v>127</v>
      </c>
      <c r="C62" s="6" t="s">
        <v>22</v>
      </c>
      <c r="D62" s="6" t="s">
        <v>29</v>
      </c>
      <c r="E62" s="6">
        <v>6</v>
      </c>
      <c r="F62" s="6">
        <v>1</v>
      </c>
      <c r="G62" s="1">
        <v>19.46</v>
      </c>
      <c r="H62" s="1">
        <v>20.3</v>
      </c>
      <c r="I62">
        <f>14+30</f>
        <v>44</v>
      </c>
      <c r="J62" s="6">
        <v>16.8</v>
      </c>
      <c r="K62">
        <v>887</v>
      </c>
      <c r="L62" s="6"/>
    </row>
    <row r="63" spans="1:12" x14ac:dyDescent="0.35">
      <c r="A63" s="6">
        <v>294</v>
      </c>
      <c r="B63" s="6" t="s">
        <v>127</v>
      </c>
      <c r="C63" s="6" t="s">
        <v>22</v>
      </c>
      <c r="D63" s="6" t="s">
        <v>29</v>
      </c>
      <c r="E63" s="6">
        <v>6</v>
      </c>
      <c r="F63" s="6">
        <v>1</v>
      </c>
      <c r="G63" s="1">
        <v>20.59</v>
      </c>
      <c r="H63" s="1">
        <v>21.46</v>
      </c>
      <c r="I63">
        <v>47</v>
      </c>
      <c r="J63" s="6">
        <v>16.8</v>
      </c>
      <c r="K63">
        <v>693</v>
      </c>
      <c r="L63" s="6"/>
    </row>
    <row r="64" spans="1:12" x14ac:dyDescent="0.35">
      <c r="A64" s="6">
        <v>295</v>
      </c>
      <c r="B64" s="6" t="s">
        <v>127</v>
      </c>
      <c r="C64" s="6" t="s">
        <v>22</v>
      </c>
      <c r="D64" s="6" t="s">
        <v>29</v>
      </c>
      <c r="E64" s="6">
        <v>5</v>
      </c>
      <c r="F64" s="6">
        <v>1</v>
      </c>
      <c r="G64" s="1">
        <v>21.01</v>
      </c>
      <c r="H64" s="1">
        <v>21.48</v>
      </c>
      <c r="I64">
        <v>47</v>
      </c>
      <c r="J64" s="6">
        <v>16.8</v>
      </c>
      <c r="K64">
        <v>562</v>
      </c>
      <c r="L64" s="6"/>
    </row>
    <row r="65" spans="1:12" x14ac:dyDescent="0.35">
      <c r="A65" s="6">
        <v>296</v>
      </c>
      <c r="B65" s="6" t="s">
        <v>127</v>
      </c>
      <c r="C65" s="6" t="s">
        <v>22</v>
      </c>
      <c r="D65" s="6" t="s">
        <v>29</v>
      </c>
      <c r="E65" s="6">
        <v>5</v>
      </c>
      <c r="F65" s="6">
        <v>1</v>
      </c>
      <c r="G65" s="1">
        <v>21.04</v>
      </c>
      <c r="H65" s="1">
        <v>21.49</v>
      </c>
      <c r="I65">
        <v>45</v>
      </c>
      <c r="J65" s="6">
        <v>16.8</v>
      </c>
      <c r="K65">
        <v>501</v>
      </c>
      <c r="L65" s="6"/>
    </row>
    <row r="66" spans="1:12" x14ac:dyDescent="0.35">
      <c r="A66" s="6">
        <v>297</v>
      </c>
      <c r="B66" s="6" t="s">
        <v>127</v>
      </c>
      <c r="C66" s="6" t="s">
        <v>22</v>
      </c>
      <c r="D66" s="6" t="s">
        <v>29</v>
      </c>
      <c r="E66" s="6">
        <v>2</v>
      </c>
      <c r="F66" s="6">
        <v>1</v>
      </c>
      <c r="G66" s="1">
        <v>21.07</v>
      </c>
      <c r="H66" s="1">
        <v>21.5</v>
      </c>
      <c r="I66">
        <v>43</v>
      </c>
      <c r="J66" s="6">
        <v>16.8</v>
      </c>
      <c r="K66">
        <v>307</v>
      </c>
      <c r="L66" s="6"/>
    </row>
    <row r="67" spans="1:12" x14ac:dyDescent="0.35">
      <c r="A67" s="6">
        <v>298</v>
      </c>
      <c r="B67" s="6" t="s">
        <v>127</v>
      </c>
      <c r="C67" s="6" t="s">
        <v>22</v>
      </c>
      <c r="D67" t="s">
        <v>29</v>
      </c>
      <c r="E67">
        <v>5</v>
      </c>
      <c r="F67" s="6">
        <v>1</v>
      </c>
      <c r="G67" s="1">
        <v>21.15</v>
      </c>
      <c r="H67" s="1">
        <v>21.52</v>
      </c>
      <c r="I67">
        <f>52-15</f>
        <v>37</v>
      </c>
      <c r="J67" s="6">
        <v>16.8</v>
      </c>
      <c r="K67">
        <v>472</v>
      </c>
    </row>
    <row r="68" spans="1:12" x14ac:dyDescent="0.35">
      <c r="A68" s="6">
        <v>299</v>
      </c>
      <c r="B68" s="6" t="s">
        <v>127</v>
      </c>
      <c r="C68" s="6" t="s">
        <v>22</v>
      </c>
      <c r="D68" s="6" t="s">
        <v>29</v>
      </c>
      <c r="E68">
        <v>5</v>
      </c>
      <c r="F68" s="6">
        <v>1</v>
      </c>
      <c r="G68" s="1">
        <v>21.15</v>
      </c>
      <c r="H68" s="1">
        <v>21.53</v>
      </c>
      <c r="I68">
        <f>53-15</f>
        <v>38</v>
      </c>
      <c r="J68" s="6">
        <v>16.8</v>
      </c>
      <c r="K68">
        <v>575</v>
      </c>
    </row>
    <row r="69" spans="1:12" x14ac:dyDescent="0.35">
      <c r="A69" s="6">
        <v>301</v>
      </c>
      <c r="B69" s="6" t="s">
        <v>127</v>
      </c>
      <c r="C69" s="6" t="s">
        <v>22</v>
      </c>
      <c r="D69" s="6" t="s">
        <v>29</v>
      </c>
      <c r="E69" s="6">
        <v>5</v>
      </c>
      <c r="F69" s="6">
        <v>1</v>
      </c>
      <c r="G69" s="1">
        <v>21.21</v>
      </c>
      <c r="H69" s="1">
        <v>21.55</v>
      </c>
      <c r="I69">
        <f>55-21</f>
        <v>34</v>
      </c>
      <c r="J69" s="6">
        <v>16.8</v>
      </c>
      <c r="K69">
        <v>552</v>
      </c>
    </row>
    <row r="70" spans="1:12" x14ac:dyDescent="0.35">
      <c r="A70" s="6">
        <v>303</v>
      </c>
      <c r="B70" s="6" t="s">
        <v>127</v>
      </c>
      <c r="C70" s="6" t="s">
        <v>22</v>
      </c>
      <c r="D70" s="6" t="s">
        <v>29</v>
      </c>
      <c r="E70" s="6">
        <v>5</v>
      </c>
      <c r="F70" s="6">
        <v>1</v>
      </c>
      <c r="G70" s="1">
        <v>21.29</v>
      </c>
      <c r="H70" s="1">
        <v>21.58</v>
      </c>
      <c r="I70">
        <f>58-29</f>
        <v>29</v>
      </c>
      <c r="J70" s="6">
        <v>16.8</v>
      </c>
      <c r="K70">
        <v>513</v>
      </c>
    </row>
    <row r="71" spans="1:12" x14ac:dyDescent="0.35">
      <c r="A71" s="6">
        <v>304</v>
      </c>
      <c r="B71" s="6" t="s">
        <v>127</v>
      </c>
      <c r="C71" s="6" t="s">
        <v>22</v>
      </c>
      <c r="D71" s="6" t="s">
        <v>29</v>
      </c>
      <c r="E71" s="6">
        <v>5</v>
      </c>
      <c r="F71" s="6">
        <v>1</v>
      </c>
      <c r="G71" s="1">
        <v>21.3</v>
      </c>
      <c r="H71" s="1">
        <v>22</v>
      </c>
      <c r="I71">
        <v>30</v>
      </c>
      <c r="J71" s="6">
        <v>16.8</v>
      </c>
      <c r="K71">
        <v>380</v>
      </c>
    </row>
    <row r="72" spans="1:12" x14ac:dyDescent="0.35">
      <c r="A72" s="6">
        <v>305</v>
      </c>
      <c r="B72" s="6" t="s">
        <v>127</v>
      </c>
      <c r="C72" s="6" t="s">
        <v>22</v>
      </c>
      <c r="D72" s="6" t="s">
        <v>29</v>
      </c>
      <c r="E72" s="6">
        <v>5</v>
      </c>
      <c r="F72" s="6">
        <v>1</v>
      </c>
      <c r="G72" s="1">
        <v>21.32</v>
      </c>
      <c r="H72" s="1">
        <v>22.02</v>
      </c>
      <c r="I72">
        <v>30</v>
      </c>
      <c r="J72" s="6">
        <v>16.8</v>
      </c>
      <c r="K72">
        <v>405</v>
      </c>
    </row>
    <row r="73" spans="1:12" x14ac:dyDescent="0.35">
      <c r="A73" s="6">
        <v>306</v>
      </c>
      <c r="B73" s="6" t="s">
        <v>127</v>
      </c>
      <c r="C73" s="6" t="s">
        <v>22</v>
      </c>
      <c r="D73" s="6" t="s">
        <v>29</v>
      </c>
      <c r="E73" s="6">
        <v>2</v>
      </c>
      <c r="F73" s="6">
        <v>1</v>
      </c>
      <c r="G73" s="1">
        <v>21.34</v>
      </c>
      <c r="H73" s="1">
        <v>22.03</v>
      </c>
      <c r="I73">
        <v>29</v>
      </c>
      <c r="J73" s="6">
        <v>16.8</v>
      </c>
      <c r="K73">
        <v>243</v>
      </c>
    </row>
    <row r="74" spans="1:12" x14ac:dyDescent="0.35">
      <c r="A74" s="6">
        <v>307</v>
      </c>
      <c r="B74" s="6" t="s">
        <v>127</v>
      </c>
      <c r="C74" s="6" t="s">
        <v>22</v>
      </c>
      <c r="D74" s="6" t="s">
        <v>29</v>
      </c>
      <c r="E74" s="6">
        <v>5</v>
      </c>
      <c r="F74" s="6">
        <v>1</v>
      </c>
      <c r="G74" s="1">
        <v>21.38</v>
      </c>
      <c r="H74" s="1">
        <v>22.04</v>
      </c>
      <c r="I74">
        <v>26</v>
      </c>
      <c r="J74" s="6">
        <v>16.8</v>
      </c>
      <c r="K74">
        <v>376</v>
      </c>
    </row>
    <row r="75" spans="1:12" x14ac:dyDescent="0.35">
      <c r="A75" s="6">
        <v>308</v>
      </c>
      <c r="B75" s="6" t="s">
        <v>127</v>
      </c>
      <c r="C75" s="6" t="s">
        <v>22</v>
      </c>
      <c r="D75" s="6" t="s">
        <v>29</v>
      </c>
      <c r="E75" s="6">
        <v>5</v>
      </c>
      <c r="F75" s="6">
        <v>1</v>
      </c>
      <c r="G75" s="1">
        <v>21.4</v>
      </c>
      <c r="H75" s="1">
        <v>22.05</v>
      </c>
      <c r="I75">
        <v>25</v>
      </c>
      <c r="J75" s="6">
        <v>16.8</v>
      </c>
      <c r="K75">
        <v>380</v>
      </c>
    </row>
    <row r="76" spans="1:12" x14ac:dyDescent="0.35">
      <c r="A76" s="6">
        <v>309</v>
      </c>
      <c r="B76" s="6" t="s">
        <v>127</v>
      </c>
      <c r="C76" s="6" t="s">
        <v>22</v>
      </c>
      <c r="D76" s="6" t="s">
        <v>29</v>
      </c>
      <c r="E76" s="6">
        <v>5</v>
      </c>
      <c r="F76" s="6">
        <v>1</v>
      </c>
      <c r="G76" s="1">
        <v>21.41</v>
      </c>
      <c r="H76" s="1">
        <v>22.06</v>
      </c>
      <c r="I76">
        <v>25</v>
      </c>
      <c r="J76" s="6">
        <v>16.8</v>
      </c>
      <c r="K76">
        <v>260</v>
      </c>
    </row>
    <row r="77" spans="1:12" x14ac:dyDescent="0.35">
      <c r="A77" s="6">
        <v>310</v>
      </c>
      <c r="B77" s="6" t="s">
        <v>127</v>
      </c>
      <c r="C77" s="6" t="s">
        <v>22</v>
      </c>
      <c r="D77" s="6" t="s">
        <v>29</v>
      </c>
      <c r="E77" s="6">
        <v>4</v>
      </c>
      <c r="F77" s="6">
        <v>1</v>
      </c>
      <c r="G77" s="1">
        <v>21.43</v>
      </c>
      <c r="H77" s="1">
        <v>22.08</v>
      </c>
      <c r="I77">
        <f>8+17</f>
        <v>25</v>
      </c>
      <c r="J77" s="6">
        <v>16.8</v>
      </c>
      <c r="K77">
        <v>312</v>
      </c>
    </row>
    <row r="78" spans="1:12" x14ac:dyDescent="0.35">
      <c r="A78" s="6">
        <v>200</v>
      </c>
      <c r="B78" s="6" t="s">
        <v>107</v>
      </c>
      <c r="C78" s="6" t="s">
        <v>108</v>
      </c>
      <c r="D78" s="6" t="s">
        <v>66</v>
      </c>
      <c r="E78">
        <v>0.3</v>
      </c>
      <c r="F78" s="6">
        <v>1</v>
      </c>
      <c r="G78" s="1">
        <v>17.32</v>
      </c>
      <c r="H78" s="1">
        <v>18.13</v>
      </c>
      <c r="I78">
        <f>28+13</f>
        <v>41</v>
      </c>
      <c r="J78" s="6">
        <v>16.2</v>
      </c>
      <c r="K78">
        <v>3</v>
      </c>
      <c r="L78" s="2" t="s">
        <v>122</v>
      </c>
    </row>
    <row r="79" spans="1:12" x14ac:dyDescent="0.35">
      <c r="A79" s="6">
        <v>201</v>
      </c>
      <c r="B79" s="6" t="s">
        <v>107</v>
      </c>
      <c r="C79" s="6" t="s">
        <v>108</v>
      </c>
      <c r="D79" s="6" t="s">
        <v>66</v>
      </c>
      <c r="E79">
        <v>0.3</v>
      </c>
      <c r="F79" s="6">
        <v>1</v>
      </c>
      <c r="G79" s="1">
        <v>17.34</v>
      </c>
      <c r="H79" s="1">
        <v>18.149999999999999</v>
      </c>
      <c r="I79">
        <f>26+15</f>
        <v>41</v>
      </c>
      <c r="J79" s="6">
        <v>16.2</v>
      </c>
      <c r="K79">
        <v>2</v>
      </c>
      <c r="L79" s="2" t="s">
        <v>121</v>
      </c>
    </row>
    <row r="80" spans="1:12" x14ac:dyDescent="0.35">
      <c r="A80" s="6">
        <v>202</v>
      </c>
      <c r="B80" s="6" t="s">
        <v>107</v>
      </c>
      <c r="C80" s="6" t="s">
        <v>108</v>
      </c>
      <c r="D80" s="6" t="s">
        <v>66</v>
      </c>
      <c r="E80">
        <v>0.3</v>
      </c>
      <c r="F80" s="6">
        <v>1</v>
      </c>
      <c r="G80" s="1">
        <v>17.36</v>
      </c>
      <c r="H80" s="1">
        <v>18.170000000000002</v>
      </c>
      <c r="I80">
        <f>24+17</f>
        <v>41</v>
      </c>
      <c r="J80" s="6">
        <v>16.2</v>
      </c>
      <c r="K80">
        <v>3</v>
      </c>
      <c r="L80" s="2" t="s">
        <v>121</v>
      </c>
    </row>
    <row r="81" spans="1:12" x14ac:dyDescent="0.35">
      <c r="A81" s="6">
        <v>203</v>
      </c>
      <c r="B81" s="6" t="s">
        <v>107</v>
      </c>
      <c r="C81" s="6" t="s">
        <v>108</v>
      </c>
      <c r="D81" s="6" t="s">
        <v>66</v>
      </c>
      <c r="E81" s="6">
        <v>0.3</v>
      </c>
      <c r="F81" s="6">
        <v>1</v>
      </c>
      <c r="G81" s="1">
        <v>17.37</v>
      </c>
      <c r="H81" s="1">
        <v>18.18</v>
      </c>
      <c r="I81">
        <f>23+18</f>
        <v>41</v>
      </c>
      <c r="J81" s="6">
        <v>16.2</v>
      </c>
      <c r="K81">
        <v>4</v>
      </c>
      <c r="L81" s="2" t="s">
        <v>121</v>
      </c>
    </row>
    <row r="82" spans="1:12" x14ac:dyDescent="0.35">
      <c r="A82" s="6">
        <v>204</v>
      </c>
      <c r="B82" s="6" t="s">
        <v>107</v>
      </c>
      <c r="C82" s="6" t="s">
        <v>108</v>
      </c>
      <c r="D82" s="6" t="s">
        <v>66</v>
      </c>
      <c r="E82" s="6">
        <v>0.3</v>
      </c>
      <c r="F82" s="6">
        <v>1</v>
      </c>
      <c r="G82" s="1">
        <v>17.38</v>
      </c>
      <c r="H82" s="1">
        <v>18.190000000000001</v>
      </c>
      <c r="I82">
        <f>22+19</f>
        <v>41</v>
      </c>
      <c r="J82" s="6">
        <v>16.2</v>
      </c>
      <c r="K82">
        <v>3</v>
      </c>
      <c r="L82" s="2" t="s">
        <v>121</v>
      </c>
    </row>
    <row r="83" spans="1:12" x14ac:dyDescent="0.35">
      <c r="A83" s="6">
        <v>205</v>
      </c>
      <c r="B83" s="6" t="s">
        <v>107</v>
      </c>
      <c r="C83" s="6" t="s">
        <v>108</v>
      </c>
      <c r="D83" s="6" t="s">
        <v>66</v>
      </c>
      <c r="E83" s="6">
        <v>0.3</v>
      </c>
      <c r="F83" s="6">
        <v>1</v>
      </c>
      <c r="G83" s="1">
        <v>17.399999999999999</v>
      </c>
      <c r="H83" s="1">
        <v>18.2</v>
      </c>
      <c r="I83">
        <v>40</v>
      </c>
      <c r="J83" s="6">
        <v>16.2</v>
      </c>
      <c r="K83">
        <v>3</v>
      </c>
      <c r="L83" s="2" t="s">
        <v>121</v>
      </c>
    </row>
    <row r="84" spans="1:12" x14ac:dyDescent="0.35">
      <c r="A84" s="6">
        <v>210</v>
      </c>
      <c r="B84" s="6" t="s">
        <v>107</v>
      </c>
      <c r="C84" s="6" t="s">
        <v>108</v>
      </c>
      <c r="D84" s="6" t="s">
        <v>66</v>
      </c>
      <c r="E84" s="6">
        <v>0.3</v>
      </c>
      <c r="F84" s="6">
        <v>1</v>
      </c>
      <c r="G84" s="1">
        <v>17.47</v>
      </c>
      <c r="H84" s="1">
        <v>18.25</v>
      </c>
      <c r="I84">
        <f>13+25</f>
        <v>38</v>
      </c>
      <c r="J84" s="6">
        <v>16.2</v>
      </c>
      <c r="K84">
        <v>3</v>
      </c>
      <c r="L84" t="s">
        <v>123</v>
      </c>
    </row>
    <row r="85" spans="1:12" x14ac:dyDescent="0.35">
      <c r="A85" s="6">
        <v>214</v>
      </c>
      <c r="B85" s="6" t="s">
        <v>107</v>
      </c>
      <c r="C85" s="6" t="s">
        <v>108</v>
      </c>
      <c r="D85" s="6" t="s">
        <v>66</v>
      </c>
      <c r="E85" s="6">
        <v>0.3</v>
      </c>
      <c r="F85" s="6">
        <v>1</v>
      </c>
      <c r="G85" s="1">
        <v>17.55</v>
      </c>
      <c r="H85" s="1">
        <v>18.309999999999999</v>
      </c>
      <c r="I85">
        <v>36</v>
      </c>
      <c r="J85" s="6">
        <v>16.2</v>
      </c>
      <c r="K85">
        <v>4</v>
      </c>
      <c r="L85" t="s">
        <v>123</v>
      </c>
    </row>
    <row r="86" spans="1:12" x14ac:dyDescent="0.35">
      <c r="A86" s="6">
        <v>215</v>
      </c>
      <c r="B86" s="6" t="s">
        <v>107</v>
      </c>
      <c r="C86" s="6" t="s">
        <v>108</v>
      </c>
      <c r="D86" s="6" t="s">
        <v>66</v>
      </c>
      <c r="E86" s="6">
        <v>0.3</v>
      </c>
      <c r="F86" s="6">
        <v>1</v>
      </c>
      <c r="G86" s="1">
        <v>17.55</v>
      </c>
      <c r="H86" s="1">
        <v>18.32</v>
      </c>
      <c r="I86">
        <v>37</v>
      </c>
      <c r="J86" s="6">
        <v>16.2</v>
      </c>
      <c r="K86">
        <v>2</v>
      </c>
      <c r="L86" t="s">
        <v>123</v>
      </c>
    </row>
    <row r="87" spans="1:12" x14ac:dyDescent="0.35">
      <c r="A87" s="6">
        <v>216</v>
      </c>
      <c r="B87" s="6" t="s">
        <v>107</v>
      </c>
      <c r="C87" s="6" t="s">
        <v>108</v>
      </c>
      <c r="D87" t="s">
        <v>66</v>
      </c>
      <c r="E87">
        <v>0.3</v>
      </c>
      <c r="F87" s="6">
        <v>1</v>
      </c>
      <c r="G87" s="1">
        <v>17.559999999999999</v>
      </c>
      <c r="H87" s="1">
        <v>18.329999999999998</v>
      </c>
      <c r="I87">
        <v>37</v>
      </c>
      <c r="J87" s="6">
        <v>16.2</v>
      </c>
      <c r="K87">
        <v>2</v>
      </c>
      <c r="L87" t="s">
        <v>123</v>
      </c>
    </row>
    <row r="88" spans="1:12" x14ac:dyDescent="0.35">
      <c r="A88" s="6">
        <v>217</v>
      </c>
      <c r="B88" s="6" t="s">
        <v>107</v>
      </c>
      <c r="C88" s="6" t="s">
        <v>108</v>
      </c>
      <c r="D88" t="s">
        <v>66</v>
      </c>
      <c r="E88">
        <v>0.3</v>
      </c>
      <c r="F88" s="6">
        <v>1</v>
      </c>
      <c r="G88" s="1">
        <v>17.57</v>
      </c>
      <c r="H88" s="1">
        <v>18.350000000000001</v>
      </c>
      <c r="I88">
        <v>38</v>
      </c>
      <c r="J88" s="6">
        <v>16.2</v>
      </c>
      <c r="K88">
        <v>3</v>
      </c>
      <c r="L88" t="s">
        <v>123</v>
      </c>
    </row>
    <row r="89" spans="1:12" x14ac:dyDescent="0.35">
      <c r="A89" s="6">
        <v>252</v>
      </c>
      <c r="B89" s="6" t="s">
        <v>113</v>
      </c>
      <c r="C89" s="6" t="s">
        <v>108</v>
      </c>
      <c r="D89" t="s">
        <v>66</v>
      </c>
      <c r="E89">
        <v>0.3</v>
      </c>
      <c r="F89" s="6">
        <v>1</v>
      </c>
      <c r="G89" s="6">
        <v>10.46</v>
      </c>
      <c r="H89" s="1">
        <v>11.26</v>
      </c>
      <c r="I89">
        <v>40</v>
      </c>
      <c r="J89" s="6">
        <v>15.9</v>
      </c>
      <c r="K89">
        <v>3</v>
      </c>
      <c r="L89" t="s">
        <v>126</v>
      </c>
    </row>
    <row r="90" spans="1:12" x14ac:dyDescent="0.35">
      <c r="A90" s="6">
        <v>253</v>
      </c>
      <c r="B90" s="6" t="s">
        <v>113</v>
      </c>
      <c r="C90" s="6" t="s">
        <v>108</v>
      </c>
      <c r="D90" t="s">
        <v>66</v>
      </c>
      <c r="E90">
        <v>0.3</v>
      </c>
      <c r="F90" s="6">
        <v>1</v>
      </c>
      <c r="G90" s="1">
        <v>10.48</v>
      </c>
      <c r="H90" s="1">
        <v>11.39</v>
      </c>
      <c r="I90">
        <v>51</v>
      </c>
      <c r="J90" s="6">
        <v>15.9</v>
      </c>
      <c r="K90">
        <v>3</v>
      </c>
      <c r="L90" t="s">
        <v>126</v>
      </c>
    </row>
    <row r="91" spans="1:12" x14ac:dyDescent="0.35">
      <c r="A91" s="6">
        <v>255</v>
      </c>
      <c r="B91" s="6" t="s">
        <v>113</v>
      </c>
      <c r="C91" s="6" t="s">
        <v>108</v>
      </c>
      <c r="D91" t="s">
        <v>66</v>
      </c>
      <c r="E91">
        <v>0.3</v>
      </c>
      <c r="F91" s="6">
        <v>1</v>
      </c>
      <c r="G91" s="1">
        <v>10.5</v>
      </c>
      <c r="H91" s="1">
        <v>11.42</v>
      </c>
      <c r="I91">
        <v>52</v>
      </c>
      <c r="J91" s="6">
        <v>15.9</v>
      </c>
      <c r="K91">
        <v>3</v>
      </c>
      <c r="L91" t="s">
        <v>126</v>
      </c>
    </row>
    <row r="92" spans="1:12" x14ac:dyDescent="0.35">
      <c r="A92" s="6">
        <v>258</v>
      </c>
      <c r="B92" s="6" t="s">
        <v>113</v>
      </c>
      <c r="C92" s="6" t="s">
        <v>108</v>
      </c>
      <c r="D92" t="s">
        <v>66</v>
      </c>
      <c r="E92">
        <v>0.3</v>
      </c>
      <c r="F92" s="6">
        <v>1</v>
      </c>
      <c r="G92" s="1">
        <v>10.53</v>
      </c>
      <c r="H92" s="1">
        <v>11.46</v>
      </c>
      <c r="I92">
        <v>53</v>
      </c>
      <c r="J92" s="6">
        <v>15.9</v>
      </c>
      <c r="K92">
        <v>3</v>
      </c>
      <c r="L92" t="s">
        <v>126</v>
      </c>
    </row>
    <row r="93" spans="1:12" x14ac:dyDescent="0.35">
      <c r="A93" s="6">
        <v>261</v>
      </c>
      <c r="B93" s="6" t="s">
        <v>113</v>
      </c>
      <c r="C93" s="6" t="s">
        <v>108</v>
      </c>
      <c r="D93" t="s">
        <v>66</v>
      </c>
      <c r="E93">
        <v>0.3</v>
      </c>
      <c r="F93">
        <v>1</v>
      </c>
      <c r="G93" s="1">
        <v>10.57</v>
      </c>
      <c r="H93" s="1">
        <v>11.51</v>
      </c>
      <c r="I93">
        <v>54</v>
      </c>
      <c r="J93" s="6">
        <v>15.9</v>
      </c>
      <c r="K93">
        <v>1</v>
      </c>
      <c r="L93" t="s">
        <v>126</v>
      </c>
    </row>
    <row r="94" spans="1:12" x14ac:dyDescent="0.35">
      <c r="A94" s="6">
        <v>262</v>
      </c>
      <c r="B94" s="6" t="s">
        <v>113</v>
      </c>
      <c r="C94" s="6" t="s">
        <v>108</v>
      </c>
      <c r="D94" t="s">
        <v>66</v>
      </c>
      <c r="E94">
        <v>0.3</v>
      </c>
      <c r="F94">
        <v>1</v>
      </c>
      <c r="G94" s="1">
        <v>10.58</v>
      </c>
      <c r="H94" s="1">
        <v>11.54</v>
      </c>
      <c r="I94">
        <v>56</v>
      </c>
      <c r="J94" s="6">
        <v>15.9</v>
      </c>
      <c r="K94">
        <v>2</v>
      </c>
      <c r="L94" t="s">
        <v>126</v>
      </c>
    </row>
    <row r="95" spans="1:12" x14ac:dyDescent="0.35">
      <c r="A95" s="6">
        <v>265</v>
      </c>
      <c r="B95" s="6" t="s">
        <v>113</v>
      </c>
      <c r="C95" s="6" t="s">
        <v>108</v>
      </c>
      <c r="D95" t="s">
        <v>66</v>
      </c>
      <c r="E95">
        <v>0.3</v>
      </c>
      <c r="F95" s="6">
        <v>1</v>
      </c>
      <c r="G95" s="1">
        <v>11.02</v>
      </c>
      <c r="H95" s="1">
        <v>11.59</v>
      </c>
      <c r="I95">
        <v>57</v>
      </c>
      <c r="J95" s="6">
        <v>15.9</v>
      </c>
      <c r="K95">
        <v>1</v>
      </c>
      <c r="L95" t="s">
        <v>126</v>
      </c>
    </row>
    <row r="96" spans="1:12" x14ac:dyDescent="0.35">
      <c r="A96" s="6">
        <v>290</v>
      </c>
      <c r="B96" s="6" t="s">
        <v>127</v>
      </c>
      <c r="C96" s="6" t="s">
        <v>128</v>
      </c>
      <c r="D96" t="s">
        <v>29</v>
      </c>
      <c r="E96">
        <v>2</v>
      </c>
      <c r="F96" s="6">
        <v>1</v>
      </c>
      <c r="G96" s="1">
        <v>19.510000000000002</v>
      </c>
      <c r="H96" s="1">
        <v>20.309999999999999</v>
      </c>
      <c r="I96">
        <v>40</v>
      </c>
      <c r="J96" s="6">
        <v>16.8</v>
      </c>
      <c r="K96">
        <v>80</v>
      </c>
    </row>
    <row r="97" spans="1:12" x14ac:dyDescent="0.35">
      <c r="A97" s="6">
        <v>126</v>
      </c>
      <c r="B97" s="6" t="s">
        <v>89</v>
      </c>
      <c r="C97" s="6" t="s">
        <v>25</v>
      </c>
      <c r="D97" t="s">
        <v>30</v>
      </c>
      <c r="E97">
        <v>0.3</v>
      </c>
      <c r="F97" s="6">
        <v>10</v>
      </c>
      <c r="G97" s="1">
        <v>12.34</v>
      </c>
      <c r="H97" s="1">
        <v>13.42</v>
      </c>
      <c r="I97">
        <v>68</v>
      </c>
      <c r="J97" s="6">
        <v>25</v>
      </c>
      <c r="K97" t="s">
        <v>31</v>
      </c>
      <c r="L97" s="2" t="s">
        <v>50</v>
      </c>
    </row>
    <row r="98" spans="1:12" x14ac:dyDescent="0.35">
      <c r="A98" s="6">
        <v>127</v>
      </c>
      <c r="B98" s="6" t="s">
        <v>89</v>
      </c>
      <c r="C98" s="6" t="s">
        <v>25</v>
      </c>
      <c r="D98" s="6" t="s">
        <v>30</v>
      </c>
      <c r="E98">
        <v>0.3</v>
      </c>
      <c r="F98" s="6">
        <v>10</v>
      </c>
      <c r="G98" s="1">
        <v>12.39</v>
      </c>
      <c r="H98" s="1">
        <v>14.08</v>
      </c>
      <c r="I98">
        <v>89</v>
      </c>
      <c r="J98" s="6">
        <v>25</v>
      </c>
      <c r="K98" t="s">
        <v>31</v>
      </c>
      <c r="L98" s="2" t="s">
        <v>50</v>
      </c>
    </row>
    <row r="99" spans="1:12" x14ac:dyDescent="0.35">
      <c r="A99" s="6">
        <v>128</v>
      </c>
      <c r="B99" s="6" t="s">
        <v>89</v>
      </c>
      <c r="C99" s="6" t="s">
        <v>25</v>
      </c>
      <c r="D99" s="6" t="s">
        <v>30</v>
      </c>
      <c r="E99">
        <v>0.3</v>
      </c>
      <c r="F99" s="6">
        <v>10</v>
      </c>
      <c r="G99" s="1">
        <v>12.47</v>
      </c>
      <c r="H99" s="1">
        <v>14.15</v>
      </c>
      <c r="I99">
        <v>88</v>
      </c>
      <c r="J99" s="6">
        <v>25</v>
      </c>
      <c r="K99" t="s">
        <v>31</v>
      </c>
      <c r="L99" s="2" t="s">
        <v>62</v>
      </c>
    </row>
    <row r="100" spans="1:12" x14ac:dyDescent="0.35">
      <c r="A100" s="6">
        <v>141</v>
      </c>
      <c r="B100" s="6" t="s">
        <v>90</v>
      </c>
      <c r="C100" s="6" t="s">
        <v>25</v>
      </c>
      <c r="D100" s="6" t="s">
        <v>25</v>
      </c>
      <c r="E100">
        <v>0.2</v>
      </c>
      <c r="F100" s="6">
        <v>6</v>
      </c>
      <c r="G100" s="1">
        <v>11.42</v>
      </c>
      <c r="H100" s="1">
        <v>13.4</v>
      </c>
      <c r="I100">
        <v>118</v>
      </c>
      <c r="J100" s="6">
        <v>23.3</v>
      </c>
      <c r="K100" t="s">
        <v>31</v>
      </c>
      <c r="L100" s="2" t="s">
        <v>94</v>
      </c>
    </row>
    <row r="101" spans="1:12" x14ac:dyDescent="0.35">
      <c r="A101" s="6">
        <v>143</v>
      </c>
      <c r="B101" s="6" t="s">
        <v>90</v>
      </c>
      <c r="C101" s="6" t="s">
        <v>25</v>
      </c>
      <c r="D101" s="6" t="s">
        <v>30</v>
      </c>
      <c r="E101" s="6">
        <v>0.2</v>
      </c>
      <c r="F101" s="6">
        <v>5</v>
      </c>
      <c r="G101" s="1">
        <v>11.55</v>
      </c>
      <c r="H101" s="1">
        <v>13.34</v>
      </c>
      <c r="I101">
        <v>99</v>
      </c>
      <c r="J101" s="6">
        <v>23.3</v>
      </c>
      <c r="K101" t="s">
        <v>31</v>
      </c>
      <c r="L101" s="2" t="s">
        <v>94</v>
      </c>
    </row>
    <row r="102" spans="1:12" x14ac:dyDescent="0.35">
      <c r="A102" s="6">
        <v>144</v>
      </c>
      <c r="B102" s="6" t="s">
        <v>90</v>
      </c>
      <c r="C102" s="6" t="s">
        <v>25</v>
      </c>
      <c r="D102" s="6" t="s">
        <v>30</v>
      </c>
      <c r="E102" s="6">
        <v>0.2</v>
      </c>
      <c r="F102" s="6">
        <v>5</v>
      </c>
      <c r="G102" s="1">
        <v>11.58</v>
      </c>
      <c r="H102" s="1">
        <v>13.3</v>
      </c>
      <c r="I102">
        <v>92</v>
      </c>
      <c r="J102" s="6">
        <v>23.3</v>
      </c>
      <c r="K102" t="s">
        <v>31</v>
      </c>
      <c r="L102" s="2" t="s">
        <v>94</v>
      </c>
    </row>
    <row r="103" spans="1:12" x14ac:dyDescent="0.35">
      <c r="A103" s="6">
        <v>145</v>
      </c>
      <c r="B103" s="6" t="s">
        <v>90</v>
      </c>
      <c r="C103" s="6" t="s">
        <v>25</v>
      </c>
      <c r="D103" s="6" t="s">
        <v>30</v>
      </c>
      <c r="E103" s="6">
        <v>0.2</v>
      </c>
      <c r="F103" s="6">
        <v>9</v>
      </c>
      <c r="G103" s="1">
        <v>12.04</v>
      </c>
      <c r="H103" s="1">
        <v>13.34</v>
      </c>
      <c r="I103">
        <v>90</v>
      </c>
      <c r="J103" s="6">
        <v>23.3</v>
      </c>
      <c r="K103" t="s">
        <v>31</v>
      </c>
      <c r="L103" s="2" t="s">
        <v>94</v>
      </c>
    </row>
    <row r="104" spans="1:12" x14ac:dyDescent="0.35">
      <c r="A104" s="6">
        <v>206</v>
      </c>
      <c r="B104" s="6" t="s">
        <v>107</v>
      </c>
      <c r="C104" s="6" t="s">
        <v>109</v>
      </c>
      <c r="D104" s="6" t="s">
        <v>66</v>
      </c>
      <c r="E104" s="6">
        <v>0.3</v>
      </c>
      <c r="F104" s="6">
        <v>1</v>
      </c>
      <c r="G104" s="1">
        <v>17.440000000000001</v>
      </c>
      <c r="H104" s="1">
        <v>18.21</v>
      </c>
      <c r="I104">
        <v>37</v>
      </c>
      <c r="J104" s="6">
        <v>16.2</v>
      </c>
      <c r="K104">
        <v>3</v>
      </c>
      <c r="L104" s="6" t="s">
        <v>123</v>
      </c>
    </row>
    <row r="105" spans="1:12" x14ac:dyDescent="0.35">
      <c r="A105" s="6">
        <v>207</v>
      </c>
      <c r="B105" s="6" t="s">
        <v>107</v>
      </c>
      <c r="C105" s="6" t="s">
        <v>109</v>
      </c>
      <c r="D105" s="6" t="s">
        <v>66</v>
      </c>
      <c r="E105" s="6">
        <v>0.3</v>
      </c>
      <c r="F105" s="6">
        <v>1</v>
      </c>
      <c r="G105" s="1">
        <v>17.440000000000001</v>
      </c>
      <c r="H105" s="1">
        <v>18.22</v>
      </c>
      <c r="I105">
        <f>16+22</f>
        <v>38</v>
      </c>
      <c r="J105" s="6">
        <v>16.2</v>
      </c>
      <c r="K105">
        <v>3</v>
      </c>
      <c r="L105" s="6" t="s">
        <v>123</v>
      </c>
    </row>
    <row r="106" spans="1:12" x14ac:dyDescent="0.35">
      <c r="A106" s="6">
        <v>208</v>
      </c>
      <c r="B106" s="6" t="s">
        <v>107</v>
      </c>
      <c r="C106" s="6" t="s">
        <v>109</v>
      </c>
      <c r="D106" s="6" t="s">
        <v>66</v>
      </c>
      <c r="E106" s="6">
        <v>0.3</v>
      </c>
      <c r="F106" s="6">
        <v>1</v>
      </c>
      <c r="G106" s="1">
        <v>17.46</v>
      </c>
      <c r="H106" s="1">
        <v>18.23</v>
      </c>
      <c r="I106">
        <f>14+23</f>
        <v>37</v>
      </c>
      <c r="J106" s="6">
        <v>16.2</v>
      </c>
      <c r="K106">
        <v>2</v>
      </c>
      <c r="L106" s="6" t="s">
        <v>123</v>
      </c>
    </row>
    <row r="107" spans="1:12" x14ac:dyDescent="0.35">
      <c r="A107" s="6">
        <v>209</v>
      </c>
      <c r="B107" s="6" t="s">
        <v>107</v>
      </c>
      <c r="C107" s="6" t="s">
        <v>109</v>
      </c>
      <c r="D107" s="6" t="s">
        <v>66</v>
      </c>
      <c r="E107" s="6">
        <v>0.3</v>
      </c>
      <c r="F107" s="6">
        <v>1</v>
      </c>
      <c r="G107" s="1">
        <v>17.46</v>
      </c>
      <c r="H107" s="1">
        <v>18.239999999999998</v>
      </c>
      <c r="I107">
        <f>14+24</f>
        <v>38</v>
      </c>
      <c r="J107" s="6">
        <v>16.2</v>
      </c>
      <c r="K107">
        <v>2</v>
      </c>
      <c r="L107" s="6" t="s">
        <v>123</v>
      </c>
    </row>
    <row r="108" spans="1:12" x14ac:dyDescent="0.35">
      <c r="A108" s="6">
        <v>211</v>
      </c>
      <c r="B108" s="6" t="s">
        <v>107</v>
      </c>
      <c r="C108" s="6" t="s">
        <v>109</v>
      </c>
      <c r="D108" s="6" t="s">
        <v>66</v>
      </c>
      <c r="E108" s="6">
        <v>0.3</v>
      </c>
      <c r="F108" s="6">
        <v>1</v>
      </c>
      <c r="G108" s="1">
        <v>17.48</v>
      </c>
      <c r="H108" s="1">
        <v>18.27</v>
      </c>
      <c r="I108">
        <v>39</v>
      </c>
      <c r="J108" s="6">
        <v>16.2</v>
      </c>
      <c r="K108">
        <v>4</v>
      </c>
      <c r="L108" s="6" t="s">
        <v>123</v>
      </c>
    </row>
    <row r="109" spans="1:12" x14ac:dyDescent="0.35">
      <c r="A109" s="6">
        <v>212</v>
      </c>
      <c r="B109" s="6" t="s">
        <v>107</v>
      </c>
      <c r="C109" s="6" t="s">
        <v>109</v>
      </c>
      <c r="D109" s="6" t="s">
        <v>66</v>
      </c>
      <c r="E109" s="6">
        <v>0.3</v>
      </c>
      <c r="F109" s="6">
        <v>1</v>
      </c>
      <c r="G109" s="1">
        <v>17.53</v>
      </c>
      <c r="H109" s="1">
        <v>18.28</v>
      </c>
      <c r="I109">
        <v>35</v>
      </c>
      <c r="J109" s="6">
        <v>16.2</v>
      </c>
      <c r="K109">
        <v>2</v>
      </c>
      <c r="L109" s="6" t="s">
        <v>123</v>
      </c>
    </row>
    <row r="110" spans="1:12" x14ac:dyDescent="0.35">
      <c r="A110" s="6">
        <v>213</v>
      </c>
      <c r="B110" s="6" t="s">
        <v>107</v>
      </c>
      <c r="C110" s="6" t="s">
        <v>109</v>
      </c>
      <c r="D110" s="6" t="s">
        <v>66</v>
      </c>
      <c r="E110" s="6">
        <v>0.3</v>
      </c>
      <c r="F110" s="6">
        <v>1</v>
      </c>
      <c r="G110" s="1">
        <v>17.54</v>
      </c>
      <c r="H110" s="1">
        <v>18.29</v>
      </c>
      <c r="I110">
        <v>35</v>
      </c>
      <c r="J110" s="6">
        <v>16.2</v>
      </c>
      <c r="K110">
        <v>3</v>
      </c>
      <c r="L110" s="6" t="s">
        <v>123</v>
      </c>
    </row>
    <row r="111" spans="1:12" x14ac:dyDescent="0.35">
      <c r="A111" s="6">
        <v>218</v>
      </c>
      <c r="B111" s="6" t="s">
        <v>107</v>
      </c>
      <c r="C111" t="s">
        <v>109</v>
      </c>
      <c r="D111" s="6" t="s">
        <v>66</v>
      </c>
      <c r="E111" s="6">
        <v>0.3</v>
      </c>
      <c r="F111" s="6">
        <v>1</v>
      </c>
      <c r="G111" s="1">
        <v>17.57</v>
      </c>
      <c r="H111" s="1">
        <v>18.350000000000001</v>
      </c>
      <c r="I111">
        <v>38</v>
      </c>
      <c r="J111" s="6">
        <v>16.2</v>
      </c>
      <c r="K111" t="s">
        <v>125</v>
      </c>
      <c r="L111" s="6" t="s">
        <v>123</v>
      </c>
    </row>
    <row r="112" spans="1:12" x14ac:dyDescent="0.35">
      <c r="A112" s="6">
        <v>250</v>
      </c>
      <c r="B112" s="6" t="s">
        <v>113</v>
      </c>
      <c r="C112" t="s">
        <v>109</v>
      </c>
      <c r="D112" s="6" t="s">
        <v>66</v>
      </c>
      <c r="E112" s="6">
        <v>0.3</v>
      </c>
      <c r="F112" s="6">
        <v>1</v>
      </c>
      <c r="G112" s="1">
        <v>10.44</v>
      </c>
      <c r="H112" s="1">
        <v>11.24</v>
      </c>
      <c r="I112">
        <f>16+24</f>
        <v>40</v>
      </c>
      <c r="J112" s="6">
        <v>15.9</v>
      </c>
      <c r="K112">
        <v>10</v>
      </c>
      <c r="L112" s="6" t="s">
        <v>126</v>
      </c>
    </row>
    <row r="113" spans="1:12" x14ac:dyDescent="0.35">
      <c r="A113" s="6">
        <v>251</v>
      </c>
      <c r="B113" s="6" t="s">
        <v>113</v>
      </c>
      <c r="C113" t="s">
        <v>109</v>
      </c>
      <c r="D113" s="6" t="s">
        <v>66</v>
      </c>
      <c r="E113">
        <v>0.3</v>
      </c>
      <c r="F113" s="6">
        <v>1</v>
      </c>
      <c r="G113" s="1">
        <v>10.45</v>
      </c>
      <c r="H113" s="1">
        <v>11.25</v>
      </c>
      <c r="I113">
        <v>40</v>
      </c>
      <c r="J113" s="6">
        <v>15.9</v>
      </c>
      <c r="K113">
        <v>14</v>
      </c>
      <c r="L113" s="6" t="s">
        <v>126</v>
      </c>
    </row>
    <row r="114" spans="1:12" x14ac:dyDescent="0.35">
      <c r="A114" s="6">
        <v>254</v>
      </c>
      <c r="B114" s="6" t="s">
        <v>113</v>
      </c>
      <c r="C114" t="s">
        <v>109</v>
      </c>
      <c r="D114" s="6" t="s">
        <v>66</v>
      </c>
      <c r="E114">
        <v>0.3</v>
      </c>
      <c r="F114" s="6">
        <v>1</v>
      </c>
      <c r="G114" s="1">
        <v>10.48</v>
      </c>
      <c r="H114" s="1">
        <v>11.4</v>
      </c>
      <c r="I114">
        <v>52</v>
      </c>
      <c r="J114" s="6">
        <v>15.9</v>
      </c>
      <c r="K114">
        <v>6</v>
      </c>
      <c r="L114" t="s">
        <v>126</v>
      </c>
    </row>
    <row r="115" spans="1:12" x14ac:dyDescent="0.35">
      <c r="A115" s="6">
        <v>256</v>
      </c>
      <c r="B115" s="6" t="s">
        <v>113</v>
      </c>
      <c r="C115" t="s">
        <v>109</v>
      </c>
      <c r="D115" t="s">
        <v>66</v>
      </c>
      <c r="E115">
        <v>0.3</v>
      </c>
      <c r="F115" s="6">
        <v>1</v>
      </c>
      <c r="G115" s="1">
        <v>10.51</v>
      </c>
      <c r="H115" s="1">
        <v>11.44</v>
      </c>
      <c r="I115">
        <f>9+44</f>
        <v>53</v>
      </c>
      <c r="J115" s="6">
        <v>15.9</v>
      </c>
      <c r="K115">
        <v>4</v>
      </c>
      <c r="L115" t="s">
        <v>126</v>
      </c>
    </row>
    <row r="116" spans="1:12" x14ac:dyDescent="0.35">
      <c r="A116" s="6">
        <v>257</v>
      </c>
      <c r="B116" s="6" t="s">
        <v>113</v>
      </c>
      <c r="C116" t="s">
        <v>109</v>
      </c>
      <c r="D116" s="6" t="s">
        <v>66</v>
      </c>
      <c r="E116">
        <v>0.3</v>
      </c>
      <c r="F116" s="6">
        <v>1</v>
      </c>
      <c r="G116" s="1">
        <v>10.52</v>
      </c>
      <c r="H116" s="1">
        <v>11.45</v>
      </c>
      <c r="I116">
        <v>53</v>
      </c>
      <c r="J116" s="6">
        <v>15.9</v>
      </c>
      <c r="K116">
        <v>3</v>
      </c>
      <c r="L116" t="s">
        <v>126</v>
      </c>
    </row>
    <row r="117" spans="1:12" x14ac:dyDescent="0.35">
      <c r="A117" s="6">
        <v>259</v>
      </c>
      <c r="B117" s="6" t="s">
        <v>113</v>
      </c>
      <c r="C117" t="s">
        <v>109</v>
      </c>
      <c r="D117" s="6" t="s">
        <v>66</v>
      </c>
      <c r="E117">
        <v>0.3</v>
      </c>
      <c r="F117" s="6">
        <v>1</v>
      </c>
      <c r="G117" s="1">
        <v>10.54</v>
      </c>
      <c r="H117" s="1">
        <v>11.48</v>
      </c>
      <c r="I117">
        <v>54</v>
      </c>
      <c r="J117" s="6">
        <v>15.9</v>
      </c>
      <c r="K117">
        <v>3</v>
      </c>
      <c r="L117" t="s">
        <v>126</v>
      </c>
    </row>
    <row r="118" spans="1:12" x14ac:dyDescent="0.35">
      <c r="A118" s="6">
        <v>260</v>
      </c>
      <c r="B118" s="6" t="s">
        <v>113</v>
      </c>
      <c r="C118" t="s">
        <v>109</v>
      </c>
      <c r="D118" t="s">
        <v>66</v>
      </c>
      <c r="E118">
        <v>0.3</v>
      </c>
      <c r="F118" s="6">
        <v>1</v>
      </c>
      <c r="G118" s="1">
        <v>10.55</v>
      </c>
      <c r="H118" s="1">
        <v>11.5</v>
      </c>
      <c r="I118">
        <v>55</v>
      </c>
      <c r="J118" s="6">
        <v>15.9</v>
      </c>
      <c r="K118">
        <v>5</v>
      </c>
      <c r="L118" t="s">
        <v>126</v>
      </c>
    </row>
    <row r="119" spans="1:12" x14ac:dyDescent="0.35">
      <c r="A119" s="6">
        <v>263</v>
      </c>
      <c r="B119" t="s">
        <v>113</v>
      </c>
      <c r="C119" t="s">
        <v>109</v>
      </c>
      <c r="D119" s="6" t="s">
        <v>66</v>
      </c>
      <c r="E119" s="6">
        <v>0.3</v>
      </c>
      <c r="F119" s="6">
        <v>1</v>
      </c>
      <c r="G119" s="1">
        <v>10.59</v>
      </c>
      <c r="H119" s="1">
        <v>11.56</v>
      </c>
      <c r="I119">
        <v>57</v>
      </c>
      <c r="J119">
        <v>15.9</v>
      </c>
      <c r="K119">
        <v>3</v>
      </c>
      <c r="L119" t="s">
        <v>126</v>
      </c>
    </row>
    <row r="120" spans="1:12" x14ac:dyDescent="0.35">
      <c r="A120" s="6">
        <v>264</v>
      </c>
      <c r="B120" s="6" t="s">
        <v>113</v>
      </c>
      <c r="C120" t="s">
        <v>109</v>
      </c>
      <c r="D120" s="6" t="s">
        <v>66</v>
      </c>
      <c r="E120" s="6">
        <v>0.3</v>
      </c>
      <c r="F120" s="6">
        <v>1</v>
      </c>
      <c r="G120" s="1">
        <v>11.01</v>
      </c>
      <c r="H120" s="1">
        <v>11.57</v>
      </c>
      <c r="I120">
        <v>56</v>
      </c>
      <c r="J120" s="6">
        <v>15.9</v>
      </c>
      <c r="K120">
        <v>3</v>
      </c>
      <c r="L120" t="s">
        <v>126</v>
      </c>
    </row>
    <row r="121" spans="1:12" x14ac:dyDescent="0.35">
      <c r="A121" s="6">
        <v>120</v>
      </c>
      <c r="B121" s="6" t="s">
        <v>88</v>
      </c>
      <c r="C121" s="6" t="s">
        <v>24</v>
      </c>
      <c r="D121" s="6" t="s">
        <v>29</v>
      </c>
      <c r="E121" s="6">
        <v>6</v>
      </c>
      <c r="F121" s="6">
        <v>1</v>
      </c>
      <c r="G121" s="1">
        <v>11.29</v>
      </c>
      <c r="H121" s="1">
        <v>11.59</v>
      </c>
      <c r="I121" s="6">
        <v>30</v>
      </c>
      <c r="J121" s="6">
        <v>26</v>
      </c>
      <c r="K121">
        <v>723</v>
      </c>
      <c r="L121" s="2" t="s">
        <v>50</v>
      </c>
    </row>
    <row r="122" spans="1:12" x14ac:dyDescent="0.35">
      <c r="A122" s="6">
        <v>140</v>
      </c>
      <c r="B122" s="6" t="s">
        <v>90</v>
      </c>
      <c r="C122" s="6" t="s">
        <v>24</v>
      </c>
      <c r="D122" s="6" t="s">
        <v>29</v>
      </c>
      <c r="E122" s="6">
        <v>2</v>
      </c>
      <c r="F122" s="6">
        <v>2</v>
      </c>
      <c r="G122" s="1">
        <v>11.23</v>
      </c>
      <c r="H122" s="1">
        <v>11.54</v>
      </c>
      <c r="I122" s="6">
        <v>31</v>
      </c>
      <c r="J122" s="6">
        <v>23.3</v>
      </c>
      <c r="K122">
        <v>50</v>
      </c>
      <c r="L122" s="2" t="s">
        <v>50</v>
      </c>
    </row>
    <row r="123" spans="1:12" x14ac:dyDescent="0.35">
      <c r="A123" s="6">
        <v>300</v>
      </c>
      <c r="B123" s="6" t="s">
        <v>127</v>
      </c>
      <c r="C123" t="s">
        <v>24</v>
      </c>
      <c r="D123" s="6" t="s">
        <v>29</v>
      </c>
      <c r="E123" s="6">
        <v>5</v>
      </c>
      <c r="F123" s="6">
        <v>1</v>
      </c>
      <c r="G123" s="1">
        <v>21.16</v>
      </c>
      <c r="H123" s="1">
        <v>21.54</v>
      </c>
      <c r="I123" s="6">
        <f>54-16</f>
        <v>38</v>
      </c>
      <c r="J123" s="6">
        <v>16.8</v>
      </c>
      <c r="K123">
        <v>381</v>
      </c>
    </row>
    <row r="124" spans="1:12" x14ac:dyDescent="0.35">
      <c r="A124" s="6">
        <v>100</v>
      </c>
      <c r="B124" s="6" t="s">
        <v>83</v>
      </c>
      <c r="C124" t="s">
        <v>20</v>
      </c>
      <c r="D124" s="6" t="s">
        <v>29</v>
      </c>
      <c r="E124" s="6">
        <v>3</v>
      </c>
      <c r="F124" s="6">
        <v>1</v>
      </c>
      <c r="G124" s="1">
        <v>20.100000000000001</v>
      </c>
      <c r="H124" s="1">
        <v>20.399999999999999</v>
      </c>
      <c r="I124" s="6">
        <v>30</v>
      </c>
      <c r="J124" s="6">
        <v>26.7</v>
      </c>
      <c r="K124">
        <v>190</v>
      </c>
      <c r="L124" s="2" t="s">
        <v>50</v>
      </c>
    </row>
    <row r="125" spans="1:12" x14ac:dyDescent="0.35">
      <c r="A125" s="6">
        <v>101</v>
      </c>
      <c r="B125" s="6" t="s">
        <v>83</v>
      </c>
      <c r="C125" s="6" t="s">
        <v>20</v>
      </c>
      <c r="D125" s="6" t="s">
        <v>29</v>
      </c>
      <c r="E125" s="6">
        <v>3</v>
      </c>
      <c r="F125" s="6">
        <v>1</v>
      </c>
      <c r="G125" s="1">
        <v>20.149999999999999</v>
      </c>
      <c r="H125" s="1">
        <v>20.45</v>
      </c>
      <c r="I125">
        <v>30</v>
      </c>
      <c r="J125" s="6">
        <v>26.7</v>
      </c>
      <c r="K125">
        <v>150</v>
      </c>
      <c r="L125" s="2" t="s">
        <v>50</v>
      </c>
    </row>
    <row r="126" spans="1:12" x14ac:dyDescent="0.35">
      <c r="A126" s="6">
        <v>102</v>
      </c>
      <c r="B126" s="6" t="s">
        <v>83</v>
      </c>
      <c r="C126" s="6" t="s">
        <v>20</v>
      </c>
      <c r="D126" s="6" t="s">
        <v>29</v>
      </c>
      <c r="E126" s="6">
        <v>3</v>
      </c>
      <c r="F126" s="6">
        <v>1</v>
      </c>
      <c r="G126" s="1">
        <v>20.170000000000002</v>
      </c>
      <c r="H126" s="1">
        <v>20.48</v>
      </c>
      <c r="I126">
        <v>31</v>
      </c>
      <c r="J126" s="6">
        <v>26.7</v>
      </c>
      <c r="K126">
        <v>166</v>
      </c>
      <c r="L126" s="2" t="s">
        <v>51</v>
      </c>
    </row>
    <row r="127" spans="1:12" x14ac:dyDescent="0.35">
      <c r="A127" s="6">
        <v>103</v>
      </c>
      <c r="B127" s="6" t="s">
        <v>83</v>
      </c>
      <c r="C127" s="6" t="s">
        <v>20</v>
      </c>
      <c r="D127" s="6" t="s">
        <v>29</v>
      </c>
      <c r="E127" s="6">
        <v>3</v>
      </c>
      <c r="F127" s="6">
        <v>1</v>
      </c>
      <c r="G127" s="1">
        <v>20.18</v>
      </c>
      <c r="H127" s="1">
        <v>20.49</v>
      </c>
      <c r="I127">
        <v>31</v>
      </c>
      <c r="J127" s="6">
        <v>26.7</v>
      </c>
      <c r="K127">
        <v>104</v>
      </c>
      <c r="L127" s="2" t="s">
        <v>50</v>
      </c>
    </row>
    <row r="128" spans="1:12" x14ac:dyDescent="0.35">
      <c r="A128" s="6">
        <v>104</v>
      </c>
      <c r="B128" s="6" t="s">
        <v>83</v>
      </c>
      <c r="C128" s="6" t="s">
        <v>20</v>
      </c>
      <c r="D128" s="6" t="s">
        <v>29</v>
      </c>
      <c r="E128" s="6">
        <v>2</v>
      </c>
      <c r="F128" s="6">
        <v>1</v>
      </c>
      <c r="G128" s="1">
        <v>20.2</v>
      </c>
      <c r="H128" s="1">
        <v>20.51</v>
      </c>
      <c r="I128">
        <v>31</v>
      </c>
      <c r="J128" s="6">
        <v>26.7</v>
      </c>
      <c r="K128">
        <v>90</v>
      </c>
      <c r="L128" s="2" t="s">
        <v>50</v>
      </c>
    </row>
    <row r="129" spans="1:12" x14ac:dyDescent="0.35">
      <c r="A129" s="6">
        <v>105</v>
      </c>
      <c r="B129" s="6" t="s">
        <v>83</v>
      </c>
      <c r="C129" s="6" t="s">
        <v>20</v>
      </c>
      <c r="D129" s="6" t="s">
        <v>29</v>
      </c>
      <c r="E129" s="6">
        <v>2</v>
      </c>
      <c r="F129" s="6">
        <v>1</v>
      </c>
      <c r="G129" s="1">
        <v>20.22</v>
      </c>
      <c r="H129" s="1">
        <v>20.52</v>
      </c>
      <c r="I129">
        <v>30</v>
      </c>
      <c r="J129" s="6">
        <v>26.7</v>
      </c>
      <c r="K129">
        <v>57</v>
      </c>
      <c r="L129" s="2" t="s">
        <v>50</v>
      </c>
    </row>
    <row r="130" spans="1:12" x14ac:dyDescent="0.35">
      <c r="A130" s="6">
        <v>125</v>
      </c>
      <c r="B130" s="6" t="s">
        <v>89</v>
      </c>
      <c r="C130" s="6" t="s">
        <v>20</v>
      </c>
      <c r="D130" s="6" t="s">
        <v>29</v>
      </c>
      <c r="E130" s="6">
        <v>2</v>
      </c>
      <c r="F130" s="6">
        <v>1</v>
      </c>
      <c r="G130" s="1">
        <v>12.25</v>
      </c>
      <c r="H130" s="1">
        <v>13.04</v>
      </c>
      <c r="I130">
        <v>39</v>
      </c>
      <c r="J130" s="6">
        <v>25</v>
      </c>
      <c r="K130">
        <v>40</v>
      </c>
      <c r="L130" s="2" t="s">
        <v>61</v>
      </c>
    </row>
    <row r="131" spans="1:12" x14ac:dyDescent="0.35">
      <c r="A131" s="6">
        <v>132</v>
      </c>
      <c r="B131" s="6" t="s">
        <v>90</v>
      </c>
      <c r="C131" s="6" t="s">
        <v>20</v>
      </c>
      <c r="D131" s="6" t="s">
        <v>66</v>
      </c>
      <c r="E131" s="6">
        <v>0.5</v>
      </c>
      <c r="F131" s="6">
        <v>1</v>
      </c>
      <c r="G131" s="1">
        <v>11.01</v>
      </c>
      <c r="H131" s="1">
        <v>11.34</v>
      </c>
      <c r="I131">
        <v>33</v>
      </c>
      <c r="J131" s="6">
        <v>23.3</v>
      </c>
      <c r="K131">
        <v>41</v>
      </c>
      <c r="L131" s="2" t="s">
        <v>74</v>
      </c>
    </row>
    <row r="132" spans="1:12" x14ac:dyDescent="0.35">
      <c r="A132" s="6">
        <v>133</v>
      </c>
      <c r="B132" s="6" t="s">
        <v>90</v>
      </c>
      <c r="C132" s="6" t="s">
        <v>20</v>
      </c>
      <c r="D132" s="6" t="s">
        <v>66</v>
      </c>
      <c r="E132" s="6">
        <v>0.7</v>
      </c>
      <c r="F132" s="6">
        <v>1</v>
      </c>
      <c r="G132" s="1">
        <v>11.03</v>
      </c>
      <c r="H132" s="1">
        <v>11.36</v>
      </c>
      <c r="I132">
        <v>33</v>
      </c>
      <c r="J132" s="6">
        <v>23.3</v>
      </c>
      <c r="K132">
        <v>56</v>
      </c>
      <c r="L132" s="2" t="s">
        <v>50</v>
      </c>
    </row>
    <row r="133" spans="1:12" x14ac:dyDescent="0.35">
      <c r="A133" s="6">
        <v>138</v>
      </c>
      <c r="B133" s="6" t="s">
        <v>90</v>
      </c>
      <c r="C133" s="6" t="s">
        <v>20</v>
      </c>
      <c r="D133" s="6" t="s">
        <v>66</v>
      </c>
      <c r="E133" s="6">
        <v>0.5</v>
      </c>
      <c r="F133" s="6">
        <v>1</v>
      </c>
      <c r="G133" s="1">
        <v>11.27</v>
      </c>
      <c r="H133" s="1">
        <v>11.57</v>
      </c>
      <c r="I133">
        <v>30</v>
      </c>
      <c r="J133" s="6">
        <v>23.3</v>
      </c>
      <c r="K133">
        <v>41</v>
      </c>
      <c r="L133" s="2" t="s">
        <v>50</v>
      </c>
    </row>
    <row r="134" spans="1:12" x14ac:dyDescent="0.35">
      <c r="A134" s="6">
        <v>139</v>
      </c>
      <c r="B134" s="6" t="s">
        <v>90</v>
      </c>
      <c r="C134" s="6" t="s">
        <v>20</v>
      </c>
      <c r="D134" s="6" t="s">
        <v>29</v>
      </c>
      <c r="E134" s="6">
        <v>3</v>
      </c>
      <c r="F134" s="6">
        <v>2</v>
      </c>
      <c r="G134" s="1">
        <v>11.21</v>
      </c>
      <c r="H134" s="1">
        <v>11.51</v>
      </c>
      <c r="I134">
        <v>30</v>
      </c>
      <c r="J134" s="6">
        <v>23.3</v>
      </c>
      <c r="K134">
        <v>149</v>
      </c>
      <c r="L134" s="2" t="s">
        <v>74</v>
      </c>
    </row>
    <row r="135" spans="1:12" x14ac:dyDescent="0.35">
      <c r="A135" s="6">
        <v>107</v>
      </c>
      <c r="B135" s="6" t="s">
        <v>88</v>
      </c>
      <c r="C135" s="6" t="s">
        <v>23</v>
      </c>
      <c r="D135" s="6" t="s">
        <v>29</v>
      </c>
      <c r="E135" s="6">
        <v>5</v>
      </c>
      <c r="F135" s="6">
        <v>1</v>
      </c>
      <c r="G135" s="1">
        <v>10.199999999999999</v>
      </c>
      <c r="H135" s="1">
        <v>10.42</v>
      </c>
      <c r="I135">
        <v>22</v>
      </c>
      <c r="J135" s="6">
        <v>26</v>
      </c>
      <c r="K135">
        <v>636</v>
      </c>
      <c r="L135" s="2" t="s">
        <v>50</v>
      </c>
    </row>
    <row r="136" spans="1:12" x14ac:dyDescent="0.35">
      <c r="A136" s="6">
        <v>111</v>
      </c>
      <c r="B136" s="6" t="s">
        <v>88</v>
      </c>
      <c r="C136" s="6" t="s">
        <v>23</v>
      </c>
      <c r="D136" s="6" t="s">
        <v>29</v>
      </c>
      <c r="E136" s="6">
        <v>4</v>
      </c>
      <c r="F136" s="6">
        <v>1</v>
      </c>
      <c r="G136" s="1">
        <v>10.28</v>
      </c>
      <c r="H136" s="1">
        <v>10.58</v>
      </c>
      <c r="I136">
        <v>30</v>
      </c>
      <c r="J136" s="6">
        <v>26</v>
      </c>
      <c r="K136">
        <v>341</v>
      </c>
      <c r="L136" s="2" t="s">
        <v>50</v>
      </c>
    </row>
    <row r="137" spans="1:12" x14ac:dyDescent="0.35">
      <c r="A137" s="6">
        <v>112</v>
      </c>
      <c r="B137" s="6" t="s">
        <v>88</v>
      </c>
      <c r="C137" t="s">
        <v>23</v>
      </c>
      <c r="D137" s="6" t="s">
        <v>29</v>
      </c>
      <c r="E137" s="6">
        <v>5</v>
      </c>
      <c r="F137" s="6">
        <v>1</v>
      </c>
      <c r="G137" s="1">
        <v>10.3</v>
      </c>
      <c r="H137" s="1">
        <v>11</v>
      </c>
      <c r="I137">
        <v>30</v>
      </c>
      <c r="J137" s="6">
        <v>26</v>
      </c>
      <c r="K137">
        <v>582</v>
      </c>
      <c r="L137" s="2" t="s">
        <v>50</v>
      </c>
    </row>
    <row r="138" spans="1:12" x14ac:dyDescent="0.35">
      <c r="A138" s="6">
        <v>113</v>
      </c>
      <c r="B138" s="6" t="s">
        <v>88</v>
      </c>
      <c r="C138" t="s">
        <v>23</v>
      </c>
      <c r="D138" s="6" t="s">
        <v>29</v>
      </c>
      <c r="E138" s="6">
        <v>5</v>
      </c>
      <c r="F138" s="6">
        <v>1</v>
      </c>
      <c r="G138" s="1">
        <v>10.33</v>
      </c>
      <c r="H138" s="1">
        <v>11.03</v>
      </c>
      <c r="I138">
        <v>30</v>
      </c>
      <c r="J138" s="6">
        <v>26</v>
      </c>
      <c r="K138">
        <v>444</v>
      </c>
      <c r="L138" s="2" t="s">
        <v>59</v>
      </c>
    </row>
    <row r="139" spans="1:12" x14ac:dyDescent="0.35">
      <c r="A139" s="6">
        <v>114</v>
      </c>
      <c r="B139" s="6" t="s">
        <v>88</v>
      </c>
      <c r="C139" t="s">
        <v>23</v>
      </c>
      <c r="D139" s="6" t="s">
        <v>29</v>
      </c>
      <c r="E139" s="6">
        <v>5</v>
      </c>
      <c r="F139" s="6">
        <v>1</v>
      </c>
      <c r="G139" s="1">
        <v>10.36</v>
      </c>
      <c r="H139" s="1">
        <v>11.06</v>
      </c>
      <c r="I139">
        <v>30</v>
      </c>
      <c r="J139" s="6">
        <v>26</v>
      </c>
      <c r="K139">
        <v>483</v>
      </c>
      <c r="L139" s="2" t="s">
        <v>50</v>
      </c>
    </row>
    <row r="140" spans="1:12" x14ac:dyDescent="0.35">
      <c r="A140" s="6">
        <v>115</v>
      </c>
      <c r="B140" s="6" t="s">
        <v>88</v>
      </c>
      <c r="C140" t="s">
        <v>23</v>
      </c>
      <c r="D140" t="s">
        <v>29</v>
      </c>
      <c r="E140" s="6">
        <v>5</v>
      </c>
      <c r="F140" s="6">
        <v>1</v>
      </c>
      <c r="G140" s="1">
        <v>10.38</v>
      </c>
      <c r="H140" s="1">
        <v>11.08</v>
      </c>
      <c r="I140">
        <v>30</v>
      </c>
      <c r="J140" s="6">
        <v>26</v>
      </c>
      <c r="K140">
        <v>504</v>
      </c>
      <c r="L140" s="2" t="s">
        <v>50</v>
      </c>
    </row>
    <row r="141" spans="1:12" x14ac:dyDescent="0.35">
      <c r="A141" s="6">
        <v>118</v>
      </c>
      <c r="B141" s="6" t="s">
        <v>88</v>
      </c>
      <c r="C141" t="s">
        <v>23</v>
      </c>
      <c r="D141" t="s">
        <v>29</v>
      </c>
      <c r="E141" s="6">
        <v>5</v>
      </c>
      <c r="F141" s="6">
        <v>1</v>
      </c>
      <c r="G141" s="1">
        <v>11.24</v>
      </c>
      <c r="H141" s="1">
        <v>11.54</v>
      </c>
      <c r="I141">
        <v>30</v>
      </c>
      <c r="J141" s="6">
        <v>26</v>
      </c>
      <c r="K141">
        <v>673</v>
      </c>
      <c r="L141" s="2" t="s">
        <v>60</v>
      </c>
    </row>
    <row r="142" spans="1:12" x14ac:dyDescent="0.35">
      <c r="A142" s="6">
        <v>119</v>
      </c>
      <c r="B142" s="6" t="s">
        <v>88</v>
      </c>
      <c r="C142" t="s">
        <v>23</v>
      </c>
      <c r="D142" t="s">
        <v>29</v>
      </c>
      <c r="E142">
        <v>5</v>
      </c>
      <c r="F142" s="6">
        <v>1</v>
      </c>
      <c r="G142" s="1">
        <v>11.26</v>
      </c>
      <c r="H142" s="1">
        <v>11.56</v>
      </c>
      <c r="I142">
        <v>30</v>
      </c>
      <c r="J142" s="6">
        <v>26</v>
      </c>
      <c r="K142">
        <v>408</v>
      </c>
      <c r="L142" s="2" t="s">
        <v>60</v>
      </c>
    </row>
    <row r="143" spans="1:12" x14ac:dyDescent="0.35">
      <c r="A143" s="6">
        <v>130</v>
      </c>
      <c r="B143" s="6" t="s">
        <v>89</v>
      </c>
      <c r="C143" t="s">
        <v>26</v>
      </c>
      <c r="D143" t="s">
        <v>29</v>
      </c>
      <c r="E143">
        <v>3</v>
      </c>
      <c r="F143" s="6">
        <v>1</v>
      </c>
      <c r="G143" s="1">
        <v>12.56</v>
      </c>
      <c r="H143" s="1">
        <v>13.32</v>
      </c>
      <c r="I143">
        <v>36</v>
      </c>
      <c r="J143" s="6">
        <v>25</v>
      </c>
      <c r="K143">
        <v>48</v>
      </c>
      <c r="L143" s="2" t="s">
        <v>50</v>
      </c>
    </row>
    <row r="144" spans="1:12" x14ac:dyDescent="0.35">
      <c r="A144" s="6">
        <v>230</v>
      </c>
      <c r="B144" s="6" t="s">
        <v>107</v>
      </c>
      <c r="C144" s="6" t="s">
        <v>26</v>
      </c>
      <c r="D144" s="6" t="s">
        <v>29</v>
      </c>
      <c r="E144">
        <v>4</v>
      </c>
      <c r="F144" s="6">
        <v>1</v>
      </c>
      <c r="G144" s="1">
        <v>19.170000000000002</v>
      </c>
      <c r="H144" s="1">
        <v>19.420000000000002</v>
      </c>
      <c r="I144">
        <v>28</v>
      </c>
      <c r="J144" s="6">
        <v>16.2</v>
      </c>
      <c r="K144">
        <v>208</v>
      </c>
    </row>
    <row r="145" spans="1:11" x14ac:dyDescent="0.35">
      <c r="A145" s="6">
        <v>231</v>
      </c>
      <c r="B145" s="6" t="s">
        <v>107</v>
      </c>
      <c r="C145" s="6" t="s">
        <v>26</v>
      </c>
      <c r="D145" s="6" t="s">
        <v>29</v>
      </c>
      <c r="E145">
        <v>2.5</v>
      </c>
      <c r="F145" s="6">
        <v>1</v>
      </c>
      <c r="G145" s="1">
        <v>19.45</v>
      </c>
      <c r="H145" s="1">
        <v>20.18</v>
      </c>
      <c r="I145">
        <v>33</v>
      </c>
      <c r="J145" s="6">
        <v>16.2</v>
      </c>
      <c r="K145">
        <v>168</v>
      </c>
    </row>
    <row r="146" spans="1:11" x14ac:dyDescent="0.35">
      <c r="A146" s="6">
        <v>232</v>
      </c>
      <c r="B146" s="6" t="s">
        <v>107</v>
      </c>
      <c r="C146" s="6" t="s">
        <v>26</v>
      </c>
      <c r="D146" s="6" t="s">
        <v>29</v>
      </c>
      <c r="E146">
        <v>2.5</v>
      </c>
      <c r="F146" s="6">
        <v>1</v>
      </c>
      <c r="G146" s="1">
        <v>19.48</v>
      </c>
      <c r="H146" s="1">
        <v>20.21</v>
      </c>
      <c r="I146">
        <v>33</v>
      </c>
      <c r="J146" s="6">
        <v>16.2</v>
      </c>
      <c r="K146">
        <v>149</v>
      </c>
    </row>
    <row r="147" spans="1:11" x14ac:dyDescent="0.35">
      <c r="A147" s="6">
        <v>233</v>
      </c>
      <c r="B147" s="6" t="s">
        <v>107</v>
      </c>
      <c r="C147" s="6" t="s">
        <v>26</v>
      </c>
      <c r="D147" s="6" t="s">
        <v>29</v>
      </c>
      <c r="E147" s="6">
        <v>2.5</v>
      </c>
      <c r="F147" s="6">
        <v>1</v>
      </c>
      <c r="G147" s="1">
        <v>19.489999999999998</v>
      </c>
      <c r="H147" s="1">
        <v>20.22</v>
      </c>
      <c r="I147">
        <v>33</v>
      </c>
      <c r="J147" s="6">
        <v>16.2</v>
      </c>
      <c r="K147">
        <v>127</v>
      </c>
    </row>
    <row r="148" spans="1:11" x14ac:dyDescent="0.35">
      <c r="A148" s="6">
        <v>234</v>
      </c>
      <c r="B148" s="6" t="s">
        <v>107</v>
      </c>
      <c r="C148" s="6" t="s">
        <v>26</v>
      </c>
      <c r="D148" s="6" t="s">
        <v>29</v>
      </c>
      <c r="E148" s="6">
        <v>2.5</v>
      </c>
      <c r="F148" s="6">
        <v>1</v>
      </c>
      <c r="G148" s="1">
        <v>19.510000000000002</v>
      </c>
      <c r="H148" s="1">
        <v>20.23</v>
      </c>
      <c r="I148">
        <v>32</v>
      </c>
      <c r="J148" s="6">
        <v>16.2</v>
      </c>
      <c r="K148">
        <v>110</v>
      </c>
    </row>
    <row r="149" spans="1:11" x14ac:dyDescent="0.35">
      <c r="A149" s="6">
        <v>235</v>
      </c>
      <c r="B149" s="6" t="s">
        <v>107</v>
      </c>
      <c r="C149" s="6" t="s">
        <v>26</v>
      </c>
      <c r="D149" s="6" t="s">
        <v>29</v>
      </c>
      <c r="E149" s="6">
        <v>2.5</v>
      </c>
      <c r="F149" s="6">
        <v>1</v>
      </c>
      <c r="G149" s="1">
        <v>19.52</v>
      </c>
      <c r="H149" s="1">
        <v>20.239999999999998</v>
      </c>
      <c r="I149">
        <v>32</v>
      </c>
      <c r="J149" s="6">
        <v>16.2</v>
      </c>
      <c r="K149">
        <v>95</v>
      </c>
    </row>
    <row r="150" spans="1:11" x14ac:dyDescent="0.35">
      <c r="A150" s="6">
        <v>236</v>
      </c>
      <c r="B150" s="6" t="s">
        <v>107</v>
      </c>
      <c r="C150" s="6" t="s">
        <v>26</v>
      </c>
      <c r="D150" s="6" t="s">
        <v>29</v>
      </c>
      <c r="E150" s="6">
        <v>2.5</v>
      </c>
      <c r="F150" s="6">
        <v>1</v>
      </c>
      <c r="G150" s="1">
        <v>19.53</v>
      </c>
      <c r="H150" s="1">
        <v>20.260000000000002</v>
      </c>
      <c r="I150">
        <v>33</v>
      </c>
      <c r="J150" s="6">
        <v>16.2</v>
      </c>
      <c r="K150">
        <v>89</v>
      </c>
    </row>
    <row r="151" spans="1:11" x14ac:dyDescent="0.35">
      <c r="A151" s="6">
        <v>237</v>
      </c>
      <c r="B151" s="6" t="s">
        <v>107</v>
      </c>
      <c r="C151" s="6" t="s">
        <v>26</v>
      </c>
      <c r="D151" s="6" t="s">
        <v>29</v>
      </c>
      <c r="E151" s="6">
        <v>2.5</v>
      </c>
      <c r="F151" s="6">
        <v>1</v>
      </c>
      <c r="G151" s="1">
        <v>19.55</v>
      </c>
      <c r="H151" s="1">
        <v>20.27</v>
      </c>
      <c r="I151">
        <v>32</v>
      </c>
      <c r="J151" s="6">
        <v>16.2</v>
      </c>
      <c r="K151">
        <v>98</v>
      </c>
    </row>
    <row r="152" spans="1:11" x14ac:dyDescent="0.35">
      <c r="A152" s="6">
        <v>238</v>
      </c>
      <c r="B152" s="6" t="s">
        <v>107</v>
      </c>
      <c r="C152" s="6" t="s">
        <v>26</v>
      </c>
      <c r="D152" s="6" t="s">
        <v>29</v>
      </c>
      <c r="E152" s="6">
        <v>2</v>
      </c>
      <c r="F152" s="6">
        <v>1</v>
      </c>
      <c r="G152" s="1">
        <v>19.579999999999998</v>
      </c>
      <c r="H152" s="1">
        <v>20.32</v>
      </c>
      <c r="I152">
        <v>34</v>
      </c>
      <c r="J152" s="6">
        <v>16.2</v>
      </c>
      <c r="K152">
        <v>68</v>
      </c>
    </row>
    <row r="153" spans="1:11" x14ac:dyDescent="0.35">
      <c r="A153" s="6">
        <v>239</v>
      </c>
      <c r="B153" s="6" t="s">
        <v>107</v>
      </c>
      <c r="C153" s="6" t="s">
        <v>26</v>
      </c>
      <c r="D153" s="6" t="s">
        <v>66</v>
      </c>
      <c r="E153" s="6">
        <v>0.4</v>
      </c>
      <c r="F153" s="6">
        <v>1</v>
      </c>
      <c r="G153" s="1">
        <v>20.010000000000002</v>
      </c>
      <c r="H153" s="1">
        <v>20.34</v>
      </c>
      <c r="I153">
        <v>33</v>
      </c>
      <c r="J153" s="6">
        <v>16.2</v>
      </c>
      <c r="K153">
        <v>24</v>
      </c>
    </row>
    <row r="154" spans="1:11" x14ac:dyDescent="0.35">
      <c r="A154" s="6">
        <v>240</v>
      </c>
      <c r="B154" s="6" t="s">
        <v>107</v>
      </c>
      <c r="C154" s="6" t="s">
        <v>26</v>
      </c>
      <c r="D154" s="6" t="s">
        <v>66</v>
      </c>
      <c r="E154" s="6">
        <v>0.4</v>
      </c>
      <c r="F154" s="6">
        <v>1</v>
      </c>
      <c r="G154" s="1">
        <v>20.02</v>
      </c>
      <c r="H154" s="1">
        <v>20.350000000000001</v>
      </c>
      <c r="I154">
        <v>33</v>
      </c>
      <c r="J154" s="6">
        <v>16.2</v>
      </c>
      <c r="K154">
        <v>24</v>
      </c>
    </row>
    <row r="155" spans="1:11" x14ac:dyDescent="0.35">
      <c r="A155" s="6">
        <v>241</v>
      </c>
      <c r="B155" s="6" t="s">
        <v>107</v>
      </c>
      <c r="C155" s="6" t="s">
        <v>26</v>
      </c>
      <c r="D155" s="6" t="s">
        <v>66</v>
      </c>
      <c r="E155" s="6">
        <v>0.4</v>
      </c>
      <c r="F155" s="6">
        <v>1</v>
      </c>
      <c r="G155" s="1">
        <v>20.03</v>
      </c>
      <c r="H155" s="1">
        <v>20.36</v>
      </c>
      <c r="I155">
        <v>33</v>
      </c>
      <c r="J155" s="6">
        <v>16.2</v>
      </c>
      <c r="K155">
        <v>31</v>
      </c>
    </row>
    <row r="156" spans="1:11" x14ac:dyDescent="0.35">
      <c r="A156" s="6">
        <v>242</v>
      </c>
      <c r="B156" s="6" t="s">
        <v>107</v>
      </c>
      <c r="C156" s="6" t="s">
        <v>26</v>
      </c>
      <c r="D156" s="6" t="s">
        <v>29</v>
      </c>
      <c r="E156" s="6">
        <v>2</v>
      </c>
      <c r="F156" s="6">
        <v>1</v>
      </c>
      <c r="G156" s="1">
        <v>20.04</v>
      </c>
      <c r="H156" s="1">
        <v>20.37</v>
      </c>
      <c r="I156">
        <v>33</v>
      </c>
      <c r="J156" s="6">
        <v>16.2</v>
      </c>
      <c r="K156">
        <v>40</v>
      </c>
    </row>
    <row r="157" spans="1:11" x14ac:dyDescent="0.35">
      <c r="A157" s="6">
        <v>243</v>
      </c>
      <c r="B157" s="6" t="s">
        <v>107</v>
      </c>
      <c r="C157" s="6" t="s">
        <v>26</v>
      </c>
      <c r="D157" s="6" t="s">
        <v>29</v>
      </c>
      <c r="E157" s="6">
        <v>2</v>
      </c>
      <c r="F157" s="6">
        <v>1</v>
      </c>
      <c r="G157" s="1">
        <v>20.07</v>
      </c>
      <c r="H157" s="1">
        <v>20.38</v>
      </c>
      <c r="I157">
        <v>31</v>
      </c>
      <c r="J157" s="6">
        <v>16.2</v>
      </c>
      <c r="K157">
        <v>36</v>
      </c>
    </row>
    <row r="158" spans="1:11" x14ac:dyDescent="0.35">
      <c r="A158" s="6">
        <v>244</v>
      </c>
      <c r="B158" s="6" t="s">
        <v>107</v>
      </c>
      <c r="C158" s="6" t="s">
        <v>26</v>
      </c>
      <c r="D158" s="6" t="s">
        <v>29</v>
      </c>
      <c r="E158" s="6">
        <v>2.5</v>
      </c>
      <c r="F158" s="6">
        <v>1</v>
      </c>
      <c r="G158" s="1">
        <v>20.09</v>
      </c>
      <c r="H158" s="1">
        <v>20.39</v>
      </c>
      <c r="I158">
        <v>30</v>
      </c>
      <c r="J158" s="6">
        <v>16.2</v>
      </c>
      <c r="K158">
        <v>45</v>
      </c>
    </row>
    <row r="159" spans="1:11" x14ac:dyDescent="0.35">
      <c r="A159" s="6">
        <v>249</v>
      </c>
      <c r="B159" s="6" t="s">
        <v>113</v>
      </c>
      <c r="C159" s="6" t="s">
        <v>26</v>
      </c>
      <c r="D159" s="6" t="s">
        <v>66</v>
      </c>
      <c r="E159" s="6">
        <v>0.4</v>
      </c>
      <c r="F159" s="6">
        <v>1</v>
      </c>
      <c r="G159" s="1">
        <v>10.42</v>
      </c>
      <c r="H159" s="1">
        <v>11.23</v>
      </c>
      <c r="I159">
        <f>18+23</f>
        <v>41</v>
      </c>
      <c r="J159" s="6">
        <v>15.9</v>
      </c>
      <c r="K159">
        <v>15</v>
      </c>
    </row>
    <row r="160" spans="1:11" x14ac:dyDescent="0.35">
      <c r="A160" s="6">
        <v>270</v>
      </c>
      <c r="B160" s="6" t="s">
        <v>113</v>
      </c>
      <c r="C160" s="6" t="s">
        <v>26</v>
      </c>
      <c r="D160" s="6" t="s">
        <v>66</v>
      </c>
      <c r="E160" s="6">
        <v>0.3</v>
      </c>
      <c r="F160" s="6">
        <v>1</v>
      </c>
      <c r="G160" s="1">
        <v>13.39</v>
      </c>
      <c r="H160" s="1">
        <v>14.12</v>
      </c>
      <c r="I160">
        <v>33</v>
      </c>
      <c r="J160" s="6">
        <v>15.9</v>
      </c>
      <c r="K160">
        <v>7</v>
      </c>
    </row>
    <row r="161" spans="1:1" x14ac:dyDescent="0.35">
      <c r="A161" s="6"/>
    </row>
  </sheetData>
  <autoFilter ref="A1:L160" xr:uid="{D1CD37BC-78DE-4393-BD94-8F05FF676FE1}">
    <sortState xmlns:xlrd2="http://schemas.microsoft.com/office/spreadsheetml/2017/richdata2" ref="A2:L160">
      <sortCondition ref="C1:C160"/>
    </sortState>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97C5-CB47-4805-AD51-BAF5F7220E5D}">
  <dimension ref="A1:AD17"/>
  <sheetViews>
    <sheetView topLeftCell="E7" workbookViewId="0">
      <selection activeCell="AC21" sqref="AC21"/>
    </sheetView>
  </sheetViews>
  <sheetFormatPr defaultRowHeight="14.5" x14ac:dyDescent="0.35"/>
  <sheetData>
    <row r="1" spans="1:30" x14ac:dyDescent="0.35">
      <c r="A1" t="s">
        <v>12</v>
      </c>
      <c r="B1" t="s">
        <v>49</v>
      </c>
      <c r="C1" t="s">
        <v>13</v>
      </c>
      <c r="D1" t="s">
        <v>27</v>
      </c>
      <c r="E1" t="s">
        <v>17</v>
      </c>
      <c r="F1" t="s">
        <v>28</v>
      </c>
      <c r="G1" t="s">
        <v>14</v>
      </c>
      <c r="H1" t="s">
        <v>15</v>
      </c>
      <c r="I1" t="s">
        <v>16</v>
      </c>
      <c r="J1" t="s">
        <v>19</v>
      </c>
      <c r="K1" t="s">
        <v>18</v>
      </c>
      <c r="L1" t="s">
        <v>36</v>
      </c>
      <c r="M1" t="s">
        <v>80</v>
      </c>
      <c r="N1" t="s">
        <v>6</v>
      </c>
    </row>
    <row r="2" spans="1:30" x14ac:dyDescent="0.35">
      <c r="B2" t="s">
        <v>84</v>
      </c>
      <c r="C2" t="s">
        <v>53</v>
      </c>
      <c r="M2" t="s">
        <v>81</v>
      </c>
      <c r="N2" t="s">
        <v>82</v>
      </c>
    </row>
    <row r="3" spans="1:30" x14ac:dyDescent="0.35">
      <c r="B3" t="s">
        <v>85</v>
      </c>
      <c r="C3" t="s">
        <v>52</v>
      </c>
    </row>
    <row r="4" spans="1:30" x14ac:dyDescent="0.35">
      <c r="B4" t="s">
        <v>86</v>
      </c>
      <c r="C4" t="s">
        <v>54</v>
      </c>
    </row>
    <row r="5" spans="1:30" x14ac:dyDescent="0.35">
      <c r="B5" t="s">
        <v>87</v>
      </c>
      <c r="C5" t="s">
        <v>55</v>
      </c>
    </row>
    <row r="6" spans="1:30" x14ac:dyDescent="0.35">
      <c r="C6" t="s">
        <v>56</v>
      </c>
    </row>
    <row r="7" spans="1:30" x14ac:dyDescent="0.35">
      <c r="C7" t="s">
        <v>57</v>
      </c>
    </row>
    <row r="8" spans="1:30" x14ac:dyDescent="0.35">
      <c r="C8" t="s">
        <v>58</v>
      </c>
    </row>
    <row r="9" spans="1:30" x14ac:dyDescent="0.35">
      <c r="C9" t="s">
        <v>73</v>
      </c>
    </row>
    <row r="10" spans="1:30" x14ac:dyDescent="0.35">
      <c r="C10" t="s">
        <v>110</v>
      </c>
    </row>
    <row r="11" spans="1:30" x14ac:dyDescent="0.35">
      <c r="C11" t="s">
        <v>111</v>
      </c>
    </row>
    <row r="12" spans="1:30" x14ac:dyDescent="0.35">
      <c r="C12" t="s">
        <v>112</v>
      </c>
    </row>
    <row r="13" spans="1:30" x14ac:dyDescent="0.35">
      <c r="C13" t="s">
        <v>129</v>
      </c>
    </row>
    <row r="16" spans="1:30" ht="72.5" x14ac:dyDescent="0.35">
      <c r="A16" s="3" t="s">
        <v>12</v>
      </c>
      <c r="B16" s="3" t="s">
        <v>49</v>
      </c>
      <c r="C16" s="3" t="s">
        <v>130</v>
      </c>
      <c r="D16" s="3" t="s">
        <v>13</v>
      </c>
      <c r="E16" s="3" t="s">
        <v>27</v>
      </c>
      <c r="F16" s="3" t="s">
        <v>17</v>
      </c>
      <c r="G16" s="3" t="s">
        <v>28</v>
      </c>
      <c r="H16" s="3" t="s">
        <v>14</v>
      </c>
      <c r="I16" s="3" t="s">
        <v>15</v>
      </c>
      <c r="J16" s="3" t="s">
        <v>16</v>
      </c>
      <c r="K16" s="3" t="s">
        <v>19</v>
      </c>
      <c r="L16" s="3" t="s">
        <v>92</v>
      </c>
      <c r="M16" s="7" t="s">
        <v>91</v>
      </c>
      <c r="N16" s="7" t="s">
        <v>93</v>
      </c>
      <c r="O16" s="3" t="s">
        <v>36</v>
      </c>
      <c r="P16" s="3" t="s">
        <v>75</v>
      </c>
      <c r="Q16" s="3" t="s">
        <v>76</v>
      </c>
      <c r="R16" s="3" t="s">
        <v>77</v>
      </c>
      <c r="S16" s="3" t="s">
        <v>95</v>
      </c>
      <c r="T16" s="3" t="s">
        <v>96</v>
      </c>
      <c r="U16" s="3" t="s">
        <v>97</v>
      </c>
      <c r="V16" s="3" t="s">
        <v>98</v>
      </c>
      <c r="W16" s="3" t="s">
        <v>99</v>
      </c>
      <c r="X16" s="3" t="s">
        <v>100</v>
      </c>
      <c r="Y16" s="3" t="s">
        <v>139</v>
      </c>
      <c r="Z16" s="3" t="s">
        <v>140</v>
      </c>
      <c r="AA16" s="3" t="s">
        <v>137</v>
      </c>
      <c r="AB16" s="3" t="s">
        <v>141</v>
      </c>
      <c r="AC16" s="3" t="s">
        <v>144</v>
      </c>
      <c r="AD16" s="3" t="s">
        <v>145</v>
      </c>
    </row>
    <row r="17" spans="25:30" x14ac:dyDescent="0.35">
      <c r="Y17" t="s">
        <v>142</v>
      </c>
      <c r="Z17" s="6" t="s">
        <v>142</v>
      </c>
      <c r="AA17" t="s">
        <v>143</v>
      </c>
      <c r="AB17" s="6" t="s">
        <v>142</v>
      </c>
      <c r="AC17" t="s">
        <v>146</v>
      </c>
      <c r="AD17" s="6" t="s">
        <v>146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2880F-19F5-4C97-B687-8149361B0730}">
  <dimension ref="A1:AD160"/>
  <sheetViews>
    <sheetView tabSelected="1" zoomScale="80" zoomScaleNormal="80" workbookViewId="0">
      <pane xSplit="4" ySplit="1" topLeftCell="M126" activePane="bottomRight" state="frozen"/>
      <selection pane="topRight" activeCell="D1" sqref="D1"/>
      <selection pane="bottomLeft" activeCell="A2" sqref="A2"/>
      <selection pane="bottomRight" activeCell="AD1" sqref="AD1"/>
    </sheetView>
  </sheetViews>
  <sheetFormatPr defaultRowHeight="14.5" x14ac:dyDescent="0.35"/>
  <cols>
    <col min="3" max="3" width="8.7265625" style="6"/>
    <col min="14" max="14" width="8.7265625" style="4"/>
  </cols>
  <sheetData>
    <row r="1" spans="1:30" ht="72.5" x14ac:dyDescent="0.35">
      <c r="A1" s="3" t="s">
        <v>12</v>
      </c>
      <c r="B1" s="3" t="s">
        <v>49</v>
      </c>
      <c r="C1" s="3" t="s">
        <v>130</v>
      </c>
      <c r="D1" s="3" t="s">
        <v>13</v>
      </c>
      <c r="E1" s="3" t="s">
        <v>27</v>
      </c>
      <c r="F1" s="3" t="s">
        <v>17</v>
      </c>
      <c r="G1" s="3" t="s">
        <v>28</v>
      </c>
      <c r="H1" s="3" t="s">
        <v>14</v>
      </c>
      <c r="I1" s="3" t="s">
        <v>15</v>
      </c>
      <c r="J1" s="3" t="s">
        <v>16</v>
      </c>
      <c r="K1" s="3" t="s">
        <v>19</v>
      </c>
      <c r="L1" s="3" t="s">
        <v>92</v>
      </c>
      <c r="M1" s="5" t="s">
        <v>91</v>
      </c>
      <c r="N1" s="7" t="s">
        <v>93</v>
      </c>
      <c r="O1" s="3" t="s">
        <v>36</v>
      </c>
      <c r="P1" s="3" t="s">
        <v>75</v>
      </c>
      <c r="Q1" s="3" t="s">
        <v>76</v>
      </c>
      <c r="R1" s="3" t="s">
        <v>77</v>
      </c>
      <c r="S1" s="3" t="s">
        <v>95</v>
      </c>
      <c r="T1" s="3" t="s">
        <v>96</v>
      </c>
      <c r="U1" s="3" t="s">
        <v>97</v>
      </c>
      <c r="V1" s="3" t="s">
        <v>98</v>
      </c>
      <c r="W1" s="3" t="s">
        <v>99</v>
      </c>
      <c r="X1" s="3" t="s">
        <v>100</v>
      </c>
      <c r="Y1" s="3" t="s">
        <v>148</v>
      </c>
      <c r="Z1" s="3" t="s">
        <v>147</v>
      </c>
      <c r="AA1" s="3" t="s">
        <v>137</v>
      </c>
      <c r="AB1" s="3" t="s">
        <v>141</v>
      </c>
      <c r="AC1" s="3" t="s">
        <v>144</v>
      </c>
      <c r="AD1" s="3" t="s">
        <v>145</v>
      </c>
    </row>
    <row r="2" spans="1:30" x14ac:dyDescent="0.35">
      <c r="A2">
        <v>100</v>
      </c>
      <c r="B2" t="s">
        <v>83</v>
      </c>
      <c r="C2" s="6" t="s">
        <v>131</v>
      </c>
      <c r="D2" t="s">
        <v>20</v>
      </c>
      <c r="E2" t="s">
        <v>29</v>
      </c>
      <c r="F2">
        <v>3</v>
      </c>
      <c r="G2">
        <v>1</v>
      </c>
      <c r="H2" s="1">
        <v>20.100000000000001</v>
      </c>
      <c r="I2" s="1">
        <v>20.399999999999999</v>
      </c>
      <c r="J2">
        <v>30</v>
      </c>
      <c r="K2">
        <v>26.7</v>
      </c>
      <c r="L2" t="s">
        <v>31</v>
      </c>
      <c r="M2">
        <v>190</v>
      </c>
      <c r="N2" s="4">
        <f t="shared" ref="N2:N23" si="0">M2*0.25</f>
        <v>47.5</v>
      </c>
      <c r="O2" s="2" t="s">
        <v>50</v>
      </c>
      <c r="P2">
        <v>133.35915</v>
      </c>
      <c r="Q2">
        <f t="shared" ref="Q2:Q25" si="1">(P2-AVERAGE($P$24:$P$25))*F2</f>
        <v>375.79510499999998</v>
      </c>
      <c r="R2">
        <f t="shared" ref="R2:R23" si="2">(Q2/J2*60)/G2</f>
        <v>751.59020999999996</v>
      </c>
      <c r="S2">
        <v>552.55100000000004</v>
      </c>
      <c r="T2">
        <f>(S2-AVERAGE($S$24:$S$25))*F2</f>
        <v>1585.9156499999999</v>
      </c>
      <c r="U2">
        <f>(T2/J2*60)/G2</f>
        <v>3171.8312999999998</v>
      </c>
      <c r="V2" s="6">
        <v>185.89916399999998</v>
      </c>
      <c r="W2" s="6">
        <f>(V2-AVERAGE($V$24:$V$25))*I2</f>
        <v>3619.2207068999992</v>
      </c>
      <c r="X2" s="6">
        <f>(W2/J2*60)/G2</f>
        <v>7238.4414137999984</v>
      </c>
      <c r="AA2" t="s">
        <v>31</v>
      </c>
    </row>
    <row r="3" spans="1:30" x14ac:dyDescent="0.35">
      <c r="A3">
        <v>101</v>
      </c>
      <c r="B3" t="s">
        <v>83</v>
      </c>
      <c r="C3" s="6" t="s">
        <v>131</v>
      </c>
      <c r="D3" t="s">
        <v>20</v>
      </c>
      <c r="E3" t="s">
        <v>29</v>
      </c>
      <c r="F3">
        <v>3</v>
      </c>
      <c r="G3">
        <v>1</v>
      </c>
      <c r="H3" s="1">
        <v>20.149999999999999</v>
      </c>
      <c r="I3" s="1">
        <v>20.45</v>
      </c>
      <c r="J3">
        <v>30</v>
      </c>
      <c r="K3">
        <v>26.7</v>
      </c>
      <c r="L3" s="4" t="s">
        <v>31</v>
      </c>
      <c r="M3">
        <v>150</v>
      </c>
      <c r="N3" s="6">
        <f t="shared" si="0"/>
        <v>37.5</v>
      </c>
      <c r="O3" s="2" t="s">
        <v>50</v>
      </c>
      <c r="P3">
        <v>68.977560000000011</v>
      </c>
      <c r="Q3">
        <f t="shared" si="1"/>
        <v>182.65033500000004</v>
      </c>
      <c r="R3">
        <f t="shared" si="2"/>
        <v>365.30067000000008</v>
      </c>
      <c r="S3">
        <v>422.56400000000002</v>
      </c>
      <c r="T3" s="6">
        <f t="shared" ref="T3:T25" si="3">(S3-AVERAGE($S$24:$S$25))*F3</f>
        <v>1195.9546500000001</v>
      </c>
      <c r="U3" s="6">
        <f t="shared" ref="U3:U66" si="4">(T3/J3*60)/G3</f>
        <v>2391.9093000000003</v>
      </c>
      <c r="V3">
        <v>97.684474500000007</v>
      </c>
      <c r="W3" s="6">
        <f t="shared" ref="W3:W25" si="5">(V3-AVERAGE($V$24:$V$25))*I3</f>
        <v>1824.1009456125</v>
      </c>
      <c r="X3" s="6">
        <f t="shared" ref="X3:X46" si="6">(W3/J3*60)/G3</f>
        <v>3648.2018912250001</v>
      </c>
      <c r="AA3" s="6" t="s">
        <v>31</v>
      </c>
    </row>
    <row r="4" spans="1:30" x14ac:dyDescent="0.35">
      <c r="A4">
        <v>102</v>
      </c>
      <c r="B4" t="s">
        <v>83</v>
      </c>
      <c r="C4" s="6" t="s">
        <v>131</v>
      </c>
      <c r="D4" t="s">
        <v>20</v>
      </c>
      <c r="E4" t="s">
        <v>29</v>
      </c>
      <c r="F4">
        <v>3</v>
      </c>
      <c r="G4">
        <v>1</v>
      </c>
      <c r="H4" s="1">
        <v>20.170000000000002</v>
      </c>
      <c r="I4" s="1">
        <v>20.48</v>
      </c>
      <c r="J4">
        <v>31</v>
      </c>
      <c r="K4">
        <v>26.7</v>
      </c>
      <c r="L4" s="4" t="s">
        <v>31</v>
      </c>
      <c r="M4">
        <v>166</v>
      </c>
      <c r="N4" s="6">
        <f t="shared" si="0"/>
        <v>41.5</v>
      </c>
      <c r="O4" s="2" t="s">
        <v>51</v>
      </c>
      <c r="P4">
        <v>52.469459999999998</v>
      </c>
      <c r="Q4">
        <f t="shared" si="1"/>
        <v>133.126035</v>
      </c>
      <c r="R4">
        <f t="shared" si="2"/>
        <v>257.66329354838706</v>
      </c>
      <c r="S4">
        <v>403.9194</v>
      </c>
      <c r="T4" s="6">
        <f t="shared" si="3"/>
        <v>1140.0208500000001</v>
      </c>
      <c r="U4" s="6">
        <f t="shared" si="4"/>
        <v>2206.4919677419357</v>
      </c>
      <c r="V4">
        <v>90.181491000000022</v>
      </c>
      <c r="W4" s="6">
        <f t="shared" si="5"/>
        <v>1673.1157862400005</v>
      </c>
      <c r="X4" s="6">
        <f t="shared" si="6"/>
        <v>3238.2886185290331</v>
      </c>
      <c r="AA4" s="6" t="s">
        <v>31</v>
      </c>
    </row>
    <row r="5" spans="1:30" x14ac:dyDescent="0.35">
      <c r="A5">
        <v>103</v>
      </c>
      <c r="B5" t="s">
        <v>83</v>
      </c>
      <c r="C5" s="6" t="s">
        <v>131</v>
      </c>
      <c r="D5" t="s">
        <v>20</v>
      </c>
      <c r="E5" t="s">
        <v>29</v>
      </c>
      <c r="F5">
        <v>3</v>
      </c>
      <c r="G5">
        <v>1</v>
      </c>
      <c r="H5" s="1">
        <v>20.18</v>
      </c>
      <c r="I5" s="1">
        <v>20.49</v>
      </c>
      <c r="J5">
        <v>31</v>
      </c>
      <c r="K5">
        <v>26.7</v>
      </c>
      <c r="L5" s="4" t="s">
        <v>31</v>
      </c>
      <c r="M5">
        <v>104</v>
      </c>
      <c r="N5" s="6">
        <f t="shared" si="0"/>
        <v>26</v>
      </c>
      <c r="O5" s="2" t="s">
        <v>50</v>
      </c>
      <c r="P5">
        <v>80.926280000000006</v>
      </c>
      <c r="Q5">
        <f t="shared" si="1"/>
        <v>218.49649500000001</v>
      </c>
      <c r="R5">
        <f t="shared" si="2"/>
        <v>422.89644193548389</v>
      </c>
      <c r="S5">
        <v>357.17660000000001</v>
      </c>
      <c r="T5" s="6">
        <f t="shared" si="3"/>
        <v>999.79245000000014</v>
      </c>
      <c r="U5" s="6">
        <f t="shared" si="4"/>
        <v>1935.0821612903228</v>
      </c>
      <c r="V5">
        <v>100.81678800000002</v>
      </c>
      <c r="W5" s="6">
        <f t="shared" si="5"/>
        <v>1891.8499728375002</v>
      </c>
      <c r="X5" s="6">
        <f t="shared" si="6"/>
        <v>3661.6451087177425</v>
      </c>
      <c r="AA5" s="6" t="s">
        <v>31</v>
      </c>
    </row>
    <row r="6" spans="1:30" x14ac:dyDescent="0.35">
      <c r="A6">
        <v>104</v>
      </c>
      <c r="B6" t="s">
        <v>83</v>
      </c>
      <c r="C6" s="6" t="s">
        <v>131</v>
      </c>
      <c r="D6" t="s">
        <v>20</v>
      </c>
      <c r="E6" t="s">
        <v>29</v>
      </c>
      <c r="F6">
        <v>2</v>
      </c>
      <c r="G6">
        <v>1</v>
      </c>
      <c r="H6" s="1">
        <v>20.2</v>
      </c>
      <c r="I6" s="1">
        <v>20.51</v>
      </c>
      <c r="J6">
        <v>31</v>
      </c>
      <c r="K6">
        <v>26.7</v>
      </c>
      <c r="L6" s="4" t="s">
        <v>31</v>
      </c>
      <c r="M6">
        <v>90</v>
      </c>
      <c r="N6" s="6">
        <f t="shared" si="0"/>
        <v>22.5</v>
      </c>
      <c r="O6" s="2" t="s">
        <v>50</v>
      </c>
      <c r="P6">
        <v>123.29707000000001</v>
      </c>
      <c r="Q6">
        <f t="shared" si="1"/>
        <v>230.40591000000001</v>
      </c>
      <c r="R6">
        <f t="shared" si="2"/>
        <v>445.94692258064521</v>
      </c>
      <c r="S6">
        <v>422.30140000000006</v>
      </c>
      <c r="T6" s="6">
        <f t="shared" si="3"/>
        <v>796.77790000000016</v>
      </c>
      <c r="U6" s="6">
        <f t="shared" si="4"/>
        <v>1542.1507741935488</v>
      </c>
      <c r="V6">
        <v>129.8817435</v>
      </c>
      <c r="W6" s="6">
        <f t="shared" si="5"/>
        <v>2489.8188182174999</v>
      </c>
      <c r="X6" s="6">
        <f t="shared" si="6"/>
        <v>4819.0041642919359</v>
      </c>
      <c r="AA6" s="6" t="s">
        <v>31</v>
      </c>
    </row>
    <row r="7" spans="1:30" x14ac:dyDescent="0.35">
      <c r="A7">
        <v>105</v>
      </c>
      <c r="B7" t="s">
        <v>83</v>
      </c>
      <c r="C7" s="6" t="s">
        <v>131</v>
      </c>
      <c r="D7" t="s">
        <v>20</v>
      </c>
      <c r="E7" t="s">
        <v>29</v>
      </c>
      <c r="F7">
        <v>2</v>
      </c>
      <c r="G7">
        <v>1</v>
      </c>
      <c r="H7" s="1">
        <v>20.22</v>
      </c>
      <c r="I7" s="1">
        <v>20.52</v>
      </c>
      <c r="J7">
        <v>30</v>
      </c>
      <c r="K7">
        <v>26.7</v>
      </c>
      <c r="L7" s="4" t="s">
        <v>31</v>
      </c>
      <c r="M7">
        <v>57</v>
      </c>
      <c r="N7" s="6">
        <f t="shared" si="0"/>
        <v>14.25</v>
      </c>
      <c r="O7" s="2" t="s">
        <v>50</v>
      </c>
      <c r="P7">
        <v>93.110830000000007</v>
      </c>
      <c r="Q7">
        <f t="shared" si="1"/>
        <v>170.03343000000001</v>
      </c>
      <c r="R7">
        <f t="shared" si="2"/>
        <v>340.06686000000002</v>
      </c>
      <c r="S7">
        <v>356.3888</v>
      </c>
      <c r="T7" s="6">
        <f t="shared" si="3"/>
        <v>664.95270000000005</v>
      </c>
      <c r="U7" s="6">
        <f t="shared" si="4"/>
        <v>1329.9054000000001</v>
      </c>
      <c r="V7">
        <v>104.3861685</v>
      </c>
      <c r="W7" s="6">
        <f t="shared" si="5"/>
        <v>1967.8635728099998</v>
      </c>
      <c r="X7" s="6">
        <f t="shared" si="6"/>
        <v>3935.7271456199996</v>
      </c>
      <c r="AA7" s="6" t="s">
        <v>31</v>
      </c>
    </row>
    <row r="8" spans="1:30" x14ac:dyDescent="0.35">
      <c r="A8">
        <v>107</v>
      </c>
      <c r="B8" t="s">
        <v>88</v>
      </c>
      <c r="C8" s="6" t="s">
        <v>131</v>
      </c>
      <c r="D8" t="s">
        <v>23</v>
      </c>
      <c r="E8" t="s">
        <v>29</v>
      </c>
      <c r="F8">
        <v>5</v>
      </c>
      <c r="G8">
        <v>1</v>
      </c>
      <c r="H8" s="1">
        <v>10.199999999999999</v>
      </c>
      <c r="I8" s="1">
        <v>10.42</v>
      </c>
      <c r="J8">
        <v>22</v>
      </c>
      <c r="K8">
        <v>26</v>
      </c>
      <c r="L8" s="4" t="s">
        <v>31</v>
      </c>
      <c r="M8">
        <v>636</v>
      </c>
      <c r="N8" s="6">
        <f t="shared" si="0"/>
        <v>159</v>
      </c>
      <c r="O8" s="2" t="s">
        <v>50</v>
      </c>
      <c r="P8">
        <v>112.76333</v>
      </c>
      <c r="Q8">
        <f t="shared" si="1"/>
        <v>523.34607499999993</v>
      </c>
      <c r="R8">
        <f t="shared" si="2"/>
        <v>1427.3074772727271</v>
      </c>
      <c r="S8">
        <v>590.89060000000006</v>
      </c>
      <c r="T8" s="6">
        <f t="shared" si="3"/>
        <v>2834.89075</v>
      </c>
      <c r="U8" s="6">
        <f t="shared" si="4"/>
        <v>7731.5202272727274</v>
      </c>
      <c r="V8">
        <v>129.0076095</v>
      </c>
      <c r="W8" s="6">
        <f t="shared" si="5"/>
        <v>1255.8311671050001</v>
      </c>
      <c r="X8" s="6">
        <f t="shared" si="6"/>
        <v>3424.9940921045454</v>
      </c>
      <c r="AA8" s="6" t="s">
        <v>31</v>
      </c>
    </row>
    <row r="9" spans="1:30" x14ac:dyDescent="0.35">
      <c r="A9">
        <v>108</v>
      </c>
      <c r="B9" t="s">
        <v>88</v>
      </c>
      <c r="C9" s="6" t="s">
        <v>131</v>
      </c>
      <c r="D9" t="s">
        <v>21</v>
      </c>
      <c r="E9" t="s">
        <v>29</v>
      </c>
      <c r="F9">
        <v>5</v>
      </c>
      <c r="G9">
        <v>1</v>
      </c>
      <c r="H9" s="1">
        <v>10.220000000000001</v>
      </c>
      <c r="I9" s="1">
        <v>10.43</v>
      </c>
      <c r="J9">
        <v>21</v>
      </c>
      <c r="K9">
        <v>26</v>
      </c>
      <c r="L9" s="4" t="s">
        <v>31</v>
      </c>
      <c r="M9">
        <v>605</v>
      </c>
      <c r="N9" s="6">
        <f t="shared" si="0"/>
        <v>151.25</v>
      </c>
      <c r="O9" s="2" t="s">
        <v>50</v>
      </c>
      <c r="P9">
        <v>72.750840000000011</v>
      </c>
      <c r="Q9">
        <f t="shared" si="1"/>
        <v>323.28362500000003</v>
      </c>
      <c r="R9">
        <f t="shared" si="2"/>
        <v>923.66750000000002</v>
      </c>
      <c r="S9">
        <v>761.58060000000012</v>
      </c>
      <c r="T9" s="6">
        <f t="shared" si="3"/>
        <v>3688.3407500000003</v>
      </c>
      <c r="U9" s="6">
        <f t="shared" si="4"/>
        <v>10538.116428571429</v>
      </c>
      <c r="V9">
        <v>108.246927</v>
      </c>
      <c r="W9" s="6">
        <f t="shared" si="5"/>
        <v>1040.5024608824999</v>
      </c>
      <c r="X9" s="6">
        <f t="shared" si="6"/>
        <v>2972.8641739499994</v>
      </c>
      <c r="AA9" s="6" t="s">
        <v>31</v>
      </c>
    </row>
    <row r="10" spans="1:30" x14ac:dyDescent="0.35">
      <c r="A10">
        <v>109</v>
      </c>
      <c r="B10" t="s">
        <v>88</v>
      </c>
      <c r="C10" s="6" t="s">
        <v>131</v>
      </c>
      <c r="D10" t="s">
        <v>21</v>
      </c>
      <c r="E10" t="s">
        <v>29</v>
      </c>
      <c r="F10">
        <v>5</v>
      </c>
      <c r="G10">
        <v>1</v>
      </c>
      <c r="H10" s="1">
        <v>10.23</v>
      </c>
      <c r="I10" s="1">
        <v>10.44</v>
      </c>
      <c r="J10">
        <v>21</v>
      </c>
      <c r="K10">
        <v>26</v>
      </c>
      <c r="L10" s="4" t="s">
        <v>31</v>
      </c>
      <c r="M10">
        <v>927</v>
      </c>
      <c r="N10" s="6">
        <f t="shared" si="0"/>
        <v>231.75</v>
      </c>
      <c r="O10" s="2" t="s">
        <v>50</v>
      </c>
      <c r="P10">
        <v>194.91077999999999</v>
      </c>
      <c r="Q10">
        <f t="shared" si="1"/>
        <v>934.08332500000006</v>
      </c>
      <c r="R10">
        <f t="shared" si="2"/>
        <v>2668.8095000000003</v>
      </c>
      <c r="S10">
        <v>711.6866</v>
      </c>
      <c r="T10" s="6">
        <f t="shared" si="3"/>
        <v>3438.87075</v>
      </c>
      <c r="U10" s="6">
        <f t="shared" si="4"/>
        <v>9825.3450000000012</v>
      </c>
      <c r="V10">
        <v>479.45712149999997</v>
      </c>
      <c r="W10" s="6">
        <f t="shared" si="5"/>
        <v>4916.9344968899995</v>
      </c>
      <c r="X10" s="6">
        <f t="shared" si="6"/>
        <v>14048.38427682857</v>
      </c>
      <c r="AA10" s="6" t="s">
        <v>31</v>
      </c>
    </row>
    <row r="11" spans="1:30" x14ac:dyDescent="0.35">
      <c r="A11">
        <v>110</v>
      </c>
      <c r="B11" t="s">
        <v>88</v>
      </c>
      <c r="C11" s="6" t="s">
        <v>131</v>
      </c>
      <c r="D11" t="s">
        <v>21</v>
      </c>
      <c r="E11" t="s">
        <v>29</v>
      </c>
      <c r="F11">
        <v>5</v>
      </c>
      <c r="G11">
        <v>1</v>
      </c>
      <c r="H11" s="1">
        <v>10.26</v>
      </c>
      <c r="I11" s="1">
        <v>10.46</v>
      </c>
      <c r="J11">
        <v>20</v>
      </c>
      <c r="K11">
        <v>26</v>
      </c>
      <c r="L11" s="4" t="s">
        <v>31</v>
      </c>
      <c r="M11">
        <v>633</v>
      </c>
      <c r="N11" s="6">
        <f t="shared" si="0"/>
        <v>158.25</v>
      </c>
      <c r="O11" s="2" t="s">
        <v>50</v>
      </c>
      <c r="P11">
        <v>100.10712000000001</v>
      </c>
      <c r="Q11">
        <f t="shared" si="1"/>
        <v>460.06502500000005</v>
      </c>
      <c r="R11">
        <f t="shared" si="2"/>
        <v>1380.1950750000001</v>
      </c>
      <c r="S11">
        <v>659.16660000000013</v>
      </c>
      <c r="T11" s="6">
        <f t="shared" si="3"/>
        <v>3176.2707500000006</v>
      </c>
      <c r="U11" s="6">
        <f t="shared" si="4"/>
        <v>9528.8122500000009</v>
      </c>
      <c r="V11">
        <v>145.106244</v>
      </c>
      <c r="W11" s="6">
        <f t="shared" si="5"/>
        <v>1429.0437329849999</v>
      </c>
      <c r="X11" s="6">
        <f t="shared" si="6"/>
        <v>4287.1311989549995</v>
      </c>
      <c r="AA11" s="6" t="s">
        <v>31</v>
      </c>
    </row>
    <row r="12" spans="1:30" x14ac:dyDescent="0.35">
      <c r="A12">
        <v>111</v>
      </c>
      <c r="B12" t="s">
        <v>88</v>
      </c>
      <c r="C12" s="6" t="s">
        <v>131</v>
      </c>
      <c r="D12" t="s">
        <v>23</v>
      </c>
      <c r="E12" t="s">
        <v>29</v>
      </c>
      <c r="F12">
        <v>4</v>
      </c>
      <c r="G12">
        <v>1</v>
      </c>
      <c r="H12" s="1">
        <v>10.28</v>
      </c>
      <c r="I12" s="1">
        <v>10.58</v>
      </c>
      <c r="J12">
        <v>30</v>
      </c>
      <c r="K12">
        <v>26</v>
      </c>
      <c r="L12" s="4" t="s">
        <v>31</v>
      </c>
      <c r="M12">
        <v>341</v>
      </c>
      <c r="N12" s="6">
        <f t="shared" si="0"/>
        <v>85.25</v>
      </c>
      <c r="O12" s="2" t="s">
        <v>50</v>
      </c>
      <c r="P12">
        <v>39.184370000000001</v>
      </c>
      <c r="Q12">
        <f t="shared" si="1"/>
        <v>124.36102</v>
      </c>
      <c r="R12">
        <f t="shared" si="2"/>
        <v>248.72204000000002</v>
      </c>
      <c r="S12">
        <v>563.31759999999997</v>
      </c>
      <c r="T12" s="6">
        <f t="shared" si="3"/>
        <v>2157.6205999999997</v>
      </c>
      <c r="U12" s="6">
        <f t="shared" si="4"/>
        <v>4315.2411999999995</v>
      </c>
      <c r="V12">
        <v>61.844980499999998</v>
      </c>
      <c r="W12" s="6">
        <f t="shared" si="5"/>
        <v>564.53394832499998</v>
      </c>
      <c r="X12" s="6">
        <f t="shared" si="6"/>
        <v>1129.06789665</v>
      </c>
      <c r="AA12" s="6" t="s">
        <v>31</v>
      </c>
    </row>
    <row r="13" spans="1:30" x14ac:dyDescent="0.35">
      <c r="A13">
        <v>112</v>
      </c>
      <c r="B13" t="s">
        <v>88</v>
      </c>
      <c r="C13" s="6" t="s">
        <v>131</v>
      </c>
      <c r="D13" t="s">
        <v>23</v>
      </c>
      <c r="E13" t="s">
        <v>29</v>
      </c>
      <c r="F13">
        <v>5</v>
      </c>
      <c r="G13">
        <v>1</v>
      </c>
      <c r="H13" s="1">
        <v>10.3</v>
      </c>
      <c r="I13" s="1">
        <v>11</v>
      </c>
      <c r="J13">
        <v>30</v>
      </c>
      <c r="K13">
        <v>26</v>
      </c>
      <c r="L13" s="4" t="s">
        <v>31</v>
      </c>
      <c r="M13">
        <v>582</v>
      </c>
      <c r="N13" s="6">
        <f t="shared" si="0"/>
        <v>145.5</v>
      </c>
      <c r="O13" s="2" t="s">
        <v>50</v>
      </c>
      <c r="P13">
        <v>128.32811000000001</v>
      </c>
      <c r="Q13">
        <f t="shared" si="1"/>
        <v>601.16997500000002</v>
      </c>
      <c r="R13">
        <f t="shared" si="2"/>
        <v>1202.33995</v>
      </c>
      <c r="S13">
        <v>768.14560000000006</v>
      </c>
      <c r="T13" s="6">
        <f t="shared" si="3"/>
        <v>3721.1657500000001</v>
      </c>
      <c r="U13" s="6">
        <f t="shared" si="4"/>
        <v>7442.3315000000002</v>
      </c>
      <c r="V13">
        <v>195.51463799999999</v>
      </c>
      <c r="W13" s="6">
        <f t="shared" si="5"/>
        <v>2057.31079125</v>
      </c>
      <c r="X13" s="6">
        <f t="shared" si="6"/>
        <v>4114.6215824999999</v>
      </c>
      <c r="AA13" s="6" t="s">
        <v>31</v>
      </c>
    </row>
    <row r="14" spans="1:30" x14ac:dyDescent="0.35">
      <c r="A14">
        <v>113</v>
      </c>
      <c r="B14" t="s">
        <v>88</v>
      </c>
      <c r="C14" s="6" t="s">
        <v>131</v>
      </c>
      <c r="D14" t="s">
        <v>23</v>
      </c>
      <c r="E14" t="s">
        <v>29</v>
      </c>
      <c r="F14">
        <v>5</v>
      </c>
      <c r="G14">
        <v>1</v>
      </c>
      <c r="H14" s="1">
        <v>10.33</v>
      </c>
      <c r="I14" s="1">
        <v>11.03</v>
      </c>
      <c r="J14">
        <v>30</v>
      </c>
      <c r="K14">
        <v>26</v>
      </c>
      <c r="L14" s="4" t="s">
        <v>31</v>
      </c>
      <c r="M14">
        <v>444</v>
      </c>
      <c r="N14" s="6">
        <f t="shared" si="0"/>
        <v>111</v>
      </c>
      <c r="O14" s="2" t="s">
        <v>59</v>
      </c>
      <c r="P14">
        <v>49.639499999999998</v>
      </c>
      <c r="Q14">
        <f t="shared" si="1"/>
        <v>207.72692499999999</v>
      </c>
      <c r="R14">
        <f t="shared" si="2"/>
        <v>415.45384999999999</v>
      </c>
      <c r="S14">
        <v>1116.0906000000002</v>
      </c>
      <c r="T14" s="6">
        <f t="shared" si="3"/>
        <v>5460.8907500000005</v>
      </c>
      <c r="U14" s="6">
        <f t="shared" si="4"/>
        <v>10921.781500000001</v>
      </c>
      <c r="V14">
        <v>77.94361499999998</v>
      </c>
      <c r="W14" s="6">
        <f>(V14-AVERAGE($V$24:$V$25))*I14</f>
        <v>766.11325517249975</v>
      </c>
      <c r="X14" s="6">
        <f t="shared" si="6"/>
        <v>1532.2265103449995</v>
      </c>
      <c r="AA14" s="6" t="s">
        <v>31</v>
      </c>
    </row>
    <row r="15" spans="1:30" x14ac:dyDescent="0.35">
      <c r="A15">
        <v>114</v>
      </c>
      <c r="B15" t="s">
        <v>88</v>
      </c>
      <c r="C15" s="6" t="s">
        <v>131</v>
      </c>
      <c r="D15" t="s">
        <v>23</v>
      </c>
      <c r="E15" t="s">
        <v>29</v>
      </c>
      <c r="F15">
        <v>5</v>
      </c>
      <c r="G15">
        <v>1</v>
      </c>
      <c r="H15" s="1">
        <v>10.36</v>
      </c>
      <c r="I15" s="1">
        <v>11.06</v>
      </c>
      <c r="J15">
        <v>30</v>
      </c>
      <c r="K15">
        <v>26</v>
      </c>
      <c r="L15" s="4" t="s">
        <v>31</v>
      </c>
      <c r="M15">
        <v>483</v>
      </c>
      <c r="N15" s="6">
        <f t="shared" si="0"/>
        <v>120.75</v>
      </c>
      <c r="O15" s="2" t="s">
        <v>50</v>
      </c>
      <c r="P15">
        <v>40.442129999999999</v>
      </c>
      <c r="Q15">
        <f t="shared" si="1"/>
        <v>161.74007499999999</v>
      </c>
      <c r="R15">
        <f t="shared" si="2"/>
        <v>323.48014999999998</v>
      </c>
      <c r="S15">
        <v>283.1234</v>
      </c>
      <c r="T15" s="6">
        <f t="shared" si="3"/>
        <v>1296.0547500000002</v>
      </c>
      <c r="U15" s="6">
        <f t="shared" si="4"/>
        <v>2592.1095000000005</v>
      </c>
      <c r="V15">
        <v>115.31284350000001</v>
      </c>
      <c r="W15" s="6">
        <f t="shared" si="5"/>
        <v>1181.5006393050003</v>
      </c>
      <c r="X15" s="6">
        <f t="shared" si="6"/>
        <v>2363.0012786100006</v>
      </c>
      <c r="AA15" s="6" t="s">
        <v>31</v>
      </c>
    </row>
    <row r="16" spans="1:30" x14ac:dyDescent="0.35">
      <c r="A16">
        <v>115</v>
      </c>
      <c r="B16" t="s">
        <v>88</v>
      </c>
      <c r="C16" s="6" t="s">
        <v>131</v>
      </c>
      <c r="D16" t="s">
        <v>23</v>
      </c>
      <c r="E16" t="s">
        <v>29</v>
      </c>
      <c r="F16">
        <v>5</v>
      </c>
      <c r="G16">
        <v>1</v>
      </c>
      <c r="H16" s="1">
        <v>10.38</v>
      </c>
      <c r="I16" s="1">
        <v>11.08</v>
      </c>
      <c r="J16">
        <v>30</v>
      </c>
      <c r="K16">
        <v>26</v>
      </c>
      <c r="L16" s="4" t="s">
        <v>31</v>
      </c>
      <c r="M16">
        <v>504</v>
      </c>
      <c r="N16" s="6">
        <f t="shared" si="0"/>
        <v>126</v>
      </c>
      <c r="O16" s="2" t="s">
        <v>50</v>
      </c>
      <c r="P16">
        <v>19.68909</v>
      </c>
      <c r="Q16">
        <f t="shared" si="1"/>
        <v>57.974874999999997</v>
      </c>
      <c r="R16">
        <f t="shared" si="2"/>
        <v>115.94974999999999</v>
      </c>
      <c r="S16">
        <v>1175.9634000000001</v>
      </c>
      <c r="T16" s="6">
        <f t="shared" si="3"/>
        <v>5760.2547500000001</v>
      </c>
      <c r="U16" s="6">
        <f t="shared" si="4"/>
        <v>11520.5095</v>
      </c>
      <c r="V16">
        <v>62.354892000000007</v>
      </c>
      <c r="W16" s="6">
        <f t="shared" si="5"/>
        <v>596.86306587000013</v>
      </c>
      <c r="X16" s="6">
        <f t="shared" si="6"/>
        <v>1193.7261317400003</v>
      </c>
      <c r="AA16" s="6" t="s">
        <v>31</v>
      </c>
    </row>
    <row r="17" spans="1:27" x14ac:dyDescent="0.35">
      <c r="A17">
        <v>116</v>
      </c>
      <c r="B17" t="s">
        <v>88</v>
      </c>
      <c r="C17" s="6" t="s">
        <v>131</v>
      </c>
      <c r="D17" t="s">
        <v>22</v>
      </c>
      <c r="E17" t="s">
        <v>29</v>
      </c>
      <c r="F17">
        <v>5</v>
      </c>
      <c r="G17">
        <v>1</v>
      </c>
      <c r="H17" s="1">
        <v>11.19</v>
      </c>
      <c r="I17" s="1">
        <v>11.49</v>
      </c>
      <c r="J17">
        <v>30</v>
      </c>
      <c r="K17">
        <v>26</v>
      </c>
      <c r="L17" s="4" t="s">
        <v>31</v>
      </c>
      <c r="M17">
        <v>557</v>
      </c>
      <c r="N17" s="6">
        <f t="shared" si="0"/>
        <v>139.25</v>
      </c>
      <c r="O17" s="2" t="s">
        <v>50</v>
      </c>
      <c r="P17">
        <v>197.81934999999999</v>
      </c>
      <c r="Q17">
        <f t="shared" si="1"/>
        <v>948.62617499999999</v>
      </c>
      <c r="R17">
        <f t="shared" si="2"/>
        <v>1897.25235</v>
      </c>
      <c r="S17">
        <v>833.53300000000013</v>
      </c>
      <c r="T17" s="6">
        <f t="shared" si="3"/>
        <v>4048.1027500000005</v>
      </c>
      <c r="U17" s="6">
        <f t="shared" si="4"/>
        <v>8096.2055000000018</v>
      </c>
      <c r="V17">
        <v>266.46518099999997</v>
      </c>
      <c r="W17" s="6">
        <f t="shared" si="5"/>
        <v>2964.1763746574998</v>
      </c>
      <c r="X17" s="6">
        <f t="shared" si="6"/>
        <v>5928.3527493149995</v>
      </c>
      <c r="AA17" s="6" t="s">
        <v>31</v>
      </c>
    </row>
    <row r="18" spans="1:27" x14ac:dyDescent="0.35">
      <c r="A18">
        <v>117</v>
      </c>
      <c r="B18" t="s">
        <v>88</v>
      </c>
      <c r="C18" s="6" t="s">
        <v>131</v>
      </c>
      <c r="D18" t="s">
        <v>22</v>
      </c>
      <c r="E18" t="s">
        <v>29</v>
      </c>
      <c r="F18">
        <v>5</v>
      </c>
      <c r="G18">
        <v>1</v>
      </c>
      <c r="H18" s="1">
        <v>11.21</v>
      </c>
      <c r="I18" s="1">
        <v>11.51</v>
      </c>
      <c r="J18">
        <v>30</v>
      </c>
      <c r="K18">
        <v>26</v>
      </c>
      <c r="L18" s="4" t="s">
        <v>31</v>
      </c>
      <c r="M18">
        <v>392</v>
      </c>
      <c r="N18" s="6">
        <f t="shared" si="0"/>
        <v>98</v>
      </c>
      <c r="O18" s="2" t="s">
        <v>50</v>
      </c>
      <c r="P18">
        <v>58.286600000000007</v>
      </c>
      <c r="Q18">
        <f t="shared" si="1"/>
        <v>250.96242500000002</v>
      </c>
      <c r="R18">
        <f t="shared" si="2"/>
        <v>501.92485000000005</v>
      </c>
      <c r="S18">
        <v>729.80600000000004</v>
      </c>
      <c r="T18" s="6">
        <f t="shared" si="3"/>
        <v>3529.4677499999998</v>
      </c>
      <c r="U18" s="6">
        <f t="shared" si="4"/>
        <v>7058.9354999999996</v>
      </c>
      <c r="V18">
        <v>100.52541000000001</v>
      </c>
      <c r="W18" s="6">
        <f t="shared" si="5"/>
        <v>1059.3691863825002</v>
      </c>
      <c r="X18" s="6">
        <f t="shared" si="6"/>
        <v>2118.7383727650003</v>
      </c>
      <c r="AA18" s="6" t="s">
        <v>31</v>
      </c>
    </row>
    <row r="19" spans="1:27" x14ac:dyDescent="0.35">
      <c r="A19">
        <v>118</v>
      </c>
      <c r="B19" t="s">
        <v>88</v>
      </c>
      <c r="C19" s="6" t="s">
        <v>131</v>
      </c>
      <c r="D19" t="s">
        <v>23</v>
      </c>
      <c r="E19" t="s">
        <v>29</v>
      </c>
      <c r="F19">
        <v>5</v>
      </c>
      <c r="G19">
        <v>1</v>
      </c>
      <c r="H19" s="1">
        <v>11.24</v>
      </c>
      <c r="I19" s="1">
        <v>11.54</v>
      </c>
      <c r="J19">
        <v>30</v>
      </c>
      <c r="K19">
        <v>26</v>
      </c>
      <c r="L19" s="4" t="s">
        <v>31</v>
      </c>
      <c r="M19">
        <v>673</v>
      </c>
      <c r="N19" s="6">
        <f t="shared" si="0"/>
        <v>168.25</v>
      </c>
      <c r="O19" s="2" t="s">
        <v>60</v>
      </c>
      <c r="P19">
        <v>53.96305000000001</v>
      </c>
      <c r="Q19">
        <f t="shared" si="1"/>
        <v>229.34467500000005</v>
      </c>
      <c r="R19">
        <f t="shared" si="2"/>
        <v>458.6893500000001</v>
      </c>
      <c r="S19">
        <v>405.495</v>
      </c>
      <c r="T19" s="6">
        <f t="shared" si="3"/>
        <v>1907.9127500000002</v>
      </c>
      <c r="U19" s="6">
        <f t="shared" si="4"/>
        <v>3815.8255000000004</v>
      </c>
      <c r="V19">
        <v>79.935714000000004</v>
      </c>
      <c r="W19" s="6">
        <f t="shared" si="5"/>
        <v>824.52526531499996</v>
      </c>
      <c r="X19" s="6">
        <f t="shared" si="6"/>
        <v>1649.0505306299999</v>
      </c>
      <c r="AA19" s="6" t="s">
        <v>31</v>
      </c>
    </row>
    <row r="20" spans="1:27" x14ac:dyDescent="0.35">
      <c r="A20">
        <v>119</v>
      </c>
      <c r="B20" t="s">
        <v>88</v>
      </c>
      <c r="C20" s="6" t="s">
        <v>131</v>
      </c>
      <c r="D20" t="s">
        <v>23</v>
      </c>
      <c r="E20" t="s">
        <v>29</v>
      </c>
      <c r="F20">
        <v>5</v>
      </c>
      <c r="G20">
        <v>1</v>
      </c>
      <c r="H20" s="1">
        <v>11.26</v>
      </c>
      <c r="I20" s="1">
        <v>11.56</v>
      </c>
      <c r="J20">
        <v>30</v>
      </c>
      <c r="K20">
        <v>26</v>
      </c>
      <c r="L20" s="4" t="s">
        <v>31</v>
      </c>
      <c r="M20">
        <v>408</v>
      </c>
      <c r="N20" s="6">
        <f t="shared" si="0"/>
        <v>102</v>
      </c>
      <c r="O20" s="2" t="s">
        <v>60</v>
      </c>
      <c r="P20">
        <v>65.990380000000002</v>
      </c>
      <c r="Q20">
        <f t="shared" si="1"/>
        <v>289.48132499999997</v>
      </c>
      <c r="R20">
        <f t="shared" si="2"/>
        <v>578.96264999999994</v>
      </c>
      <c r="S20">
        <v>496.35460000000012</v>
      </c>
      <c r="T20" s="6">
        <f t="shared" si="3"/>
        <v>2362.2107500000006</v>
      </c>
      <c r="U20" s="6">
        <f t="shared" si="4"/>
        <v>4724.4215000000013</v>
      </c>
      <c r="V20">
        <v>115.53137700000001</v>
      </c>
      <c r="W20" s="6">
        <f t="shared" si="5"/>
        <v>1237.44011619</v>
      </c>
      <c r="X20" s="6">
        <f t="shared" si="6"/>
        <v>2474.8802323800001</v>
      </c>
      <c r="AA20" s="6" t="s">
        <v>31</v>
      </c>
    </row>
    <row r="21" spans="1:27" x14ac:dyDescent="0.35">
      <c r="A21">
        <v>120</v>
      </c>
      <c r="B21" t="s">
        <v>88</v>
      </c>
      <c r="C21" s="6" t="s">
        <v>131</v>
      </c>
      <c r="D21" t="s">
        <v>24</v>
      </c>
      <c r="E21" t="s">
        <v>29</v>
      </c>
      <c r="F21">
        <v>6</v>
      </c>
      <c r="G21">
        <v>1</v>
      </c>
      <c r="H21" s="1">
        <v>11.29</v>
      </c>
      <c r="I21" s="1">
        <v>11.59</v>
      </c>
      <c r="J21">
        <v>30</v>
      </c>
      <c r="K21">
        <v>26</v>
      </c>
      <c r="L21" s="4" t="s">
        <v>31</v>
      </c>
      <c r="M21">
        <v>723</v>
      </c>
      <c r="N21" s="6">
        <f t="shared" si="0"/>
        <v>180.75</v>
      </c>
      <c r="O21" s="2" t="s">
        <v>50</v>
      </c>
      <c r="P21">
        <v>230.28528</v>
      </c>
      <c r="Q21">
        <f t="shared" si="1"/>
        <v>1333.1469900000002</v>
      </c>
      <c r="R21">
        <f t="shared" si="2"/>
        <v>2666.2939800000004</v>
      </c>
      <c r="S21">
        <v>424.00151999999991</v>
      </c>
      <c r="T21" s="6">
        <f t="shared" si="3"/>
        <v>2400.5344199999995</v>
      </c>
      <c r="U21" s="6">
        <f t="shared" si="4"/>
        <v>4801.068839999999</v>
      </c>
      <c r="V21">
        <v>373.21320149999997</v>
      </c>
      <c r="W21" s="6">
        <f t="shared" si="5"/>
        <v>4227.1838119274998</v>
      </c>
      <c r="X21" s="6">
        <f t="shared" si="6"/>
        <v>8454.3676238549997</v>
      </c>
      <c r="AA21" s="6" t="s">
        <v>31</v>
      </c>
    </row>
    <row r="22" spans="1:27" x14ac:dyDescent="0.35">
      <c r="A22">
        <v>121</v>
      </c>
      <c r="B22" t="s">
        <v>88</v>
      </c>
      <c r="C22" s="6" t="s">
        <v>131</v>
      </c>
      <c r="D22" t="s">
        <v>22</v>
      </c>
      <c r="E22" t="s">
        <v>29</v>
      </c>
      <c r="F22">
        <v>6</v>
      </c>
      <c r="G22">
        <v>1</v>
      </c>
      <c r="H22" s="1">
        <v>11.32</v>
      </c>
      <c r="I22" s="1">
        <v>12.02</v>
      </c>
      <c r="J22">
        <v>30</v>
      </c>
      <c r="K22">
        <v>26</v>
      </c>
      <c r="L22" s="4" t="s">
        <v>31</v>
      </c>
      <c r="M22">
        <v>726</v>
      </c>
      <c r="N22" s="6">
        <f t="shared" si="0"/>
        <v>181.5</v>
      </c>
      <c r="O22" s="2" t="s">
        <v>50</v>
      </c>
      <c r="P22">
        <v>63.003200000000007</v>
      </c>
      <c r="Q22">
        <f t="shared" si="1"/>
        <v>329.45451000000003</v>
      </c>
      <c r="R22">
        <f t="shared" si="2"/>
        <v>658.90902000000006</v>
      </c>
      <c r="S22">
        <v>766.53</v>
      </c>
      <c r="T22" s="6">
        <f t="shared" si="3"/>
        <v>4455.7052999999996</v>
      </c>
      <c r="U22" s="6">
        <f t="shared" si="4"/>
        <v>8911.4105999999992</v>
      </c>
      <c r="V22">
        <v>92.002603499999992</v>
      </c>
      <c r="W22" s="6">
        <f t="shared" si="5"/>
        <v>1003.8649553849999</v>
      </c>
      <c r="X22" s="6">
        <f t="shared" si="6"/>
        <v>2007.7299107699998</v>
      </c>
      <c r="AA22" s="6" t="s">
        <v>31</v>
      </c>
    </row>
    <row r="23" spans="1:27" x14ac:dyDescent="0.35">
      <c r="A23">
        <v>122</v>
      </c>
      <c r="B23" t="s">
        <v>88</v>
      </c>
      <c r="C23" s="6" t="s">
        <v>131</v>
      </c>
      <c r="D23" t="s">
        <v>21</v>
      </c>
      <c r="E23" t="s">
        <v>29</v>
      </c>
      <c r="F23">
        <v>6</v>
      </c>
      <c r="G23">
        <v>1</v>
      </c>
      <c r="H23" s="1">
        <v>11.34</v>
      </c>
      <c r="I23" s="1">
        <v>12.04</v>
      </c>
      <c r="J23">
        <v>30</v>
      </c>
      <c r="K23">
        <v>26</v>
      </c>
      <c r="L23" s="4" t="s">
        <v>31</v>
      </c>
      <c r="M23">
        <v>1070</v>
      </c>
      <c r="N23" s="6">
        <f t="shared" si="0"/>
        <v>267.5</v>
      </c>
      <c r="O23" s="2" t="s">
        <v>50</v>
      </c>
      <c r="P23">
        <v>163.85982999999999</v>
      </c>
      <c r="Q23">
        <f t="shared" si="1"/>
        <v>934.59429</v>
      </c>
      <c r="R23">
        <f t="shared" si="2"/>
        <v>1869.18858</v>
      </c>
      <c r="S23">
        <v>724.10435999999993</v>
      </c>
      <c r="T23" s="6">
        <f t="shared" si="3"/>
        <v>4201.1514599999991</v>
      </c>
      <c r="U23" s="6">
        <f t="shared" si="4"/>
        <v>8402.3029199999983</v>
      </c>
      <c r="V23">
        <v>201.487887</v>
      </c>
      <c r="W23" s="6">
        <f t="shared" si="5"/>
        <v>2323.7380931099997</v>
      </c>
      <c r="X23" s="6">
        <f t="shared" si="6"/>
        <v>4647.4761862199994</v>
      </c>
      <c r="AA23" s="6" t="s">
        <v>31</v>
      </c>
    </row>
    <row r="24" spans="1:27" x14ac:dyDescent="0.35">
      <c r="A24">
        <v>123</v>
      </c>
      <c r="B24" t="s">
        <v>88</v>
      </c>
      <c r="C24" s="6" t="s">
        <v>131</v>
      </c>
      <c r="D24" t="s">
        <v>32</v>
      </c>
      <c r="E24" t="s">
        <v>29</v>
      </c>
      <c r="F24">
        <v>5</v>
      </c>
      <c r="G24">
        <v>0</v>
      </c>
      <c r="H24" s="1">
        <v>11.4</v>
      </c>
      <c r="I24" s="1">
        <v>12.1</v>
      </c>
      <c r="J24">
        <v>30</v>
      </c>
      <c r="K24">
        <v>26</v>
      </c>
      <c r="L24" s="4" t="s">
        <v>31</v>
      </c>
      <c r="M24" t="s">
        <v>31</v>
      </c>
      <c r="N24" s="6" t="s">
        <v>31</v>
      </c>
      <c r="O24" s="2" t="s">
        <v>50</v>
      </c>
      <c r="P24">
        <v>7.0328800000000005</v>
      </c>
      <c r="Q24">
        <f t="shared" si="1"/>
        <v>-5.3061749999999996</v>
      </c>
      <c r="R24" t="s">
        <v>31</v>
      </c>
      <c r="S24">
        <v>19.073980000000002</v>
      </c>
      <c r="T24" s="6">
        <f t="shared" si="3"/>
        <v>-24.192349999999987</v>
      </c>
      <c r="U24" s="6" t="s">
        <v>31</v>
      </c>
      <c r="V24">
        <v>7.0659165000000002</v>
      </c>
      <c r="W24" s="6">
        <f t="shared" si="5"/>
        <v>-17.187659775000004</v>
      </c>
      <c r="X24" s="6" t="s">
        <v>31</v>
      </c>
      <c r="AA24" s="6" t="s">
        <v>31</v>
      </c>
    </row>
    <row r="25" spans="1:27" x14ac:dyDescent="0.35">
      <c r="A25">
        <v>124</v>
      </c>
      <c r="B25" t="s">
        <v>88</v>
      </c>
      <c r="C25" s="6" t="s">
        <v>131</v>
      </c>
      <c r="D25" t="s">
        <v>34</v>
      </c>
      <c r="E25" t="s">
        <v>29</v>
      </c>
      <c r="F25">
        <v>4</v>
      </c>
      <c r="G25">
        <v>0</v>
      </c>
      <c r="H25" s="1">
        <v>11.43</v>
      </c>
      <c r="I25" s="1">
        <v>12.1</v>
      </c>
      <c r="J25">
        <v>27</v>
      </c>
      <c r="K25">
        <v>26</v>
      </c>
      <c r="L25" s="4" t="s">
        <v>31</v>
      </c>
      <c r="M25" t="s">
        <v>31</v>
      </c>
      <c r="N25" s="6" t="s">
        <v>31</v>
      </c>
      <c r="O25" s="2" t="s">
        <v>50</v>
      </c>
      <c r="P25">
        <v>9.1553500000000003</v>
      </c>
      <c r="Q25">
        <f t="shared" si="1"/>
        <v>4.2449399999999997</v>
      </c>
      <c r="R25" t="s">
        <v>31</v>
      </c>
      <c r="S25">
        <v>28.750920000000001</v>
      </c>
      <c r="T25" s="6">
        <f t="shared" si="3"/>
        <v>19.353880000000004</v>
      </c>
      <c r="U25" s="6" t="s">
        <v>31</v>
      </c>
      <c r="V25">
        <v>9.9068520000000007</v>
      </c>
      <c r="W25" s="6">
        <f t="shared" si="5"/>
        <v>17.187659775000004</v>
      </c>
      <c r="X25" s="6" t="s">
        <v>31</v>
      </c>
      <c r="AA25" s="6" t="s">
        <v>31</v>
      </c>
    </row>
    <row r="26" spans="1:27" x14ac:dyDescent="0.35">
      <c r="A26">
        <v>125</v>
      </c>
      <c r="B26" t="s">
        <v>89</v>
      </c>
      <c r="C26" s="6" t="s">
        <v>131</v>
      </c>
      <c r="D26" t="s">
        <v>20</v>
      </c>
      <c r="E26" t="s">
        <v>29</v>
      </c>
      <c r="F26">
        <v>2</v>
      </c>
      <c r="G26">
        <v>1</v>
      </c>
      <c r="H26" s="1">
        <v>12.25</v>
      </c>
      <c r="I26" s="1">
        <v>13.04</v>
      </c>
      <c r="J26">
        <v>39</v>
      </c>
      <c r="K26">
        <v>25</v>
      </c>
      <c r="L26" s="4" t="s">
        <v>31</v>
      </c>
      <c r="M26">
        <v>40</v>
      </c>
      <c r="N26" s="6">
        <f>M26*0.25</f>
        <v>10</v>
      </c>
      <c r="O26" s="2" t="s">
        <v>102</v>
      </c>
      <c r="P26">
        <v>117.55854000000002</v>
      </c>
      <c r="Q26">
        <f t="shared" ref="Q26:Q32" si="7">(P26-AVERAGE($P$30,$P$32))*F26</f>
        <v>225.21765000000005</v>
      </c>
      <c r="R26">
        <f>(Q26/J26*60)/G26</f>
        <v>346.48869230769242</v>
      </c>
      <c r="S26">
        <v>761.06412</v>
      </c>
      <c r="T26" s="6">
        <f>(S26-AVERAGE($S$30,$S$32))*F26</f>
        <v>1491.9249600000001</v>
      </c>
      <c r="U26" s="6">
        <f t="shared" si="4"/>
        <v>2295.269169230769</v>
      </c>
      <c r="V26">
        <v>149.18553600000001</v>
      </c>
      <c r="W26" s="6">
        <f>(V26-AVERAGE($V$30,(5.1/2)))*I26</f>
        <v>1883.63350614</v>
      </c>
      <c r="X26" s="6">
        <f t="shared" si="6"/>
        <v>2897.8977017538464</v>
      </c>
      <c r="AA26" s="6" t="s">
        <v>31</v>
      </c>
    </row>
    <row r="27" spans="1:27" x14ac:dyDescent="0.35">
      <c r="A27">
        <v>126</v>
      </c>
      <c r="B27" t="s">
        <v>89</v>
      </c>
      <c r="C27" s="6" t="s">
        <v>131</v>
      </c>
      <c r="D27" t="s">
        <v>25</v>
      </c>
      <c r="E27" t="s">
        <v>30</v>
      </c>
      <c r="F27">
        <v>0.3</v>
      </c>
      <c r="G27">
        <v>10</v>
      </c>
      <c r="H27" s="1">
        <v>12.34</v>
      </c>
      <c r="I27" s="1">
        <v>13.42</v>
      </c>
      <c r="J27">
        <v>68</v>
      </c>
      <c r="K27">
        <v>25</v>
      </c>
      <c r="L27" s="4">
        <v>4.6899999999999997E-2</v>
      </c>
      <c r="M27">
        <f>L27/G27</f>
        <v>4.6899999999999997E-3</v>
      </c>
      <c r="N27" s="6">
        <f>M27</f>
        <v>4.6899999999999997E-3</v>
      </c>
      <c r="O27" s="2" t="s">
        <v>103</v>
      </c>
      <c r="P27">
        <v>17.723840000000003</v>
      </c>
      <c r="Q27">
        <f t="shared" si="7"/>
        <v>3.8322375000000006</v>
      </c>
      <c r="R27">
        <f>(Q27/J27*60)/G27</f>
        <v>0.33813860294117654</v>
      </c>
      <c r="S27">
        <v>60.650639999999989</v>
      </c>
      <c r="T27" s="6">
        <f t="shared" ref="T27:T32" si="8">(S27-AVERAGE($S$30,$S$32))*F27</f>
        <v>13.664699999999998</v>
      </c>
      <c r="U27" s="6">
        <f t="shared" si="4"/>
        <v>1.2057088235294116</v>
      </c>
      <c r="V27">
        <v>25.568419500000001</v>
      </c>
      <c r="W27" s="6">
        <f t="shared" ref="W27:W32" si="9">(V27-AVERAGE($V$30,(5.1/2)))*I27</f>
        <v>279.58296316500002</v>
      </c>
      <c r="X27" s="6">
        <f t="shared" si="6"/>
        <v>24.669084985147059</v>
      </c>
      <c r="AA27">
        <v>1.3334962267205783</v>
      </c>
    </row>
    <row r="28" spans="1:27" x14ac:dyDescent="0.35">
      <c r="A28">
        <v>127</v>
      </c>
      <c r="B28" t="s">
        <v>89</v>
      </c>
      <c r="C28" s="6" t="s">
        <v>131</v>
      </c>
      <c r="D28" t="s">
        <v>25</v>
      </c>
      <c r="E28" t="s">
        <v>30</v>
      </c>
      <c r="F28">
        <v>0.3</v>
      </c>
      <c r="G28">
        <v>10</v>
      </c>
      <c r="H28" s="1">
        <v>12.39</v>
      </c>
      <c r="I28" s="1">
        <v>14.08</v>
      </c>
      <c r="J28">
        <v>89</v>
      </c>
      <c r="K28">
        <v>25</v>
      </c>
      <c r="L28" s="4">
        <v>5.04E-2</v>
      </c>
      <c r="M28">
        <v>5.04E-2</v>
      </c>
      <c r="N28" s="6">
        <f>M28</f>
        <v>5.04E-2</v>
      </c>
      <c r="O28" s="2" t="s">
        <v>103</v>
      </c>
      <c r="P28">
        <v>14.815269999999998</v>
      </c>
      <c r="Q28">
        <f t="shared" si="7"/>
        <v>2.9596664999999995</v>
      </c>
      <c r="R28">
        <f>(Q28/J28*60)/G28</f>
        <v>0.19952807865168534</v>
      </c>
      <c r="S28">
        <v>64.034279999999995</v>
      </c>
      <c r="T28" s="6">
        <f t="shared" si="8"/>
        <v>14.679791999999997</v>
      </c>
      <c r="U28" s="6">
        <f t="shared" si="4"/>
        <v>0.98964889887640428</v>
      </c>
      <c r="V28">
        <v>21.926194500000001</v>
      </c>
      <c r="W28" s="6">
        <f t="shared" si="9"/>
        <v>242.05041696000001</v>
      </c>
      <c r="X28" s="6">
        <f t="shared" si="6"/>
        <v>16.318005637752812</v>
      </c>
      <c r="AA28">
        <v>1.3731681167778587</v>
      </c>
    </row>
    <row r="29" spans="1:27" x14ac:dyDescent="0.35">
      <c r="A29">
        <v>128</v>
      </c>
      <c r="B29" t="s">
        <v>89</v>
      </c>
      <c r="C29" s="6" t="s">
        <v>131</v>
      </c>
      <c r="D29" t="s">
        <v>25</v>
      </c>
      <c r="E29" t="s">
        <v>30</v>
      </c>
      <c r="F29">
        <v>0.3</v>
      </c>
      <c r="G29">
        <v>10</v>
      </c>
      <c r="H29" s="1">
        <v>12.47</v>
      </c>
      <c r="I29" s="1">
        <v>14.15</v>
      </c>
      <c r="J29">
        <v>88</v>
      </c>
      <c r="K29">
        <v>25</v>
      </c>
      <c r="L29" s="4">
        <v>4.8099999999999997E-2</v>
      </c>
      <c r="M29">
        <v>4.8099999999999997E-2</v>
      </c>
      <c r="N29" s="6">
        <f>M29</f>
        <v>4.8099999999999997E-2</v>
      </c>
      <c r="O29" s="2" t="s">
        <v>104</v>
      </c>
      <c r="P29">
        <v>12.6928</v>
      </c>
      <c r="Q29">
        <f t="shared" si="7"/>
        <v>2.3229255000000002</v>
      </c>
      <c r="R29">
        <f>(Q29/J29*60)/G29</f>
        <v>0.1583812840909091</v>
      </c>
      <c r="S29">
        <v>55.445039999999992</v>
      </c>
      <c r="T29" s="6">
        <f t="shared" si="8"/>
        <v>12.103019999999995</v>
      </c>
      <c r="U29" s="6">
        <f t="shared" si="4"/>
        <v>0.82520590909090874</v>
      </c>
      <c r="V29">
        <v>9.178407</v>
      </c>
      <c r="W29" s="6">
        <f t="shared" si="9"/>
        <v>62.872599487500011</v>
      </c>
      <c r="X29" s="6">
        <f t="shared" si="6"/>
        <v>4.2867681468750005</v>
      </c>
      <c r="AA29">
        <v>1.2970090764968623</v>
      </c>
    </row>
    <row r="30" spans="1:27" x14ac:dyDescent="0.35">
      <c r="A30">
        <v>129</v>
      </c>
      <c r="B30" t="s">
        <v>89</v>
      </c>
      <c r="C30" s="6" t="s">
        <v>131</v>
      </c>
      <c r="D30" t="s">
        <v>33</v>
      </c>
      <c r="E30" t="s">
        <v>30</v>
      </c>
      <c r="F30">
        <v>0.3</v>
      </c>
      <c r="G30">
        <v>0</v>
      </c>
      <c r="H30" s="1">
        <v>12.47</v>
      </c>
      <c r="I30" s="1">
        <v>13.47</v>
      </c>
      <c r="J30">
        <v>90</v>
      </c>
      <c r="K30">
        <v>25</v>
      </c>
      <c r="L30" s="4" t="s">
        <v>31</v>
      </c>
      <c r="M30" t="s">
        <v>31</v>
      </c>
      <c r="N30" s="6" t="s">
        <v>31</v>
      </c>
      <c r="O30" s="2" t="s">
        <v>103</v>
      </c>
      <c r="P30">
        <v>4.98902</v>
      </c>
      <c r="Q30">
        <f t="shared" si="7"/>
        <v>1.1791500000000177E-2</v>
      </c>
      <c r="R30" t="s">
        <v>31</v>
      </c>
      <c r="S30">
        <v>15.882479999999999</v>
      </c>
      <c r="T30" s="6">
        <f t="shared" si="8"/>
        <v>0.23425199999999985</v>
      </c>
      <c r="U30" s="6" t="s">
        <v>31</v>
      </c>
      <c r="V30">
        <v>6.9202274999999984</v>
      </c>
      <c r="W30" s="6">
        <f t="shared" si="9"/>
        <v>29.433482212499992</v>
      </c>
      <c r="X30" s="6" t="s">
        <v>31</v>
      </c>
      <c r="AA30" s="6" t="s">
        <v>31</v>
      </c>
    </row>
    <row r="31" spans="1:27" x14ac:dyDescent="0.35">
      <c r="A31">
        <v>130</v>
      </c>
      <c r="B31" t="s">
        <v>89</v>
      </c>
      <c r="C31" s="6" t="s">
        <v>131</v>
      </c>
      <c r="D31" t="s">
        <v>26</v>
      </c>
      <c r="E31" t="s">
        <v>29</v>
      </c>
      <c r="F31">
        <v>3</v>
      </c>
      <c r="G31">
        <v>1</v>
      </c>
      <c r="H31" s="1">
        <v>12.56</v>
      </c>
      <c r="I31" s="1">
        <v>13.32</v>
      </c>
      <c r="J31">
        <v>36</v>
      </c>
      <c r="K31">
        <v>25</v>
      </c>
      <c r="L31" s="4" t="s">
        <v>31</v>
      </c>
      <c r="M31">
        <v>48</v>
      </c>
      <c r="N31" s="6">
        <f>M31*0.25</f>
        <v>12</v>
      </c>
      <c r="O31" s="2" t="s">
        <v>101</v>
      </c>
      <c r="P31">
        <v>18.824380000000001</v>
      </c>
      <c r="Q31">
        <f t="shared" si="7"/>
        <v>41.623995000000008</v>
      </c>
      <c r="R31">
        <f>(Q31/J31*60)/G31</f>
        <v>69.373325000000023</v>
      </c>
      <c r="S31">
        <v>657.99324000000001</v>
      </c>
      <c r="T31" s="6">
        <f t="shared" si="8"/>
        <v>1928.6748000000002</v>
      </c>
      <c r="U31" s="6">
        <f t="shared" si="4"/>
        <v>3214.4580000000005</v>
      </c>
      <c r="V31">
        <v>50.054611500000007</v>
      </c>
      <c r="W31" s="6">
        <f t="shared" si="9"/>
        <v>603.65571003000014</v>
      </c>
      <c r="X31" s="6">
        <f t="shared" si="6"/>
        <v>1006.0928500500004</v>
      </c>
      <c r="AA31" s="6" t="s">
        <v>31</v>
      </c>
    </row>
    <row r="32" spans="1:27" x14ac:dyDescent="0.35">
      <c r="A32">
        <v>131</v>
      </c>
      <c r="B32" t="s">
        <v>89</v>
      </c>
      <c r="C32" s="6" t="s">
        <v>131</v>
      </c>
      <c r="D32" t="s">
        <v>35</v>
      </c>
      <c r="E32" t="s">
        <v>29</v>
      </c>
      <c r="F32">
        <v>2</v>
      </c>
      <c r="G32">
        <v>0</v>
      </c>
      <c r="H32" s="1">
        <v>12.56</v>
      </c>
      <c r="I32" s="1">
        <v>12.56</v>
      </c>
      <c r="J32">
        <v>30</v>
      </c>
      <c r="K32">
        <v>25</v>
      </c>
      <c r="L32" s="4" t="s">
        <v>31</v>
      </c>
      <c r="M32" t="s">
        <v>31</v>
      </c>
      <c r="N32" s="6" t="s">
        <v>31</v>
      </c>
      <c r="O32" s="2" t="s">
        <v>101</v>
      </c>
      <c r="P32">
        <v>4.9104099999999997</v>
      </c>
      <c r="Q32">
        <f t="shared" si="7"/>
        <v>-7.8609999999999403E-2</v>
      </c>
      <c r="R32" t="s">
        <v>31</v>
      </c>
      <c r="S32">
        <v>14.320799999999998</v>
      </c>
      <c r="T32" s="6">
        <f t="shared" si="8"/>
        <v>-1.5616800000000026</v>
      </c>
      <c r="U32" s="6" t="s">
        <v>31</v>
      </c>
      <c r="V32">
        <v>-2.4038684999999993</v>
      </c>
      <c r="W32" s="6">
        <f t="shared" si="9"/>
        <v>-89.665617059999974</v>
      </c>
      <c r="X32" s="6" t="s">
        <v>31</v>
      </c>
      <c r="AA32" s="6" t="s">
        <v>31</v>
      </c>
    </row>
    <row r="33" spans="1:30" x14ac:dyDescent="0.35">
      <c r="A33">
        <v>132</v>
      </c>
      <c r="B33" t="s">
        <v>90</v>
      </c>
      <c r="C33" s="6" t="s">
        <v>131</v>
      </c>
      <c r="D33" t="s">
        <v>20</v>
      </c>
      <c r="E33" t="s">
        <v>66</v>
      </c>
      <c r="F33">
        <v>0.5</v>
      </c>
      <c r="G33">
        <v>1</v>
      </c>
      <c r="H33" s="1">
        <v>11.01</v>
      </c>
      <c r="I33" s="1">
        <v>11.34</v>
      </c>
      <c r="J33">
        <v>33</v>
      </c>
      <c r="K33">
        <v>23.3</v>
      </c>
      <c r="L33" s="4" t="s">
        <v>31</v>
      </c>
      <c r="M33">
        <v>41</v>
      </c>
      <c r="N33" s="6">
        <f t="shared" ref="N33:N41" si="10">M33*0.25</f>
        <v>10.25</v>
      </c>
      <c r="O33" s="2" t="s">
        <v>105</v>
      </c>
      <c r="P33">
        <v>323.35951999999997</v>
      </c>
      <c r="Q33">
        <f t="shared" ref="Q33:Q47" si="11">(P33-AVERAGE($P$43,$P$47))*F33</f>
        <v>158.57602249999999</v>
      </c>
      <c r="R33">
        <f t="shared" ref="R33:R42" si="12">(Q33/J33*60)/G33</f>
        <v>288.32004090909089</v>
      </c>
      <c r="S33">
        <v>1042.4267999999997</v>
      </c>
      <c r="T33" s="6">
        <f>(S33-AVERAGE($S$43,$S$47))*F33</f>
        <v>508.52204999999987</v>
      </c>
      <c r="U33" s="6">
        <f t="shared" si="4"/>
        <v>924.58554545454524</v>
      </c>
      <c r="V33">
        <v>644.356539</v>
      </c>
      <c r="W33" s="6">
        <f>(V33-AVERAGE($V$43,(5.1/2)))*I33</f>
        <v>7240.9161128849992</v>
      </c>
      <c r="X33" s="6">
        <f t="shared" si="6"/>
        <v>13165.302023427272</v>
      </c>
      <c r="AA33" s="6" t="s">
        <v>31</v>
      </c>
    </row>
    <row r="34" spans="1:30" x14ac:dyDescent="0.35">
      <c r="A34">
        <v>133</v>
      </c>
      <c r="B34" t="s">
        <v>90</v>
      </c>
      <c r="C34" s="6" t="s">
        <v>131</v>
      </c>
      <c r="D34" t="s">
        <v>20</v>
      </c>
      <c r="E34" t="s">
        <v>66</v>
      </c>
      <c r="F34">
        <v>0.7</v>
      </c>
      <c r="G34">
        <v>1</v>
      </c>
      <c r="H34" s="1">
        <v>11.03</v>
      </c>
      <c r="I34" s="1">
        <v>11.36</v>
      </c>
      <c r="J34">
        <v>33</v>
      </c>
      <c r="K34">
        <v>23.3</v>
      </c>
      <c r="L34" s="4" t="s">
        <v>31</v>
      </c>
      <c r="M34">
        <v>56</v>
      </c>
      <c r="N34" s="6">
        <f t="shared" si="10"/>
        <v>14</v>
      </c>
      <c r="O34" s="2" t="s">
        <v>101</v>
      </c>
      <c r="P34">
        <v>225.01841000000002</v>
      </c>
      <c r="Q34">
        <f t="shared" si="11"/>
        <v>153.1676545</v>
      </c>
      <c r="R34">
        <f t="shared" si="12"/>
        <v>278.48664454545457</v>
      </c>
      <c r="S34">
        <v>889.12187999999992</v>
      </c>
      <c r="T34" s="6">
        <f t="shared" ref="T34:T47" si="13">(S34-AVERAGE($S$43,$S$47))*F34</f>
        <v>604.61742599999991</v>
      </c>
      <c r="U34" s="6">
        <f t="shared" si="4"/>
        <v>1099.3044109090906</v>
      </c>
      <c r="V34">
        <v>441.09126150000003</v>
      </c>
      <c r="W34" s="6">
        <f t="shared" ref="W34:W47" si="14">(V34-AVERAGE($V$43,(5.1/2)))*I34</f>
        <v>4944.5931356400006</v>
      </c>
      <c r="X34" s="6">
        <f t="shared" si="6"/>
        <v>8990.1693375272735</v>
      </c>
      <c r="AA34" s="6" t="s">
        <v>31</v>
      </c>
    </row>
    <row r="35" spans="1:30" x14ac:dyDescent="0.35">
      <c r="A35">
        <v>134</v>
      </c>
      <c r="B35" t="s">
        <v>90</v>
      </c>
      <c r="C35" s="6" t="s">
        <v>131</v>
      </c>
      <c r="D35" t="s">
        <v>63</v>
      </c>
      <c r="E35" t="s">
        <v>29</v>
      </c>
      <c r="F35">
        <v>6</v>
      </c>
      <c r="G35">
        <v>1</v>
      </c>
      <c r="H35" s="1">
        <v>11.08</v>
      </c>
      <c r="I35" s="1">
        <v>11.38</v>
      </c>
      <c r="J35">
        <v>30</v>
      </c>
      <c r="K35">
        <v>23.3</v>
      </c>
      <c r="L35" s="4" t="s">
        <v>31</v>
      </c>
      <c r="M35">
        <v>524</v>
      </c>
      <c r="N35" s="6">
        <f t="shared" si="10"/>
        <v>131</v>
      </c>
      <c r="O35" s="2" t="s">
        <v>105</v>
      </c>
      <c r="P35">
        <v>143.26400999999998</v>
      </c>
      <c r="Q35">
        <f t="shared" si="11"/>
        <v>822.33920999999998</v>
      </c>
      <c r="R35">
        <f t="shared" si="12"/>
        <v>1644.67842</v>
      </c>
      <c r="S35">
        <v>627.80075999999985</v>
      </c>
      <c r="T35" s="6">
        <f t="shared" si="13"/>
        <v>3614.5083599999989</v>
      </c>
      <c r="U35" s="6">
        <f t="shared" si="4"/>
        <v>7229.0167199999978</v>
      </c>
      <c r="V35">
        <v>319.72233900000003</v>
      </c>
      <c r="W35" s="6">
        <f t="shared" si="14"/>
        <v>3572.120067195001</v>
      </c>
      <c r="X35" s="6">
        <f t="shared" si="6"/>
        <v>7144.2401343900019</v>
      </c>
      <c r="AA35" s="6" t="s">
        <v>31</v>
      </c>
    </row>
    <row r="36" spans="1:30" x14ac:dyDescent="0.35">
      <c r="A36">
        <v>135</v>
      </c>
      <c r="B36" t="s">
        <v>90</v>
      </c>
      <c r="C36" s="6" t="s">
        <v>131</v>
      </c>
      <c r="D36" t="s">
        <v>63</v>
      </c>
      <c r="E36" t="s">
        <v>29</v>
      </c>
      <c r="F36">
        <v>6</v>
      </c>
      <c r="G36">
        <v>1</v>
      </c>
      <c r="H36" s="1">
        <v>11.12</v>
      </c>
      <c r="I36" s="1">
        <v>11.46</v>
      </c>
      <c r="J36">
        <v>34</v>
      </c>
      <c r="K36">
        <v>23.3</v>
      </c>
      <c r="L36" s="4" t="s">
        <v>31</v>
      </c>
      <c r="M36">
        <v>614</v>
      </c>
      <c r="N36" s="6">
        <f t="shared" si="10"/>
        <v>153.5</v>
      </c>
      <c r="O36" s="2" t="s">
        <v>101</v>
      </c>
      <c r="P36">
        <v>316.59906000000001</v>
      </c>
      <c r="Q36">
        <f t="shared" si="11"/>
        <v>1862.34951</v>
      </c>
      <c r="R36">
        <f t="shared" si="12"/>
        <v>3286.4991352941179</v>
      </c>
      <c r="S36">
        <v>508.59251999999992</v>
      </c>
      <c r="T36" s="6">
        <f t="shared" si="13"/>
        <v>2899.2589199999993</v>
      </c>
      <c r="U36" s="6">
        <f t="shared" si="4"/>
        <v>5116.3392705882343</v>
      </c>
      <c r="V36">
        <v>585.33213899999998</v>
      </c>
      <c r="W36" s="6">
        <f t="shared" si="14"/>
        <v>6641.1199398150002</v>
      </c>
      <c r="X36" s="6">
        <f t="shared" si="6"/>
        <v>11719.623423202942</v>
      </c>
      <c r="AA36" s="6" t="s">
        <v>31</v>
      </c>
    </row>
    <row r="37" spans="1:30" x14ac:dyDescent="0.35">
      <c r="A37">
        <v>136</v>
      </c>
      <c r="B37" t="s">
        <v>90</v>
      </c>
      <c r="C37" s="6" t="s">
        <v>131</v>
      </c>
      <c r="D37" t="s">
        <v>63</v>
      </c>
      <c r="E37" t="s">
        <v>29</v>
      </c>
      <c r="F37">
        <v>5</v>
      </c>
      <c r="G37">
        <v>1</v>
      </c>
      <c r="H37" s="1">
        <v>11.16</v>
      </c>
      <c r="I37" s="1">
        <v>11.49</v>
      </c>
      <c r="J37">
        <v>33</v>
      </c>
      <c r="K37">
        <v>23.3</v>
      </c>
      <c r="L37" s="4" t="s">
        <v>31</v>
      </c>
      <c r="M37">
        <v>216</v>
      </c>
      <c r="N37" s="6">
        <f t="shared" si="10"/>
        <v>54</v>
      </c>
      <c r="O37" s="2" t="s">
        <v>101</v>
      </c>
      <c r="P37">
        <v>135.08857</v>
      </c>
      <c r="Q37">
        <f t="shared" si="11"/>
        <v>644.40547500000002</v>
      </c>
      <c r="R37">
        <f t="shared" si="12"/>
        <v>1171.6463181818183</v>
      </c>
      <c r="S37">
        <v>338.62967999999995</v>
      </c>
      <c r="T37" s="6">
        <f t="shared" si="13"/>
        <v>1566.2348999999997</v>
      </c>
      <c r="U37" s="6">
        <f t="shared" si="4"/>
        <v>2847.6998181818176</v>
      </c>
      <c r="V37">
        <v>310.13087400000001</v>
      </c>
      <c r="W37" s="6">
        <f t="shared" si="14"/>
        <v>3496.4425356975003</v>
      </c>
      <c r="X37" s="6">
        <f t="shared" si="6"/>
        <v>6357.1682467227274</v>
      </c>
      <c r="AA37" s="6" t="s">
        <v>31</v>
      </c>
    </row>
    <row r="38" spans="1:30" x14ac:dyDescent="0.35">
      <c r="A38">
        <v>137</v>
      </c>
      <c r="B38" t="s">
        <v>90</v>
      </c>
      <c r="C38" s="6" t="s">
        <v>131</v>
      </c>
      <c r="D38" t="s">
        <v>63</v>
      </c>
      <c r="E38" t="s">
        <v>29</v>
      </c>
      <c r="F38">
        <v>4</v>
      </c>
      <c r="G38">
        <v>1</v>
      </c>
      <c r="H38" s="1">
        <v>11.18</v>
      </c>
      <c r="I38" s="1">
        <v>11.5</v>
      </c>
      <c r="J38">
        <v>32</v>
      </c>
      <c r="K38">
        <v>23.3</v>
      </c>
      <c r="L38" s="4" t="s">
        <v>31</v>
      </c>
      <c r="M38">
        <v>154</v>
      </c>
      <c r="N38" s="6">
        <f t="shared" si="10"/>
        <v>38.5</v>
      </c>
      <c r="O38" s="2" t="s">
        <v>101</v>
      </c>
      <c r="P38">
        <v>168.96947999999998</v>
      </c>
      <c r="Q38">
        <f t="shared" si="11"/>
        <v>651.04801999999995</v>
      </c>
      <c r="R38">
        <f t="shared" si="12"/>
        <v>1220.7150374999999</v>
      </c>
      <c r="S38">
        <v>378.45251999999994</v>
      </c>
      <c r="T38" s="6">
        <f t="shared" si="13"/>
        <v>1412.2792799999997</v>
      </c>
      <c r="U38" s="6">
        <f t="shared" si="4"/>
        <v>2648.0236499999996</v>
      </c>
      <c r="V38">
        <v>377.27112900000003</v>
      </c>
      <c r="W38" s="6">
        <f t="shared" si="14"/>
        <v>4271.5984991250007</v>
      </c>
      <c r="X38" s="6">
        <f t="shared" si="6"/>
        <v>8009.2471858593763</v>
      </c>
      <c r="AA38" s="6" t="s">
        <v>31</v>
      </c>
    </row>
    <row r="39" spans="1:30" x14ac:dyDescent="0.35">
      <c r="A39">
        <v>138</v>
      </c>
      <c r="B39" t="s">
        <v>90</v>
      </c>
      <c r="C39" s="6" t="s">
        <v>131</v>
      </c>
      <c r="D39" t="s">
        <v>20</v>
      </c>
      <c r="E39" t="s">
        <v>66</v>
      </c>
      <c r="F39">
        <v>0.5</v>
      </c>
      <c r="G39">
        <v>1</v>
      </c>
      <c r="H39" s="1">
        <v>11.27</v>
      </c>
      <c r="I39" s="1">
        <v>11.57</v>
      </c>
      <c r="J39">
        <v>30</v>
      </c>
      <c r="K39">
        <v>23.3</v>
      </c>
      <c r="L39" s="4" t="s">
        <v>31</v>
      </c>
      <c r="M39">
        <v>41</v>
      </c>
      <c r="N39" s="6">
        <f t="shared" si="10"/>
        <v>10.25</v>
      </c>
      <c r="O39" s="2" t="s">
        <v>101</v>
      </c>
      <c r="P39">
        <v>253.63245000000001</v>
      </c>
      <c r="Q39">
        <f t="shared" si="11"/>
        <v>123.71248750000001</v>
      </c>
      <c r="R39">
        <f t="shared" si="12"/>
        <v>247.42497500000002</v>
      </c>
      <c r="S39">
        <v>749.35151999999994</v>
      </c>
      <c r="T39" s="6">
        <f t="shared" si="13"/>
        <v>361.98440999999997</v>
      </c>
      <c r="U39" s="6">
        <f t="shared" si="4"/>
        <v>723.96881999999994</v>
      </c>
      <c r="V39">
        <v>586.80774900000006</v>
      </c>
      <c r="W39" s="6">
        <f t="shared" si="14"/>
        <v>6721.9382268674999</v>
      </c>
      <c r="X39" s="6">
        <f t="shared" si="6"/>
        <v>13443.876453735</v>
      </c>
      <c r="AA39" s="6" t="s">
        <v>31</v>
      </c>
    </row>
    <row r="40" spans="1:30" x14ac:dyDescent="0.35">
      <c r="A40">
        <v>139</v>
      </c>
      <c r="B40" t="s">
        <v>90</v>
      </c>
      <c r="C40" s="6" t="s">
        <v>131</v>
      </c>
      <c r="D40" t="s">
        <v>20</v>
      </c>
      <c r="E40" t="s">
        <v>29</v>
      </c>
      <c r="F40">
        <v>3</v>
      </c>
      <c r="G40">
        <v>2</v>
      </c>
      <c r="H40" s="1">
        <v>11.21</v>
      </c>
      <c r="I40" s="1">
        <v>11.51</v>
      </c>
      <c r="J40">
        <v>30</v>
      </c>
      <c r="K40">
        <v>23.3</v>
      </c>
      <c r="L40" s="4" t="s">
        <v>31</v>
      </c>
      <c r="M40">
        <v>149</v>
      </c>
      <c r="N40" s="6">
        <f t="shared" si="10"/>
        <v>37.25</v>
      </c>
      <c r="O40" s="2" t="s">
        <v>105</v>
      </c>
      <c r="P40">
        <v>109.93337</v>
      </c>
      <c r="Q40">
        <f t="shared" si="11"/>
        <v>311.177685</v>
      </c>
      <c r="R40">
        <f t="shared" si="12"/>
        <v>311.177685</v>
      </c>
      <c r="S40">
        <v>580.69007999999985</v>
      </c>
      <c r="T40" s="6">
        <f t="shared" si="13"/>
        <v>1665.9221399999997</v>
      </c>
      <c r="U40" s="6">
        <f t="shared" si="4"/>
        <v>1665.9221399999997</v>
      </c>
      <c r="V40">
        <v>279.88086899999996</v>
      </c>
      <c r="W40" s="6">
        <f t="shared" si="14"/>
        <v>3154.3510400024998</v>
      </c>
      <c r="X40" s="6">
        <f t="shared" si="6"/>
        <v>3154.3510400024998</v>
      </c>
      <c r="AA40" s="6" t="s">
        <v>31</v>
      </c>
    </row>
    <row r="41" spans="1:30" x14ac:dyDescent="0.35">
      <c r="A41">
        <v>140</v>
      </c>
      <c r="B41" t="s">
        <v>90</v>
      </c>
      <c r="C41" s="6" t="s">
        <v>131</v>
      </c>
      <c r="D41" t="s">
        <v>24</v>
      </c>
      <c r="E41" t="s">
        <v>29</v>
      </c>
      <c r="F41">
        <v>2</v>
      </c>
      <c r="G41">
        <v>2</v>
      </c>
      <c r="H41" s="1">
        <v>11.23</v>
      </c>
      <c r="I41" s="1">
        <v>11.54</v>
      </c>
      <c r="J41">
        <v>31</v>
      </c>
      <c r="K41">
        <v>23.3</v>
      </c>
      <c r="L41" s="4" t="s">
        <v>31</v>
      </c>
      <c r="M41">
        <v>50</v>
      </c>
      <c r="N41" s="6">
        <f t="shared" si="10"/>
        <v>12.5</v>
      </c>
      <c r="O41" s="2" t="s">
        <v>101</v>
      </c>
      <c r="P41">
        <v>53.255560000000003</v>
      </c>
      <c r="Q41">
        <f t="shared" si="11"/>
        <v>94.096170000000001</v>
      </c>
      <c r="R41">
        <f t="shared" si="12"/>
        <v>91.060809677419357</v>
      </c>
      <c r="S41">
        <v>184.54392000000001</v>
      </c>
      <c r="T41" s="6">
        <f t="shared" si="13"/>
        <v>318.32244000000003</v>
      </c>
      <c r="U41" s="6">
        <f t="shared" si="4"/>
        <v>308.05397419354841</v>
      </c>
      <c r="V41">
        <v>64.321693499999995</v>
      </c>
      <c r="W41" s="6">
        <f t="shared" si="14"/>
        <v>675.01974736499983</v>
      </c>
      <c r="X41" s="6">
        <f t="shared" si="6"/>
        <v>653.24491680483857</v>
      </c>
      <c r="AA41" s="6" t="s">
        <v>31</v>
      </c>
    </row>
    <row r="42" spans="1:30" x14ac:dyDescent="0.35">
      <c r="A42">
        <v>141</v>
      </c>
      <c r="B42" t="s">
        <v>90</v>
      </c>
      <c r="C42" s="6" t="s">
        <v>131</v>
      </c>
      <c r="D42" t="s">
        <v>25</v>
      </c>
      <c r="E42" s="6" t="s">
        <v>30</v>
      </c>
      <c r="F42">
        <v>0.2</v>
      </c>
      <c r="G42">
        <v>6</v>
      </c>
      <c r="H42" s="1">
        <v>11.42</v>
      </c>
      <c r="I42" s="1">
        <v>13.4</v>
      </c>
      <c r="J42">
        <v>118</v>
      </c>
      <c r="K42">
        <v>23.3</v>
      </c>
      <c r="L42" s="4">
        <v>7.46E-2</v>
      </c>
      <c r="M42">
        <f>L42/G42</f>
        <v>1.2433333333333333E-2</v>
      </c>
      <c r="N42" s="6">
        <f>M42</f>
        <v>1.2433333333333333E-2</v>
      </c>
      <c r="O42" s="2" t="s">
        <v>106</v>
      </c>
      <c r="P42">
        <v>11.356430000000001</v>
      </c>
      <c r="Q42">
        <f t="shared" si="11"/>
        <v>1.0297910000000001</v>
      </c>
      <c r="R42">
        <f t="shared" si="12"/>
        <v>8.7270423728813565E-2</v>
      </c>
      <c r="S42">
        <v>93.706199999999995</v>
      </c>
      <c r="T42" s="6">
        <f t="shared" si="13"/>
        <v>13.6647</v>
      </c>
      <c r="U42" s="6">
        <f t="shared" si="4"/>
        <v>1.1580254237288135</v>
      </c>
      <c r="V42">
        <v>0.80128950000000021</v>
      </c>
      <c r="W42" s="6">
        <f t="shared" si="14"/>
        <v>-67.354989450000019</v>
      </c>
      <c r="X42" s="6">
        <f t="shared" si="6"/>
        <v>-5.7080499533898319</v>
      </c>
      <c r="AA42" s="6">
        <v>1.422656205454786</v>
      </c>
    </row>
    <row r="43" spans="1:30" x14ac:dyDescent="0.35">
      <c r="A43">
        <v>142</v>
      </c>
      <c r="B43" t="s">
        <v>90</v>
      </c>
      <c r="C43" s="6" t="s">
        <v>131</v>
      </c>
      <c r="D43" t="s">
        <v>64</v>
      </c>
      <c r="E43" t="s">
        <v>30</v>
      </c>
      <c r="F43">
        <v>0.2</v>
      </c>
      <c r="G43">
        <v>0</v>
      </c>
      <c r="H43" s="1">
        <v>11.54</v>
      </c>
      <c r="I43" s="1">
        <v>13.25</v>
      </c>
      <c r="J43">
        <v>91</v>
      </c>
      <c r="K43">
        <v>23.3</v>
      </c>
      <c r="L43" s="4" t="s">
        <v>31</v>
      </c>
      <c r="M43" t="s">
        <v>31</v>
      </c>
      <c r="N43" s="6" t="s">
        <v>31</v>
      </c>
      <c r="O43" s="2" t="s">
        <v>101</v>
      </c>
      <c r="P43">
        <v>6.6398299999999999</v>
      </c>
      <c r="Q43">
        <f t="shared" si="11"/>
        <v>8.6470999999999881E-2</v>
      </c>
      <c r="R43" t="s">
        <v>31</v>
      </c>
      <c r="S43">
        <v>22.910039999999999</v>
      </c>
      <c r="T43" s="6">
        <f t="shared" si="13"/>
        <v>-0.49453200000000025</v>
      </c>
      <c r="U43" s="6" t="s">
        <v>31</v>
      </c>
      <c r="V43">
        <v>9.1055625000000013</v>
      </c>
      <c r="W43" s="6">
        <f t="shared" si="14"/>
        <v>43.430601562500001</v>
      </c>
      <c r="X43" s="6" t="s">
        <v>31</v>
      </c>
      <c r="AA43" s="6" t="s">
        <v>31</v>
      </c>
    </row>
    <row r="44" spans="1:30" x14ac:dyDescent="0.35">
      <c r="A44">
        <v>143</v>
      </c>
      <c r="B44" t="s">
        <v>90</v>
      </c>
      <c r="C44" s="6" t="s">
        <v>131</v>
      </c>
      <c r="D44" t="s">
        <v>25</v>
      </c>
      <c r="E44" t="s">
        <v>30</v>
      </c>
      <c r="F44">
        <v>0.2</v>
      </c>
      <c r="G44">
        <v>5</v>
      </c>
      <c r="H44" s="1">
        <v>11.55</v>
      </c>
      <c r="I44" s="1">
        <v>13.34</v>
      </c>
      <c r="J44">
        <v>99</v>
      </c>
      <c r="K44">
        <v>23.3</v>
      </c>
      <c r="L44" s="4">
        <v>4.7699999999999999E-2</v>
      </c>
      <c r="M44">
        <f>L44/G44</f>
        <v>9.5399999999999999E-3</v>
      </c>
      <c r="N44" s="6">
        <f>M44</f>
        <v>9.5399999999999999E-3</v>
      </c>
      <c r="O44" s="2" t="s">
        <v>106</v>
      </c>
      <c r="P44">
        <v>12.063920000000001</v>
      </c>
      <c r="Q44">
        <f t="shared" si="11"/>
        <v>1.1712890000000002</v>
      </c>
      <c r="R44">
        <f>(Q44/J44*60)/G44</f>
        <v>0.14197442424242429</v>
      </c>
      <c r="S44">
        <v>88.760879999999986</v>
      </c>
      <c r="T44" s="6">
        <f t="shared" si="13"/>
        <v>12.675635999999997</v>
      </c>
      <c r="U44" s="6">
        <f t="shared" si="4"/>
        <v>1.536440727272727</v>
      </c>
      <c r="V44">
        <v>8.3771175000000007</v>
      </c>
      <c r="W44" s="6">
        <f t="shared" si="14"/>
        <v>34.008145574999993</v>
      </c>
      <c r="X44" s="6">
        <f t="shared" si="6"/>
        <v>4.1221994636363624</v>
      </c>
      <c r="AA44">
        <v>1.1525255462158601</v>
      </c>
    </row>
    <row r="45" spans="1:30" x14ac:dyDescent="0.35">
      <c r="A45">
        <v>144</v>
      </c>
      <c r="B45" t="s">
        <v>90</v>
      </c>
      <c r="C45" s="6" t="s">
        <v>131</v>
      </c>
      <c r="D45" t="s">
        <v>25</v>
      </c>
      <c r="E45" t="s">
        <v>30</v>
      </c>
      <c r="F45">
        <v>0.2</v>
      </c>
      <c r="G45">
        <v>5</v>
      </c>
      <c r="H45" s="1">
        <v>11.58</v>
      </c>
      <c r="I45" s="1">
        <v>13.3</v>
      </c>
      <c r="J45">
        <v>92</v>
      </c>
      <c r="K45">
        <v>23.3</v>
      </c>
      <c r="L45" s="4">
        <v>7.7399999999999997E-2</v>
      </c>
      <c r="M45" s="4">
        <f>L45/G45</f>
        <v>1.5479999999999999E-2</v>
      </c>
      <c r="N45" s="6">
        <f>M45</f>
        <v>1.5479999999999999E-2</v>
      </c>
      <c r="O45" s="2" t="s">
        <v>106</v>
      </c>
      <c r="P45">
        <v>13.63612</v>
      </c>
      <c r="Q45">
        <f t="shared" si="11"/>
        <v>1.4857290000000001</v>
      </c>
      <c r="R45">
        <f>(Q45/J45*60)/G45</f>
        <v>0.19379073913043482</v>
      </c>
      <c r="S45">
        <v>70.801559999999995</v>
      </c>
      <c r="T45" s="6">
        <f t="shared" si="13"/>
        <v>9.0837719999999997</v>
      </c>
      <c r="U45" s="6">
        <f t="shared" si="4"/>
        <v>1.1848398260869566</v>
      </c>
      <c r="V45">
        <v>25.131352500000002</v>
      </c>
      <c r="W45" s="6">
        <f t="shared" si="14"/>
        <v>256.737497625</v>
      </c>
      <c r="X45" s="6">
        <f t="shared" si="6"/>
        <v>33.487499690217398</v>
      </c>
      <c r="AA45">
        <v>1.4162833266498689</v>
      </c>
    </row>
    <row r="46" spans="1:30" x14ac:dyDescent="0.35">
      <c r="A46">
        <v>145</v>
      </c>
      <c r="B46" t="s">
        <v>90</v>
      </c>
      <c r="C46" s="6" t="s">
        <v>131</v>
      </c>
      <c r="D46" t="s">
        <v>25</v>
      </c>
      <c r="E46" t="s">
        <v>30</v>
      </c>
      <c r="F46">
        <v>0.2</v>
      </c>
      <c r="G46">
        <v>9</v>
      </c>
      <c r="H46" s="1">
        <v>12.04</v>
      </c>
      <c r="I46" s="1">
        <v>13.34</v>
      </c>
      <c r="J46">
        <v>90</v>
      </c>
      <c r="K46">
        <v>23.3</v>
      </c>
      <c r="L46" s="4">
        <v>5.6899999999999999E-2</v>
      </c>
      <c r="M46" s="4">
        <f>L46/G46</f>
        <v>6.3222222222222221E-3</v>
      </c>
      <c r="N46" s="6">
        <f>M46</f>
        <v>6.3222222222222221E-3</v>
      </c>
      <c r="O46" s="2" t="s">
        <v>106</v>
      </c>
      <c r="P46">
        <v>10.020060000000001</v>
      </c>
      <c r="Q46">
        <f t="shared" si="11"/>
        <v>0.76251700000000011</v>
      </c>
      <c r="R46">
        <f>(Q46/J46*60)/G46</f>
        <v>5.648274074074075E-2</v>
      </c>
      <c r="S46">
        <v>77.30856</v>
      </c>
      <c r="T46" s="6">
        <f t="shared" si="13"/>
        <v>10.385172000000001</v>
      </c>
      <c r="U46" s="6">
        <f t="shared" si="4"/>
        <v>0.76927200000000007</v>
      </c>
      <c r="V46">
        <v>12.383564999999997</v>
      </c>
      <c r="W46" s="6">
        <f t="shared" si="14"/>
        <v>87.454155224999951</v>
      </c>
      <c r="X46" s="6">
        <f t="shared" si="6"/>
        <v>6.4780855722222181</v>
      </c>
      <c r="AA46">
        <v>1.0982607475444324</v>
      </c>
    </row>
    <row r="47" spans="1:30" x14ac:dyDescent="0.35">
      <c r="A47">
        <v>146</v>
      </c>
      <c r="B47" t="s">
        <v>90</v>
      </c>
      <c r="C47" s="6" t="s">
        <v>131</v>
      </c>
      <c r="D47" t="s">
        <v>65</v>
      </c>
      <c r="E47" t="s">
        <v>29</v>
      </c>
      <c r="F47">
        <v>6</v>
      </c>
      <c r="G47">
        <v>0</v>
      </c>
      <c r="H47" s="1">
        <v>12.07</v>
      </c>
      <c r="I47" s="1">
        <v>13.25</v>
      </c>
      <c r="J47">
        <v>88</v>
      </c>
      <c r="K47">
        <v>23.3</v>
      </c>
      <c r="L47" s="4" t="s">
        <v>31</v>
      </c>
      <c r="M47" t="s">
        <v>31</v>
      </c>
      <c r="N47" s="6" t="s">
        <v>31</v>
      </c>
      <c r="O47" s="2" t="s">
        <v>101</v>
      </c>
      <c r="P47">
        <v>5.7751200000000003</v>
      </c>
      <c r="Q47">
        <f t="shared" si="11"/>
        <v>-2.5941300000000016</v>
      </c>
      <c r="R47" s="6" t="s">
        <v>31</v>
      </c>
      <c r="S47">
        <v>27.855359999999997</v>
      </c>
      <c r="T47" s="6">
        <f t="shared" si="13"/>
        <v>14.835959999999986</v>
      </c>
      <c r="U47" s="6" t="s">
        <v>31</v>
      </c>
      <c r="V47">
        <v>-5.7547154999999997</v>
      </c>
      <c r="W47" s="6">
        <f t="shared" si="14"/>
        <v>-153.46808193750002</v>
      </c>
      <c r="X47" s="6" t="s">
        <v>31</v>
      </c>
      <c r="AA47" s="6" t="s">
        <v>31</v>
      </c>
    </row>
    <row r="48" spans="1:30" x14ac:dyDescent="0.35">
      <c r="A48" s="6">
        <v>200</v>
      </c>
      <c r="B48" s="6" t="s">
        <v>107</v>
      </c>
      <c r="C48" s="6" t="s">
        <v>132</v>
      </c>
      <c r="D48" s="6" t="s">
        <v>108</v>
      </c>
      <c r="E48" s="6" t="s">
        <v>66</v>
      </c>
      <c r="F48" s="6">
        <v>0.3</v>
      </c>
      <c r="G48" s="6">
        <v>1</v>
      </c>
      <c r="H48" s="1">
        <v>17.32</v>
      </c>
      <c r="I48" s="1">
        <v>18.13</v>
      </c>
      <c r="J48" s="6">
        <f>28+13</f>
        <v>41</v>
      </c>
      <c r="K48" s="6">
        <v>16.2</v>
      </c>
      <c r="L48" s="6">
        <v>3</v>
      </c>
      <c r="M48" s="6">
        <v>3</v>
      </c>
      <c r="N48" s="6">
        <f t="shared" ref="N48:N92" si="15">M48*0.25</f>
        <v>0.75</v>
      </c>
      <c r="O48" s="2" t="s">
        <v>122</v>
      </c>
      <c r="P48">
        <v>35.455256999999996</v>
      </c>
      <c r="Q48" s="6">
        <f t="shared" ref="Q48:Q80" si="16">(P48-AVERAGE($P$93,$P$94))*F48</f>
        <v>7.332511274999999</v>
      </c>
      <c r="R48" s="6">
        <f t="shared" ref="R48:R80" si="17">(Q48/J48*60)/G48</f>
        <v>10.730504304878048</v>
      </c>
      <c r="S48">
        <v>111.78209000000001</v>
      </c>
      <c r="T48" s="6">
        <f>(S48-AVERAGE($S$93,$S$94))*F48</f>
        <v>28.407078000000002</v>
      </c>
      <c r="U48" s="6">
        <f t="shared" si="4"/>
        <v>41.571333658536588</v>
      </c>
      <c r="Y48" s="8">
        <v>41.268769832931916</v>
      </c>
      <c r="Z48" s="8">
        <v>11.657486598331682</v>
      </c>
      <c r="AA48" s="6" t="s">
        <v>31</v>
      </c>
      <c r="AB48">
        <v>3.5401087090966885</v>
      </c>
      <c r="AC48" s="8">
        <v>-19.862049406277322</v>
      </c>
      <c r="AD48" s="8">
        <v>8.3847586859687198</v>
      </c>
    </row>
    <row r="49" spans="1:30" x14ac:dyDescent="0.35">
      <c r="A49" s="6">
        <v>201</v>
      </c>
      <c r="B49" s="6" t="s">
        <v>107</v>
      </c>
      <c r="C49" s="6" t="s">
        <v>132</v>
      </c>
      <c r="D49" s="6" t="s">
        <v>108</v>
      </c>
      <c r="E49" s="6" t="s">
        <v>66</v>
      </c>
      <c r="F49" s="6">
        <v>0.3</v>
      </c>
      <c r="G49" s="6">
        <v>1</v>
      </c>
      <c r="H49" s="1">
        <v>17.34</v>
      </c>
      <c r="I49" s="1">
        <v>18.149999999999999</v>
      </c>
      <c r="J49" s="6">
        <f>26+15</f>
        <v>41</v>
      </c>
      <c r="K49" s="6">
        <v>16.2</v>
      </c>
      <c r="L49" s="6">
        <v>2</v>
      </c>
      <c r="M49" s="6">
        <v>2</v>
      </c>
      <c r="N49" s="6">
        <f t="shared" si="15"/>
        <v>0.5</v>
      </c>
      <c r="O49" s="2" t="s">
        <v>121</v>
      </c>
      <c r="P49">
        <v>25.404004499999999</v>
      </c>
      <c r="Q49" s="6">
        <f t="shared" si="16"/>
        <v>4.3171355250000003</v>
      </c>
      <c r="R49" s="6">
        <f t="shared" si="17"/>
        <v>6.3177593048780496</v>
      </c>
      <c r="S49">
        <v>148.56292000000002</v>
      </c>
      <c r="T49" s="6">
        <f t="shared" ref="T49:T94" si="18">(S49-AVERAGE($S$93,$S$94))*F49</f>
        <v>39.441327000000001</v>
      </c>
      <c r="U49" s="6">
        <f t="shared" si="4"/>
        <v>57.719015121951223</v>
      </c>
      <c r="Y49" s="8">
        <v>48.023862040266181</v>
      </c>
      <c r="Z49" s="8">
        <v>13.571514530090662</v>
      </c>
      <c r="AA49" s="6" t="s">
        <v>31</v>
      </c>
      <c r="AB49">
        <v>3.5385779482303192</v>
      </c>
      <c r="AC49" s="8">
        <v>-18.679240911920768</v>
      </c>
      <c r="AD49" s="8">
        <v>8.7270334952932984</v>
      </c>
    </row>
    <row r="50" spans="1:30" x14ac:dyDescent="0.35">
      <c r="A50" s="6">
        <v>202</v>
      </c>
      <c r="B50" s="6" t="s">
        <v>107</v>
      </c>
      <c r="C50" s="6" t="s">
        <v>132</v>
      </c>
      <c r="D50" s="6" t="s">
        <v>108</v>
      </c>
      <c r="E50" s="6" t="s">
        <v>66</v>
      </c>
      <c r="F50" s="6">
        <v>0.3</v>
      </c>
      <c r="G50" s="6">
        <v>1</v>
      </c>
      <c r="H50" s="1">
        <v>17.36</v>
      </c>
      <c r="I50" s="1">
        <v>18.170000000000002</v>
      </c>
      <c r="J50" s="6">
        <f>24+17</f>
        <v>41</v>
      </c>
      <c r="K50" s="6">
        <v>16.2</v>
      </c>
      <c r="L50" s="6">
        <v>3</v>
      </c>
      <c r="M50" s="6">
        <v>3</v>
      </c>
      <c r="N50" s="6">
        <f t="shared" si="15"/>
        <v>0.75</v>
      </c>
      <c r="O50" s="2" t="s">
        <v>121</v>
      </c>
      <c r="P50">
        <v>18.833917500000002</v>
      </c>
      <c r="Q50" s="6">
        <f t="shared" si="16"/>
        <v>2.3461094250000007</v>
      </c>
      <c r="R50" s="6">
        <f t="shared" si="17"/>
        <v>3.4333308658536597</v>
      </c>
      <c r="S50">
        <v>104.35124000000002</v>
      </c>
      <c r="T50" s="6">
        <f t="shared" si="18"/>
        <v>26.177823000000004</v>
      </c>
      <c r="U50" s="6">
        <f t="shared" si="4"/>
        <v>38.309009268292691</v>
      </c>
      <c r="Y50" s="8">
        <v>50.463596319797603</v>
      </c>
      <c r="Z50" s="8">
        <v>13.483840144439847</v>
      </c>
      <c r="AA50" s="6" t="s">
        <v>31</v>
      </c>
      <c r="AB50">
        <v>3.7425240717205184</v>
      </c>
      <c r="AC50" s="8">
        <v>-20.053856189145954</v>
      </c>
      <c r="AD50" s="8">
        <v>9.1981531322659187</v>
      </c>
    </row>
    <row r="51" spans="1:30" x14ac:dyDescent="0.35">
      <c r="A51" s="6">
        <v>203</v>
      </c>
      <c r="B51" s="6" t="s">
        <v>107</v>
      </c>
      <c r="C51" s="6" t="s">
        <v>132</v>
      </c>
      <c r="D51" s="6" t="s">
        <v>108</v>
      </c>
      <c r="E51" s="6" t="s">
        <v>66</v>
      </c>
      <c r="F51" s="6">
        <v>0.3</v>
      </c>
      <c r="G51" s="6">
        <v>1</v>
      </c>
      <c r="H51" s="1">
        <v>17.37</v>
      </c>
      <c r="I51" s="1">
        <v>18.18</v>
      </c>
      <c r="J51" s="6">
        <f>23+18</f>
        <v>41</v>
      </c>
      <c r="K51" s="6">
        <v>16.2</v>
      </c>
      <c r="L51" s="6">
        <v>4</v>
      </c>
      <c r="M51" s="6">
        <v>4</v>
      </c>
      <c r="N51" s="6">
        <f t="shared" si="15"/>
        <v>1</v>
      </c>
      <c r="O51" s="2" t="s">
        <v>121</v>
      </c>
      <c r="P51">
        <v>16.382392500000002</v>
      </c>
      <c r="Q51" s="6">
        <f t="shared" si="16"/>
        <v>1.6106519250000009</v>
      </c>
      <c r="R51" s="6">
        <f t="shared" si="17"/>
        <v>2.3570515975609769</v>
      </c>
      <c r="S51">
        <v>192.6722</v>
      </c>
      <c r="T51" s="6">
        <f t="shared" si="18"/>
        <v>52.674111000000003</v>
      </c>
      <c r="U51" s="6">
        <f t="shared" si="4"/>
        <v>77.084064878048778</v>
      </c>
      <c r="Y51" s="8">
        <v>44.829084275094807</v>
      </c>
      <c r="Z51" s="8">
        <v>13.217583694498243</v>
      </c>
      <c r="AA51" s="6" t="s">
        <v>31</v>
      </c>
      <c r="AB51">
        <v>3.3916247713078378</v>
      </c>
      <c r="AC51" s="8">
        <v>-17.393536070504485</v>
      </c>
      <c r="AD51" s="8">
        <v>7.8831490516137386</v>
      </c>
    </row>
    <row r="52" spans="1:30" x14ac:dyDescent="0.35">
      <c r="A52" s="6">
        <v>204</v>
      </c>
      <c r="B52" s="6" t="s">
        <v>107</v>
      </c>
      <c r="C52" s="6" t="s">
        <v>132</v>
      </c>
      <c r="D52" s="6" t="s">
        <v>108</v>
      </c>
      <c r="E52" s="6" t="s">
        <v>66</v>
      </c>
      <c r="F52" s="6">
        <v>0.3</v>
      </c>
      <c r="G52" s="6">
        <v>1</v>
      </c>
      <c r="H52" s="1">
        <v>17.38</v>
      </c>
      <c r="I52" s="1">
        <v>18.190000000000001</v>
      </c>
      <c r="J52" s="6">
        <f>22+19</f>
        <v>41</v>
      </c>
      <c r="K52" s="6">
        <v>16.2</v>
      </c>
      <c r="L52" s="6">
        <v>3</v>
      </c>
      <c r="M52" s="6">
        <v>3</v>
      </c>
      <c r="N52" s="6">
        <f t="shared" si="15"/>
        <v>0.75</v>
      </c>
      <c r="O52" s="2" t="s">
        <v>121</v>
      </c>
      <c r="P52">
        <v>13.342501499999999</v>
      </c>
      <c r="Q52" s="6">
        <f t="shared" si="16"/>
        <v>0.69868462500000006</v>
      </c>
      <c r="R52" s="6">
        <f t="shared" si="17"/>
        <v>1.022465304878049</v>
      </c>
      <c r="S52">
        <v>106.68665</v>
      </c>
      <c r="T52" s="6">
        <f t="shared" si="18"/>
        <v>26.878446</v>
      </c>
      <c r="U52" s="6">
        <f t="shared" si="4"/>
        <v>39.334311219512195</v>
      </c>
      <c r="Y52" s="8">
        <v>48.105372156855218</v>
      </c>
      <c r="Z52" s="8">
        <v>11.913260402967483</v>
      </c>
      <c r="AA52" s="6" t="s">
        <v>31</v>
      </c>
      <c r="AB52">
        <v>4.0379686609446237</v>
      </c>
      <c r="AC52" s="8">
        <v>-19.45645798000303</v>
      </c>
      <c r="AD52" s="8">
        <v>7.8546261508366904</v>
      </c>
    </row>
    <row r="53" spans="1:30" x14ac:dyDescent="0.35">
      <c r="A53" s="6">
        <v>205</v>
      </c>
      <c r="B53" s="6" t="s">
        <v>107</v>
      </c>
      <c r="C53" s="6" t="s">
        <v>132</v>
      </c>
      <c r="D53" s="6" t="s">
        <v>108</v>
      </c>
      <c r="E53" s="6" t="s">
        <v>66</v>
      </c>
      <c r="F53" s="6">
        <v>0.3</v>
      </c>
      <c r="G53" s="6">
        <v>1</v>
      </c>
      <c r="H53" s="1">
        <v>17.399999999999999</v>
      </c>
      <c r="I53" s="1">
        <v>18.2</v>
      </c>
      <c r="J53" s="6">
        <v>40</v>
      </c>
      <c r="K53" s="6">
        <v>16.2</v>
      </c>
      <c r="L53" s="6">
        <v>3</v>
      </c>
      <c r="M53" s="6">
        <v>3</v>
      </c>
      <c r="N53" s="6">
        <f t="shared" si="15"/>
        <v>0.75</v>
      </c>
      <c r="O53" s="2" t="s">
        <v>121</v>
      </c>
      <c r="P53">
        <v>27.561346499999999</v>
      </c>
      <c r="Q53" s="6">
        <f t="shared" si="16"/>
        <v>4.9643381250000003</v>
      </c>
      <c r="R53" s="6">
        <f t="shared" si="17"/>
        <v>7.4465071875</v>
      </c>
      <c r="S53">
        <v>209.47904</v>
      </c>
      <c r="T53" s="6">
        <f t="shared" si="18"/>
        <v>57.716162999999995</v>
      </c>
      <c r="U53" s="6">
        <f t="shared" si="4"/>
        <v>86.574244499999992</v>
      </c>
      <c r="Y53" s="8">
        <v>47.845184510930856</v>
      </c>
      <c r="Z53" s="8">
        <v>13.707852722485121</v>
      </c>
      <c r="AA53" s="6" t="s">
        <v>31</v>
      </c>
      <c r="AB53">
        <v>3.4903485964982646</v>
      </c>
      <c r="AC53" s="8">
        <v>-20.02688336030505</v>
      </c>
      <c r="AD53" s="8">
        <v>7.8438071195074652</v>
      </c>
    </row>
    <row r="54" spans="1:30" x14ac:dyDescent="0.35">
      <c r="A54" s="6">
        <v>206</v>
      </c>
      <c r="B54" s="6" t="s">
        <v>107</v>
      </c>
      <c r="C54" s="6" t="s">
        <v>132</v>
      </c>
      <c r="D54" s="6" t="s">
        <v>109</v>
      </c>
      <c r="E54" s="6" t="s">
        <v>66</v>
      </c>
      <c r="F54" s="6">
        <v>0.3</v>
      </c>
      <c r="G54" s="6">
        <v>1</v>
      </c>
      <c r="H54" s="1">
        <v>17.440000000000001</v>
      </c>
      <c r="I54" s="1">
        <v>18.21</v>
      </c>
      <c r="J54" s="6">
        <v>37</v>
      </c>
      <c r="K54" s="6">
        <v>16.2</v>
      </c>
      <c r="L54" s="6">
        <v>3</v>
      </c>
      <c r="M54" s="6">
        <v>3</v>
      </c>
      <c r="N54" s="6">
        <f t="shared" si="15"/>
        <v>0.75</v>
      </c>
      <c r="O54" s="6" t="s">
        <v>123</v>
      </c>
      <c r="P54">
        <v>19.863558000000001</v>
      </c>
      <c r="Q54" s="6">
        <f t="shared" si="16"/>
        <v>2.6550015750000004</v>
      </c>
      <c r="R54" s="6">
        <f t="shared" si="17"/>
        <v>4.3054079594594601</v>
      </c>
      <c r="S54">
        <v>63.534300000000002</v>
      </c>
      <c r="T54" s="6">
        <f t="shared" si="18"/>
        <v>13.932741</v>
      </c>
      <c r="U54" s="6">
        <f t="shared" si="4"/>
        <v>22.593634054054053</v>
      </c>
      <c r="Y54" s="8">
        <v>48.77149830380344</v>
      </c>
      <c r="Z54" s="8">
        <v>14.145544654748724</v>
      </c>
      <c r="AA54" s="6" t="s">
        <v>31</v>
      </c>
      <c r="AB54">
        <v>3.4478346005171758</v>
      </c>
      <c r="AC54" s="8">
        <v>-19.302612956243816</v>
      </c>
      <c r="AD54" s="8">
        <v>9.9633537117329318</v>
      </c>
    </row>
    <row r="55" spans="1:30" x14ac:dyDescent="0.35">
      <c r="A55" s="6">
        <v>207</v>
      </c>
      <c r="B55" s="6" t="s">
        <v>107</v>
      </c>
      <c r="C55" s="6" t="s">
        <v>132</v>
      </c>
      <c r="D55" s="6" t="s">
        <v>109</v>
      </c>
      <c r="E55" s="6" t="s">
        <v>66</v>
      </c>
      <c r="F55" s="6">
        <v>0.3</v>
      </c>
      <c r="G55" s="6">
        <v>1</v>
      </c>
      <c r="H55" s="1">
        <v>17.440000000000001</v>
      </c>
      <c r="I55" s="1">
        <v>18.22</v>
      </c>
      <c r="J55" s="6">
        <f>16+22</f>
        <v>38</v>
      </c>
      <c r="K55" s="6">
        <v>16.2</v>
      </c>
      <c r="L55" s="6">
        <v>3</v>
      </c>
      <c r="M55" s="6">
        <v>3</v>
      </c>
      <c r="N55" s="6">
        <f t="shared" si="15"/>
        <v>0.75</v>
      </c>
      <c r="O55" s="6" t="s">
        <v>123</v>
      </c>
      <c r="P55">
        <v>25.747218</v>
      </c>
      <c r="Q55" s="6">
        <f t="shared" si="16"/>
        <v>4.4200995750000001</v>
      </c>
      <c r="R55" s="6">
        <f t="shared" si="17"/>
        <v>6.979104592105263</v>
      </c>
      <c r="S55">
        <v>116.23076</v>
      </c>
      <c r="T55" s="6">
        <f t="shared" si="18"/>
        <v>29.741678999999998</v>
      </c>
      <c r="U55" s="6">
        <f t="shared" si="4"/>
        <v>46.960545789473677</v>
      </c>
      <c r="Y55" s="8">
        <v>45.101389328059625</v>
      </c>
      <c r="Z55" s="8">
        <v>13.727274392063153</v>
      </c>
      <c r="AA55" s="6" t="s">
        <v>31</v>
      </c>
      <c r="AB55">
        <v>3.2855312744485086</v>
      </c>
      <c r="AC55" s="8">
        <v>-16.767167045199113</v>
      </c>
      <c r="AD55" s="8">
        <v>7.7965968009799376</v>
      </c>
    </row>
    <row r="56" spans="1:30" x14ac:dyDescent="0.35">
      <c r="A56" s="6">
        <v>208</v>
      </c>
      <c r="B56" s="6" t="s">
        <v>107</v>
      </c>
      <c r="C56" s="6" t="s">
        <v>132</v>
      </c>
      <c r="D56" s="6" t="s">
        <v>109</v>
      </c>
      <c r="E56" s="6" t="s">
        <v>66</v>
      </c>
      <c r="F56" s="6">
        <v>0.3</v>
      </c>
      <c r="G56" s="6">
        <v>1</v>
      </c>
      <c r="H56" s="1">
        <v>17.46</v>
      </c>
      <c r="I56" s="1">
        <v>18.23</v>
      </c>
      <c r="J56" s="6">
        <f>14+23</f>
        <v>37</v>
      </c>
      <c r="K56" s="6">
        <v>16.2</v>
      </c>
      <c r="L56" s="6">
        <v>2</v>
      </c>
      <c r="M56" s="6">
        <v>2</v>
      </c>
      <c r="N56" s="6">
        <f t="shared" si="15"/>
        <v>0.5</v>
      </c>
      <c r="O56" s="6" t="s">
        <v>123</v>
      </c>
      <c r="P56">
        <v>31.336694999999999</v>
      </c>
      <c r="Q56" s="6">
        <f t="shared" si="16"/>
        <v>6.0969426750000002</v>
      </c>
      <c r="R56" s="6">
        <f t="shared" si="17"/>
        <v>9.8869340675675677</v>
      </c>
      <c r="S56">
        <v>63.674919999999986</v>
      </c>
      <c r="T56" s="6">
        <f t="shared" si="18"/>
        <v>13.974926999999996</v>
      </c>
      <c r="U56" s="6">
        <f t="shared" si="4"/>
        <v>22.662043783783776</v>
      </c>
      <c r="Y56" s="8">
        <v>40.054321441921495</v>
      </c>
      <c r="Z56" s="8">
        <v>11.864405784167309</v>
      </c>
      <c r="AA56" s="6" t="s">
        <v>31</v>
      </c>
      <c r="AB56">
        <v>3.3760073762288862</v>
      </c>
      <c r="AC56" s="8">
        <v>-17.117813820130827</v>
      </c>
      <c r="AD56" s="8">
        <v>8.0729738740265073</v>
      </c>
    </row>
    <row r="57" spans="1:30" x14ac:dyDescent="0.35">
      <c r="A57" s="6">
        <v>209</v>
      </c>
      <c r="B57" s="6" t="s">
        <v>107</v>
      </c>
      <c r="C57" s="6" t="s">
        <v>132</v>
      </c>
      <c r="D57" s="6" t="s">
        <v>109</v>
      </c>
      <c r="E57" s="6" t="s">
        <v>66</v>
      </c>
      <c r="F57" s="6">
        <v>0.3</v>
      </c>
      <c r="G57" s="6">
        <v>1</v>
      </c>
      <c r="H57" s="1">
        <v>17.46</v>
      </c>
      <c r="I57" s="1">
        <v>18.239999999999998</v>
      </c>
      <c r="J57" s="6">
        <f>14+24</f>
        <v>38</v>
      </c>
      <c r="K57" s="6">
        <v>16.2</v>
      </c>
      <c r="L57" s="6">
        <v>2</v>
      </c>
      <c r="M57" s="6">
        <v>2</v>
      </c>
      <c r="N57" s="6">
        <f t="shared" si="15"/>
        <v>0.5</v>
      </c>
      <c r="O57" s="6" t="s">
        <v>123</v>
      </c>
      <c r="P57">
        <v>38.4461175</v>
      </c>
      <c r="Q57" s="6">
        <f t="shared" si="16"/>
        <v>8.2297694250000006</v>
      </c>
      <c r="R57" s="6">
        <f t="shared" si="17"/>
        <v>12.994372776315791</v>
      </c>
      <c r="S57">
        <v>114.21851999999998</v>
      </c>
      <c r="T57" s="6">
        <f t="shared" si="18"/>
        <v>29.138006999999995</v>
      </c>
      <c r="U57" s="6">
        <f t="shared" si="4"/>
        <v>46.007379473684203</v>
      </c>
      <c r="Y57" s="8">
        <v>46.622035665190204</v>
      </c>
      <c r="Z57" s="8">
        <v>13.9946723121618</v>
      </c>
      <c r="AA57" s="6" t="s">
        <v>31</v>
      </c>
      <c r="AB57">
        <v>3.3314131710446855</v>
      </c>
      <c r="AC57" s="8">
        <v>-18.102821569654104</v>
      </c>
      <c r="AD57" s="8">
        <v>8.5932709261319697</v>
      </c>
    </row>
    <row r="58" spans="1:30" x14ac:dyDescent="0.35">
      <c r="A58" s="6">
        <v>210</v>
      </c>
      <c r="B58" s="6" t="s">
        <v>107</v>
      </c>
      <c r="C58" s="6" t="s">
        <v>132</v>
      </c>
      <c r="D58" s="6" t="s">
        <v>108</v>
      </c>
      <c r="E58" s="6" t="s">
        <v>66</v>
      </c>
      <c r="F58" s="6">
        <v>0.3</v>
      </c>
      <c r="G58" s="6">
        <v>1</v>
      </c>
      <c r="H58" s="1">
        <v>17.47</v>
      </c>
      <c r="I58" s="1">
        <v>18.25</v>
      </c>
      <c r="J58" s="6">
        <f>13+25</f>
        <v>38</v>
      </c>
      <c r="K58" s="6">
        <v>16.2</v>
      </c>
      <c r="L58" s="6">
        <v>3</v>
      </c>
      <c r="M58" s="6">
        <v>3</v>
      </c>
      <c r="N58" s="6">
        <f t="shared" si="15"/>
        <v>0.75</v>
      </c>
      <c r="O58" s="6" t="s">
        <v>123</v>
      </c>
      <c r="P58">
        <v>13.587654000000001</v>
      </c>
      <c r="Q58" s="6">
        <f t="shared" si="16"/>
        <v>0.77223037500000047</v>
      </c>
      <c r="R58" s="6">
        <f t="shared" si="17"/>
        <v>1.2193111184210532</v>
      </c>
      <c r="S58">
        <v>70.577699999999993</v>
      </c>
      <c r="T58" s="6">
        <f t="shared" si="18"/>
        <v>16.045760999999995</v>
      </c>
      <c r="U58" s="6">
        <f t="shared" si="4"/>
        <v>25.335412105263153</v>
      </c>
      <c r="Y58" s="8">
        <v>45.399814637054185</v>
      </c>
      <c r="Z58" s="8">
        <v>12.493075857076738</v>
      </c>
      <c r="AA58" s="6" t="s">
        <v>31</v>
      </c>
      <c r="AB58">
        <v>3.6339981567739645</v>
      </c>
      <c r="AC58" s="8">
        <v>-20.224684105138326</v>
      </c>
      <c r="AD58" s="8">
        <v>10.514140761220755</v>
      </c>
    </row>
    <row r="59" spans="1:30" x14ac:dyDescent="0.35">
      <c r="A59" s="6">
        <v>211</v>
      </c>
      <c r="B59" s="6" t="s">
        <v>107</v>
      </c>
      <c r="C59" s="6" t="s">
        <v>132</v>
      </c>
      <c r="D59" s="6" t="s">
        <v>109</v>
      </c>
      <c r="E59" s="6" t="s">
        <v>66</v>
      </c>
      <c r="F59" s="6">
        <v>0.3</v>
      </c>
      <c r="G59" s="6">
        <v>1</v>
      </c>
      <c r="H59" s="1">
        <v>17.48</v>
      </c>
      <c r="I59" s="1">
        <v>18.27</v>
      </c>
      <c r="J59" s="6">
        <v>39</v>
      </c>
      <c r="K59" s="6">
        <v>16.2</v>
      </c>
      <c r="L59" s="6">
        <v>4</v>
      </c>
      <c r="M59" s="6">
        <v>4</v>
      </c>
      <c r="N59" s="6">
        <f t="shared" si="15"/>
        <v>1</v>
      </c>
      <c r="O59" s="6" t="s">
        <v>123</v>
      </c>
      <c r="P59">
        <v>45.016204500000008</v>
      </c>
      <c r="Q59" s="6">
        <f t="shared" si="16"/>
        <v>10.200795525000004</v>
      </c>
      <c r="R59" s="6">
        <f t="shared" si="17"/>
        <v>15.693531576923084</v>
      </c>
      <c r="S59">
        <v>89.192400000000006</v>
      </c>
      <c r="T59" s="6">
        <f t="shared" si="18"/>
        <v>21.630171000000001</v>
      </c>
      <c r="U59" s="6">
        <f t="shared" si="4"/>
        <v>33.277186153846159</v>
      </c>
      <c r="Y59" s="8">
        <v>46.441976239614213</v>
      </c>
      <c r="Z59" s="8">
        <v>13.763615704001237</v>
      </c>
      <c r="AA59" s="6" t="s">
        <v>31</v>
      </c>
      <c r="AB59">
        <v>3.3742569713068211</v>
      </c>
      <c r="AC59" s="8">
        <v>-17.008923511106449</v>
      </c>
      <c r="AD59" s="8">
        <v>8.3454167538624482</v>
      </c>
    </row>
    <row r="60" spans="1:30" x14ac:dyDescent="0.35">
      <c r="A60" s="6">
        <v>212</v>
      </c>
      <c r="B60" s="6" t="s">
        <v>107</v>
      </c>
      <c r="C60" s="6" t="s">
        <v>132</v>
      </c>
      <c r="D60" s="6" t="s">
        <v>109</v>
      </c>
      <c r="E60" s="6" t="s">
        <v>66</v>
      </c>
      <c r="F60" s="6">
        <v>0.3</v>
      </c>
      <c r="G60" s="6">
        <v>1</v>
      </c>
      <c r="H60" s="1">
        <v>17.53</v>
      </c>
      <c r="I60" s="1">
        <v>18.28</v>
      </c>
      <c r="J60" s="6">
        <v>35</v>
      </c>
      <c r="K60" s="6">
        <v>16.2</v>
      </c>
      <c r="L60" s="6">
        <v>2</v>
      </c>
      <c r="M60" s="6">
        <v>2</v>
      </c>
      <c r="N60" s="6">
        <f t="shared" si="15"/>
        <v>0.5</v>
      </c>
      <c r="O60" s="6" t="s">
        <v>123</v>
      </c>
      <c r="P60">
        <v>29.375474999999998</v>
      </c>
      <c r="Q60" s="6">
        <f t="shared" si="16"/>
        <v>5.5085766749999996</v>
      </c>
      <c r="R60" s="6">
        <f t="shared" si="17"/>
        <v>9.4432742999999988</v>
      </c>
      <c r="S60">
        <v>76.620659999999987</v>
      </c>
      <c r="T60" s="6">
        <f t="shared" si="18"/>
        <v>17.858648999999996</v>
      </c>
      <c r="U60" s="6">
        <f t="shared" si="4"/>
        <v>30.614826857142855</v>
      </c>
      <c r="Y60" s="8">
        <v>45.506955377509499</v>
      </c>
      <c r="Z60" s="8">
        <v>12.921571127034527</v>
      </c>
      <c r="AA60" s="6" t="s">
        <v>31</v>
      </c>
      <c r="AB60">
        <v>3.5217819048567391</v>
      </c>
      <c r="AC60" s="8">
        <v>-19.060856490336484</v>
      </c>
      <c r="AD60" s="8">
        <v>7.365802644416247</v>
      </c>
    </row>
    <row r="61" spans="1:30" x14ac:dyDescent="0.35">
      <c r="A61" s="6">
        <v>213</v>
      </c>
      <c r="B61" s="6" t="s">
        <v>107</v>
      </c>
      <c r="C61" s="6" t="s">
        <v>132</v>
      </c>
      <c r="D61" s="6" t="s">
        <v>109</v>
      </c>
      <c r="E61" s="6" t="s">
        <v>66</v>
      </c>
      <c r="F61" s="6">
        <v>0.3</v>
      </c>
      <c r="G61" s="6">
        <v>1</v>
      </c>
      <c r="H61" s="1">
        <v>17.54</v>
      </c>
      <c r="I61" s="1">
        <v>18.29</v>
      </c>
      <c r="J61" s="6">
        <v>35</v>
      </c>
      <c r="K61" s="6">
        <v>16.2</v>
      </c>
      <c r="L61" s="6">
        <v>3</v>
      </c>
      <c r="M61" s="6">
        <v>3</v>
      </c>
      <c r="N61" s="6">
        <f t="shared" si="15"/>
        <v>0.75</v>
      </c>
      <c r="O61" s="6" t="s">
        <v>123</v>
      </c>
      <c r="P61">
        <v>31.336694999999999</v>
      </c>
      <c r="Q61" s="6">
        <f t="shared" si="16"/>
        <v>6.0969426750000002</v>
      </c>
      <c r="R61" s="6">
        <f t="shared" si="17"/>
        <v>10.451901728571428</v>
      </c>
      <c r="S61">
        <v>103.09180000000001</v>
      </c>
      <c r="T61" s="6">
        <f t="shared" si="18"/>
        <v>25.799991000000002</v>
      </c>
      <c r="U61" s="6">
        <f t="shared" si="4"/>
        <v>44.228556000000005</v>
      </c>
      <c r="Y61">
        <v>43.226796733858045</v>
      </c>
      <c r="Z61">
        <v>12.927991861589712</v>
      </c>
      <c r="AA61" s="6" t="s">
        <v>31</v>
      </c>
      <c r="AB61">
        <v>3.344076243367573</v>
      </c>
      <c r="AC61">
        <v>-17.951307531103364</v>
      </c>
      <c r="AD61">
        <v>8.2818139636239732</v>
      </c>
    </row>
    <row r="62" spans="1:30" x14ac:dyDescent="0.35">
      <c r="A62" s="6">
        <v>214</v>
      </c>
      <c r="B62" s="6" t="s">
        <v>107</v>
      </c>
      <c r="C62" s="6" t="s">
        <v>132</v>
      </c>
      <c r="D62" s="6" t="s">
        <v>108</v>
      </c>
      <c r="E62" s="6" t="s">
        <v>66</v>
      </c>
      <c r="F62" s="6">
        <v>0.3</v>
      </c>
      <c r="G62" s="6">
        <v>1</v>
      </c>
      <c r="H62" s="1">
        <v>17.55</v>
      </c>
      <c r="I62" s="1">
        <v>18.309999999999999</v>
      </c>
      <c r="J62" s="6">
        <v>36</v>
      </c>
      <c r="K62" s="6">
        <v>16.2</v>
      </c>
      <c r="L62" s="6">
        <v>4</v>
      </c>
      <c r="M62" s="6">
        <v>4</v>
      </c>
      <c r="N62" s="6">
        <f t="shared" si="15"/>
        <v>1</v>
      </c>
      <c r="O62" s="6" t="s">
        <v>123</v>
      </c>
      <c r="P62">
        <v>19.618405499999998</v>
      </c>
      <c r="Q62" s="6">
        <f t="shared" si="16"/>
        <v>2.5814558249999995</v>
      </c>
      <c r="R62" s="6">
        <f t="shared" si="17"/>
        <v>4.3024263749999996</v>
      </c>
      <c r="S62">
        <v>205.66004999999998</v>
      </c>
      <c r="T62" s="6">
        <f t="shared" si="18"/>
        <v>56.570465999999996</v>
      </c>
      <c r="U62" s="6">
        <f t="shared" si="4"/>
        <v>94.284109999999998</v>
      </c>
      <c r="Y62">
        <v>45.855573752930248</v>
      </c>
      <c r="Z62">
        <v>13.107901323778782</v>
      </c>
      <c r="AA62" s="6" t="s">
        <v>31</v>
      </c>
      <c r="AB62">
        <v>3.4983154526609512</v>
      </c>
      <c r="AC62">
        <v>-15.374569882079996</v>
      </c>
      <c r="AD62">
        <v>7.7415180960311538</v>
      </c>
    </row>
    <row r="63" spans="1:30" x14ac:dyDescent="0.35">
      <c r="A63" s="6">
        <v>215</v>
      </c>
      <c r="B63" s="6" t="s">
        <v>107</v>
      </c>
      <c r="C63" s="6" t="s">
        <v>132</v>
      </c>
      <c r="D63" s="6" t="s">
        <v>108</v>
      </c>
      <c r="E63" s="6" t="s">
        <v>66</v>
      </c>
      <c r="F63" s="6">
        <v>0.3</v>
      </c>
      <c r="G63" s="6">
        <v>1</v>
      </c>
      <c r="H63" s="1">
        <v>17.55</v>
      </c>
      <c r="I63" s="1">
        <v>18.32</v>
      </c>
      <c r="J63" s="6">
        <v>37</v>
      </c>
      <c r="K63" s="6">
        <v>16.2</v>
      </c>
      <c r="L63" s="6">
        <v>2</v>
      </c>
      <c r="M63" s="6">
        <v>2</v>
      </c>
      <c r="N63" s="6">
        <f t="shared" si="15"/>
        <v>0.5</v>
      </c>
      <c r="O63" s="6" t="s">
        <v>123</v>
      </c>
      <c r="P63">
        <v>16.725606000000003</v>
      </c>
      <c r="Q63" s="6">
        <f t="shared" si="16"/>
        <v>1.7136159750000011</v>
      </c>
      <c r="R63" s="6">
        <f t="shared" si="17"/>
        <v>2.778836716216218</v>
      </c>
      <c r="S63">
        <v>88.437749999999994</v>
      </c>
      <c r="T63" s="6">
        <f t="shared" si="18"/>
        <v>21.403775999999997</v>
      </c>
      <c r="U63" s="6">
        <f t="shared" si="4"/>
        <v>34.708825945945939</v>
      </c>
      <c r="Y63">
        <v>45.151981351258598</v>
      </c>
      <c r="Z63">
        <v>12.851598659115895</v>
      </c>
      <c r="AA63" s="6" t="s">
        <v>31</v>
      </c>
      <c r="AB63">
        <v>3.5133357762640212</v>
      </c>
      <c r="AC63">
        <v>-20.312595547286449</v>
      </c>
      <c r="AD63">
        <v>9.8787685577044435</v>
      </c>
    </row>
    <row r="64" spans="1:30" x14ac:dyDescent="0.35">
      <c r="A64" s="6">
        <v>216</v>
      </c>
      <c r="B64" s="6" t="s">
        <v>107</v>
      </c>
      <c r="C64" s="6" t="s">
        <v>132</v>
      </c>
      <c r="D64" s="6" t="s">
        <v>108</v>
      </c>
      <c r="E64" s="6" t="s">
        <v>66</v>
      </c>
      <c r="F64" s="6">
        <v>0.3</v>
      </c>
      <c r="G64" s="6">
        <v>1</v>
      </c>
      <c r="H64" s="1">
        <v>17.559999999999999</v>
      </c>
      <c r="I64" s="1">
        <v>18.329999999999998</v>
      </c>
      <c r="J64" s="6">
        <v>37</v>
      </c>
      <c r="K64" s="6">
        <v>16.2</v>
      </c>
      <c r="L64" s="6">
        <v>2</v>
      </c>
      <c r="M64" s="6">
        <v>2</v>
      </c>
      <c r="N64" s="6">
        <f t="shared" si="15"/>
        <v>0.5</v>
      </c>
      <c r="O64" s="6" t="s">
        <v>123</v>
      </c>
      <c r="P64">
        <v>17.559124499999999</v>
      </c>
      <c r="Q64" s="6">
        <f t="shared" si="16"/>
        <v>1.9636715250000001</v>
      </c>
      <c r="R64" s="6">
        <f t="shared" si="17"/>
        <v>3.184332202702703</v>
      </c>
      <c r="S64">
        <v>88.793519999999987</v>
      </c>
      <c r="T64" s="6">
        <f t="shared" si="18"/>
        <v>21.510506999999993</v>
      </c>
      <c r="U64" s="6">
        <f t="shared" si="4"/>
        <v>34.881903243243237</v>
      </c>
      <c r="Y64">
        <v>48.493961232660318</v>
      </c>
      <c r="Z64">
        <v>13.551373480254691</v>
      </c>
      <c r="AA64" s="6" t="s">
        <v>31</v>
      </c>
      <c r="AB64">
        <v>3.5785273945345426</v>
      </c>
      <c r="AC64">
        <v>-16.501434731433196</v>
      </c>
      <c r="AD64">
        <v>8.9266938007326342</v>
      </c>
    </row>
    <row r="65" spans="1:30" x14ac:dyDescent="0.35">
      <c r="A65" s="6">
        <v>217</v>
      </c>
      <c r="B65" s="6" t="s">
        <v>107</v>
      </c>
      <c r="C65" s="6" t="s">
        <v>132</v>
      </c>
      <c r="D65" s="6" t="s">
        <v>108</v>
      </c>
      <c r="E65" s="6" t="s">
        <v>66</v>
      </c>
      <c r="F65" s="6">
        <v>0.3</v>
      </c>
      <c r="G65" s="6">
        <v>1</v>
      </c>
      <c r="H65" s="1">
        <v>17.57</v>
      </c>
      <c r="I65" s="1">
        <v>18.350000000000001</v>
      </c>
      <c r="J65" s="6">
        <v>38</v>
      </c>
      <c r="K65" s="6">
        <v>16.2</v>
      </c>
      <c r="L65" s="6">
        <v>3</v>
      </c>
      <c r="M65" s="6">
        <v>3</v>
      </c>
      <c r="N65" s="6">
        <f t="shared" si="15"/>
        <v>0.75</v>
      </c>
      <c r="O65" s="6" t="s">
        <v>123</v>
      </c>
      <c r="P65">
        <v>23.589876</v>
      </c>
      <c r="Q65" s="6">
        <f t="shared" si="16"/>
        <v>3.7728969750000001</v>
      </c>
      <c r="R65" s="6">
        <f t="shared" si="17"/>
        <v>5.95720575</v>
      </c>
      <c r="S65">
        <v>181.00815000000003</v>
      </c>
      <c r="T65" s="6">
        <f t="shared" si="18"/>
        <v>49.174896000000011</v>
      </c>
      <c r="U65" s="6">
        <f t="shared" si="4"/>
        <v>77.644572631578967</v>
      </c>
      <c r="Y65">
        <v>46.919444510957248</v>
      </c>
      <c r="Z65">
        <v>11.960143176782946</v>
      </c>
      <c r="AA65" s="6" t="s">
        <v>31</v>
      </c>
      <c r="AB65">
        <v>3.9229835142807796</v>
      </c>
      <c r="AC65">
        <v>-19.761151046539133</v>
      </c>
      <c r="AD65">
        <v>8.0562535528813406</v>
      </c>
    </row>
    <row r="66" spans="1:30" x14ac:dyDescent="0.35">
      <c r="A66" s="6">
        <v>218</v>
      </c>
      <c r="B66" s="6" t="s">
        <v>107</v>
      </c>
      <c r="C66" s="6" t="s">
        <v>132</v>
      </c>
      <c r="D66" s="6" t="s">
        <v>109</v>
      </c>
      <c r="E66" s="6" t="s">
        <v>66</v>
      </c>
      <c r="F66" s="6">
        <v>0.3</v>
      </c>
      <c r="G66" s="6">
        <v>1</v>
      </c>
      <c r="H66" s="1">
        <v>17.57</v>
      </c>
      <c r="I66" s="1">
        <v>18.350000000000001</v>
      </c>
      <c r="J66" s="6">
        <v>38</v>
      </c>
      <c r="K66" s="6">
        <v>16.2</v>
      </c>
      <c r="L66" s="6">
        <v>1</v>
      </c>
      <c r="M66" s="6">
        <v>1</v>
      </c>
      <c r="N66" s="6">
        <f t="shared" si="15"/>
        <v>0.25</v>
      </c>
      <c r="O66" s="6" t="s">
        <v>123</v>
      </c>
      <c r="P66">
        <v>17.215910999999998</v>
      </c>
      <c r="Q66" s="6">
        <f t="shared" si="16"/>
        <v>1.8607074749999999</v>
      </c>
      <c r="R66" s="6">
        <f t="shared" si="17"/>
        <v>2.9379591710526314</v>
      </c>
      <c r="S66">
        <v>43.661850000000001</v>
      </c>
      <c r="T66" s="6">
        <f t="shared" si="18"/>
        <v>7.9710059999999991</v>
      </c>
      <c r="U66" s="6">
        <f t="shared" si="4"/>
        <v>12.585798947368419</v>
      </c>
      <c r="Y66">
        <v>41.291728835214329</v>
      </c>
      <c r="Z66">
        <v>11.071236139224085</v>
      </c>
      <c r="AA66" s="6" t="s">
        <v>31</v>
      </c>
      <c r="AB66">
        <v>3.7296403324758467</v>
      </c>
      <c r="AC66">
        <v>-17.658269390609625</v>
      </c>
      <c r="AD66">
        <v>7.7621726103869495</v>
      </c>
    </row>
    <row r="67" spans="1:30" x14ac:dyDescent="0.35">
      <c r="A67" s="6">
        <v>219</v>
      </c>
      <c r="B67" s="6" t="s">
        <v>107</v>
      </c>
      <c r="C67" s="6" t="s">
        <v>132</v>
      </c>
      <c r="D67" s="6" t="s">
        <v>21</v>
      </c>
      <c r="E67" s="6" t="s">
        <v>29</v>
      </c>
      <c r="F67" s="6">
        <v>6</v>
      </c>
      <c r="G67" s="6">
        <v>1</v>
      </c>
      <c r="H67" s="1">
        <v>18.47</v>
      </c>
      <c r="I67" s="1">
        <v>19.2</v>
      </c>
      <c r="J67" s="6">
        <v>33</v>
      </c>
      <c r="K67" s="6">
        <v>16.2</v>
      </c>
      <c r="L67" s="6">
        <v>665</v>
      </c>
      <c r="M67" s="6">
        <v>665</v>
      </c>
      <c r="N67" s="6">
        <f t="shared" si="15"/>
        <v>166.25</v>
      </c>
      <c r="P67">
        <v>123.710157</v>
      </c>
      <c r="Q67" s="6">
        <f t="shared" si="16"/>
        <v>676.17962549999993</v>
      </c>
      <c r="R67" s="6">
        <f t="shared" si="17"/>
        <v>1229.4175009090907</v>
      </c>
      <c r="S67">
        <v>757.84141999999997</v>
      </c>
      <c r="T67" s="6">
        <f t="shared" si="18"/>
        <v>4444.4975400000003</v>
      </c>
      <c r="U67" s="6">
        <f t="shared" ref="U67:U130" si="19">(T67/J67*60)/G67</f>
        <v>8080.9046181818194</v>
      </c>
      <c r="Y67">
        <v>48.925217850405573</v>
      </c>
      <c r="Z67">
        <v>14.556161387128618</v>
      </c>
      <c r="AA67" s="6" t="s">
        <v>31</v>
      </c>
      <c r="AB67">
        <v>3.3611346116063276</v>
      </c>
      <c r="AC67" s="8">
        <v>-16.16477386775232</v>
      </c>
      <c r="AD67" s="8">
        <v>7.7366003545178721</v>
      </c>
    </row>
    <row r="68" spans="1:30" x14ac:dyDescent="0.35">
      <c r="A68" s="6">
        <v>220</v>
      </c>
      <c r="B68" s="6" t="s">
        <v>107</v>
      </c>
      <c r="C68" s="6" t="s">
        <v>132</v>
      </c>
      <c r="D68" s="6" t="s">
        <v>124</v>
      </c>
      <c r="E68" s="6" t="s">
        <v>29</v>
      </c>
      <c r="F68" s="6">
        <v>5</v>
      </c>
      <c r="G68" s="6">
        <v>1</v>
      </c>
      <c r="H68" s="1">
        <v>18.489999999999998</v>
      </c>
      <c r="I68" s="1">
        <v>19.25</v>
      </c>
      <c r="J68" s="6">
        <v>31</v>
      </c>
      <c r="K68" s="6">
        <v>16.2</v>
      </c>
      <c r="L68" s="6">
        <v>482</v>
      </c>
      <c r="M68" s="6">
        <v>482</v>
      </c>
      <c r="N68" s="6">
        <f t="shared" si="15"/>
        <v>120.5</v>
      </c>
      <c r="P68">
        <v>58.254439500000004</v>
      </c>
      <c r="Q68" s="6">
        <f t="shared" si="16"/>
        <v>236.20443375000002</v>
      </c>
      <c r="R68" s="6">
        <f t="shared" si="17"/>
        <v>457.16987177419355</v>
      </c>
      <c r="S68">
        <v>469.95420000000001</v>
      </c>
      <c r="T68" s="6">
        <f t="shared" si="18"/>
        <v>2264.31185</v>
      </c>
      <c r="U68" s="6">
        <f t="shared" si="19"/>
        <v>4382.5390645161297</v>
      </c>
      <c r="Y68">
        <v>47.215207275148913</v>
      </c>
      <c r="Z68">
        <v>13.937784692137903</v>
      </c>
      <c r="AA68" s="6" t="s">
        <v>31</v>
      </c>
      <c r="AB68">
        <v>3.3875689945032876</v>
      </c>
      <c r="AC68" s="8">
        <v>-17.541387132299054</v>
      </c>
      <c r="AD68" s="8">
        <v>9.6033750329605319</v>
      </c>
    </row>
    <row r="69" spans="1:30" x14ac:dyDescent="0.35">
      <c r="A69" s="6">
        <v>221</v>
      </c>
      <c r="B69" s="6" t="s">
        <v>107</v>
      </c>
      <c r="C69" s="6" t="s">
        <v>132</v>
      </c>
      <c r="D69" s="6" t="s">
        <v>124</v>
      </c>
      <c r="E69" s="6" t="s">
        <v>29</v>
      </c>
      <c r="F69" s="6">
        <v>5</v>
      </c>
      <c r="G69" s="6">
        <v>1</v>
      </c>
      <c r="H69" s="1">
        <v>18.54</v>
      </c>
      <c r="I69" s="1">
        <v>19.32</v>
      </c>
      <c r="J69" s="6">
        <v>38</v>
      </c>
      <c r="K69" s="6">
        <v>16.2</v>
      </c>
      <c r="L69" s="6">
        <v>395</v>
      </c>
      <c r="M69" s="6">
        <v>395</v>
      </c>
      <c r="N69" s="6">
        <f t="shared" si="15"/>
        <v>98.75</v>
      </c>
      <c r="P69">
        <v>74.385473999999988</v>
      </c>
      <c r="Q69" s="6">
        <f t="shared" si="16"/>
        <v>316.85960624999996</v>
      </c>
      <c r="R69" s="6">
        <f t="shared" si="17"/>
        <v>500.3046414473684</v>
      </c>
      <c r="S69">
        <v>290.51519999999999</v>
      </c>
      <c r="T69" s="6">
        <f t="shared" si="18"/>
        <v>1367.1168499999999</v>
      </c>
      <c r="U69" s="6">
        <f t="shared" si="19"/>
        <v>2158.6055526315786</v>
      </c>
      <c r="AA69" s="6" t="s">
        <v>31</v>
      </c>
    </row>
    <row r="70" spans="1:30" x14ac:dyDescent="0.35">
      <c r="A70" s="6">
        <v>222</v>
      </c>
      <c r="B70" s="6" t="s">
        <v>107</v>
      </c>
      <c r="C70" s="6" t="s">
        <v>132</v>
      </c>
      <c r="D70" s="6" t="s">
        <v>124</v>
      </c>
      <c r="E70" s="6" t="s">
        <v>29</v>
      </c>
      <c r="F70" s="6">
        <v>5</v>
      </c>
      <c r="G70" s="6">
        <v>1</v>
      </c>
      <c r="H70" s="1">
        <v>18.559999999999999</v>
      </c>
      <c r="I70" s="1">
        <v>19.34</v>
      </c>
      <c r="J70" s="6">
        <v>38</v>
      </c>
      <c r="K70" s="6">
        <v>16.2</v>
      </c>
      <c r="L70" s="6">
        <v>422</v>
      </c>
      <c r="M70" s="6">
        <v>422</v>
      </c>
      <c r="N70" s="6">
        <f t="shared" si="15"/>
        <v>105.5</v>
      </c>
      <c r="P70">
        <v>51.439200000000007</v>
      </c>
      <c r="Q70" s="6">
        <f t="shared" si="16"/>
        <v>202.12823625000004</v>
      </c>
      <c r="R70" s="6">
        <f t="shared" si="17"/>
        <v>319.14984671052639</v>
      </c>
      <c r="S70">
        <v>287.99938999999995</v>
      </c>
      <c r="T70" s="6">
        <f t="shared" si="18"/>
        <v>1354.5377999999996</v>
      </c>
      <c r="U70" s="6">
        <f t="shared" si="19"/>
        <v>2138.7438947368414</v>
      </c>
      <c r="AA70" s="6" t="s">
        <v>31</v>
      </c>
    </row>
    <row r="71" spans="1:30" x14ac:dyDescent="0.35">
      <c r="A71" s="6">
        <v>223</v>
      </c>
      <c r="B71" s="6" t="s">
        <v>107</v>
      </c>
      <c r="C71" s="6" t="s">
        <v>132</v>
      </c>
      <c r="D71" s="6" t="s">
        <v>124</v>
      </c>
      <c r="E71" s="6" t="s">
        <v>29</v>
      </c>
      <c r="F71" s="6">
        <v>5</v>
      </c>
      <c r="G71" s="6">
        <v>1</v>
      </c>
      <c r="H71" s="1">
        <v>18.579999999999998</v>
      </c>
      <c r="I71" s="1">
        <v>19.350000000000001</v>
      </c>
      <c r="J71" s="6">
        <v>37</v>
      </c>
      <c r="K71" s="6">
        <v>16.2</v>
      </c>
      <c r="L71" s="6">
        <v>421</v>
      </c>
      <c r="M71" s="6">
        <v>421</v>
      </c>
      <c r="N71" s="6">
        <f t="shared" si="15"/>
        <v>105.25</v>
      </c>
      <c r="P71">
        <v>24.570486000000002</v>
      </c>
      <c r="Q71" s="6">
        <f t="shared" si="16"/>
        <v>67.784666250000015</v>
      </c>
      <c r="R71" s="6">
        <f t="shared" si="17"/>
        <v>109.92108040540542</v>
      </c>
      <c r="S71">
        <v>384.38813000000005</v>
      </c>
      <c r="T71" s="6">
        <f t="shared" si="18"/>
        <v>1836.4815000000001</v>
      </c>
      <c r="U71" s="6">
        <f t="shared" si="19"/>
        <v>2978.0781081081082</v>
      </c>
      <c r="AA71" s="6" t="s">
        <v>31</v>
      </c>
    </row>
    <row r="72" spans="1:30" x14ac:dyDescent="0.35">
      <c r="A72" s="6">
        <v>224</v>
      </c>
      <c r="B72" s="6" t="s">
        <v>107</v>
      </c>
      <c r="C72" s="6" t="s">
        <v>132</v>
      </c>
      <c r="D72" s="6" t="s">
        <v>124</v>
      </c>
      <c r="E72" s="6" t="s">
        <v>29</v>
      </c>
      <c r="F72" s="6">
        <v>5</v>
      </c>
      <c r="G72" s="6">
        <v>1</v>
      </c>
      <c r="H72" s="1">
        <v>19.010000000000002</v>
      </c>
      <c r="I72" s="1">
        <v>19.36</v>
      </c>
      <c r="J72" s="6">
        <v>35</v>
      </c>
      <c r="K72" s="6">
        <v>16.2</v>
      </c>
      <c r="L72" s="6">
        <v>338</v>
      </c>
      <c r="M72" s="6">
        <v>338</v>
      </c>
      <c r="N72" s="6">
        <f t="shared" si="15"/>
        <v>84.5</v>
      </c>
      <c r="P72">
        <v>61.392391500000002</v>
      </c>
      <c r="Q72" s="6">
        <f t="shared" si="16"/>
        <v>251.89419375</v>
      </c>
      <c r="R72" s="6">
        <f t="shared" si="17"/>
        <v>431.8186178571429</v>
      </c>
      <c r="S72">
        <v>252.68067999999997</v>
      </c>
      <c r="T72" s="6">
        <f t="shared" si="18"/>
        <v>1177.94425</v>
      </c>
      <c r="U72" s="6">
        <f t="shared" si="19"/>
        <v>2019.3329999999999</v>
      </c>
      <c r="AA72" s="6" t="s">
        <v>31</v>
      </c>
    </row>
    <row r="73" spans="1:30" x14ac:dyDescent="0.35">
      <c r="A73" s="6">
        <v>225</v>
      </c>
      <c r="B73" s="6" t="s">
        <v>107</v>
      </c>
      <c r="C73" s="6" t="s">
        <v>132</v>
      </c>
      <c r="D73" s="6" t="s">
        <v>124</v>
      </c>
      <c r="E73" s="6" t="s">
        <v>29</v>
      </c>
      <c r="F73" s="6">
        <v>5</v>
      </c>
      <c r="G73" s="6">
        <v>1</v>
      </c>
      <c r="H73" s="1">
        <v>19.02</v>
      </c>
      <c r="I73" s="1">
        <v>19.36</v>
      </c>
      <c r="J73" s="6">
        <v>34</v>
      </c>
      <c r="K73" s="6">
        <v>16.2</v>
      </c>
      <c r="L73" s="6">
        <v>394</v>
      </c>
      <c r="M73" s="6">
        <v>394</v>
      </c>
      <c r="N73" s="6">
        <f t="shared" si="15"/>
        <v>98.5</v>
      </c>
      <c r="P73">
        <v>63.647794500000003</v>
      </c>
      <c r="Q73" s="6">
        <f t="shared" si="16"/>
        <v>263.17120875000001</v>
      </c>
      <c r="R73" s="6">
        <f t="shared" si="17"/>
        <v>464.41978014705887</v>
      </c>
      <c r="S73">
        <v>254.7123</v>
      </c>
      <c r="T73" s="6">
        <f t="shared" si="18"/>
        <v>1188.1023500000001</v>
      </c>
      <c r="U73" s="6">
        <f t="shared" si="19"/>
        <v>2096.6512058823528</v>
      </c>
      <c r="AA73" s="6" t="s">
        <v>31</v>
      </c>
    </row>
    <row r="74" spans="1:30" x14ac:dyDescent="0.35">
      <c r="A74" s="6">
        <v>226</v>
      </c>
      <c r="B74" s="6" t="s">
        <v>107</v>
      </c>
      <c r="C74" s="6" t="s">
        <v>132</v>
      </c>
      <c r="D74" s="6" t="s">
        <v>124</v>
      </c>
      <c r="E74" s="6" t="s">
        <v>29</v>
      </c>
      <c r="F74" s="6">
        <v>5</v>
      </c>
      <c r="G74" s="6">
        <v>1</v>
      </c>
      <c r="H74" s="1">
        <v>19.059999999999999</v>
      </c>
      <c r="I74" s="1">
        <v>19.37</v>
      </c>
      <c r="J74" s="6">
        <v>31</v>
      </c>
      <c r="K74" s="6">
        <v>16.2</v>
      </c>
      <c r="L74" s="6">
        <v>485</v>
      </c>
      <c r="M74" s="6">
        <v>485</v>
      </c>
      <c r="N74" s="6">
        <f t="shared" si="15"/>
        <v>121.25</v>
      </c>
      <c r="P74">
        <v>26.2865535</v>
      </c>
      <c r="Q74" s="6">
        <f t="shared" si="16"/>
        <v>76.36500375</v>
      </c>
      <c r="R74" s="6">
        <f t="shared" si="17"/>
        <v>147.80323306451612</v>
      </c>
      <c r="S74">
        <v>403.35567999999995</v>
      </c>
      <c r="T74" s="6">
        <f t="shared" si="18"/>
        <v>1931.3192499999996</v>
      </c>
      <c r="U74" s="6">
        <f t="shared" si="19"/>
        <v>3738.0372580645153</v>
      </c>
      <c r="AA74" s="6" t="s">
        <v>31</v>
      </c>
    </row>
    <row r="75" spans="1:30" x14ac:dyDescent="0.35">
      <c r="A75" s="6">
        <v>227</v>
      </c>
      <c r="B75" s="6" t="s">
        <v>107</v>
      </c>
      <c r="C75" s="6" t="s">
        <v>132</v>
      </c>
      <c r="D75" s="6" t="s">
        <v>124</v>
      </c>
      <c r="E75" s="6" t="s">
        <v>29</v>
      </c>
      <c r="F75" s="6">
        <v>5</v>
      </c>
      <c r="G75" s="6">
        <v>1</v>
      </c>
      <c r="H75" s="1">
        <v>19.079999999999998</v>
      </c>
      <c r="I75" s="1">
        <v>19.38</v>
      </c>
      <c r="J75" s="6">
        <v>30</v>
      </c>
      <c r="K75" s="6">
        <v>16.2</v>
      </c>
      <c r="L75" s="6">
        <v>400</v>
      </c>
      <c r="M75" s="6">
        <v>400</v>
      </c>
      <c r="N75" s="6">
        <f t="shared" si="15"/>
        <v>100</v>
      </c>
      <c r="P75">
        <v>32.709549000000003</v>
      </c>
      <c r="Q75" s="6">
        <f t="shared" si="16"/>
        <v>108.47998125000002</v>
      </c>
      <c r="R75" s="6">
        <f t="shared" si="17"/>
        <v>216.95996250000005</v>
      </c>
      <c r="S75">
        <v>151.01036000000002</v>
      </c>
      <c r="T75" s="6">
        <f t="shared" si="18"/>
        <v>669.59265000000016</v>
      </c>
      <c r="U75" s="6">
        <f t="shared" si="19"/>
        <v>1339.1853000000003</v>
      </c>
      <c r="AA75" s="6" t="s">
        <v>31</v>
      </c>
    </row>
    <row r="76" spans="1:30" x14ac:dyDescent="0.35">
      <c r="A76" s="6">
        <v>228</v>
      </c>
      <c r="B76" s="6" t="s">
        <v>107</v>
      </c>
      <c r="C76" s="6" t="s">
        <v>132</v>
      </c>
      <c r="D76" s="6" t="s">
        <v>124</v>
      </c>
      <c r="E76" s="6" t="s">
        <v>29</v>
      </c>
      <c r="F76" s="6">
        <v>5</v>
      </c>
      <c r="G76" s="6">
        <v>1</v>
      </c>
      <c r="H76" s="1">
        <v>19.11</v>
      </c>
      <c r="I76" s="1">
        <v>19.399999999999999</v>
      </c>
      <c r="J76" s="6">
        <v>29</v>
      </c>
      <c r="K76" s="6">
        <v>16.2</v>
      </c>
      <c r="L76" s="6">
        <v>417</v>
      </c>
      <c r="M76" s="6">
        <v>417</v>
      </c>
      <c r="N76" s="6">
        <f t="shared" si="15"/>
        <v>104.25</v>
      </c>
      <c r="P76">
        <v>44.623960500000003</v>
      </c>
      <c r="Q76" s="6">
        <f t="shared" si="16"/>
        <v>168.05203875000004</v>
      </c>
      <c r="R76" s="6">
        <f t="shared" si="17"/>
        <v>347.69387327586219</v>
      </c>
      <c r="S76">
        <v>208.01025999999999</v>
      </c>
      <c r="T76" s="6">
        <f t="shared" si="18"/>
        <v>954.59214999999995</v>
      </c>
      <c r="U76" s="6">
        <f t="shared" si="19"/>
        <v>1975.0182413793104</v>
      </c>
      <c r="AA76" s="6" t="s">
        <v>31</v>
      </c>
    </row>
    <row r="77" spans="1:30" x14ac:dyDescent="0.35">
      <c r="A77" s="6">
        <v>229</v>
      </c>
      <c r="B77" s="6" t="s">
        <v>107</v>
      </c>
      <c r="C77" s="6" t="s">
        <v>132</v>
      </c>
      <c r="D77" s="6" t="s">
        <v>124</v>
      </c>
      <c r="E77" s="6" t="s">
        <v>29</v>
      </c>
      <c r="F77" s="6">
        <v>5</v>
      </c>
      <c r="G77" s="6">
        <v>1</v>
      </c>
      <c r="H77" s="1">
        <v>19.14</v>
      </c>
      <c r="I77" s="1">
        <v>19.41</v>
      </c>
      <c r="J77" s="6">
        <f>41-14</f>
        <v>27</v>
      </c>
      <c r="K77" s="6">
        <v>16.2</v>
      </c>
      <c r="L77" s="6">
        <v>199</v>
      </c>
      <c r="M77" s="6">
        <v>199</v>
      </c>
      <c r="N77" s="6">
        <f t="shared" si="15"/>
        <v>49.75</v>
      </c>
      <c r="P77">
        <v>43.054984500000003</v>
      </c>
      <c r="Q77" s="6">
        <f t="shared" si="16"/>
        <v>160.20715875000002</v>
      </c>
      <c r="R77" s="6">
        <f t="shared" si="17"/>
        <v>356.01590833333336</v>
      </c>
      <c r="S77">
        <v>319.86375000000004</v>
      </c>
      <c r="T77" s="6">
        <f t="shared" si="18"/>
        <v>1513.8596000000002</v>
      </c>
      <c r="U77" s="6">
        <f t="shared" si="19"/>
        <v>3364.1324444444449</v>
      </c>
      <c r="AA77" s="6" t="s">
        <v>31</v>
      </c>
    </row>
    <row r="78" spans="1:30" x14ac:dyDescent="0.35">
      <c r="A78" s="6">
        <v>230</v>
      </c>
      <c r="B78" s="6" t="s">
        <v>107</v>
      </c>
      <c r="C78" s="6" t="s">
        <v>132</v>
      </c>
      <c r="D78" s="6" t="s">
        <v>26</v>
      </c>
      <c r="E78" s="6" t="s">
        <v>29</v>
      </c>
      <c r="F78" s="6">
        <v>4</v>
      </c>
      <c r="G78" s="6">
        <v>1</v>
      </c>
      <c r="H78" s="1">
        <v>19.170000000000002</v>
      </c>
      <c r="I78" s="1">
        <v>19.420000000000002</v>
      </c>
      <c r="J78" s="6">
        <v>28</v>
      </c>
      <c r="K78" s="6">
        <v>16.2</v>
      </c>
      <c r="L78" s="6">
        <v>208</v>
      </c>
      <c r="M78" s="6">
        <v>208</v>
      </c>
      <c r="N78" s="6">
        <f t="shared" si="15"/>
        <v>52</v>
      </c>
      <c r="O78" s="6"/>
      <c r="P78">
        <v>23.8350285</v>
      </c>
      <c r="Q78" s="6">
        <f t="shared" si="16"/>
        <v>51.285903000000005</v>
      </c>
      <c r="R78" s="6">
        <f t="shared" si="17"/>
        <v>109.89836357142859</v>
      </c>
      <c r="S78">
        <v>261.00105000000008</v>
      </c>
      <c r="T78" s="6">
        <f t="shared" si="18"/>
        <v>975.63688000000025</v>
      </c>
      <c r="U78" s="6">
        <f t="shared" si="19"/>
        <v>2090.6504571428577</v>
      </c>
      <c r="AA78" s="6" t="s">
        <v>31</v>
      </c>
    </row>
    <row r="79" spans="1:30" x14ac:dyDescent="0.35">
      <c r="A79" s="6">
        <v>231</v>
      </c>
      <c r="B79" s="6" t="s">
        <v>107</v>
      </c>
      <c r="C79" s="6" t="s">
        <v>132</v>
      </c>
      <c r="D79" s="6" t="s">
        <v>26</v>
      </c>
      <c r="E79" s="6" t="s">
        <v>29</v>
      </c>
      <c r="F79" s="6">
        <v>2.5</v>
      </c>
      <c r="G79" s="6">
        <v>1</v>
      </c>
      <c r="H79" s="1">
        <v>19.45</v>
      </c>
      <c r="I79" s="1">
        <v>20.18</v>
      </c>
      <c r="J79" s="6">
        <v>33</v>
      </c>
      <c r="K79" s="6">
        <v>16.2</v>
      </c>
      <c r="L79" s="6">
        <v>168</v>
      </c>
      <c r="M79" s="6">
        <v>168</v>
      </c>
      <c r="N79" s="6">
        <f t="shared" si="15"/>
        <v>42</v>
      </c>
      <c r="O79" s="6"/>
      <c r="P79">
        <v>19.716466499999999</v>
      </c>
      <c r="Q79" s="6">
        <f t="shared" si="16"/>
        <v>21.757284375000001</v>
      </c>
      <c r="R79" s="6">
        <f t="shared" si="17"/>
        <v>39.558698863636366</v>
      </c>
      <c r="S79">
        <v>358.24451999999997</v>
      </c>
      <c r="T79" s="6">
        <f t="shared" si="18"/>
        <v>852.88172499999985</v>
      </c>
      <c r="U79" s="6">
        <f t="shared" si="19"/>
        <v>1550.6940454545452</v>
      </c>
      <c r="Y79" s="8">
        <v>52.430476865432681</v>
      </c>
      <c r="Z79" s="8">
        <v>16.328197300791</v>
      </c>
      <c r="AA79" s="6" t="s">
        <v>31</v>
      </c>
      <c r="AB79" s="8">
        <v>3.2110389101491776</v>
      </c>
      <c r="AC79" s="8">
        <v>-16.232705436684963</v>
      </c>
      <c r="AD79" s="8">
        <v>11.011816202365111</v>
      </c>
    </row>
    <row r="80" spans="1:30" x14ac:dyDescent="0.35">
      <c r="A80" s="6">
        <v>232</v>
      </c>
      <c r="B80" s="6" t="s">
        <v>107</v>
      </c>
      <c r="C80" s="6" t="s">
        <v>132</v>
      </c>
      <c r="D80" s="6" t="s">
        <v>26</v>
      </c>
      <c r="E80" s="6" t="s">
        <v>29</v>
      </c>
      <c r="F80" s="6">
        <v>2.5</v>
      </c>
      <c r="G80" s="6">
        <v>1</v>
      </c>
      <c r="H80" s="1">
        <v>19.48</v>
      </c>
      <c r="I80" s="1">
        <v>20.21</v>
      </c>
      <c r="J80" s="6">
        <v>33</v>
      </c>
      <c r="K80" s="6">
        <v>16.2</v>
      </c>
      <c r="L80" s="6">
        <v>149</v>
      </c>
      <c r="M80" s="6">
        <v>149</v>
      </c>
      <c r="N80" s="6">
        <f t="shared" si="15"/>
        <v>37.25</v>
      </c>
      <c r="O80" s="6"/>
      <c r="P80">
        <v>21.873808499999999</v>
      </c>
      <c r="Q80" s="6">
        <f t="shared" si="16"/>
        <v>27.150639375000001</v>
      </c>
      <c r="R80" s="6">
        <f t="shared" si="17"/>
        <v>49.364798863636366</v>
      </c>
      <c r="S80">
        <v>174.62585000000001</v>
      </c>
      <c r="T80" s="6">
        <f t="shared" si="18"/>
        <v>393.83505000000002</v>
      </c>
      <c r="U80" s="6">
        <f t="shared" si="19"/>
        <v>716.06372727272731</v>
      </c>
      <c r="AA80" s="6" t="s">
        <v>31</v>
      </c>
    </row>
    <row r="81" spans="1:27" x14ac:dyDescent="0.35">
      <c r="A81" s="6">
        <v>233</v>
      </c>
      <c r="B81" s="6" t="s">
        <v>107</v>
      </c>
      <c r="C81" s="6" t="s">
        <v>132</v>
      </c>
      <c r="D81" s="6" t="s">
        <v>26</v>
      </c>
      <c r="E81" s="6" t="s">
        <v>29</v>
      </c>
      <c r="F81" s="6">
        <v>2.5</v>
      </c>
      <c r="G81" s="6">
        <v>1</v>
      </c>
      <c r="H81" s="1">
        <v>19.489999999999998</v>
      </c>
      <c r="I81" s="1">
        <v>20.22</v>
      </c>
      <c r="J81" s="6">
        <v>33</v>
      </c>
      <c r="K81" s="6">
        <v>16.2</v>
      </c>
      <c r="L81" s="6">
        <v>127</v>
      </c>
      <c r="M81" s="6">
        <v>127</v>
      </c>
      <c r="N81" s="6">
        <f t="shared" si="15"/>
        <v>31.75</v>
      </c>
      <c r="O81" s="6"/>
      <c r="P81" t="s">
        <v>31</v>
      </c>
      <c r="Q81" s="6" t="s">
        <v>31</v>
      </c>
      <c r="R81" s="6" t="s">
        <v>31</v>
      </c>
      <c r="S81">
        <v>205.88484000000003</v>
      </c>
      <c r="T81" s="6">
        <f t="shared" si="18"/>
        <v>471.98252500000012</v>
      </c>
      <c r="U81" s="6">
        <f t="shared" si="19"/>
        <v>858.15004545454565</v>
      </c>
      <c r="AA81" s="6" t="s">
        <v>31</v>
      </c>
    </row>
    <row r="82" spans="1:27" x14ac:dyDescent="0.35">
      <c r="A82" s="6">
        <v>234</v>
      </c>
      <c r="B82" s="6" t="s">
        <v>107</v>
      </c>
      <c r="C82" s="6" t="s">
        <v>132</v>
      </c>
      <c r="D82" s="6" t="s">
        <v>26</v>
      </c>
      <c r="E82" s="6" t="s">
        <v>29</v>
      </c>
      <c r="F82" s="6">
        <v>2.5</v>
      </c>
      <c r="G82" s="6">
        <v>1</v>
      </c>
      <c r="H82" s="1">
        <v>19.510000000000002</v>
      </c>
      <c r="I82" s="1">
        <v>20.23</v>
      </c>
      <c r="J82" s="6">
        <v>32</v>
      </c>
      <c r="K82" s="6">
        <v>16.2</v>
      </c>
      <c r="L82" s="6">
        <v>110</v>
      </c>
      <c r="M82" s="6">
        <v>110</v>
      </c>
      <c r="N82" s="6">
        <f t="shared" si="15"/>
        <v>27.5</v>
      </c>
      <c r="O82" s="6"/>
      <c r="P82">
        <v>20.255801999999999</v>
      </c>
      <c r="Q82" s="6">
        <f t="shared" ref="Q82:Q94" si="20">(P82-AVERAGE($P$93,$P$94))*F82</f>
        <v>23.105623125000001</v>
      </c>
      <c r="R82" s="6">
        <f t="shared" ref="R82:R92" si="21">(Q82/J82*60)/G82</f>
        <v>43.323043359374999</v>
      </c>
      <c r="S82">
        <v>305.19650000000001</v>
      </c>
      <c r="T82" s="6">
        <f t="shared" si="18"/>
        <v>720.26167499999997</v>
      </c>
      <c r="U82" s="6">
        <f t="shared" si="19"/>
        <v>1350.490640625</v>
      </c>
      <c r="AA82" s="6" t="s">
        <v>31</v>
      </c>
    </row>
    <row r="83" spans="1:27" x14ac:dyDescent="0.35">
      <c r="A83" s="6">
        <v>235</v>
      </c>
      <c r="B83" s="6" t="s">
        <v>107</v>
      </c>
      <c r="C83" s="6" t="s">
        <v>132</v>
      </c>
      <c r="D83" s="6" t="s">
        <v>26</v>
      </c>
      <c r="E83" s="6" t="s">
        <v>29</v>
      </c>
      <c r="F83" s="6">
        <v>2.5</v>
      </c>
      <c r="G83" s="6">
        <v>1</v>
      </c>
      <c r="H83" s="1">
        <v>19.52</v>
      </c>
      <c r="I83" s="1">
        <v>20.239999999999998</v>
      </c>
      <c r="J83" s="6">
        <v>32</v>
      </c>
      <c r="K83" s="6">
        <v>16.2</v>
      </c>
      <c r="L83" s="6">
        <v>95</v>
      </c>
      <c r="M83" s="6">
        <v>95</v>
      </c>
      <c r="N83" s="6">
        <f t="shared" si="15"/>
        <v>23.75</v>
      </c>
      <c r="O83" s="6"/>
      <c r="P83">
        <v>22.511204999999997</v>
      </c>
      <c r="Q83" s="6">
        <f t="shared" si="20"/>
        <v>28.744130624999997</v>
      </c>
      <c r="R83" s="6">
        <f t="shared" si="21"/>
        <v>53.89524492187499</v>
      </c>
      <c r="S83">
        <v>272.54574000000002</v>
      </c>
      <c r="T83" s="6">
        <f t="shared" si="18"/>
        <v>638.63477499999999</v>
      </c>
      <c r="U83" s="6">
        <f t="shared" si="19"/>
        <v>1197.4402031249999</v>
      </c>
      <c r="AA83" s="6" t="s">
        <v>31</v>
      </c>
    </row>
    <row r="84" spans="1:27" x14ac:dyDescent="0.35">
      <c r="A84" s="6">
        <v>236</v>
      </c>
      <c r="B84" s="6" t="s">
        <v>107</v>
      </c>
      <c r="C84" s="6" t="s">
        <v>132</v>
      </c>
      <c r="D84" s="6" t="s">
        <v>26</v>
      </c>
      <c r="E84" s="6" t="s">
        <v>29</v>
      </c>
      <c r="F84" s="6">
        <v>2.5</v>
      </c>
      <c r="G84" s="6">
        <v>1</v>
      </c>
      <c r="H84" s="1">
        <v>19.53</v>
      </c>
      <c r="I84" s="1">
        <v>20.260000000000002</v>
      </c>
      <c r="J84" s="6">
        <v>33</v>
      </c>
      <c r="K84" s="6">
        <v>16.2</v>
      </c>
      <c r="L84" s="6">
        <v>89</v>
      </c>
      <c r="M84" s="6">
        <v>89</v>
      </c>
      <c r="N84" s="6">
        <f t="shared" si="15"/>
        <v>22.25</v>
      </c>
      <c r="P84">
        <v>22.952479499999999</v>
      </c>
      <c r="Q84" s="6">
        <f t="shared" si="20"/>
        <v>29.847316875000001</v>
      </c>
      <c r="R84" s="6">
        <f t="shared" si="21"/>
        <v>54.267848863636367</v>
      </c>
      <c r="S84">
        <v>175.35607999999999</v>
      </c>
      <c r="T84" s="6">
        <f t="shared" si="18"/>
        <v>395.66062499999998</v>
      </c>
      <c r="U84" s="6">
        <f t="shared" si="19"/>
        <v>719.38295454545448</v>
      </c>
      <c r="AA84" s="6" t="s">
        <v>31</v>
      </c>
    </row>
    <row r="85" spans="1:27" x14ac:dyDescent="0.35">
      <c r="A85" s="6">
        <v>237</v>
      </c>
      <c r="B85" s="6" t="s">
        <v>107</v>
      </c>
      <c r="C85" s="6" t="s">
        <v>132</v>
      </c>
      <c r="D85" s="6" t="s">
        <v>26</v>
      </c>
      <c r="E85" s="6" t="s">
        <v>29</v>
      </c>
      <c r="F85" s="6">
        <v>2.5</v>
      </c>
      <c r="G85" s="6">
        <v>1</v>
      </c>
      <c r="H85" s="1">
        <v>19.55</v>
      </c>
      <c r="I85" s="1">
        <v>20.27</v>
      </c>
      <c r="J85" s="6">
        <v>32</v>
      </c>
      <c r="K85" s="6">
        <v>16.2</v>
      </c>
      <c r="L85" s="6">
        <v>98</v>
      </c>
      <c r="M85" s="6">
        <v>98</v>
      </c>
      <c r="N85" s="6">
        <f t="shared" si="15"/>
        <v>24.5</v>
      </c>
      <c r="P85">
        <v>18.098459999999999</v>
      </c>
      <c r="Q85" s="6">
        <f t="shared" si="20"/>
        <v>17.712268125000001</v>
      </c>
      <c r="R85" s="6">
        <f t="shared" si="21"/>
        <v>33.210502734375005</v>
      </c>
      <c r="S85">
        <v>236.60069999999999</v>
      </c>
      <c r="T85" s="6">
        <f t="shared" si="18"/>
        <v>548.77217500000006</v>
      </c>
      <c r="U85" s="6">
        <f t="shared" si="19"/>
        <v>1028.9478281250001</v>
      </c>
      <c r="AA85" s="6" t="s">
        <v>31</v>
      </c>
    </row>
    <row r="86" spans="1:27" x14ac:dyDescent="0.35">
      <c r="A86" s="6">
        <v>238</v>
      </c>
      <c r="B86" s="6" t="s">
        <v>107</v>
      </c>
      <c r="C86" s="6" t="s">
        <v>132</v>
      </c>
      <c r="D86" s="6" t="s">
        <v>26</v>
      </c>
      <c r="E86" s="6" t="s">
        <v>29</v>
      </c>
      <c r="F86" s="6">
        <v>2</v>
      </c>
      <c r="G86" s="6">
        <v>1</v>
      </c>
      <c r="H86" s="1">
        <v>19.579999999999998</v>
      </c>
      <c r="I86" s="1">
        <v>20.32</v>
      </c>
      <c r="J86" s="6">
        <v>34</v>
      </c>
      <c r="K86" s="6">
        <v>16.2</v>
      </c>
      <c r="L86" s="6">
        <v>68</v>
      </c>
      <c r="M86" s="6">
        <v>68</v>
      </c>
      <c r="N86" s="6">
        <f t="shared" si="15"/>
        <v>17</v>
      </c>
      <c r="P86">
        <v>22.707327000000003</v>
      </c>
      <c r="Q86" s="6">
        <f t="shared" si="20"/>
        <v>23.387548500000008</v>
      </c>
      <c r="R86" s="6">
        <f t="shared" si="21"/>
        <v>41.272144411764714</v>
      </c>
      <c r="S86">
        <v>247.23587000000001</v>
      </c>
      <c r="T86" s="6">
        <f t="shared" si="18"/>
        <v>460.28808000000004</v>
      </c>
      <c r="U86" s="6">
        <f t="shared" si="19"/>
        <v>812.27308235294117</v>
      </c>
      <c r="AA86" s="6" t="s">
        <v>31</v>
      </c>
    </row>
    <row r="87" spans="1:27" x14ac:dyDescent="0.35">
      <c r="A87" s="6">
        <v>239</v>
      </c>
      <c r="B87" s="6" t="s">
        <v>107</v>
      </c>
      <c r="C87" s="6" t="s">
        <v>132</v>
      </c>
      <c r="D87" s="6" t="s">
        <v>26</v>
      </c>
      <c r="E87" s="6" t="s">
        <v>66</v>
      </c>
      <c r="F87" s="6">
        <v>0.4</v>
      </c>
      <c r="G87" s="6">
        <v>1</v>
      </c>
      <c r="H87" s="1">
        <v>20.010000000000002</v>
      </c>
      <c r="I87" s="1">
        <v>20.34</v>
      </c>
      <c r="J87" s="6">
        <v>33</v>
      </c>
      <c r="K87" s="6">
        <v>16.2</v>
      </c>
      <c r="L87" s="6">
        <v>24</v>
      </c>
      <c r="M87" s="6">
        <v>24</v>
      </c>
      <c r="N87" s="6">
        <f t="shared" si="15"/>
        <v>6</v>
      </c>
      <c r="P87">
        <v>23.491814999999999</v>
      </c>
      <c r="Q87" s="6">
        <f t="shared" si="20"/>
        <v>4.9913049000000003</v>
      </c>
      <c r="R87" s="6">
        <f t="shared" si="21"/>
        <v>9.075099818181819</v>
      </c>
      <c r="S87">
        <v>189.65436</v>
      </c>
      <c r="T87" s="6">
        <f t="shared" si="18"/>
        <v>69.02501199999999</v>
      </c>
      <c r="U87" s="6">
        <f t="shared" si="19"/>
        <v>125.50002181818181</v>
      </c>
      <c r="AA87" s="6" t="s">
        <v>31</v>
      </c>
    </row>
    <row r="88" spans="1:27" x14ac:dyDescent="0.35">
      <c r="A88" s="6">
        <v>240</v>
      </c>
      <c r="B88" s="6" t="s">
        <v>107</v>
      </c>
      <c r="C88" s="6" t="s">
        <v>132</v>
      </c>
      <c r="D88" s="6" t="s">
        <v>26</v>
      </c>
      <c r="E88" s="6" t="s">
        <v>66</v>
      </c>
      <c r="F88" s="6">
        <v>0.4</v>
      </c>
      <c r="G88" s="6">
        <v>1</v>
      </c>
      <c r="H88" s="1">
        <v>20.02</v>
      </c>
      <c r="I88" s="1">
        <v>20.350000000000001</v>
      </c>
      <c r="J88" s="6">
        <v>33</v>
      </c>
      <c r="K88" s="6">
        <v>16.2</v>
      </c>
      <c r="L88" s="6">
        <v>24</v>
      </c>
      <c r="M88" s="6">
        <v>24</v>
      </c>
      <c r="N88" s="6">
        <f t="shared" si="15"/>
        <v>6</v>
      </c>
      <c r="P88">
        <v>19.128100499999999</v>
      </c>
      <c r="Q88" s="6">
        <f t="shared" si="20"/>
        <v>3.2458191000000003</v>
      </c>
      <c r="R88" s="6">
        <f t="shared" si="21"/>
        <v>5.9014892727272734</v>
      </c>
      <c r="S88">
        <v>294.79776000000004</v>
      </c>
      <c r="T88" s="6">
        <f t="shared" si="18"/>
        <v>111.08237200000002</v>
      </c>
      <c r="U88" s="6">
        <f t="shared" si="19"/>
        <v>201.96794909090912</v>
      </c>
      <c r="AA88" s="6" t="s">
        <v>31</v>
      </c>
    </row>
    <row r="89" spans="1:27" x14ac:dyDescent="0.35">
      <c r="A89" s="6">
        <v>241</v>
      </c>
      <c r="B89" s="6" t="s">
        <v>107</v>
      </c>
      <c r="C89" s="6" t="s">
        <v>132</v>
      </c>
      <c r="D89" s="6" t="s">
        <v>26</v>
      </c>
      <c r="E89" s="6" t="s">
        <v>66</v>
      </c>
      <c r="F89" s="6">
        <v>0.4</v>
      </c>
      <c r="G89" s="6">
        <v>1</v>
      </c>
      <c r="H89" s="1">
        <v>20.03</v>
      </c>
      <c r="I89" s="1">
        <v>20.36</v>
      </c>
      <c r="J89" s="6">
        <v>33</v>
      </c>
      <c r="K89" s="6">
        <v>16.2</v>
      </c>
      <c r="L89" s="6">
        <v>31</v>
      </c>
      <c r="M89" s="6">
        <v>31</v>
      </c>
      <c r="N89" s="6">
        <f t="shared" si="15"/>
        <v>7.75</v>
      </c>
      <c r="P89">
        <v>33.297915000000003</v>
      </c>
      <c r="Q89" s="6">
        <f t="shared" si="20"/>
        <v>8.9137449000000029</v>
      </c>
      <c r="R89" s="6">
        <f t="shared" si="21"/>
        <v>16.206808909090913</v>
      </c>
      <c r="S89">
        <v>394.57410000000004</v>
      </c>
      <c r="T89" s="6">
        <f t="shared" si="18"/>
        <v>150.99290800000003</v>
      </c>
      <c r="U89" s="6">
        <f t="shared" si="19"/>
        <v>274.53256000000005</v>
      </c>
      <c r="AA89" s="6" t="s">
        <v>31</v>
      </c>
    </row>
    <row r="90" spans="1:27" x14ac:dyDescent="0.35">
      <c r="A90" s="6">
        <v>242</v>
      </c>
      <c r="B90" s="6" t="s">
        <v>107</v>
      </c>
      <c r="C90" s="6" t="s">
        <v>132</v>
      </c>
      <c r="D90" s="6" t="s">
        <v>26</v>
      </c>
      <c r="E90" s="6" t="s">
        <v>29</v>
      </c>
      <c r="F90" s="6">
        <v>2</v>
      </c>
      <c r="G90" s="6">
        <v>1</v>
      </c>
      <c r="H90" s="1">
        <v>20.04</v>
      </c>
      <c r="I90" s="1">
        <v>20.37</v>
      </c>
      <c r="J90" s="6">
        <v>33</v>
      </c>
      <c r="K90" s="6">
        <v>16.2</v>
      </c>
      <c r="L90" s="6">
        <v>40</v>
      </c>
      <c r="M90" s="6">
        <v>40</v>
      </c>
      <c r="N90" s="6">
        <f t="shared" si="15"/>
        <v>10</v>
      </c>
      <c r="P90">
        <v>18.392643000000003</v>
      </c>
      <c r="Q90" s="6">
        <f t="shared" si="20"/>
        <v>14.758180500000009</v>
      </c>
      <c r="R90" s="6">
        <f t="shared" si="21"/>
        <v>26.833055454545473</v>
      </c>
      <c r="S90">
        <v>148.11205999999999</v>
      </c>
      <c r="T90" s="6">
        <f t="shared" si="18"/>
        <v>262.04045999999994</v>
      </c>
      <c r="U90" s="6">
        <f t="shared" si="19"/>
        <v>476.4371999999999</v>
      </c>
      <c r="AA90" s="6" t="s">
        <v>31</v>
      </c>
    </row>
    <row r="91" spans="1:27" x14ac:dyDescent="0.35">
      <c r="A91" s="6">
        <v>243</v>
      </c>
      <c r="B91" s="6" t="s">
        <v>107</v>
      </c>
      <c r="C91" s="6" t="s">
        <v>132</v>
      </c>
      <c r="D91" s="6" t="s">
        <v>26</v>
      </c>
      <c r="E91" s="6" t="s">
        <v>29</v>
      </c>
      <c r="F91" s="6">
        <v>2</v>
      </c>
      <c r="G91" s="6">
        <v>1</v>
      </c>
      <c r="H91" s="1">
        <v>20.07</v>
      </c>
      <c r="I91" s="1">
        <v>20.38</v>
      </c>
      <c r="J91" s="6">
        <v>31</v>
      </c>
      <c r="K91" s="6">
        <v>16.2</v>
      </c>
      <c r="L91" s="6">
        <v>36</v>
      </c>
      <c r="M91" s="6">
        <v>36</v>
      </c>
      <c r="N91" s="6">
        <f t="shared" si="15"/>
        <v>9</v>
      </c>
      <c r="P91">
        <v>19.961618999999999</v>
      </c>
      <c r="Q91" s="6">
        <f t="shared" si="20"/>
        <v>17.8961325</v>
      </c>
      <c r="R91" s="6">
        <f t="shared" si="21"/>
        <v>34.637675806451618</v>
      </c>
      <c r="S91">
        <v>165.92114000000001</v>
      </c>
      <c r="T91" s="6">
        <f t="shared" si="18"/>
        <v>297.65862000000004</v>
      </c>
      <c r="U91" s="6">
        <f t="shared" si="19"/>
        <v>576.11345806451618</v>
      </c>
      <c r="AA91" s="6" t="s">
        <v>31</v>
      </c>
    </row>
    <row r="92" spans="1:27" x14ac:dyDescent="0.35">
      <c r="A92" s="6">
        <v>244</v>
      </c>
      <c r="B92" s="6" t="s">
        <v>107</v>
      </c>
      <c r="C92" s="6" t="s">
        <v>132</v>
      </c>
      <c r="D92" s="6" t="s">
        <v>26</v>
      </c>
      <c r="E92" s="6" t="s">
        <v>29</v>
      </c>
      <c r="F92" s="6">
        <v>2.5</v>
      </c>
      <c r="G92" s="6">
        <v>1</v>
      </c>
      <c r="H92" s="1">
        <v>20.09</v>
      </c>
      <c r="I92" s="1">
        <v>20.39</v>
      </c>
      <c r="J92" s="6">
        <v>30</v>
      </c>
      <c r="K92" s="6">
        <v>16.2</v>
      </c>
      <c r="L92" s="6">
        <v>45</v>
      </c>
      <c r="M92" s="6">
        <v>45</v>
      </c>
      <c r="N92" s="6">
        <f t="shared" si="15"/>
        <v>11.25</v>
      </c>
      <c r="P92">
        <v>19.863558000000001</v>
      </c>
      <c r="Q92" s="6">
        <f t="shared" si="20"/>
        <v>22.125013125000006</v>
      </c>
      <c r="R92" s="6">
        <f t="shared" si="21"/>
        <v>44.250026250000012</v>
      </c>
      <c r="S92">
        <v>77.704999999999984</v>
      </c>
      <c r="T92" s="6">
        <f t="shared" si="18"/>
        <v>151.53292499999995</v>
      </c>
      <c r="U92" s="6">
        <f t="shared" si="19"/>
        <v>303.0658499999999</v>
      </c>
      <c r="AA92" s="6" t="s">
        <v>31</v>
      </c>
    </row>
    <row r="93" spans="1:27" x14ac:dyDescent="0.35">
      <c r="A93" s="6">
        <v>245</v>
      </c>
      <c r="B93" s="6" t="s">
        <v>107</v>
      </c>
      <c r="C93" s="6" t="s">
        <v>132</v>
      </c>
      <c r="D93" s="6" t="s">
        <v>32</v>
      </c>
      <c r="E93" s="6" t="s">
        <v>29</v>
      </c>
      <c r="F93" s="6">
        <v>5</v>
      </c>
      <c r="G93" s="6" t="s">
        <v>31</v>
      </c>
      <c r="H93" s="1">
        <v>20.149999999999999</v>
      </c>
      <c r="I93" s="1">
        <v>20.55</v>
      </c>
      <c r="J93" s="6">
        <v>40</v>
      </c>
      <c r="K93" s="6">
        <v>16.2</v>
      </c>
      <c r="L93" s="6" t="s">
        <v>31</v>
      </c>
      <c r="M93" s="6" t="s">
        <v>31</v>
      </c>
      <c r="N93" s="6" t="s">
        <v>31</v>
      </c>
      <c r="P93">
        <v>9.1749089999999995</v>
      </c>
      <c r="Q93" s="6">
        <f t="shared" si="20"/>
        <v>-9.1932187499999962</v>
      </c>
      <c r="R93" s="6" t="s">
        <v>31</v>
      </c>
      <c r="S93">
        <v>11.996390000000002</v>
      </c>
      <c r="T93" s="6">
        <f t="shared" si="18"/>
        <v>-25.4772</v>
      </c>
      <c r="U93" s="6" t="s">
        <v>31</v>
      </c>
      <c r="AA93" s="6" t="s">
        <v>31</v>
      </c>
    </row>
    <row r="94" spans="1:27" x14ac:dyDescent="0.35">
      <c r="A94" s="6">
        <v>246</v>
      </c>
      <c r="B94" s="6" t="s">
        <v>107</v>
      </c>
      <c r="C94" s="6" t="s">
        <v>132</v>
      </c>
      <c r="D94" s="6" t="s">
        <v>34</v>
      </c>
      <c r="E94" s="6" t="s">
        <v>66</v>
      </c>
      <c r="F94" s="6">
        <v>0.4</v>
      </c>
      <c r="G94" s="6">
        <v>1</v>
      </c>
      <c r="H94" s="1">
        <v>20.18</v>
      </c>
      <c r="I94" s="1">
        <v>20.55</v>
      </c>
      <c r="J94" s="6">
        <v>37</v>
      </c>
      <c r="K94" s="6">
        <v>16.2</v>
      </c>
      <c r="L94" s="6" t="s">
        <v>31</v>
      </c>
      <c r="M94" s="6" t="s">
        <v>31</v>
      </c>
      <c r="N94" s="6" t="s">
        <v>31</v>
      </c>
      <c r="P94">
        <v>12.8521965</v>
      </c>
      <c r="Q94" s="6">
        <f t="shared" si="20"/>
        <v>0.73545750000000043</v>
      </c>
      <c r="R94" s="6">
        <f t="shared" ref="R94:R125" si="22">(Q94/J94*60)/G94</f>
        <v>1.1926337837837846</v>
      </c>
      <c r="S94">
        <v>22.187270000000005</v>
      </c>
      <c r="T94" s="6">
        <f t="shared" si="18"/>
        <v>2.0381760000000013</v>
      </c>
      <c r="U94" s="6">
        <f t="shared" si="19"/>
        <v>3.3051502702702726</v>
      </c>
      <c r="AA94" s="6" t="s">
        <v>31</v>
      </c>
    </row>
    <row r="95" spans="1:27" x14ac:dyDescent="0.35">
      <c r="A95" s="6">
        <v>247</v>
      </c>
      <c r="B95" s="6" t="s">
        <v>113</v>
      </c>
      <c r="C95" s="6" t="s">
        <v>132</v>
      </c>
      <c r="D95" s="6" t="s">
        <v>124</v>
      </c>
      <c r="E95" s="6" t="s">
        <v>29</v>
      </c>
      <c r="F95" s="6">
        <v>5</v>
      </c>
      <c r="G95" s="6">
        <v>1</v>
      </c>
      <c r="H95" s="1">
        <v>10.38</v>
      </c>
      <c r="I95" s="1">
        <v>11.17</v>
      </c>
      <c r="J95" s="6">
        <f>22+17</f>
        <v>39</v>
      </c>
      <c r="K95" s="6">
        <v>15.9</v>
      </c>
      <c r="L95" s="6">
        <v>238</v>
      </c>
      <c r="M95" s="6">
        <v>238</v>
      </c>
      <c r="N95" s="6">
        <f t="shared" ref="N95:N113" si="23">M95*0.25</f>
        <v>59.5</v>
      </c>
      <c r="P95">
        <v>40.946673000000004</v>
      </c>
      <c r="Q95" s="6">
        <f t="shared" ref="Q95:Q115" si="24">(P95-AVERAGE($P$114,$P$115))*F95</f>
        <v>135.07902750000002</v>
      </c>
      <c r="R95" s="6">
        <f t="shared" si="22"/>
        <v>207.81388846153851</v>
      </c>
      <c r="S95">
        <v>465.25965000000002</v>
      </c>
      <c r="T95" s="6">
        <f>(S95-AVERAGE($S$114,$S$115))*F95</f>
        <v>2226.1852000000003</v>
      </c>
      <c r="U95" s="6">
        <f t="shared" si="19"/>
        <v>3424.9003076923082</v>
      </c>
      <c r="AA95" s="6" t="s">
        <v>31</v>
      </c>
    </row>
    <row r="96" spans="1:27" x14ac:dyDescent="0.35">
      <c r="A96" s="6">
        <v>248</v>
      </c>
      <c r="B96" s="6" t="s">
        <v>113</v>
      </c>
      <c r="C96" s="6" t="s">
        <v>132</v>
      </c>
      <c r="D96" s="6" t="s">
        <v>124</v>
      </c>
      <c r="E96" s="6" t="s">
        <v>29</v>
      </c>
      <c r="F96" s="6">
        <v>5</v>
      </c>
      <c r="G96" s="6">
        <v>1</v>
      </c>
      <c r="H96" s="1">
        <v>10.4</v>
      </c>
      <c r="I96" s="1">
        <v>11.19</v>
      </c>
      <c r="J96" s="6">
        <v>39</v>
      </c>
      <c r="K96" s="6">
        <v>15.9</v>
      </c>
      <c r="L96" s="6">
        <v>304</v>
      </c>
      <c r="M96" s="6">
        <v>304</v>
      </c>
      <c r="N96" s="6">
        <f t="shared" si="23"/>
        <v>76</v>
      </c>
      <c r="P96">
        <v>52.468840499999999</v>
      </c>
      <c r="Q96" s="6">
        <f t="shared" si="24"/>
        <v>192.689865</v>
      </c>
      <c r="R96" s="6">
        <f t="shared" si="22"/>
        <v>296.44594615384619</v>
      </c>
      <c r="S96">
        <v>456.55229899999995</v>
      </c>
      <c r="T96" s="6">
        <f t="shared" ref="T96:T115" si="25">(S96-AVERAGE($S$114,$S$115))*F96</f>
        <v>2182.6484449999998</v>
      </c>
      <c r="U96" s="6">
        <f t="shared" si="19"/>
        <v>3357.9206846153843</v>
      </c>
      <c r="AA96" s="6" t="s">
        <v>31</v>
      </c>
    </row>
    <row r="97" spans="1:30" x14ac:dyDescent="0.35">
      <c r="A97" s="6">
        <v>249</v>
      </c>
      <c r="B97" s="6" t="s">
        <v>113</v>
      </c>
      <c r="C97" s="6" t="s">
        <v>132</v>
      </c>
      <c r="D97" s="6" t="s">
        <v>26</v>
      </c>
      <c r="E97" s="6" t="s">
        <v>66</v>
      </c>
      <c r="F97" s="6">
        <v>0.4</v>
      </c>
      <c r="G97" s="6">
        <v>1</v>
      </c>
      <c r="H97" s="1">
        <v>10.42</v>
      </c>
      <c r="I97" s="1">
        <v>11.23</v>
      </c>
      <c r="J97" s="6">
        <f>18+23</f>
        <v>41</v>
      </c>
      <c r="K97" s="6">
        <v>15.9</v>
      </c>
      <c r="L97" s="6">
        <v>15</v>
      </c>
      <c r="M97" s="6">
        <v>15</v>
      </c>
      <c r="N97" s="6">
        <f t="shared" si="23"/>
        <v>3.75</v>
      </c>
      <c r="O97" s="6"/>
      <c r="P97">
        <v>22.4621745</v>
      </c>
      <c r="Q97" s="6">
        <f t="shared" si="24"/>
        <v>3.4125228000000001</v>
      </c>
      <c r="R97" s="6">
        <f t="shared" si="22"/>
        <v>4.9939358048780491</v>
      </c>
      <c r="S97">
        <v>371.25923999999998</v>
      </c>
      <c r="T97" s="6">
        <f t="shared" si="25"/>
        <v>140.494652</v>
      </c>
      <c r="U97" s="6">
        <f t="shared" si="19"/>
        <v>205.60192975609758</v>
      </c>
      <c r="AA97" s="6" t="s">
        <v>31</v>
      </c>
    </row>
    <row r="98" spans="1:30" x14ac:dyDescent="0.35">
      <c r="A98" s="6">
        <v>250</v>
      </c>
      <c r="B98" s="6" t="s">
        <v>113</v>
      </c>
      <c r="C98" s="6" t="s">
        <v>132</v>
      </c>
      <c r="D98" s="6" t="s">
        <v>109</v>
      </c>
      <c r="E98" s="6" t="s">
        <v>66</v>
      </c>
      <c r="F98" s="6">
        <v>0.3</v>
      </c>
      <c r="G98" s="6">
        <v>1</v>
      </c>
      <c r="H98" s="1">
        <v>10.44</v>
      </c>
      <c r="I98" s="1">
        <v>11.24</v>
      </c>
      <c r="J98" s="6">
        <f>16+24</f>
        <v>40</v>
      </c>
      <c r="K98" s="6">
        <v>15.9</v>
      </c>
      <c r="L98" s="6">
        <v>10</v>
      </c>
      <c r="M98" s="6">
        <v>10</v>
      </c>
      <c r="N98" s="6">
        <f t="shared" si="23"/>
        <v>2.5</v>
      </c>
      <c r="O98" s="6" t="s">
        <v>126</v>
      </c>
      <c r="P98">
        <v>24.570486000000002</v>
      </c>
      <c r="Q98" s="6">
        <f t="shared" si="24"/>
        <v>3.1918855500000007</v>
      </c>
      <c r="R98" s="6">
        <f t="shared" si="22"/>
        <v>4.7878283250000013</v>
      </c>
      <c r="S98">
        <v>264.01965000000007</v>
      </c>
      <c r="T98" s="6">
        <f t="shared" si="25"/>
        <v>73.199112000000028</v>
      </c>
      <c r="U98" s="6">
        <f t="shared" si="19"/>
        <v>109.79866800000003</v>
      </c>
      <c r="Y98">
        <v>45.194361632360113</v>
      </c>
      <c r="Z98">
        <v>13.320934387087064</v>
      </c>
      <c r="AA98" s="6" t="s">
        <v>31</v>
      </c>
      <c r="AB98">
        <v>3.3927320951426836</v>
      </c>
      <c r="AC98">
        <v>-18.502419033963751</v>
      </c>
      <c r="AD98">
        <v>8.3955777172979467</v>
      </c>
    </row>
    <row r="99" spans="1:30" x14ac:dyDescent="0.35">
      <c r="A99" s="6">
        <v>251</v>
      </c>
      <c r="B99" s="6" t="s">
        <v>113</v>
      </c>
      <c r="C99" s="6" t="s">
        <v>132</v>
      </c>
      <c r="D99" s="6" t="s">
        <v>109</v>
      </c>
      <c r="E99" s="6" t="s">
        <v>66</v>
      </c>
      <c r="F99" s="6">
        <v>0.3</v>
      </c>
      <c r="G99" s="6">
        <v>1</v>
      </c>
      <c r="H99" s="1">
        <v>10.45</v>
      </c>
      <c r="I99" s="1">
        <v>11.25</v>
      </c>
      <c r="J99" s="6">
        <v>40</v>
      </c>
      <c r="K99" s="6">
        <v>15.9</v>
      </c>
      <c r="L99" s="6">
        <v>14</v>
      </c>
      <c r="M99" s="6">
        <v>14</v>
      </c>
      <c r="N99" s="6">
        <f t="shared" si="23"/>
        <v>3.5</v>
      </c>
      <c r="O99" s="6" t="s">
        <v>126</v>
      </c>
      <c r="P99">
        <v>27.120072</v>
      </c>
      <c r="Q99" s="6">
        <f t="shared" si="24"/>
        <v>3.9567613499999998</v>
      </c>
      <c r="R99" s="6">
        <f t="shared" si="22"/>
        <v>5.9351420249999993</v>
      </c>
      <c r="S99">
        <v>416.65924999999993</v>
      </c>
      <c r="T99" s="6">
        <f t="shared" si="25"/>
        <v>118.99099199999998</v>
      </c>
      <c r="U99" s="6">
        <f t="shared" si="19"/>
        <v>178.48648799999998</v>
      </c>
      <c r="Y99">
        <v>45.480914068686779</v>
      </c>
      <c r="Z99">
        <v>13.760689982030001</v>
      </c>
      <c r="AA99" s="6" t="s">
        <v>31</v>
      </c>
      <c r="AB99">
        <v>3.3051332548062646</v>
      </c>
      <c r="AC99">
        <v>-18.245677663144804</v>
      </c>
      <c r="AD99">
        <v>8.1132993544354353</v>
      </c>
    </row>
    <row r="100" spans="1:30" x14ac:dyDescent="0.35">
      <c r="A100" s="6">
        <v>252</v>
      </c>
      <c r="B100" s="6" t="s">
        <v>113</v>
      </c>
      <c r="C100" s="6" t="s">
        <v>132</v>
      </c>
      <c r="D100" s="6" t="s">
        <v>108</v>
      </c>
      <c r="E100" s="6" t="s">
        <v>66</v>
      </c>
      <c r="F100" s="6">
        <v>0.3</v>
      </c>
      <c r="G100" s="6">
        <v>1</v>
      </c>
      <c r="H100" s="6">
        <v>10.46</v>
      </c>
      <c r="I100" s="1">
        <v>11.26</v>
      </c>
      <c r="J100" s="6">
        <v>40</v>
      </c>
      <c r="K100" s="6">
        <v>15.9</v>
      </c>
      <c r="L100" s="6">
        <v>3</v>
      </c>
      <c r="M100" s="6">
        <v>3</v>
      </c>
      <c r="N100" s="6">
        <f t="shared" si="23"/>
        <v>0.75</v>
      </c>
      <c r="O100" s="6" t="s">
        <v>126</v>
      </c>
      <c r="P100">
        <v>49.134766500000005</v>
      </c>
      <c r="Q100" s="6">
        <f t="shared" si="24"/>
        <v>10.561169700000002</v>
      </c>
      <c r="R100" s="6">
        <f t="shared" si="22"/>
        <v>15.841754550000003</v>
      </c>
      <c r="S100">
        <v>67.04016</v>
      </c>
      <c r="T100" s="6">
        <f t="shared" si="25"/>
        <v>14.105264999999999</v>
      </c>
      <c r="U100" s="6">
        <f t="shared" si="19"/>
        <v>21.157897500000001</v>
      </c>
      <c r="Y100">
        <v>45.222681713314692</v>
      </c>
      <c r="Z100">
        <v>12.565211489981763</v>
      </c>
      <c r="AA100" s="6" t="s">
        <v>31</v>
      </c>
      <c r="AB100">
        <v>3.6091769342682873</v>
      </c>
      <c r="AC100">
        <v>-19.910001101994478</v>
      </c>
      <c r="AD100">
        <v>9.3532259146514782</v>
      </c>
    </row>
    <row r="101" spans="1:30" x14ac:dyDescent="0.35">
      <c r="A101" s="6">
        <v>253</v>
      </c>
      <c r="B101" s="6" t="s">
        <v>113</v>
      </c>
      <c r="C101" s="6" t="s">
        <v>132</v>
      </c>
      <c r="D101" s="6" t="s">
        <v>108</v>
      </c>
      <c r="E101" s="6" t="s">
        <v>66</v>
      </c>
      <c r="F101" s="6">
        <v>0.3</v>
      </c>
      <c r="G101" s="6">
        <v>1</v>
      </c>
      <c r="H101" s="1">
        <v>10.48</v>
      </c>
      <c r="I101" s="1">
        <v>11.39</v>
      </c>
      <c r="J101" s="6">
        <v>51</v>
      </c>
      <c r="K101" s="6">
        <v>15.9</v>
      </c>
      <c r="L101" s="6">
        <v>3</v>
      </c>
      <c r="M101" s="6">
        <v>3</v>
      </c>
      <c r="N101" s="6">
        <f t="shared" si="23"/>
        <v>0.75</v>
      </c>
      <c r="O101" s="6" t="s">
        <v>126</v>
      </c>
      <c r="P101">
        <v>48.007065000000004</v>
      </c>
      <c r="Q101" s="6">
        <f t="shared" si="24"/>
        <v>10.222859250000001</v>
      </c>
      <c r="R101" s="6">
        <f t="shared" si="22"/>
        <v>12.026893235294118</v>
      </c>
      <c r="S101">
        <v>70.806259999999995</v>
      </c>
      <c r="T101" s="6">
        <f t="shared" si="25"/>
        <v>15.235094999999998</v>
      </c>
      <c r="U101" s="6">
        <f t="shared" si="19"/>
        <v>17.923641176470586</v>
      </c>
      <c r="Y101">
        <v>46.163168599444994</v>
      </c>
      <c r="Z101">
        <v>12.774420096209141</v>
      </c>
      <c r="AA101" s="6" t="s">
        <v>31</v>
      </c>
      <c r="AB101">
        <v>3.6137193118569892</v>
      </c>
      <c r="AC101">
        <v>-19.421493201875936</v>
      </c>
      <c r="AD101">
        <v>8.6385141480541829</v>
      </c>
    </row>
    <row r="102" spans="1:30" x14ac:dyDescent="0.35">
      <c r="A102" s="6">
        <v>254</v>
      </c>
      <c r="B102" s="6" t="s">
        <v>113</v>
      </c>
      <c r="C102" s="6" t="s">
        <v>132</v>
      </c>
      <c r="D102" s="6" t="s">
        <v>109</v>
      </c>
      <c r="E102" s="6" t="s">
        <v>66</v>
      </c>
      <c r="F102" s="6">
        <v>0.3</v>
      </c>
      <c r="G102" s="6">
        <v>1</v>
      </c>
      <c r="H102" s="1">
        <v>10.48</v>
      </c>
      <c r="I102" s="1">
        <v>11.4</v>
      </c>
      <c r="J102" s="6">
        <v>52</v>
      </c>
      <c r="K102" s="6">
        <v>15.9</v>
      </c>
      <c r="L102" s="6">
        <v>6</v>
      </c>
      <c r="M102" s="6">
        <v>6</v>
      </c>
      <c r="N102" s="6">
        <f t="shared" si="23"/>
        <v>1.5</v>
      </c>
      <c r="O102" s="6" t="s">
        <v>126</v>
      </c>
      <c r="P102">
        <v>57.322859999999999</v>
      </c>
      <c r="Q102" s="6">
        <f t="shared" si="24"/>
        <v>13.01759775</v>
      </c>
      <c r="R102" s="6">
        <f t="shared" si="22"/>
        <v>15.020305096153844</v>
      </c>
      <c r="S102">
        <v>116.02829</v>
      </c>
      <c r="T102" s="6">
        <f t="shared" si="25"/>
        <v>28.801703999999997</v>
      </c>
      <c r="U102" s="6">
        <f t="shared" si="19"/>
        <v>33.232735384615381</v>
      </c>
      <c r="Y102">
        <v>47.442889543028222</v>
      </c>
      <c r="Z102">
        <v>14.375228920273537</v>
      </c>
      <c r="AA102" s="6" t="s">
        <v>31</v>
      </c>
      <c r="AB102">
        <v>3.3003223674663724</v>
      </c>
      <c r="AC102">
        <v>-18.349573003865309</v>
      </c>
      <c r="AD102">
        <v>8.1024803231062119</v>
      </c>
    </row>
    <row r="103" spans="1:30" x14ac:dyDescent="0.35">
      <c r="A103" s="6">
        <v>255</v>
      </c>
      <c r="B103" s="6" t="s">
        <v>113</v>
      </c>
      <c r="C103" s="6" t="s">
        <v>132</v>
      </c>
      <c r="D103" s="6" t="s">
        <v>108</v>
      </c>
      <c r="E103" s="6" t="s">
        <v>66</v>
      </c>
      <c r="F103" s="6">
        <v>0.3</v>
      </c>
      <c r="G103" s="6">
        <v>1</v>
      </c>
      <c r="H103" s="1">
        <v>10.5</v>
      </c>
      <c r="I103" s="1">
        <v>11.42</v>
      </c>
      <c r="J103" s="6">
        <v>52</v>
      </c>
      <c r="K103" s="6">
        <v>15.9</v>
      </c>
      <c r="L103" s="6">
        <v>3</v>
      </c>
      <c r="M103" s="6">
        <v>3</v>
      </c>
      <c r="N103" s="6">
        <f t="shared" si="23"/>
        <v>0.75</v>
      </c>
      <c r="O103" s="6" t="s">
        <v>126</v>
      </c>
      <c r="P103">
        <v>34.964952000000004</v>
      </c>
      <c r="Q103" s="6">
        <f t="shared" si="24"/>
        <v>6.3102253500000014</v>
      </c>
      <c r="R103" s="6">
        <f t="shared" si="22"/>
        <v>7.2810292500000013</v>
      </c>
      <c r="S103">
        <v>52.21455000000001</v>
      </c>
      <c r="T103" s="6">
        <f t="shared" si="25"/>
        <v>9.6575820000000032</v>
      </c>
      <c r="U103" s="6">
        <f t="shared" si="19"/>
        <v>11.14336384615385</v>
      </c>
      <c r="Y103">
        <v>38.904014858420233</v>
      </c>
      <c r="Z103">
        <v>10.939762881470784</v>
      </c>
      <c r="AA103" s="6" t="s">
        <v>31</v>
      </c>
      <c r="AB103">
        <v>3.5562027513698564</v>
      </c>
      <c r="AC103">
        <v>-17.932992647322507</v>
      </c>
      <c r="AD103">
        <v>7.988388719998019</v>
      </c>
    </row>
    <row r="104" spans="1:30" x14ac:dyDescent="0.35">
      <c r="A104" s="6">
        <v>256</v>
      </c>
      <c r="B104" s="6" t="s">
        <v>113</v>
      </c>
      <c r="C104" s="6" t="s">
        <v>132</v>
      </c>
      <c r="D104" s="6" t="s">
        <v>109</v>
      </c>
      <c r="E104" s="6" t="s">
        <v>66</v>
      </c>
      <c r="F104" s="6">
        <v>0.3</v>
      </c>
      <c r="G104" s="6">
        <v>1</v>
      </c>
      <c r="H104" s="1">
        <v>10.51</v>
      </c>
      <c r="I104" s="1">
        <v>11.44</v>
      </c>
      <c r="J104" s="6">
        <f>9+44</f>
        <v>53</v>
      </c>
      <c r="K104" s="6">
        <v>15.9</v>
      </c>
      <c r="L104" s="6">
        <v>4</v>
      </c>
      <c r="M104" s="6">
        <v>4</v>
      </c>
      <c r="N104" s="6">
        <f t="shared" si="23"/>
        <v>1</v>
      </c>
      <c r="O104" s="6" t="s">
        <v>126</v>
      </c>
      <c r="P104">
        <v>33.395976000000005</v>
      </c>
      <c r="Q104" s="6">
        <f t="shared" si="24"/>
        <v>5.8395325500000022</v>
      </c>
      <c r="R104" s="6">
        <f t="shared" si="22"/>
        <v>6.6107915660377383</v>
      </c>
      <c r="S104">
        <v>111.99440000000001</v>
      </c>
      <c r="T104" s="6">
        <f t="shared" si="25"/>
        <v>27.591537000000002</v>
      </c>
      <c r="U104" s="6">
        <f t="shared" si="19"/>
        <v>31.235702264150948</v>
      </c>
      <c r="Y104">
        <v>48.495959375707677</v>
      </c>
      <c r="Z104">
        <v>14.251548282428933</v>
      </c>
      <c r="AA104" s="6" t="s">
        <v>31</v>
      </c>
      <c r="AB104">
        <v>3.4028554943394802</v>
      </c>
      <c r="AC104">
        <v>-19.588325143225212</v>
      </c>
      <c r="AD104">
        <v>7.9028200176668761</v>
      </c>
    </row>
    <row r="105" spans="1:30" x14ac:dyDescent="0.35">
      <c r="A105" s="6">
        <v>257</v>
      </c>
      <c r="B105" s="6" t="s">
        <v>113</v>
      </c>
      <c r="C105" s="6" t="s">
        <v>132</v>
      </c>
      <c r="D105" s="6" t="s">
        <v>109</v>
      </c>
      <c r="E105" s="6" t="s">
        <v>66</v>
      </c>
      <c r="F105" s="6">
        <v>0.3</v>
      </c>
      <c r="G105" s="6">
        <v>1</v>
      </c>
      <c r="H105" s="1">
        <v>10.52</v>
      </c>
      <c r="I105" s="1">
        <v>11.45</v>
      </c>
      <c r="J105" s="6">
        <v>53</v>
      </c>
      <c r="K105" s="6">
        <v>15.9</v>
      </c>
      <c r="L105" s="6">
        <v>3</v>
      </c>
      <c r="M105" s="6">
        <v>3</v>
      </c>
      <c r="N105" s="6">
        <f t="shared" si="23"/>
        <v>0.75</v>
      </c>
      <c r="O105" s="6" t="s">
        <v>126</v>
      </c>
      <c r="P105">
        <v>29.326444500000001</v>
      </c>
      <c r="Q105" s="6">
        <f t="shared" si="24"/>
        <v>4.6186731000000005</v>
      </c>
      <c r="R105" s="6">
        <f t="shared" si="22"/>
        <v>5.2286865283018873</v>
      </c>
      <c r="S105">
        <v>102.65276000000001</v>
      </c>
      <c r="T105" s="6">
        <f t="shared" si="25"/>
        <v>24.789045000000005</v>
      </c>
      <c r="U105" s="6">
        <f t="shared" si="19"/>
        <v>28.063069811320762</v>
      </c>
      <c r="Y105">
        <v>46.412911537766028</v>
      </c>
      <c r="Z105">
        <v>14.110624967783902</v>
      </c>
      <c r="AA105" s="6" t="s">
        <v>31</v>
      </c>
      <c r="AB105">
        <v>3.2892172844031906</v>
      </c>
      <c r="AC105">
        <v>-18.718201664690959</v>
      </c>
      <c r="AD105">
        <v>8.7122802707534444</v>
      </c>
    </row>
    <row r="106" spans="1:30" x14ac:dyDescent="0.35">
      <c r="A106" s="6">
        <v>258</v>
      </c>
      <c r="B106" s="6" t="s">
        <v>113</v>
      </c>
      <c r="C106" s="6" t="s">
        <v>132</v>
      </c>
      <c r="D106" s="6" t="s">
        <v>108</v>
      </c>
      <c r="E106" s="6" t="s">
        <v>66</v>
      </c>
      <c r="F106" s="6">
        <v>0.3</v>
      </c>
      <c r="G106" s="6">
        <v>1</v>
      </c>
      <c r="H106" s="1">
        <v>10.53</v>
      </c>
      <c r="I106" s="1">
        <v>11.46</v>
      </c>
      <c r="J106" s="6">
        <v>53</v>
      </c>
      <c r="K106" s="6">
        <v>15.9</v>
      </c>
      <c r="L106" s="6">
        <v>3</v>
      </c>
      <c r="M106" s="6">
        <v>3</v>
      </c>
      <c r="N106" s="6">
        <f t="shared" si="23"/>
        <v>0.75</v>
      </c>
      <c r="O106" s="6" t="s">
        <v>126</v>
      </c>
      <c r="P106">
        <v>30.454146000000001</v>
      </c>
      <c r="Q106" s="6">
        <f t="shared" si="24"/>
        <v>4.9569835500000012</v>
      </c>
      <c r="R106" s="6">
        <f t="shared" si="22"/>
        <v>5.611679490566039</v>
      </c>
      <c r="S106">
        <v>152.33330000000001</v>
      </c>
      <c r="T106" s="6">
        <f t="shared" si="25"/>
        <v>39.693207000000008</v>
      </c>
      <c r="U106" s="6">
        <f t="shared" si="19"/>
        <v>44.935706037735855</v>
      </c>
      <c r="Y106">
        <v>47.291687585801782</v>
      </c>
      <c r="Z106">
        <v>12.328436616349821</v>
      </c>
      <c r="AA106" s="6" t="s">
        <v>31</v>
      </c>
      <c r="AB106">
        <v>3.8359841606424068</v>
      </c>
      <c r="AC106">
        <v>-18.828090967376113</v>
      </c>
      <c r="AD106">
        <v>8.1349374170938873</v>
      </c>
    </row>
    <row r="107" spans="1:30" x14ac:dyDescent="0.35">
      <c r="A107" s="6">
        <v>259</v>
      </c>
      <c r="B107" s="6" t="s">
        <v>113</v>
      </c>
      <c r="C107" s="6" t="s">
        <v>132</v>
      </c>
      <c r="D107" s="6" t="s">
        <v>109</v>
      </c>
      <c r="E107" s="6" t="s">
        <v>66</v>
      </c>
      <c r="F107" s="6">
        <v>0.3</v>
      </c>
      <c r="G107" s="6">
        <v>1</v>
      </c>
      <c r="H107" s="1">
        <v>10.54</v>
      </c>
      <c r="I107" s="1">
        <v>11.48</v>
      </c>
      <c r="J107" s="6">
        <v>54</v>
      </c>
      <c r="K107" s="6">
        <v>15.9</v>
      </c>
      <c r="L107" s="6">
        <v>3</v>
      </c>
      <c r="M107" s="6">
        <v>3</v>
      </c>
      <c r="N107" s="6">
        <f t="shared" si="23"/>
        <v>0.75</v>
      </c>
      <c r="O107" s="6" t="s">
        <v>126</v>
      </c>
      <c r="P107">
        <v>11.626434</v>
      </c>
      <c r="Q107" s="6">
        <f t="shared" si="24"/>
        <v>-0.69133005000000003</v>
      </c>
      <c r="R107" s="6">
        <f t="shared" si="22"/>
        <v>-0.76814450000000001</v>
      </c>
      <c r="S107">
        <v>56.156869999999998</v>
      </c>
      <c r="T107" s="6">
        <f t="shared" si="25"/>
        <v>10.840278</v>
      </c>
      <c r="U107" s="6">
        <f t="shared" si="19"/>
        <v>12.044753333333333</v>
      </c>
      <c r="AA107" s="6" t="s">
        <v>31</v>
      </c>
    </row>
    <row r="108" spans="1:30" x14ac:dyDescent="0.35">
      <c r="A108" s="6">
        <v>260</v>
      </c>
      <c r="B108" s="6" t="s">
        <v>113</v>
      </c>
      <c r="C108" s="6" t="s">
        <v>132</v>
      </c>
      <c r="D108" s="6" t="s">
        <v>109</v>
      </c>
      <c r="E108" s="6" t="s">
        <v>66</v>
      </c>
      <c r="F108" s="6">
        <v>0.3</v>
      </c>
      <c r="G108" s="6">
        <v>1</v>
      </c>
      <c r="H108" s="1">
        <v>10.55</v>
      </c>
      <c r="I108" s="1">
        <v>11.5</v>
      </c>
      <c r="J108" s="6">
        <v>55</v>
      </c>
      <c r="K108" s="6">
        <v>15.9</v>
      </c>
      <c r="L108" s="6">
        <v>5</v>
      </c>
      <c r="M108" s="6">
        <v>5</v>
      </c>
      <c r="N108" s="6">
        <f t="shared" si="23"/>
        <v>1.25</v>
      </c>
      <c r="O108" s="6" t="s">
        <v>126</v>
      </c>
      <c r="P108">
        <v>45.310387500000004</v>
      </c>
      <c r="Q108" s="6">
        <f t="shared" si="24"/>
        <v>9.4138560000000009</v>
      </c>
      <c r="R108" s="6">
        <f t="shared" si="22"/>
        <v>10.269661090909091</v>
      </c>
      <c r="S108">
        <v>202.86308000000002</v>
      </c>
      <c r="T108" s="6">
        <f t="shared" si="25"/>
        <v>54.85214100000001</v>
      </c>
      <c r="U108" s="6">
        <f t="shared" si="19"/>
        <v>59.83869927272729</v>
      </c>
      <c r="Y108">
        <v>48.456742250290766</v>
      </c>
      <c r="Z108">
        <v>14.381520119992919</v>
      </c>
      <c r="AA108" s="6" t="s">
        <v>31</v>
      </c>
      <c r="AB108">
        <v>3.3693755490372062</v>
      </c>
      <c r="AC108" s="8">
        <v>-19.185730697933245</v>
      </c>
      <c r="AD108">
        <v>8.1447729001204543</v>
      </c>
    </row>
    <row r="109" spans="1:30" x14ac:dyDescent="0.35">
      <c r="A109" s="6">
        <v>261</v>
      </c>
      <c r="B109" s="6" t="s">
        <v>113</v>
      </c>
      <c r="C109" s="6" t="s">
        <v>132</v>
      </c>
      <c r="D109" s="6" t="s">
        <v>108</v>
      </c>
      <c r="E109" s="6" t="s">
        <v>66</v>
      </c>
      <c r="F109" s="6">
        <v>0.3</v>
      </c>
      <c r="G109" s="6">
        <v>1</v>
      </c>
      <c r="H109" s="1">
        <v>10.57</v>
      </c>
      <c r="I109" s="1">
        <v>11.51</v>
      </c>
      <c r="J109" s="6">
        <v>54</v>
      </c>
      <c r="K109" s="6">
        <v>15.9</v>
      </c>
      <c r="L109" s="6">
        <v>1</v>
      </c>
      <c r="M109" s="6">
        <v>1</v>
      </c>
      <c r="N109" s="6">
        <f t="shared" si="23"/>
        <v>0.25</v>
      </c>
      <c r="O109" s="6" t="s">
        <v>126</v>
      </c>
      <c r="P109">
        <v>37.465507500000001</v>
      </c>
      <c r="Q109" s="6">
        <f t="shared" si="24"/>
        <v>7.0603920000000011</v>
      </c>
      <c r="R109" s="6">
        <f t="shared" si="22"/>
        <v>7.8448800000000016</v>
      </c>
      <c r="S109">
        <v>97.981940000000009</v>
      </c>
      <c r="T109" s="6">
        <f t="shared" si="25"/>
        <v>23.387799000000001</v>
      </c>
      <c r="U109" s="6">
        <f t="shared" si="19"/>
        <v>25.986443333333334</v>
      </c>
      <c r="Y109">
        <v>42.527922033242341</v>
      </c>
      <c r="Z109">
        <v>11.075150315543558</v>
      </c>
      <c r="AA109" s="6" t="s">
        <v>31</v>
      </c>
      <c r="AB109">
        <v>3.8399408424783181</v>
      </c>
      <c r="AC109" s="8">
        <v>-18.767152354068891</v>
      </c>
      <c r="AD109">
        <v>8.5726164117761758</v>
      </c>
    </row>
    <row r="110" spans="1:30" x14ac:dyDescent="0.35">
      <c r="A110" s="6">
        <v>262</v>
      </c>
      <c r="B110" s="6" t="s">
        <v>113</v>
      </c>
      <c r="C110" s="6" t="s">
        <v>132</v>
      </c>
      <c r="D110" s="6" t="s">
        <v>108</v>
      </c>
      <c r="E110" s="6" t="s">
        <v>66</v>
      </c>
      <c r="F110" s="6">
        <v>0.3</v>
      </c>
      <c r="G110" s="6">
        <v>1</v>
      </c>
      <c r="H110" s="1">
        <v>10.58</v>
      </c>
      <c r="I110" s="1">
        <v>11.54</v>
      </c>
      <c r="J110" s="6">
        <v>56</v>
      </c>
      <c r="K110" s="6">
        <v>15.9</v>
      </c>
      <c r="L110" s="6">
        <v>2</v>
      </c>
      <c r="M110" s="6">
        <v>2</v>
      </c>
      <c r="N110" s="6">
        <f t="shared" si="23"/>
        <v>0.5</v>
      </c>
      <c r="O110" s="6" t="s">
        <v>126</v>
      </c>
      <c r="P110">
        <v>25.894309499999999</v>
      </c>
      <c r="Q110" s="6">
        <f t="shared" si="24"/>
        <v>3.5890325999999995</v>
      </c>
      <c r="R110" s="6">
        <f t="shared" si="22"/>
        <v>3.845392071428571</v>
      </c>
      <c r="S110">
        <v>210.02131999999997</v>
      </c>
      <c r="T110" s="6">
        <f t="shared" si="25"/>
        <v>56.999612999999989</v>
      </c>
      <c r="U110" s="6">
        <f t="shared" si="19"/>
        <v>61.071013928571411</v>
      </c>
      <c r="Y110">
        <v>50.499678753364485</v>
      </c>
      <c r="Z110">
        <v>13.613851459123676</v>
      </c>
      <c r="AA110" s="6" t="s">
        <v>31</v>
      </c>
      <c r="AB110">
        <v>3.7094336532899961</v>
      </c>
      <c r="AC110" s="8">
        <v>-17.944980571251797</v>
      </c>
      <c r="AD110">
        <v>9.6348485786455509</v>
      </c>
    </row>
    <row r="111" spans="1:30" x14ac:dyDescent="0.35">
      <c r="A111" s="6">
        <v>263</v>
      </c>
      <c r="B111" s="6" t="s">
        <v>113</v>
      </c>
      <c r="C111" s="6" t="s">
        <v>132</v>
      </c>
      <c r="D111" s="6" t="s">
        <v>109</v>
      </c>
      <c r="E111" s="6" t="s">
        <v>66</v>
      </c>
      <c r="F111" s="6">
        <v>0.3</v>
      </c>
      <c r="G111" s="6">
        <v>1</v>
      </c>
      <c r="H111" s="1">
        <v>10.59</v>
      </c>
      <c r="I111" s="1">
        <v>11.56</v>
      </c>
      <c r="J111" s="6">
        <v>57</v>
      </c>
      <c r="K111" s="6">
        <v>15.9</v>
      </c>
      <c r="L111" s="6">
        <v>3</v>
      </c>
      <c r="M111" s="6">
        <v>3</v>
      </c>
      <c r="N111" s="6">
        <f t="shared" si="23"/>
        <v>0.75</v>
      </c>
      <c r="O111" s="6" t="s">
        <v>126</v>
      </c>
      <c r="P111">
        <v>18.147490500000004</v>
      </c>
      <c r="Q111" s="6">
        <f t="shared" si="24"/>
        <v>1.2649869000000011</v>
      </c>
      <c r="R111" s="6">
        <f t="shared" si="22"/>
        <v>1.3315651578947381</v>
      </c>
      <c r="S111">
        <v>69.95702</v>
      </c>
      <c r="T111" s="6">
        <f t="shared" si="25"/>
        <v>14.980322999999999</v>
      </c>
      <c r="U111" s="6">
        <f t="shared" si="19"/>
        <v>15.768761052631577</v>
      </c>
      <c r="Y111">
        <v>48.099677215333443</v>
      </c>
      <c r="Z111">
        <v>14.11218685713753</v>
      </c>
      <c r="AA111" s="6" t="s">
        <v>31</v>
      </c>
      <c r="AB111">
        <v>3.4083787085774051</v>
      </c>
      <c r="AC111" s="8">
        <v>-18.197725967427644</v>
      </c>
      <c r="AD111">
        <v>8.1634603178709337</v>
      </c>
    </row>
    <row r="112" spans="1:30" x14ac:dyDescent="0.35">
      <c r="A112" s="6">
        <v>264</v>
      </c>
      <c r="B112" s="6" t="s">
        <v>113</v>
      </c>
      <c r="C112" s="6" t="s">
        <v>132</v>
      </c>
      <c r="D112" s="6" t="s">
        <v>109</v>
      </c>
      <c r="E112" s="6" t="s">
        <v>66</v>
      </c>
      <c r="F112" s="6">
        <v>0.3</v>
      </c>
      <c r="G112" s="6">
        <v>1</v>
      </c>
      <c r="H112" s="1">
        <v>11.01</v>
      </c>
      <c r="I112" s="1">
        <v>11.57</v>
      </c>
      <c r="J112" s="6">
        <v>56</v>
      </c>
      <c r="K112" s="6">
        <v>15.9</v>
      </c>
      <c r="L112" s="6">
        <v>3</v>
      </c>
      <c r="M112" s="6">
        <v>3</v>
      </c>
      <c r="N112" s="6">
        <f t="shared" si="23"/>
        <v>0.75</v>
      </c>
      <c r="O112" s="6" t="s">
        <v>126</v>
      </c>
      <c r="P112">
        <v>22.020899999999997</v>
      </c>
      <c r="Q112" s="6">
        <f t="shared" si="24"/>
        <v>2.4270097499999994</v>
      </c>
      <c r="R112" s="6">
        <f t="shared" si="22"/>
        <v>2.6003675892857139</v>
      </c>
      <c r="S112">
        <v>56.793800000000005</v>
      </c>
      <c r="T112" s="6">
        <f t="shared" si="25"/>
        <v>11.031357000000002</v>
      </c>
      <c r="U112" s="6">
        <f t="shared" si="19"/>
        <v>11.819311071428572</v>
      </c>
      <c r="Y112">
        <v>45.716611686129617</v>
      </c>
      <c r="Z112">
        <v>13.751719266610424</v>
      </c>
      <c r="AA112" s="6" t="s">
        <v>31</v>
      </c>
      <c r="AB112">
        <v>3.3244288077586694</v>
      </c>
      <c r="AC112" s="8">
        <v>-17.961963463484956</v>
      </c>
      <c r="AD112">
        <v>8.3945941689952903</v>
      </c>
    </row>
    <row r="113" spans="1:30" x14ac:dyDescent="0.35">
      <c r="A113" s="6">
        <v>265</v>
      </c>
      <c r="B113" s="6" t="s">
        <v>113</v>
      </c>
      <c r="C113" s="6" t="s">
        <v>132</v>
      </c>
      <c r="D113" s="6" t="s">
        <v>108</v>
      </c>
      <c r="E113" s="6" t="s">
        <v>66</v>
      </c>
      <c r="F113" s="6">
        <v>0.3</v>
      </c>
      <c r="G113" s="6">
        <v>1</v>
      </c>
      <c r="H113" s="1">
        <v>11.02</v>
      </c>
      <c r="I113" s="1">
        <v>11.59</v>
      </c>
      <c r="J113" s="6">
        <v>57</v>
      </c>
      <c r="K113" s="6">
        <v>15.9</v>
      </c>
      <c r="L113" s="6">
        <v>1</v>
      </c>
      <c r="M113" s="6">
        <v>1</v>
      </c>
      <c r="N113" s="6">
        <f t="shared" si="23"/>
        <v>0.25</v>
      </c>
      <c r="O113" s="6" t="s">
        <v>126</v>
      </c>
      <c r="P113">
        <v>33.395976000000005</v>
      </c>
      <c r="Q113" s="6">
        <f t="shared" si="24"/>
        <v>5.8395325500000022</v>
      </c>
      <c r="R113" s="6">
        <f t="shared" si="22"/>
        <v>6.1468763684210543</v>
      </c>
      <c r="S113">
        <v>94.334919999999997</v>
      </c>
      <c r="T113" s="6">
        <f t="shared" si="25"/>
        <v>22.293692999999998</v>
      </c>
      <c r="U113" s="6">
        <f t="shared" si="19"/>
        <v>23.467045263157893</v>
      </c>
      <c r="Y113">
        <v>47.163659826966075</v>
      </c>
      <c r="Z113">
        <v>12.777978046731738</v>
      </c>
      <c r="AA113" s="6" t="s">
        <v>31</v>
      </c>
      <c r="AB113">
        <v>3.6910111798970626</v>
      </c>
      <c r="AC113" s="8">
        <v>-19.270645159099047</v>
      </c>
      <c r="AD113">
        <v>9.8177885629397217</v>
      </c>
    </row>
    <row r="114" spans="1:30" x14ac:dyDescent="0.35">
      <c r="A114" s="6">
        <v>266</v>
      </c>
      <c r="B114" s="6" t="s">
        <v>113</v>
      </c>
      <c r="C114" s="6" t="s">
        <v>132</v>
      </c>
      <c r="D114" s="6" t="s">
        <v>33</v>
      </c>
      <c r="E114" s="6" t="s">
        <v>66</v>
      </c>
      <c r="F114" s="6">
        <v>0.3</v>
      </c>
      <c r="G114" s="6">
        <v>1</v>
      </c>
      <c r="H114" s="1">
        <v>11.04</v>
      </c>
      <c r="I114" s="1">
        <v>11.59</v>
      </c>
      <c r="J114" s="6">
        <v>55</v>
      </c>
      <c r="K114" s="6">
        <v>15.9</v>
      </c>
      <c r="L114" s="6" t="s">
        <v>31</v>
      </c>
      <c r="M114" s="6" t="s">
        <v>31</v>
      </c>
      <c r="N114" s="6" t="s">
        <v>31</v>
      </c>
      <c r="P114">
        <v>15.5979045</v>
      </c>
      <c r="Q114" s="6">
        <f t="shared" si="24"/>
        <v>0.50011110000000014</v>
      </c>
      <c r="R114" s="6">
        <f t="shared" si="22"/>
        <v>0.54557574545454568</v>
      </c>
      <c r="S114">
        <v>21.777000000000001</v>
      </c>
      <c r="T114" s="6">
        <f t="shared" si="25"/>
        <v>0.52631700000000026</v>
      </c>
      <c r="U114" s="6">
        <f t="shared" si="19"/>
        <v>0.57416400000000023</v>
      </c>
      <c r="AA114" s="6" t="s">
        <v>31</v>
      </c>
    </row>
    <row r="115" spans="1:30" x14ac:dyDescent="0.35">
      <c r="A115" s="6">
        <v>267</v>
      </c>
      <c r="B115" s="6" t="s">
        <v>113</v>
      </c>
      <c r="C115" s="6" t="s">
        <v>132</v>
      </c>
      <c r="D115" s="6" t="s">
        <v>35</v>
      </c>
      <c r="E115" s="6" t="s">
        <v>29</v>
      </c>
      <c r="F115" s="6">
        <v>5</v>
      </c>
      <c r="G115" s="6">
        <v>1</v>
      </c>
      <c r="H115" s="1">
        <v>11.06</v>
      </c>
      <c r="I115" s="1">
        <v>11.53</v>
      </c>
      <c r="J115" s="6">
        <v>47</v>
      </c>
      <c r="K115" s="6">
        <v>15.9</v>
      </c>
      <c r="L115" s="6" t="s">
        <v>31</v>
      </c>
      <c r="M115" s="6" t="s">
        <v>31</v>
      </c>
      <c r="N115" s="6" t="s">
        <v>31</v>
      </c>
      <c r="P115">
        <v>12.263830499999999</v>
      </c>
      <c r="Q115" s="6">
        <f t="shared" si="24"/>
        <v>-8.3351850000000027</v>
      </c>
      <c r="R115" s="6">
        <f t="shared" si="22"/>
        <v>-10.640661702127664</v>
      </c>
      <c r="S115">
        <v>18.268219999999999</v>
      </c>
      <c r="T115" s="6">
        <f t="shared" si="25"/>
        <v>-8.7719500000000039</v>
      </c>
      <c r="U115" s="6">
        <f t="shared" si="19"/>
        <v>-11.198234042553196</v>
      </c>
      <c r="AA115" s="6" t="s">
        <v>31</v>
      </c>
    </row>
    <row r="116" spans="1:30" x14ac:dyDescent="0.35">
      <c r="A116" s="6">
        <v>268</v>
      </c>
      <c r="B116" s="6" t="s">
        <v>113</v>
      </c>
      <c r="C116" s="6" t="s">
        <v>132</v>
      </c>
      <c r="D116" s="6" t="s">
        <v>124</v>
      </c>
      <c r="E116" s="6" t="s">
        <v>29</v>
      </c>
      <c r="F116" s="6">
        <v>5</v>
      </c>
      <c r="G116" s="6">
        <v>1</v>
      </c>
      <c r="H116" s="1">
        <v>13.36</v>
      </c>
      <c r="I116" s="1">
        <v>14.09</v>
      </c>
      <c r="J116" s="6">
        <f>24+9</f>
        <v>33</v>
      </c>
      <c r="K116" s="6">
        <v>15.9</v>
      </c>
      <c r="L116" s="6">
        <v>390</v>
      </c>
      <c r="M116" s="6">
        <v>390</v>
      </c>
      <c r="N116" s="6">
        <f t="shared" ref="N116:N158" si="26">M116*0.25</f>
        <v>97.5</v>
      </c>
      <c r="P116">
        <v>55.018426500000004</v>
      </c>
      <c r="Q116" s="6">
        <f t="shared" ref="Q116:Q160" si="27">(P116-AVERAGE($P$159,$P$160))*F116</f>
        <v>213.89555625</v>
      </c>
      <c r="R116" s="6">
        <f t="shared" si="22"/>
        <v>388.90101136363637</v>
      </c>
      <c r="S116">
        <v>198.40457000000004</v>
      </c>
      <c r="T116" s="6">
        <f>(S116-AVERAGE($S$160,$S$159))*F116</f>
        <v>942.57667500000014</v>
      </c>
      <c r="U116" s="6">
        <f t="shared" si="19"/>
        <v>1713.7757727272731</v>
      </c>
      <c r="AA116" s="6" t="s">
        <v>31</v>
      </c>
    </row>
    <row r="117" spans="1:30" x14ac:dyDescent="0.35">
      <c r="A117" s="6">
        <v>269</v>
      </c>
      <c r="B117" s="6" t="s">
        <v>113</v>
      </c>
      <c r="C117" s="6" t="s">
        <v>132</v>
      </c>
      <c r="D117" s="6" t="s">
        <v>124</v>
      </c>
      <c r="E117" s="6" t="s">
        <v>29</v>
      </c>
      <c r="F117" s="6">
        <v>5</v>
      </c>
      <c r="G117" s="6">
        <v>1</v>
      </c>
      <c r="H117" s="1">
        <v>13.38</v>
      </c>
      <c r="I117" s="1">
        <v>14.11</v>
      </c>
      <c r="J117" s="6">
        <v>33</v>
      </c>
      <c r="K117" s="6">
        <v>15.9</v>
      </c>
      <c r="L117" s="6">
        <v>450</v>
      </c>
      <c r="M117" s="6">
        <v>450</v>
      </c>
      <c r="N117" s="6">
        <f t="shared" si="26"/>
        <v>112.5</v>
      </c>
      <c r="P117">
        <v>46.977424500000005</v>
      </c>
      <c r="Q117" s="6">
        <f t="shared" si="27"/>
        <v>173.69054625000004</v>
      </c>
      <c r="R117" s="6">
        <f t="shared" si="22"/>
        <v>315.80099318181823</v>
      </c>
      <c r="S117">
        <v>431.73326000000009</v>
      </c>
      <c r="T117" s="6">
        <f t="shared" ref="T117:T160" si="28">(S117-AVERAGE($S$160,$S$159))*F117</f>
        <v>2109.2201250000007</v>
      </c>
      <c r="U117" s="6">
        <f t="shared" si="19"/>
        <v>3834.9456818181829</v>
      </c>
      <c r="AA117" s="6" t="s">
        <v>31</v>
      </c>
    </row>
    <row r="118" spans="1:30" x14ac:dyDescent="0.35">
      <c r="A118" s="6">
        <v>270</v>
      </c>
      <c r="B118" s="6" t="s">
        <v>113</v>
      </c>
      <c r="C118" s="6" t="s">
        <v>132</v>
      </c>
      <c r="D118" s="6" t="s">
        <v>26</v>
      </c>
      <c r="E118" s="6" t="s">
        <v>66</v>
      </c>
      <c r="F118" s="6">
        <v>0.3</v>
      </c>
      <c r="G118" s="6">
        <v>1</v>
      </c>
      <c r="H118" s="1">
        <v>13.39</v>
      </c>
      <c r="I118" s="1">
        <v>14.12</v>
      </c>
      <c r="J118" s="6">
        <v>33</v>
      </c>
      <c r="K118" s="6">
        <v>15.9</v>
      </c>
      <c r="L118" s="6">
        <v>7</v>
      </c>
      <c r="M118" s="6">
        <v>7</v>
      </c>
      <c r="N118" s="6">
        <f t="shared" si="26"/>
        <v>1.75</v>
      </c>
      <c r="P118">
        <v>19.5203445</v>
      </c>
      <c r="Q118" s="6">
        <f t="shared" si="27"/>
        <v>2.1843087749999999</v>
      </c>
      <c r="R118" s="6">
        <f t="shared" si="22"/>
        <v>3.9714704999999997</v>
      </c>
      <c r="S118">
        <v>99.892729999999986</v>
      </c>
      <c r="T118" s="6">
        <f t="shared" si="28"/>
        <v>27.001048499999996</v>
      </c>
      <c r="U118" s="6">
        <f t="shared" si="19"/>
        <v>49.092815454545445</v>
      </c>
      <c r="Y118">
        <v>38.528017779695212</v>
      </c>
      <c r="Z118">
        <v>11.684147103135688</v>
      </c>
      <c r="AA118" s="6" t="s">
        <v>31</v>
      </c>
      <c r="AB118">
        <v>3.2974608621073767</v>
      </c>
      <c r="AC118">
        <v>-19.374540499819553</v>
      </c>
      <c r="AD118">
        <v>9.4627276256806052</v>
      </c>
    </row>
    <row r="119" spans="1:30" x14ac:dyDescent="0.35">
      <c r="A119" s="6">
        <v>271</v>
      </c>
      <c r="B119" s="6" t="s">
        <v>127</v>
      </c>
      <c r="C119" s="6" t="s">
        <v>132</v>
      </c>
      <c r="D119" s="6" t="s">
        <v>63</v>
      </c>
      <c r="E119" s="6" t="s">
        <v>66</v>
      </c>
      <c r="F119" s="6">
        <v>0.3</v>
      </c>
      <c r="G119" s="6">
        <v>1</v>
      </c>
      <c r="H119" s="1">
        <v>19.09</v>
      </c>
      <c r="I119" s="1">
        <v>20</v>
      </c>
      <c r="J119" s="6">
        <v>51</v>
      </c>
      <c r="K119" s="6">
        <v>16.8</v>
      </c>
      <c r="L119" s="6">
        <v>8</v>
      </c>
      <c r="M119" s="6">
        <v>8</v>
      </c>
      <c r="N119" s="6">
        <f t="shared" si="26"/>
        <v>2</v>
      </c>
      <c r="P119">
        <v>434.46546599999999</v>
      </c>
      <c r="Q119" s="6">
        <f t="shared" si="27"/>
        <v>126.66784522499999</v>
      </c>
      <c r="R119" s="6">
        <f t="shared" si="22"/>
        <v>149.02099438235294</v>
      </c>
      <c r="S119">
        <v>419.20697000000007</v>
      </c>
      <c r="T119" s="6">
        <f t="shared" si="28"/>
        <v>122.79532050000002</v>
      </c>
      <c r="U119" s="6">
        <f t="shared" si="19"/>
        <v>144.46508294117649</v>
      </c>
      <c r="Y119">
        <v>44.830058985901388</v>
      </c>
      <c r="Z119">
        <v>11.901785151830669</v>
      </c>
      <c r="AA119" s="6" t="s">
        <v>31</v>
      </c>
      <c r="AB119">
        <v>3.7666667994763681</v>
      </c>
      <c r="AC119">
        <v>-22.103791181054437</v>
      </c>
      <c r="AD119">
        <v>11.333436497333894</v>
      </c>
    </row>
    <row r="120" spans="1:30" x14ac:dyDescent="0.35">
      <c r="A120" s="6">
        <v>272</v>
      </c>
      <c r="B120" s="6" t="s">
        <v>127</v>
      </c>
      <c r="C120" s="6" t="s">
        <v>132</v>
      </c>
      <c r="D120" s="6" t="s">
        <v>63</v>
      </c>
      <c r="E120" s="6" t="s">
        <v>66</v>
      </c>
      <c r="F120" s="6">
        <v>0.3</v>
      </c>
      <c r="G120" s="6">
        <v>1</v>
      </c>
      <c r="H120" s="1">
        <v>19.12</v>
      </c>
      <c r="I120" s="1">
        <v>20.03</v>
      </c>
      <c r="J120" s="6">
        <f>48+3</f>
        <v>51</v>
      </c>
      <c r="K120" s="6">
        <v>16.8</v>
      </c>
      <c r="L120" s="6">
        <v>9</v>
      </c>
      <c r="M120" s="6">
        <v>9</v>
      </c>
      <c r="N120" s="6">
        <f t="shared" si="26"/>
        <v>2.25</v>
      </c>
      <c r="P120">
        <v>196.37335800000002</v>
      </c>
      <c r="Q120" s="6">
        <f t="shared" si="27"/>
        <v>55.240212825000008</v>
      </c>
      <c r="R120" s="6">
        <f t="shared" si="22"/>
        <v>64.988485676470603</v>
      </c>
      <c r="S120">
        <v>310.92886999999996</v>
      </c>
      <c r="T120" s="6">
        <f t="shared" si="28"/>
        <v>90.31189049999999</v>
      </c>
      <c r="U120" s="6">
        <f t="shared" si="19"/>
        <v>106.24928294117646</v>
      </c>
      <c r="Y120">
        <v>48.226425748934403</v>
      </c>
      <c r="Z120">
        <v>10.664345066825575</v>
      </c>
      <c r="AA120" s="6" t="s">
        <v>31</v>
      </c>
      <c r="AB120">
        <v>4.5222116732659163</v>
      </c>
      <c r="AC120">
        <v>-18.245677663144804</v>
      </c>
      <c r="AD120">
        <v>10.690195907396328</v>
      </c>
    </row>
    <row r="121" spans="1:30" x14ac:dyDescent="0.35">
      <c r="A121" s="6">
        <v>273</v>
      </c>
      <c r="B121" s="6" t="s">
        <v>127</v>
      </c>
      <c r="C121" s="6" t="s">
        <v>132</v>
      </c>
      <c r="D121" s="6" t="s">
        <v>63</v>
      </c>
      <c r="E121" s="6" t="s">
        <v>66</v>
      </c>
      <c r="F121" s="6">
        <v>0.3</v>
      </c>
      <c r="G121" s="6">
        <v>1</v>
      </c>
      <c r="H121" s="1">
        <v>19.13</v>
      </c>
      <c r="I121" s="1">
        <v>20.04</v>
      </c>
      <c r="J121" s="6">
        <f>48+3</f>
        <v>51</v>
      </c>
      <c r="K121" s="6">
        <v>16.8</v>
      </c>
      <c r="L121" s="6">
        <v>9</v>
      </c>
      <c r="M121" s="6">
        <v>9</v>
      </c>
      <c r="N121" s="6">
        <f t="shared" si="26"/>
        <v>2.25</v>
      </c>
      <c r="O121" s="6"/>
      <c r="P121">
        <v>281.34321449999999</v>
      </c>
      <c r="Q121" s="6">
        <f t="shared" si="27"/>
        <v>80.731169774999998</v>
      </c>
      <c r="R121" s="6">
        <f t="shared" si="22"/>
        <v>94.977846794117639</v>
      </c>
      <c r="S121">
        <v>532.13563999999997</v>
      </c>
      <c r="T121" s="6">
        <f t="shared" si="28"/>
        <v>156.67392149999998</v>
      </c>
      <c r="U121" s="6">
        <f t="shared" si="19"/>
        <v>184.32226058823528</v>
      </c>
      <c r="Y121">
        <v>46.80955726952849</v>
      </c>
      <c r="Z121">
        <v>12.787587579788466</v>
      </c>
      <c r="AA121" s="6" t="s">
        <v>31</v>
      </c>
      <c r="AB121">
        <v>3.6606505735550718</v>
      </c>
      <c r="AC121">
        <v>-22.266627147760616</v>
      </c>
      <c r="AD121">
        <v>11.608830022077806</v>
      </c>
    </row>
    <row r="122" spans="1:30" x14ac:dyDescent="0.35">
      <c r="A122" s="6">
        <v>274</v>
      </c>
      <c r="B122" s="6" t="s">
        <v>127</v>
      </c>
      <c r="C122" s="6" t="s">
        <v>132</v>
      </c>
      <c r="D122" s="6" t="s">
        <v>63</v>
      </c>
      <c r="E122" s="6" t="s">
        <v>66</v>
      </c>
      <c r="F122" s="6">
        <v>0.3</v>
      </c>
      <c r="G122" s="6">
        <v>1</v>
      </c>
      <c r="H122" s="1">
        <v>19.14</v>
      </c>
      <c r="I122" s="1">
        <v>20.05</v>
      </c>
      <c r="J122" s="6">
        <f>48+3</f>
        <v>51</v>
      </c>
      <c r="K122" s="6">
        <v>16.8</v>
      </c>
      <c r="L122" s="6">
        <v>6</v>
      </c>
      <c r="M122" s="6">
        <v>6</v>
      </c>
      <c r="N122" s="6">
        <f t="shared" si="26"/>
        <v>1.5</v>
      </c>
      <c r="O122" s="6"/>
      <c r="P122">
        <v>216.475863</v>
      </c>
      <c r="Q122" s="6">
        <f t="shared" si="27"/>
        <v>61.270964324999994</v>
      </c>
      <c r="R122" s="6">
        <f t="shared" si="22"/>
        <v>72.083487441176473</v>
      </c>
      <c r="S122">
        <v>249.57128000000003</v>
      </c>
      <c r="T122" s="6">
        <f t="shared" si="28"/>
        <v>71.904613499999996</v>
      </c>
      <c r="U122" s="6">
        <f t="shared" si="19"/>
        <v>84.593662941176461</v>
      </c>
      <c r="Y122">
        <v>44.139915199511876</v>
      </c>
      <c r="Z122">
        <v>12.617039210032626</v>
      </c>
      <c r="AA122" s="6" t="s">
        <v>31</v>
      </c>
      <c r="AB122">
        <v>3.4984368729244628</v>
      </c>
      <c r="AC122">
        <v>-19.478435840540062</v>
      </c>
      <c r="AD122">
        <v>11.457363583468654</v>
      </c>
    </row>
    <row r="123" spans="1:30" x14ac:dyDescent="0.35">
      <c r="A123" s="6">
        <v>275</v>
      </c>
      <c r="B123" s="6" t="s">
        <v>127</v>
      </c>
      <c r="C123" s="6" t="s">
        <v>132</v>
      </c>
      <c r="D123" s="6" t="s">
        <v>124</v>
      </c>
      <c r="E123" s="6" t="s">
        <v>66</v>
      </c>
      <c r="F123" s="6">
        <v>0.3</v>
      </c>
      <c r="G123" s="6">
        <v>1</v>
      </c>
      <c r="H123" s="1">
        <v>19.149999999999999</v>
      </c>
      <c r="I123" s="6">
        <v>20.059999999999999</v>
      </c>
      <c r="J123" s="6">
        <f>48+3</f>
        <v>51</v>
      </c>
      <c r="K123" s="6">
        <v>16.8</v>
      </c>
      <c r="L123" s="6">
        <v>12</v>
      </c>
      <c r="M123" s="6">
        <v>12</v>
      </c>
      <c r="N123" s="6">
        <f t="shared" si="26"/>
        <v>3</v>
      </c>
      <c r="P123">
        <v>91.350026999999997</v>
      </c>
      <c r="Q123" s="6">
        <f t="shared" si="27"/>
        <v>23.733213524999996</v>
      </c>
      <c r="R123" s="6">
        <f t="shared" si="22"/>
        <v>27.921427676470582</v>
      </c>
      <c r="S123">
        <v>421.149</v>
      </c>
      <c r="T123" s="6">
        <f t="shared" si="28"/>
        <v>123.37792949999999</v>
      </c>
      <c r="U123" s="6">
        <f t="shared" si="19"/>
        <v>145.15050529411764</v>
      </c>
      <c r="Y123">
        <v>44.04375030725928</v>
      </c>
      <c r="Z123">
        <v>12.262638450025605</v>
      </c>
      <c r="AA123" s="6" t="s">
        <v>31</v>
      </c>
      <c r="AB123">
        <v>3.5917025921258663</v>
      </c>
      <c r="AC123">
        <v>-15.226718820285427</v>
      </c>
      <c r="AD123">
        <v>9.2148734534110854</v>
      </c>
    </row>
    <row r="124" spans="1:30" x14ac:dyDescent="0.35">
      <c r="A124" s="6">
        <v>276</v>
      </c>
      <c r="B124" s="6" t="s">
        <v>127</v>
      </c>
      <c r="C124" s="6" t="s">
        <v>132</v>
      </c>
      <c r="D124" s="6" t="s">
        <v>63</v>
      </c>
      <c r="E124" s="6" t="s">
        <v>66</v>
      </c>
      <c r="F124" s="6">
        <v>0.3</v>
      </c>
      <c r="G124" s="6">
        <v>1</v>
      </c>
      <c r="H124" s="1">
        <v>19.16</v>
      </c>
      <c r="I124" s="1">
        <v>20.07</v>
      </c>
      <c r="J124" s="6">
        <f>48+3</f>
        <v>51</v>
      </c>
      <c r="K124" s="6">
        <v>16.8</v>
      </c>
      <c r="L124" s="6">
        <v>10</v>
      </c>
      <c r="M124" s="6">
        <v>10</v>
      </c>
      <c r="N124" s="6">
        <f t="shared" si="26"/>
        <v>2.5</v>
      </c>
      <c r="O124" s="6"/>
      <c r="P124">
        <v>267.61467449999998</v>
      </c>
      <c r="Q124" s="6">
        <f t="shared" si="27"/>
        <v>76.612607774999987</v>
      </c>
      <c r="R124" s="6">
        <f t="shared" si="22"/>
        <v>90.132479735294098</v>
      </c>
      <c r="S124">
        <v>551.26379000000009</v>
      </c>
      <c r="T124" s="6">
        <f t="shared" si="28"/>
        <v>162.41236650000002</v>
      </c>
      <c r="U124" s="6">
        <f t="shared" si="19"/>
        <v>191.07337235294119</v>
      </c>
      <c r="Y124">
        <v>49.669454425579339</v>
      </c>
      <c r="Z124">
        <v>12.958574296825196</v>
      </c>
      <c r="AA124" s="6" t="s">
        <v>31</v>
      </c>
      <c r="AB124">
        <v>3.8329412856588845</v>
      </c>
      <c r="AC124">
        <v>-26.521341148997575</v>
      </c>
      <c r="AD124">
        <v>13.488390828455005</v>
      </c>
    </row>
    <row r="125" spans="1:30" x14ac:dyDescent="0.35">
      <c r="A125" s="6">
        <v>277</v>
      </c>
      <c r="B125" s="6" t="s">
        <v>127</v>
      </c>
      <c r="C125" s="6" t="s">
        <v>132</v>
      </c>
      <c r="D125" s="6" t="s">
        <v>63</v>
      </c>
      <c r="E125" s="6" t="s">
        <v>66</v>
      </c>
      <c r="F125" s="6">
        <v>0.3</v>
      </c>
      <c r="G125" s="6">
        <v>1</v>
      </c>
      <c r="H125" s="1">
        <v>19.18</v>
      </c>
      <c r="I125" s="1">
        <v>20.09</v>
      </c>
      <c r="J125" s="6">
        <f>42+9</f>
        <v>51</v>
      </c>
      <c r="K125" s="6">
        <v>16.8</v>
      </c>
      <c r="L125" s="6">
        <v>6</v>
      </c>
      <c r="M125" s="6">
        <v>6</v>
      </c>
      <c r="N125" s="6">
        <f t="shared" si="26"/>
        <v>1.5</v>
      </c>
      <c r="O125" s="6"/>
      <c r="P125">
        <v>294.09114449999998</v>
      </c>
      <c r="Q125" s="6">
        <f t="shared" si="27"/>
        <v>84.555548774999991</v>
      </c>
      <c r="R125" s="6">
        <f t="shared" si="22"/>
        <v>99.477116205882339</v>
      </c>
      <c r="S125">
        <v>330.88600999999994</v>
      </c>
      <c r="T125" s="6">
        <f t="shared" si="28"/>
        <v>96.299032499999981</v>
      </c>
      <c r="U125" s="6">
        <f t="shared" si="19"/>
        <v>113.29297941176468</v>
      </c>
      <c r="Y125">
        <v>47.739124117278834</v>
      </c>
      <c r="Z125">
        <v>13.00332994533488</v>
      </c>
      <c r="AA125" s="6" t="s">
        <v>31</v>
      </c>
      <c r="AB125">
        <v>3.6712999145581082</v>
      </c>
      <c r="AC125">
        <v>-20.866038035355309</v>
      </c>
      <c r="AD125">
        <v>11.191805541751311</v>
      </c>
    </row>
    <row r="126" spans="1:30" x14ac:dyDescent="0.35">
      <c r="A126" s="6">
        <v>278</v>
      </c>
      <c r="B126" s="6" t="s">
        <v>127</v>
      </c>
      <c r="C126" s="6" t="s">
        <v>132</v>
      </c>
      <c r="D126" s="6" t="s">
        <v>63</v>
      </c>
      <c r="E126" s="6" t="s">
        <v>66</v>
      </c>
      <c r="F126" s="6">
        <v>0.3</v>
      </c>
      <c r="G126" s="6">
        <v>1</v>
      </c>
      <c r="H126" s="1">
        <v>19.190000000000001</v>
      </c>
      <c r="I126" s="1">
        <v>20.100000000000001</v>
      </c>
      <c r="J126" s="6">
        <v>51</v>
      </c>
      <c r="K126" s="6">
        <v>16.8</v>
      </c>
      <c r="L126" s="6">
        <v>9</v>
      </c>
      <c r="M126" s="6">
        <v>9</v>
      </c>
      <c r="N126" s="6">
        <f t="shared" si="26"/>
        <v>2.25</v>
      </c>
      <c r="O126" s="6"/>
      <c r="P126">
        <v>408.62639250000001</v>
      </c>
      <c r="Q126" s="6">
        <f t="shared" si="27"/>
        <v>118.916123175</v>
      </c>
      <c r="R126" s="6">
        <f t="shared" ref="R126:R157" si="29">(Q126/J126*60)/G126</f>
        <v>139.90132138235293</v>
      </c>
      <c r="S126">
        <v>557.57850000000008</v>
      </c>
      <c r="T126" s="6">
        <f t="shared" si="28"/>
        <v>164.30677950000003</v>
      </c>
      <c r="U126" s="6">
        <f t="shared" si="19"/>
        <v>193.30209352941179</v>
      </c>
      <c r="Y126">
        <v>44.20551965286932</v>
      </c>
      <c r="Z126">
        <v>11.695709023089174</v>
      </c>
      <c r="AA126" s="6" t="s">
        <v>31</v>
      </c>
      <c r="AB126">
        <v>3.7796357249997117</v>
      </c>
      <c r="AC126">
        <v>-21.956939112920644</v>
      </c>
      <c r="AD126">
        <v>7.493663923761634</v>
      </c>
    </row>
    <row r="127" spans="1:30" x14ac:dyDescent="0.35">
      <c r="A127" s="6">
        <v>279</v>
      </c>
      <c r="B127" s="6" t="s">
        <v>127</v>
      </c>
      <c r="C127" s="6" t="s">
        <v>132</v>
      </c>
      <c r="D127" s="6" t="s">
        <v>63</v>
      </c>
      <c r="E127" s="6" t="s">
        <v>66</v>
      </c>
      <c r="F127" s="6">
        <v>0.3</v>
      </c>
      <c r="G127" s="6">
        <v>1</v>
      </c>
      <c r="H127" s="1">
        <v>19.2</v>
      </c>
      <c r="I127" s="1">
        <v>20.12</v>
      </c>
      <c r="J127" s="6">
        <v>52</v>
      </c>
      <c r="K127" s="6">
        <v>16.8</v>
      </c>
      <c r="L127" s="6">
        <v>14</v>
      </c>
      <c r="M127" s="6">
        <v>14</v>
      </c>
      <c r="N127" s="6">
        <f t="shared" si="26"/>
        <v>3.5</v>
      </c>
      <c r="O127" s="6"/>
      <c r="P127">
        <v>239.47116750000004</v>
      </c>
      <c r="Q127" s="6">
        <f t="shared" si="27"/>
        <v>68.169555675000012</v>
      </c>
      <c r="R127" s="6">
        <f t="shared" si="29"/>
        <v>78.657179625000012</v>
      </c>
      <c r="S127">
        <v>422.74770000000001</v>
      </c>
      <c r="T127" s="6">
        <f t="shared" si="28"/>
        <v>123.8575395</v>
      </c>
      <c r="U127" s="6">
        <f t="shared" si="19"/>
        <v>142.91254557692309</v>
      </c>
      <c r="Y127">
        <v>52.170134348509578</v>
      </c>
      <c r="Z127">
        <v>11.135309357323026</v>
      </c>
      <c r="AA127" s="6" t="s">
        <v>31</v>
      </c>
      <c r="AB127">
        <v>4.6851086641971387</v>
      </c>
      <c r="AC127">
        <v>-26.197667202906761</v>
      </c>
      <c r="AD127">
        <v>5.0072538146451713</v>
      </c>
    </row>
    <row r="128" spans="1:30" x14ac:dyDescent="0.35">
      <c r="A128" s="6">
        <v>280</v>
      </c>
      <c r="B128" s="6" t="s">
        <v>127</v>
      </c>
      <c r="C128" s="6" t="s">
        <v>132</v>
      </c>
      <c r="D128" s="6" t="s">
        <v>63</v>
      </c>
      <c r="E128" s="6" t="s">
        <v>66</v>
      </c>
      <c r="F128" s="6">
        <v>0.3</v>
      </c>
      <c r="G128" s="6">
        <v>1</v>
      </c>
      <c r="H128" s="1">
        <v>19.21</v>
      </c>
      <c r="I128" s="1">
        <v>20.134</v>
      </c>
      <c r="J128" s="6">
        <v>52</v>
      </c>
      <c r="K128" s="6">
        <v>16.8</v>
      </c>
      <c r="L128" s="6">
        <v>7</v>
      </c>
      <c r="M128" s="6">
        <v>7</v>
      </c>
      <c r="N128" s="6">
        <f t="shared" si="26"/>
        <v>1.75</v>
      </c>
      <c r="O128" s="6"/>
      <c r="P128">
        <v>186.9104715</v>
      </c>
      <c r="Q128" s="6">
        <f t="shared" si="27"/>
        <v>52.401346874999994</v>
      </c>
      <c r="R128" s="6">
        <f t="shared" si="29"/>
        <v>60.463092548076915</v>
      </c>
      <c r="S128">
        <v>309.04710000000006</v>
      </c>
      <c r="T128" s="6">
        <f t="shared" si="28"/>
        <v>89.747359500000016</v>
      </c>
      <c r="U128" s="6">
        <f t="shared" si="19"/>
        <v>103.55464557692309</v>
      </c>
      <c r="Y128">
        <v>43.893163876723555</v>
      </c>
      <c r="Z128">
        <v>12.245561308853221</v>
      </c>
      <c r="AA128" s="6" t="s">
        <v>31</v>
      </c>
      <c r="AB128">
        <v>3.5844142028009731</v>
      </c>
      <c r="AC128">
        <v>-23.498386331495098</v>
      </c>
      <c r="AD128">
        <v>12.001265794837881</v>
      </c>
    </row>
    <row r="129" spans="1:30" x14ac:dyDescent="0.35">
      <c r="A129" s="6">
        <v>281</v>
      </c>
      <c r="B129" s="6" t="s">
        <v>127</v>
      </c>
      <c r="C129" s="6" t="s">
        <v>132</v>
      </c>
      <c r="D129" s="6" t="s">
        <v>63</v>
      </c>
      <c r="E129" s="6" t="s">
        <v>66</v>
      </c>
      <c r="F129" s="6">
        <v>0.3</v>
      </c>
      <c r="G129" s="6">
        <v>1</v>
      </c>
      <c r="H129" s="1">
        <v>19.23</v>
      </c>
      <c r="I129" s="1">
        <v>20.14</v>
      </c>
      <c r="J129" s="6">
        <v>51</v>
      </c>
      <c r="K129" s="6">
        <v>16.8</v>
      </c>
      <c r="L129" s="6">
        <v>5</v>
      </c>
      <c r="M129" s="6">
        <v>5</v>
      </c>
      <c r="N129" s="6">
        <f t="shared" si="26"/>
        <v>1.25</v>
      </c>
      <c r="O129" s="6"/>
      <c r="P129">
        <v>170.68137600000003</v>
      </c>
      <c r="Q129" s="6">
        <f t="shared" si="27"/>
        <v>47.532618225000007</v>
      </c>
      <c r="R129" s="6">
        <f t="shared" si="29"/>
        <v>55.92072732352942</v>
      </c>
      <c r="S129">
        <v>246.41115000000005</v>
      </c>
      <c r="T129" s="6">
        <f t="shared" si="28"/>
        <v>70.956574500000002</v>
      </c>
      <c r="U129" s="6">
        <f t="shared" si="19"/>
        <v>83.478322941176486</v>
      </c>
      <c r="Y129">
        <v>43.387639561216638</v>
      </c>
      <c r="Z129">
        <v>13.056967864961122</v>
      </c>
      <c r="AA129" s="6" t="s">
        <v>31</v>
      </c>
      <c r="AB129">
        <v>3.3229490958348031</v>
      </c>
      <c r="AC129">
        <v>-21.178723051177606</v>
      </c>
      <c r="AD129">
        <v>12.223547711238323</v>
      </c>
    </row>
    <row r="130" spans="1:30" x14ac:dyDescent="0.35">
      <c r="A130" s="6">
        <v>282</v>
      </c>
      <c r="B130" s="6" t="s">
        <v>127</v>
      </c>
      <c r="C130" s="6" t="s">
        <v>132</v>
      </c>
      <c r="D130" s="6" t="s">
        <v>63</v>
      </c>
      <c r="E130" s="6" t="s">
        <v>66</v>
      </c>
      <c r="F130" s="6">
        <v>0.3</v>
      </c>
      <c r="G130" s="6">
        <v>1</v>
      </c>
      <c r="H130" s="1">
        <v>19.239999999999998</v>
      </c>
      <c r="I130" s="1">
        <v>20.149999999999999</v>
      </c>
      <c r="J130" s="6">
        <f>36+15</f>
        <v>51</v>
      </c>
      <c r="K130" s="6">
        <v>16.8</v>
      </c>
      <c r="L130" s="6">
        <v>10</v>
      </c>
      <c r="M130" s="6">
        <v>10</v>
      </c>
      <c r="N130" s="6">
        <f t="shared" si="26"/>
        <v>2.5</v>
      </c>
      <c r="O130" s="6"/>
      <c r="P130">
        <v>222.16340099999999</v>
      </c>
      <c r="Q130" s="6">
        <f t="shared" si="27"/>
        <v>62.977225724999997</v>
      </c>
      <c r="R130" s="6">
        <f t="shared" si="29"/>
        <v>74.090853794117635</v>
      </c>
      <c r="S130">
        <v>348.54045000000002</v>
      </c>
      <c r="T130" s="6">
        <f t="shared" si="28"/>
        <v>101.5953645</v>
      </c>
      <c r="U130" s="6">
        <f t="shared" si="19"/>
        <v>119.52395823529412</v>
      </c>
      <c r="AA130" s="6" t="s">
        <v>31</v>
      </c>
    </row>
    <row r="131" spans="1:30" x14ac:dyDescent="0.35">
      <c r="A131" s="6">
        <v>283</v>
      </c>
      <c r="B131" s="6" t="s">
        <v>127</v>
      </c>
      <c r="C131" s="6" t="s">
        <v>132</v>
      </c>
      <c r="D131" s="6" t="s">
        <v>63</v>
      </c>
      <c r="E131" s="6" t="s">
        <v>66</v>
      </c>
      <c r="F131" s="6">
        <v>0.3</v>
      </c>
      <c r="G131" s="6">
        <v>1</v>
      </c>
      <c r="H131" s="1">
        <v>19.260000000000002</v>
      </c>
      <c r="I131" s="1">
        <v>20.16</v>
      </c>
      <c r="J131" s="6">
        <f>34+16</f>
        <v>50</v>
      </c>
      <c r="K131" s="6">
        <v>16.8</v>
      </c>
      <c r="L131" s="6">
        <v>8</v>
      </c>
      <c r="M131" s="6">
        <v>8</v>
      </c>
      <c r="N131" s="6">
        <f t="shared" si="26"/>
        <v>2</v>
      </c>
      <c r="O131" s="6"/>
      <c r="P131">
        <v>266.83018650000002</v>
      </c>
      <c r="Q131" s="6">
        <f t="shared" si="27"/>
        <v>76.377261375000003</v>
      </c>
      <c r="R131" s="6">
        <f t="shared" si="29"/>
        <v>91.65271365000001</v>
      </c>
      <c r="S131">
        <v>355.08075000000002</v>
      </c>
      <c r="T131" s="6">
        <f t="shared" si="28"/>
        <v>103.55745450000001</v>
      </c>
      <c r="U131" s="6">
        <f t="shared" ref="U131:U160" si="30">(T131/J131*60)/G131</f>
        <v>124.26894540000001</v>
      </c>
      <c r="Y131">
        <v>44.00341777957469</v>
      </c>
      <c r="Z131" s="8">
        <v>12.317630810143008</v>
      </c>
      <c r="AA131" s="6" t="s">
        <v>31</v>
      </c>
      <c r="AB131">
        <v>3.572392975387757</v>
      </c>
      <c r="AC131" s="8">
        <v>-24.232646672164076</v>
      </c>
      <c r="AD131" s="8">
        <v>9.7312363123059207</v>
      </c>
    </row>
    <row r="132" spans="1:30" x14ac:dyDescent="0.35">
      <c r="A132" s="6">
        <v>284</v>
      </c>
      <c r="B132" s="6" t="s">
        <v>127</v>
      </c>
      <c r="C132" s="6" t="s">
        <v>132</v>
      </c>
      <c r="D132" s="6" t="s">
        <v>63</v>
      </c>
      <c r="E132" s="6" t="s">
        <v>66</v>
      </c>
      <c r="F132" s="6">
        <v>0.3</v>
      </c>
      <c r="G132" s="6">
        <v>1</v>
      </c>
      <c r="H132" s="1">
        <v>19.27</v>
      </c>
      <c r="I132" s="1">
        <v>20.18</v>
      </c>
      <c r="J132" s="6">
        <f>33+18</f>
        <v>51</v>
      </c>
      <c r="K132" s="6">
        <v>16.8</v>
      </c>
      <c r="L132" s="6">
        <v>11</v>
      </c>
      <c r="M132" s="6">
        <v>11</v>
      </c>
      <c r="N132" s="6">
        <f t="shared" si="26"/>
        <v>2.75</v>
      </c>
      <c r="O132" s="6"/>
      <c r="P132">
        <v>260.30913000000004</v>
      </c>
      <c r="Q132" s="6">
        <f t="shared" si="27"/>
        <v>74.420944425000002</v>
      </c>
      <c r="R132" s="6">
        <f t="shared" si="29"/>
        <v>87.554052264705888</v>
      </c>
      <c r="S132">
        <v>347.53425000000004</v>
      </c>
      <c r="T132" s="6">
        <f t="shared" si="28"/>
        <v>101.29350450000001</v>
      </c>
      <c r="U132" s="6">
        <f t="shared" si="30"/>
        <v>119.16882882352942</v>
      </c>
      <c r="AA132" s="6" t="s">
        <v>31</v>
      </c>
    </row>
    <row r="133" spans="1:30" x14ac:dyDescent="0.35">
      <c r="A133" s="6">
        <v>285</v>
      </c>
      <c r="B133" s="6" t="s">
        <v>127</v>
      </c>
      <c r="C133" s="6" t="s">
        <v>132</v>
      </c>
      <c r="D133" s="6" t="s">
        <v>63</v>
      </c>
      <c r="E133" s="6" t="s">
        <v>66</v>
      </c>
      <c r="F133" s="6">
        <v>0.3</v>
      </c>
      <c r="G133" s="6">
        <v>1</v>
      </c>
      <c r="H133" s="1">
        <v>19.28</v>
      </c>
      <c r="I133" s="1">
        <v>20.190000000000001</v>
      </c>
      <c r="J133" s="6">
        <f>32+19</f>
        <v>51</v>
      </c>
      <c r="K133" s="6">
        <v>16.8</v>
      </c>
      <c r="L133" s="6">
        <v>13</v>
      </c>
      <c r="M133" s="6">
        <v>13</v>
      </c>
      <c r="N133" s="6">
        <f t="shared" si="26"/>
        <v>3.25</v>
      </c>
      <c r="O133" s="6"/>
      <c r="P133">
        <v>270.26232150000004</v>
      </c>
      <c r="Q133" s="6">
        <f t="shared" si="27"/>
        <v>77.406901875000003</v>
      </c>
      <c r="R133" s="6">
        <f t="shared" si="29"/>
        <v>91.066943382352946</v>
      </c>
      <c r="S133">
        <v>586.25520000000006</v>
      </c>
      <c r="T133" s="6">
        <f t="shared" si="28"/>
        <v>172.90978950000002</v>
      </c>
      <c r="U133" s="6">
        <f t="shared" si="30"/>
        <v>203.42328176470591</v>
      </c>
      <c r="AA133" s="6" t="s">
        <v>31</v>
      </c>
    </row>
    <row r="134" spans="1:30" x14ac:dyDescent="0.35">
      <c r="A134" s="6">
        <v>286</v>
      </c>
      <c r="B134" s="6" t="s">
        <v>127</v>
      </c>
      <c r="C134" s="6" t="s">
        <v>132</v>
      </c>
      <c r="D134" s="6" t="s">
        <v>63</v>
      </c>
      <c r="E134" s="6" t="s">
        <v>66</v>
      </c>
      <c r="F134" s="6">
        <v>0.3</v>
      </c>
      <c r="G134" s="6">
        <v>1</v>
      </c>
      <c r="H134" s="1">
        <v>19.29</v>
      </c>
      <c r="I134" s="1">
        <v>20.2</v>
      </c>
      <c r="J134" s="6">
        <f>31+20</f>
        <v>51</v>
      </c>
      <c r="K134" s="6">
        <v>16.8</v>
      </c>
      <c r="L134" s="6">
        <v>9</v>
      </c>
      <c r="M134" s="6">
        <v>9</v>
      </c>
      <c r="N134" s="6">
        <f t="shared" si="26"/>
        <v>2.25</v>
      </c>
      <c r="O134" s="6"/>
      <c r="P134">
        <v>280.11745200000001</v>
      </c>
      <c r="Q134" s="6">
        <f t="shared" si="27"/>
        <v>80.363441025</v>
      </c>
      <c r="R134" s="6">
        <f t="shared" si="29"/>
        <v>94.545224735294113</v>
      </c>
      <c r="S134">
        <v>305.52540000000005</v>
      </c>
      <c r="T134" s="6">
        <f t="shared" si="28"/>
        <v>88.690849500000013</v>
      </c>
      <c r="U134" s="6">
        <f t="shared" si="30"/>
        <v>104.34217588235296</v>
      </c>
      <c r="Y134">
        <v>48.054086114886189</v>
      </c>
      <c r="Z134">
        <v>12.834374607920509</v>
      </c>
      <c r="AA134" s="6" t="s">
        <v>31</v>
      </c>
      <c r="AB134">
        <v>3.7441704471700907</v>
      </c>
      <c r="AC134" s="8">
        <v>-22.144749921146175</v>
      </c>
      <c r="AD134" s="8">
        <v>11.57047163827419</v>
      </c>
    </row>
    <row r="135" spans="1:30" x14ac:dyDescent="0.35">
      <c r="A135" s="6">
        <v>287</v>
      </c>
      <c r="B135" s="6" t="s">
        <v>127</v>
      </c>
      <c r="C135" s="6" t="s">
        <v>132</v>
      </c>
      <c r="D135" s="6" t="s">
        <v>63</v>
      </c>
      <c r="E135" s="6" t="s">
        <v>66</v>
      </c>
      <c r="F135" s="6">
        <v>0.3</v>
      </c>
      <c r="G135" s="6">
        <v>1</v>
      </c>
      <c r="H135" s="1">
        <v>19.38</v>
      </c>
      <c r="I135" s="1">
        <v>20.23</v>
      </c>
      <c r="J135" s="6">
        <f>22+23</f>
        <v>45</v>
      </c>
      <c r="K135" s="6">
        <v>16.8</v>
      </c>
      <c r="L135" s="6">
        <v>7</v>
      </c>
      <c r="M135" s="6">
        <v>7</v>
      </c>
      <c r="N135" s="6">
        <f t="shared" si="26"/>
        <v>1.75</v>
      </c>
      <c r="O135" s="6"/>
      <c r="P135">
        <v>303.99530550000003</v>
      </c>
      <c r="Q135" s="6">
        <f t="shared" si="27"/>
        <v>87.526797075000005</v>
      </c>
      <c r="R135" s="6">
        <f t="shared" si="29"/>
        <v>116.7023961</v>
      </c>
      <c r="S135">
        <v>345.77340000000004</v>
      </c>
      <c r="T135" s="6">
        <f t="shared" si="28"/>
        <v>100.76524950000001</v>
      </c>
      <c r="U135" s="6">
        <f t="shared" si="30"/>
        <v>134.353666</v>
      </c>
      <c r="Y135">
        <v>50.114169135822124</v>
      </c>
      <c r="Z135">
        <v>14.070076092226097</v>
      </c>
      <c r="AA135" s="6" t="s">
        <v>31</v>
      </c>
      <c r="AB135">
        <v>3.5617553741241572</v>
      </c>
      <c r="AC135" s="8">
        <v>-19.296618994279171</v>
      </c>
      <c r="AD135" s="8">
        <v>10.257434654227325</v>
      </c>
    </row>
    <row r="136" spans="1:30" x14ac:dyDescent="0.35">
      <c r="A136" s="6">
        <v>288</v>
      </c>
      <c r="B136" s="6" t="s">
        <v>127</v>
      </c>
      <c r="C136" s="6" t="s">
        <v>132</v>
      </c>
      <c r="D136" s="6" t="s">
        <v>63</v>
      </c>
      <c r="E136" s="6" t="s">
        <v>66</v>
      </c>
      <c r="F136" s="6">
        <v>0.3</v>
      </c>
      <c r="G136" s="6">
        <v>1</v>
      </c>
      <c r="H136" s="1">
        <v>19.39</v>
      </c>
      <c r="I136" s="1">
        <v>20.25</v>
      </c>
      <c r="J136" s="6">
        <f>21+25</f>
        <v>46</v>
      </c>
      <c r="K136" s="6">
        <v>16.8</v>
      </c>
      <c r="L136" s="6">
        <v>4</v>
      </c>
      <c r="M136" s="6">
        <v>4</v>
      </c>
      <c r="N136" s="6">
        <f t="shared" si="26"/>
        <v>1</v>
      </c>
      <c r="O136" s="6"/>
      <c r="P136">
        <v>164.99383800000001</v>
      </c>
      <c r="Q136" s="6">
        <f t="shared" si="27"/>
        <v>45.826356824999998</v>
      </c>
      <c r="R136" s="6">
        <f t="shared" si="29"/>
        <v>59.773508902173916</v>
      </c>
      <c r="S136">
        <v>214.46430000000004</v>
      </c>
      <c r="T136" s="6">
        <f t="shared" si="28"/>
        <v>61.372519500000003</v>
      </c>
      <c r="U136" s="6">
        <f t="shared" si="30"/>
        <v>80.051112391304358</v>
      </c>
      <c r="Y136">
        <v>43.119970224196379</v>
      </c>
      <c r="Z136">
        <v>12.904828212048425</v>
      </c>
      <c r="AA136" s="6" t="s">
        <v>31</v>
      </c>
      <c r="AB136">
        <v>3.3413827379691874</v>
      </c>
      <c r="AC136" s="8">
        <v>-24.18469497644692</v>
      </c>
      <c r="AD136" s="8">
        <v>13.585762110418031</v>
      </c>
    </row>
    <row r="137" spans="1:30" x14ac:dyDescent="0.35">
      <c r="A137" s="6">
        <v>289</v>
      </c>
      <c r="B137" s="6" t="s">
        <v>127</v>
      </c>
      <c r="C137" s="6" t="s">
        <v>132</v>
      </c>
      <c r="D137" s="6" t="s">
        <v>22</v>
      </c>
      <c r="E137" s="6" t="s">
        <v>29</v>
      </c>
      <c r="F137" s="6">
        <v>6</v>
      </c>
      <c r="G137" s="6">
        <v>1</v>
      </c>
      <c r="H137" s="1">
        <v>19.46</v>
      </c>
      <c r="I137" s="1">
        <v>20.3</v>
      </c>
      <c r="J137" s="6">
        <f>14+30</f>
        <v>44</v>
      </c>
      <c r="K137" s="6">
        <v>16.8</v>
      </c>
      <c r="L137" s="6">
        <v>887</v>
      </c>
      <c r="M137" s="6">
        <v>887</v>
      </c>
      <c r="N137" s="6">
        <f t="shared" si="26"/>
        <v>221.75</v>
      </c>
      <c r="O137" s="6"/>
      <c r="P137">
        <v>163.91516700000003</v>
      </c>
      <c r="Q137" s="6">
        <f t="shared" si="27"/>
        <v>910.05511050000018</v>
      </c>
      <c r="R137" s="6">
        <f t="shared" si="29"/>
        <v>1240.9842415909093</v>
      </c>
      <c r="S137">
        <v>704.39991999999995</v>
      </c>
      <c r="T137" s="6">
        <f t="shared" si="28"/>
        <v>4167.0641099999993</v>
      </c>
      <c r="U137" s="6">
        <f t="shared" si="30"/>
        <v>5682.3601499999986</v>
      </c>
      <c r="AA137" s="6" t="s">
        <v>31</v>
      </c>
    </row>
    <row r="138" spans="1:30" x14ac:dyDescent="0.35">
      <c r="A138" s="6">
        <v>290</v>
      </c>
      <c r="B138" s="6" t="s">
        <v>127</v>
      </c>
      <c r="C138" s="6" t="s">
        <v>132</v>
      </c>
      <c r="D138" s="6" t="s">
        <v>128</v>
      </c>
      <c r="E138" s="6" t="s">
        <v>29</v>
      </c>
      <c r="F138" s="6">
        <v>2</v>
      </c>
      <c r="G138" s="6">
        <v>1</v>
      </c>
      <c r="H138" s="1">
        <v>19.510000000000002</v>
      </c>
      <c r="I138" s="1">
        <v>20.309999999999999</v>
      </c>
      <c r="J138" s="6">
        <v>40</v>
      </c>
      <c r="K138" s="6">
        <v>16.8</v>
      </c>
      <c r="L138" s="6">
        <v>80</v>
      </c>
      <c r="M138" s="6">
        <v>80</v>
      </c>
      <c r="N138" s="6">
        <f t="shared" si="26"/>
        <v>20</v>
      </c>
      <c r="O138" s="6"/>
      <c r="P138">
        <v>30.84639</v>
      </c>
      <c r="Q138" s="6">
        <f t="shared" si="27"/>
        <v>37.214149499999998</v>
      </c>
      <c r="R138" s="6">
        <f t="shared" si="29"/>
        <v>55.82122425</v>
      </c>
      <c r="S138">
        <v>194.29519999999999</v>
      </c>
      <c r="T138" s="6">
        <f t="shared" si="28"/>
        <v>368.81192999999996</v>
      </c>
      <c r="U138" s="6">
        <f t="shared" si="30"/>
        <v>553.217895</v>
      </c>
      <c r="AA138" s="6" t="s">
        <v>31</v>
      </c>
    </row>
    <row r="139" spans="1:30" x14ac:dyDescent="0.35">
      <c r="A139" s="6">
        <v>291</v>
      </c>
      <c r="B139" s="6" t="s">
        <v>127</v>
      </c>
      <c r="C139" s="6" t="s">
        <v>132</v>
      </c>
      <c r="D139" s="6" t="s">
        <v>124</v>
      </c>
      <c r="E139" s="6" t="s">
        <v>29</v>
      </c>
      <c r="F139" s="6">
        <v>2</v>
      </c>
      <c r="G139" s="6">
        <v>1</v>
      </c>
      <c r="H139" s="1">
        <v>19.47</v>
      </c>
      <c r="I139" s="1">
        <v>20.32</v>
      </c>
      <c r="J139" s="6">
        <v>45</v>
      </c>
      <c r="K139" s="6">
        <v>16.8</v>
      </c>
      <c r="L139" s="6">
        <v>113</v>
      </c>
      <c r="M139" s="6">
        <v>113</v>
      </c>
      <c r="N139" s="6">
        <f t="shared" si="26"/>
        <v>28.25</v>
      </c>
      <c r="O139" s="6"/>
      <c r="P139">
        <v>82.328415000000007</v>
      </c>
      <c r="Q139" s="6">
        <f t="shared" si="27"/>
        <v>140.17819950000001</v>
      </c>
      <c r="R139" s="6">
        <f t="shared" si="29"/>
        <v>186.90426600000001</v>
      </c>
      <c r="S139">
        <v>416.02232000000004</v>
      </c>
      <c r="T139" s="6">
        <f t="shared" si="28"/>
        <v>812.2661700000001</v>
      </c>
      <c r="U139" s="6">
        <f t="shared" si="30"/>
        <v>1083.0215600000001</v>
      </c>
      <c r="Y139" s="8">
        <v>42.591594406979894</v>
      </c>
      <c r="Z139">
        <v>12.418261403679463</v>
      </c>
      <c r="AA139" s="6" t="s">
        <v>31</v>
      </c>
      <c r="AB139" s="8">
        <v>3.429755021452539</v>
      </c>
      <c r="AC139" s="8">
        <v>-14.280671823532341</v>
      </c>
      <c r="AD139" s="8">
        <v>8.7663754273995718</v>
      </c>
    </row>
    <row r="140" spans="1:30" x14ac:dyDescent="0.35">
      <c r="A140" s="6">
        <v>292</v>
      </c>
      <c r="B140" s="6" t="s">
        <v>127</v>
      </c>
      <c r="C140" s="6" t="s">
        <v>132</v>
      </c>
      <c r="D140" s="6" t="s">
        <v>124</v>
      </c>
      <c r="E140" s="6" t="s">
        <v>66</v>
      </c>
      <c r="F140" s="6">
        <v>0.3</v>
      </c>
      <c r="G140" s="6">
        <v>1</v>
      </c>
      <c r="H140" s="1">
        <v>19.52</v>
      </c>
      <c r="I140" s="1">
        <v>20.34</v>
      </c>
      <c r="J140" s="6">
        <f>8+34</f>
        <v>42</v>
      </c>
      <c r="K140" s="6">
        <v>16.8</v>
      </c>
      <c r="L140" s="6">
        <v>6</v>
      </c>
      <c r="M140" s="6">
        <v>6</v>
      </c>
      <c r="N140" s="6">
        <f t="shared" si="26"/>
        <v>1.5</v>
      </c>
      <c r="O140" s="6"/>
      <c r="P140">
        <v>59.0389275</v>
      </c>
      <c r="Q140" s="6">
        <f t="shared" si="27"/>
        <v>14.039883674999999</v>
      </c>
      <c r="R140" s="6">
        <f t="shared" si="29"/>
        <v>20.056976678571427</v>
      </c>
      <c r="S140">
        <v>580.21780000000001</v>
      </c>
      <c r="T140" s="6">
        <f t="shared" si="28"/>
        <v>171.0985695</v>
      </c>
      <c r="U140" s="6">
        <f t="shared" si="30"/>
        <v>244.42652785714284</v>
      </c>
      <c r="Y140" s="8">
        <v>46.888005736622112</v>
      </c>
      <c r="Z140">
        <v>11.795986793222362</v>
      </c>
      <c r="AA140" s="6" t="s">
        <v>31</v>
      </c>
      <c r="AB140" s="8">
        <v>3.9749116846725046</v>
      </c>
      <c r="AC140" s="8">
        <v>-13.498459787146206</v>
      </c>
      <c r="AD140" s="8">
        <v>9.0545550800780212</v>
      </c>
    </row>
    <row r="141" spans="1:30" x14ac:dyDescent="0.35">
      <c r="A141" s="6">
        <v>293</v>
      </c>
      <c r="B141" s="6" t="s">
        <v>127</v>
      </c>
      <c r="C141" s="6" t="s">
        <v>132</v>
      </c>
      <c r="D141" s="6" t="s">
        <v>124</v>
      </c>
      <c r="E141" s="6" t="s">
        <v>66</v>
      </c>
      <c r="F141" s="6">
        <v>0.3</v>
      </c>
      <c r="G141" s="6">
        <v>1</v>
      </c>
      <c r="H141" s="1">
        <v>19.53</v>
      </c>
      <c r="I141" s="1">
        <v>20.36</v>
      </c>
      <c r="J141" s="6">
        <f>7+36</f>
        <v>43</v>
      </c>
      <c r="K141" s="6">
        <v>16.8</v>
      </c>
      <c r="L141" s="6">
        <v>13</v>
      </c>
      <c r="M141" s="6">
        <v>13</v>
      </c>
      <c r="N141" s="6">
        <f t="shared" si="26"/>
        <v>3.25</v>
      </c>
      <c r="O141" s="6"/>
      <c r="P141">
        <v>92.330636999999996</v>
      </c>
      <c r="Q141" s="6">
        <f t="shared" si="27"/>
        <v>24.027396524999997</v>
      </c>
      <c r="R141" s="6">
        <f t="shared" si="29"/>
        <v>33.526599802325578</v>
      </c>
      <c r="S141">
        <v>483.96151999999995</v>
      </c>
      <c r="T141" s="6">
        <f t="shared" si="28"/>
        <v>142.22168549999998</v>
      </c>
      <c r="U141" s="6">
        <f t="shared" si="30"/>
        <v>198.44886348837204</v>
      </c>
      <c r="Y141" s="8">
        <v>42.382009347829879</v>
      </c>
      <c r="Z141">
        <v>13.028234894321105</v>
      </c>
      <c r="AA141" s="6" t="s">
        <v>31</v>
      </c>
      <c r="AB141" s="8">
        <v>3.2530891323047784</v>
      </c>
      <c r="AC141" s="8">
        <v>-16.520415610987907</v>
      </c>
      <c r="AD141" s="8">
        <v>9.5384608449851811</v>
      </c>
    </row>
    <row r="142" spans="1:30" x14ac:dyDescent="0.35">
      <c r="A142" s="6">
        <v>294</v>
      </c>
      <c r="B142" s="6" t="s">
        <v>127</v>
      </c>
      <c r="C142" s="6" t="s">
        <v>132</v>
      </c>
      <c r="D142" s="6" t="s">
        <v>22</v>
      </c>
      <c r="E142" s="6" t="s">
        <v>29</v>
      </c>
      <c r="F142" s="6">
        <v>6</v>
      </c>
      <c r="G142" s="6">
        <v>1</v>
      </c>
      <c r="H142" s="1">
        <v>20.59</v>
      </c>
      <c r="I142" s="1">
        <v>21.46</v>
      </c>
      <c r="J142" s="6">
        <v>47</v>
      </c>
      <c r="K142" s="6">
        <v>16.8</v>
      </c>
      <c r="L142" s="6">
        <v>693</v>
      </c>
      <c r="M142" s="6">
        <v>693</v>
      </c>
      <c r="N142" s="6">
        <f t="shared" si="26"/>
        <v>173.25</v>
      </c>
      <c r="O142" s="6"/>
      <c r="P142">
        <v>31.140573</v>
      </c>
      <c r="Q142" s="6">
        <f t="shared" si="27"/>
        <v>113.4075465</v>
      </c>
      <c r="R142" s="6">
        <f t="shared" si="29"/>
        <v>144.77559127659575</v>
      </c>
      <c r="S142">
        <v>479.84955000000008</v>
      </c>
      <c r="T142" s="6">
        <f t="shared" si="28"/>
        <v>2819.7618900000007</v>
      </c>
      <c r="U142" s="6">
        <f t="shared" si="30"/>
        <v>3599.6960297872351</v>
      </c>
      <c r="AA142" s="6" t="s">
        <v>31</v>
      </c>
    </row>
    <row r="143" spans="1:30" x14ac:dyDescent="0.35">
      <c r="A143" s="6">
        <v>295</v>
      </c>
      <c r="B143" s="6" t="s">
        <v>127</v>
      </c>
      <c r="C143" s="6" t="s">
        <v>132</v>
      </c>
      <c r="D143" s="6" t="s">
        <v>22</v>
      </c>
      <c r="E143" s="6" t="s">
        <v>29</v>
      </c>
      <c r="F143" s="6">
        <v>5</v>
      </c>
      <c r="G143" s="6">
        <v>1</v>
      </c>
      <c r="H143" s="1">
        <v>21.01</v>
      </c>
      <c r="I143" s="1">
        <v>21.48</v>
      </c>
      <c r="J143" s="6">
        <v>47</v>
      </c>
      <c r="K143" s="6">
        <v>16.8</v>
      </c>
      <c r="L143" s="6">
        <v>562</v>
      </c>
      <c r="M143" s="6">
        <v>562</v>
      </c>
      <c r="N143" s="6">
        <f t="shared" si="26"/>
        <v>140.5</v>
      </c>
      <c r="O143" s="6"/>
      <c r="P143">
        <v>447.65467050000001</v>
      </c>
      <c r="Q143" s="6">
        <f t="shared" si="27"/>
        <v>2177.07677625</v>
      </c>
      <c r="R143" s="6">
        <f t="shared" si="29"/>
        <v>2779.2469484042554</v>
      </c>
      <c r="S143">
        <v>464.75655000000006</v>
      </c>
      <c r="T143" s="6">
        <f t="shared" si="28"/>
        <v>2274.3365750000003</v>
      </c>
      <c r="U143" s="6">
        <f t="shared" si="30"/>
        <v>2903.4083936170214</v>
      </c>
      <c r="AA143" s="6" t="s">
        <v>31</v>
      </c>
    </row>
    <row r="144" spans="1:30" x14ac:dyDescent="0.35">
      <c r="A144" s="6">
        <v>296</v>
      </c>
      <c r="B144" s="6" t="s">
        <v>127</v>
      </c>
      <c r="C144" s="6" t="s">
        <v>132</v>
      </c>
      <c r="D144" s="6" t="s">
        <v>22</v>
      </c>
      <c r="E144" s="6" t="s">
        <v>29</v>
      </c>
      <c r="F144" s="6">
        <v>5</v>
      </c>
      <c r="G144" s="6">
        <v>1</v>
      </c>
      <c r="H144" s="1">
        <v>21.04</v>
      </c>
      <c r="I144" s="1">
        <v>21.49</v>
      </c>
      <c r="J144" s="6">
        <v>45</v>
      </c>
      <c r="K144" s="6">
        <v>16.8</v>
      </c>
      <c r="L144" s="6">
        <v>501</v>
      </c>
      <c r="M144" s="6">
        <v>501</v>
      </c>
      <c r="N144" s="6">
        <f t="shared" si="26"/>
        <v>125.25</v>
      </c>
      <c r="P144">
        <v>30.258024000000002</v>
      </c>
      <c r="Q144" s="6">
        <f t="shared" si="27"/>
        <v>90.093543750000009</v>
      </c>
      <c r="R144" s="6">
        <f t="shared" si="29"/>
        <v>120.12472500000003</v>
      </c>
      <c r="S144">
        <v>638.96479999999997</v>
      </c>
      <c r="T144" s="6">
        <f t="shared" si="28"/>
        <v>3145.377825</v>
      </c>
      <c r="U144" s="6">
        <f t="shared" si="30"/>
        <v>4193.8370999999997</v>
      </c>
      <c r="AA144" s="6" t="s">
        <v>31</v>
      </c>
    </row>
    <row r="145" spans="1:27" x14ac:dyDescent="0.35">
      <c r="A145" s="6">
        <v>297</v>
      </c>
      <c r="B145" s="6" t="s">
        <v>127</v>
      </c>
      <c r="C145" s="6" t="s">
        <v>132</v>
      </c>
      <c r="D145" s="6" t="s">
        <v>22</v>
      </c>
      <c r="E145" s="6" t="s">
        <v>29</v>
      </c>
      <c r="F145" s="6">
        <v>2</v>
      </c>
      <c r="G145" s="6">
        <v>1</v>
      </c>
      <c r="H145" s="1">
        <v>21.07</v>
      </c>
      <c r="I145" s="1">
        <v>21.5</v>
      </c>
      <c r="J145" s="6">
        <v>43</v>
      </c>
      <c r="K145" s="6">
        <v>16.8</v>
      </c>
      <c r="L145" s="6">
        <v>307</v>
      </c>
      <c r="M145" s="6">
        <v>307</v>
      </c>
      <c r="N145" s="6">
        <f t="shared" si="26"/>
        <v>76.75</v>
      </c>
      <c r="P145">
        <v>139.74313050000001</v>
      </c>
      <c r="Q145" s="6">
        <f t="shared" si="27"/>
        <v>255.0076305</v>
      </c>
      <c r="R145" s="6">
        <f t="shared" si="29"/>
        <v>355.82460069767438</v>
      </c>
      <c r="S145">
        <v>785.44172000000003</v>
      </c>
      <c r="T145" s="6">
        <f t="shared" si="28"/>
        <v>1551.1049700000001</v>
      </c>
      <c r="U145" s="6">
        <f t="shared" si="30"/>
        <v>2164.3325162790698</v>
      </c>
      <c r="AA145" s="6" t="s">
        <v>31</v>
      </c>
    </row>
    <row r="146" spans="1:27" x14ac:dyDescent="0.35">
      <c r="A146" s="6">
        <v>298</v>
      </c>
      <c r="B146" s="6" t="s">
        <v>127</v>
      </c>
      <c r="C146" s="6" t="s">
        <v>132</v>
      </c>
      <c r="D146" s="6" t="s">
        <v>22</v>
      </c>
      <c r="E146" s="6" t="s">
        <v>29</v>
      </c>
      <c r="F146" s="6">
        <v>5</v>
      </c>
      <c r="G146" s="6">
        <v>1</v>
      </c>
      <c r="H146" s="1">
        <v>21.15</v>
      </c>
      <c r="I146" s="1">
        <v>21.52</v>
      </c>
      <c r="J146" s="6">
        <f>52-15</f>
        <v>37</v>
      </c>
      <c r="K146" s="6">
        <v>16.8</v>
      </c>
      <c r="L146" s="6">
        <v>472</v>
      </c>
      <c r="M146" s="6">
        <v>472</v>
      </c>
      <c r="N146" s="6">
        <f t="shared" si="26"/>
        <v>118</v>
      </c>
      <c r="P146">
        <v>65.216770499999996</v>
      </c>
      <c r="Q146" s="6">
        <f t="shared" si="27"/>
        <v>264.88727624999996</v>
      </c>
      <c r="R146" s="6">
        <f t="shared" si="29"/>
        <v>429.54693445945941</v>
      </c>
      <c r="S146">
        <v>497.24896000000001</v>
      </c>
      <c r="T146" s="6">
        <f t="shared" si="28"/>
        <v>2436.7986250000004</v>
      </c>
      <c r="U146" s="6">
        <f t="shared" si="30"/>
        <v>3951.5653378378379</v>
      </c>
      <c r="AA146" s="6" t="s">
        <v>31</v>
      </c>
    </row>
    <row r="147" spans="1:27" x14ac:dyDescent="0.35">
      <c r="A147" s="6">
        <v>299</v>
      </c>
      <c r="B147" s="6" t="s">
        <v>127</v>
      </c>
      <c r="C147" s="6" t="s">
        <v>132</v>
      </c>
      <c r="D147" s="6" t="s">
        <v>22</v>
      </c>
      <c r="E147" s="6" t="s">
        <v>29</v>
      </c>
      <c r="F147" s="6">
        <v>5</v>
      </c>
      <c r="G147" s="6">
        <v>1</v>
      </c>
      <c r="H147" s="1">
        <v>21.15</v>
      </c>
      <c r="I147" s="1">
        <v>21.53</v>
      </c>
      <c r="J147" s="6">
        <f>53-15</f>
        <v>38</v>
      </c>
      <c r="K147" s="6">
        <v>16.8</v>
      </c>
      <c r="L147" s="6">
        <v>575</v>
      </c>
      <c r="M147" s="6">
        <v>575</v>
      </c>
      <c r="N147" s="6">
        <f t="shared" si="26"/>
        <v>143.75</v>
      </c>
      <c r="P147">
        <v>74.777718000000007</v>
      </c>
      <c r="Q147" s="6">
        <f t="shared" si="27"/>
        <v>312.69201375</v>
      </c>
      <c r="R147" s="6">
        <f t="shared" si="29"/>
        <v>493.72423223684211</v>
      </c>
      <c r="S147">
        <v>464.16988000000003</v>
      </c>
      <c r="T147" s="6">
        <f t="shared" si="28"/>
        <v>2271.403225</v>
      </c>
      <c r="U147" s="6">
        <f t="shared" si="30"/>
        <v>3586.4261447368422</v>
      </c>
      <c r="AA147" s="6" t="s">
        <v>31</v>
      </c>
    </row>
    <row r="148" spans="1:27" x14ac:dyDescent="0.35">
      <c r="A148" s="6">
        <v>300</v>
      </c>
      <c r="B148" s="6" t="s">
        <v>127</v>
      </c>
      <c r="C148" s="6" t="s">
        <v>132</v>
      </c>
      <c r="D148" s="6" t="s">
        <v>24</v>
      </c>
      <c r="E148" s="6" t="s">
        <v>29</v>
      </c>
      <c r="F148" s="6">
        <v>5</v>
      </c>
      <c r="G148" s="6">
        <v>1</v>
      </c>
      <c r="H148" s="1">
        <v>21.16</v>
      </c>
      <c r="I148" s="1">
        <v>21.54</v>
      </c>
      <c r="J148" s="6">
        <f>54-16</f>
        <v>38</v>
      </c>
      <c r="K148" s="6">
        <v>16.8</v>
      </c>
      <c r="L148" s="6">
        <v>381</v>
      </c>
      <c r="M148" s="6">
        <v>381</v>
      </c>
      <c r="N148" s="6">
        <f t="shared" si="26"/>
        <v>95.25</v>
      </c>
      <c r="P148">
        <v>114.98272799999999</v>
      </c>
      <c r="Q148" s="6">
        <f t="shared" si="27"/>
        <v>513.71706374999997</v>
      </c>
      <c r="R148" s="6">
        <f t="shared" si="29"/>
        <v>811.13220592105256</v>
      </c>
      <c r="S148">
        <v>283.36605999999995</v>
      </c>
      <c r="T148" s="6">
        <f t="shared" si="28"/>
        <v>1367.3841249999998</v>
      </c>
      <c r="U148" s="6">
        <f t="shared" si="30"/>
        <v>2159.0275657894731</v>
      </c>
      <c r="AA148" s="6" t="s">
        <v>31</v>
      </c>
    </row>
    <row r="149" spans="1:27" x14ac:dyDescent="0.35">
      <c r="A149" s="6">
        <v>301</v>
      </c>
      <c r="B149" s="6" t="s">
        <v>127</v>
      </c>
      <c r="C149" s="6" t="s">
        <v>132</v>
      </c>
      <c r="D149" s="6" t="s">
        <v>22</v>
      </c>
      <c r="E149" s="6" t="s">
        <v>29</v>
      </c>
      <c r="F149" s="6">
        <v>5</v>
      </c>
      <c r="G149" s="6">
        <v>1</v>
      </c>
      <c r="H149" s="1">
        <v>21.21</v>
      </c>
      <c r="I149" s="1">
        <v>21.55</v>
      </c>
      <c r="J149" s="6">
        <f>55-21</f>
        <v>34</v>
      </c>
      <c r="K149" s="6">
        <v>16.8</v>
      </c>
      <c r="L149" s="6">
        <v>552</v>
      </c>
      <c r="M149" s="6">
        <v>552</v>
      </c>
      <c r="N149" s="6">
        <f t="shared" si="26"/>
        <v>138</v>
      </c>
      <c r="P149">
        <v>31.630877999999999</v>
      </c>
      <c r="Q149" s="6">
        <f t="shared" si="27"/>
        <v>96.957813749999985</v>
      </c>
      <c r="R149" s="6">
        <f t="shared" si="29"/>
        <v>171.10202426470585</v>
      </c>
      <c r="S149">
        <v>444.12945000000002</v>
      </c>
      <c r="T149" s="6">
        <f t="shared" si="28"/>
        <v>2171.2010749999999</v>
      </c>
      <c r="U149" s="6">
        <f t="shared" si="30"/>
        <v>3831.5313088235289</v>
      </c>
      <c r="AA149" s="6" t="s">
        <v>31</v>
      </c>
    </row>
    <row r="150" spans="1:27" x14ac:dyDescent="0.35">
      <c r="A150" s="6">
        <v>302</v>
      </c>
      <c r="B150" s="6" t="s">
        <v>127</v>
      </c>
      <c r="C150" s="6" t="s">
        <v>132</v>
      </c>
      <c r="D150" s="6" t="s">
        <v>63</v>
      </c>
      <c r="E150" s="6" t="s">
        <v>29</v>
      </c>
      <c r="F150" s="6">
        <v>6</v>
      </c>
      <c r="G150" s="6">
        <v>1</v>
      </c>
      <c r="H150" s="1">
        <v>21.25</v>
      </c>
      <c r="I150" s="1">
        <v>21.57</v>
      </c>
      <c r="J150" s="6">
        <f>57-25</f>
        <v>32</v>
      </c>
      <c r="K150" s="6">
        <v>16.8</v>
      </c>
      <c r="L150" s="6">
        <v>359</v>
      </c>
      <c r="M150" s="6">
        <v>359</v>
      </c>
      <c r="N150" s="6">
        <f t="shared" si="26"/>
        <v>89.75</v>
      </c>
      <c r="P150">
        <v>155.187738</v>
      </c>
      <c r="Q150" s="6">
        <f t="shared" si="27"/>
        <v>857.69053650000001</v>
      </c>
      <c r="R150" s="6">
        <f t="shared" si="29"/>
        <v>1608.1697559375</v>
      </c>
      <c r="S150">
        <v>210.69104999999999</v>
      </c>
      <c r="T150" s="6">
        <f t="shared" si="28"/>
        <v>1204.8108899999997</v>
      </c>
      <c r="U150" s="6">
        <f t="shared" si="30"/>
        <v>2259.0204187499994</v>
      </c>
      <c r="AA150" s="6" t="s">
        <v>31</v>
      </c>
    </row>
    <row r="151" spans="1:27" x14ac:dyDescent="0.35">
      <c r="A151" s="6">
        <v>303</v>
      </c>
      <c r="B151" s="6" t="s">
        <v>127</v>
      </c>
      <c r="C151" s="6" t="s">
        <v>132</v>
      </c>
      <c r="D151" s="6" t="s">
        <v>22</v>
      </c>
      <c r="E151" s="6" t="s">
        <v>29</v>
      </c>
      <c r="F151" s="6">
        <v>5</v>
      </c>
      <c r="G151" s="6">
        <v>1</v>
      </c>
      <c r="H151" s="1">
        <v>21.29</v>
      </c>
      <c r="I151" s="1">
        <v>21.58</v>
      </c>
      <c r="J151" s="6">
        <f>58-29</f>
        <v>29</v>
      </c>
      <c r="K151" s="6">
        <v>16.8</v>
      </c>
      <c r="L151" s="6">
        <v>513</v>
      </c>
      <c r="M151" s="6">
        <v>513</v>
      </c>
      <c r="N151" s="6">
        <f t="shared" si="26"/>
        <v>128.25</v>
      </c>
      <c r="P151">
        <v>40.848612000000003</v>
      </c>
      <c r="Q151" s="6">
        <f t="shared" si="27"/>
        <v>143.04648375000002</v>
      </c>
      <c r="R151" s="6">
        <f t="shared" si="29"/>
        <v>295.95824224137931</v>
      </c>
      <c r="S151">
        <v>282.38280000000009</v>
      </c>
      <c r="T151" s="6">
        <f t="shared" si="28"/>
        <v>1362.4678250000006</v>
      </c>
      <c r="U151" s="6">
        <f t="shared" si="30"/>
        <v>2818.8989482758634</v>
      </c>
      <c r="AA151" s="6" t="s">
        <v>31</v>
      </c>
    </row>
    <row r="152" spans="1:27" x14ac:dyDescent="0.35">
      <c r="A152" s="6">
        <v>304</v>
      </c>
      <c r="B152" s="6" t="s">
        <v>127</v>
      </c>
      <c r="C152" s="6" t="s">
        <v>132</v>
      </c>
      <c r="D152" s="6" t="s">
        <v>22</v>
      </c>
      <c r="E152" s="6" t="s">
        <v>29</v>
      </c>
      <c r="F152" s="6">
        <v>5</v>
      </c>
      <c r="G152" s="6">
        <v>1</v>
      </c>
      <c r="H152" s="1">
        <v>21.3</v>
      </c>
      <c r="I152" s="1">
        <v>22</v>
      </c>
      <c r="J152" s="6">
        <v>30</v>
      </c>
      <c r="K152" s="6">
        <v>16.8</v>
      </c>
      <c r="L152" s="6">
        <v>380</v>
      </c>
      <c r="M152" s="6">
        <v>380</v>
      </c>
      <c r="N152" s="6">
        <f t="shared" si="26"/>
        <v>95</v>
      </c>
      <c r="P152">
        <v>40.260246000000002</v>
      </c>
      <c r="Q152" s="6">
        <f t="shared" si="27"/>
        <v>140.10465375000001</v>
      </c>
      <c r="R152" s="6">
        <f t="shared" si="29"/>
        <v>280.20930750000002</v>
      </c>
      <c r="S152">
        <v>378.44344999999998</v>
      </c>
      <c r="T152" s="6">
        <f t="shared" si="28"/>
        <v>1842.7710750000001</v>
      </c>
      <c r="U152" s="6">
        <f t="shared" si="30"/>
        <v>3685.5421500000002</v>
      </c>
      <c r="AA152" s="6" t="s">
        <v>31</v>
      </c>
    </row>
    <row r="153" spans="1:27" x14ac:dyDescent="0.35">
      <c r="A153" s="6">
        <v>305</v>
      </c>
      <c r="B153" s="6" t="s">
        <v>127</v>
      </c>
      <c r="C153" s="6" t="s">
        <v>132</v>
      </c>
      <c r="D153" s="6" t="s">
        <v>22</v>
      </c>
      <c r="E153" s="6" t="s">
        <v>29</v>
      </c>
      <c r="F153" s="6">
        <v>5</v>
      </c>
      <c r="G153" s="6">
        <v>1</v>
      </c>
      <c r="H153" s="1">
        <v>21.32</v>
      </c>
      <c r="I153" s="1">
        <v>22.02</v>
      </c>
      <c r="J153" s="6">
        <v>30</v>
      </c>
      <c r="K153" s="6">
        <v>16.8</v>
      </c>
      <c r="L153" s="6">
        <v>405</v>
      </c>
      <c r="M153" s="6">
        <v>405</v>
      </c>
      <c r="N153" s="6">
        <f t="shared" si="26"/>
        <v>101.25</v>
      </c>
      <c r="P153">
        <v>32.611488000000001</v>
      </c>
      <c r="Q153" s="6">
        <f t="shared" si="27"/>
        <v>101.86086375000001</v>
      </c>
      <c r="R153" s="6">
        <f t="shared" si="29"/>
        <v>203.72172750000001</v>
      </c>
      <c r="S153">
        <v>435.79056000000003</v>
      </c>
      <c r="T153" s="6">
        <f t="shared" si="28"/>
        <v>2129.506625</v>
      </c>
      <c r="U153" s="6">
        <f t="shared" si="30"/>
        <v>4259.01325</v>
      </c>
      <c r="AA153" s="6" t="s">
        <v>31</v>
      </c>
    </row>
    <row r="154" spans="1:27" x14ac:dyDescent="0.35">
      <c r="A154" s="6">
        <v>306</v>
      </c>
      <c r="B154" s="6" t="s">
        <v>127</v>
      </c>
      <c r="C154" s="6" t="s">
        <v>132</v>
      </c>
      <c r="D154" s="6" t="s">
        <v>22</v>
      </c>
      <c r="E154" s="6" t="s">
        <v>29</v>
      </c>
      <c r="F154" s="6">
        <v>2</v>
      </c>
      <c r="G154" s="6">
        <v>1</v>
      </c>
      <c r="H154" s="1">
        <v>21.34</v>
      </c>
      <c r="I154" s="1">
        <v>22.03</v>
      </c>
      <c r="J154" s="6">
        <v>29</v>
      </c>
      <c r="K154" s="6">
        <v>16.8</v>
      </c>
      <c r="L154" s="6">
        <v>243</v>
      </c>
      <c r="M154" s="6">
        <v>243</v>
      </c>
      <c r="N154" s="6">
        <f t="shared" si="26"/>
        <v>60.75</v>
      </c>
      <c r="P154">
        <v>87.57467849999999</v>
      </c>
      <c r="Q154" s="6">
        <f t="shared" si="27"/>
        <v>150.67072649999997</v>
      </c>
      <c r="R154" s="6">
        <f t="shared" si="29"/>
        <v>311.73253758620683</v>
      </c>
      <c r="S154">
        <v>580.77488000000005</v>
      </c>
      <c r="T154" s="6">
        <f t="shared" si="28"/>
        <v>1141.7712900000001</v>
      </c>
      <c r="U154" s="6">
        <f t="shared" si="30"/>
        <v>2362.2854275862073</v>
      </c>
      <c r="AA154" s="6" t="s">
        <v>31</v>
      </c>
    </row>
    <row r="155" spans="1:27" x14ac:dyDescent="0.35">
      <c r="A155" s="6">
        <v>307</v>
      </c>
      <c r="B155" s="6" t="s">
        <v>127</v>
      </c>
      <c r="C155" s="6" t="s">
        <v>132</v>
      </c>
      <c r="D155" s="6" t="s">
        <v>22</v>
      </c>
      <c r="E155" s="6" t="s">
        <v>29</v>
      </c>
      <c r="F155" s="6">
        <v>5</v>
      </c>
      <c r="G155" s="6">
        <v>1</v>
      </c>
      <c r="H155" s="1">
        <v>21.38</v>
      </c>
      <c r="I155" s="1">
        <v>22.04</v>
      </c>
      <c r="J155" s="6">
        <v>26</v>
      </c>
      <c r="K155" s="6">
        <v>16.8</v>
      </c>
      <c r="L155" s="6">
        <v>376</v>
      </c>
      <c r="M155" s="6">
        <v>376</v>
      </c>
      <c r="N155" s="6">
        <f t="shared" si="26"/>
        <v>94</v>
      </c>
      <c r="P155">
        <v>34.376586000000003</v>
      </c>
      <c r="Q155" s="6">
        <f t="shared" si="27"/>
        <v>110.68635375000001</v>
      </c>
      <c r="R155" s="6">
        <f t="shared" si="29"/>
        <v>255.43004711538464</v>
      </c>
      <c r="S155">
        <v>309.29865000000001</v>
      </c>
      <c r="T155" s="6">
        <f t="shared" si="28"/>
        <v>1497.0470750000002</v>
      </c>
      <c r="U155" s="6">
        <f t="shared" si="30"/>
        <v>3454.7240192307695</v>
      </c>
      <c r="AA155" s="6" t="s">
        <v>31</v>
      </c>
    </row>
    <row r="156" spans="1:27" x14ac:dyDescent="0.35">
      <c r="A156" s="6">
        <v>308</v>
      </c>
      <c r="B156" s="6" t="s">
        <v>127</v>
      </c>
      <c r="C156" s="6" t="s">
        <v>132</v>
      </c>
      <c r="D156" s="6" t="s">
        <v>22</v>
      </c>
      <c r="E156" s="6" t="s">
        <v>29</v>
      </c>
      <c r="F156" s="6">
        <v>5</v>
      </c>
      <c r="G156" s="6">
        <v>1</v>
      </c>
      <c r="H156" s="1">
        <v>21.4</v>
      </c>
      <c r="I156" s="1">
        <v>22.05</v>
      </c>
      <c r="J156" s="6">
        <v>25</v>
      </c>
      <c r="K156" s="6">
        <v>16.8</v>
      </c>
      <c r="L156" s="6">
        <v>380</v>
      </c>
      <c r="M156" s="6">
        <v>380</v>
      </c>
      <c r="N156" s="6">
        <f t="shared" si="26"/>
        <v>95</v>
      </c>
      <c r="P156">
        <v>24.325333500000003</v>
      </c>
      <c r="Q156" s="6">
        <f t="shared" si="27"/>
        <v>60.430091250000011</v>
      </c>
      <c r="R156" s="6">
        <f t="shared" si="29"/>
        <v>145.03221900000003</v>
      </c>
      <c r="S156">
        <v>405.60364000000004</v>
      </c>
      <c r="T156" s="6">
        <f t="shared" si="28"/>
        <v>1978.5720250000004</v>
      </c>
      <c r="U156" s="6">
        <f t="shared" si="30"/>
        <v>4748.5728600000011</v>
      </c>
      <c r="AA156" s="6" t="s">
        <v>31</v>
      </c>
    </row>
    <row r="157" spans="1:27" x14ac:dyDescent="0.35">
      <c r="A157" s="6">
        <v>309</v>
      </c>
      <c r="B157" s="6" t="s">
        <v>127</v>
      </c>
      <c r="C157" s="6" t="s">
        <v>132</v>
      </c>
      <c r="D157" s="6" t="s">
        <v>22</v>
      </c>
      <c r="E157" s="6" t="s">
        <v>29</v>
      </c>
      <c r="F157" s="6">
        <v>5</v>
      </c>
      <c r="G157" s="6">
        <v>1</v>
      </c>
      <c r="H157" s="1">
        <v>21.41</v>
      </c>
      <c r="I157" s="1">
        <v>22.06</v>
      </c>
      <c r="J157" s="6">
        <v>25</v>
      </c>
      <c r="K157" s="6">
        <v>16.8</v>
      </c>
      <c r="L157" s="6">
        <v>260</v>
      </c>
      <c r="M157" s="6">
        <v>260</v>
      </c>
      <c r="N157" s="6">
        <f t="shared" si="26"/>
        <v>65</v>
      </c>
      <c r="P157">
        <v>25.404004499999999</v>
      </c>
      <c r="Q157" s="6">
        <f t="shared" si="27"/>
        <v>65.823446249999989</v>
      </c>
      <c r="R157" s="6">
        <f t="shared" si="29"/>
        <v>157.97627099999997</v>
      </c>
      <c r="S157">
        <v>437.59815999999989</v>
      </c>
      <c r="T157" s="6">
        <f t="shared" si="28"/>
        <v>2138.5446249999995</v>
      </c>
      <c r="U157" s="6">
        <f t="shared" si="30"/>
        <v>5132.5070999999989</v>
      </c>
      <c r="AA157" s="6" t="s">
        <v>31</v>
      </c>
    </row>
    <row r="158" spans="1:27" x14ac:dyDescent="0.35">
      <c r="A158" s="6">
        <v>310</v>
      </c>
      <c r="B158" s="6" t="s">
        <v>127</v>
      </c>
      <c r="C158" s="6" t="s">
        <v>132</v>
      </c>
      <c r="D158" s="6" t="s">
        <v>22</v>
      </c>
      <c r="E158" s="6" t="s">
        <v>29</v>
      </c>
      <c r="F158" s="6">
        <v>4</v>
      </c>
      <c r="G158" s="6">
        <v>1</v>
      </c>
      <c r="H158" s="1">
        <v>21.43</v>
      </c>
      <c r="I158" s="1">
        <v>22.08</v>
      </c>
      <c r="J158" s="6">
        <f>8+17</f>
        <v>25</v>
      </c>
      <c r="K158" s="6">
        <v>16.8</v>
      </c>
      <c r="L158" s="6">
        <v>312</v>
      </c>
      <c r="M158" s="6">
        <v>312</v>
      </c>
      <c r="N158" s="6">
        <f t="shared" si="26"/>
        <v>78</v>
      </c>
      <c r="P158">
        <v>25.2078825</v>
      </c>
      <c r="Q158" s="6">
        <f t="shared" si="27"/>
        <v>51.874268999999998</v>
      </c>
      <c r="R158" s="6">
        <f t="shared" ref="R158:R160" si="31">(Q158/J158*60)/G158</f>
        <v>124.49824559999999</v>
      </c>
      <c r="S158">
        <v>305.62112000000002</v>
      </c>
      <c r="T158" s="6">
        <f t="shared" si="28"/>
        <v>1182.9275400000001</v>
      </c>
      <c r="U158" s="6">
        <f t="shared" si="30"/>
        <v>2839.0260960000005</v>
      </c>
      <c r="AA158" s="6" t="s">
        <v>31</v>
      </c>
    </row>
    <row r="159" spans="1:27" x14ac:dyDescent="0.35">
      <c r="A159" s="6">
        <v>311</v>
      </c>
      <c r="B159" s="6" t="s">
        <v>127</v>
      </c>
      <c r="C159" s="6" t="s">
        <v>132</v>
      </c>
      <c r="D159" s="6" t="s">
        <v>64</v>
      </c>
      <c r="E159" s="6" t="s">
        <v>29</v>
      </c>
      <c r="F159" s="6">
        <v>4</v>
      </c>
      <c r="G159" s="6">
        <v>1</v>
      </c>
      <c r="H159" s="1">
        <v>23.21</v>
      </c>
      <c r="I159" s="1">
        <v>0.09</v>
      </c>
      <c r="J159" s="6">
        <v>48</v>
      </c>
      <c r="K159" s="6">
        <v>16.8</v>
      </c>
      <c r="L159" s="6" t="s">
        <v>31</v>
      </c>
      <c r="M159" s="6" t="s">
        <v>31</v>
      </c>
      <c r="N159" s="6" t="s">
        <v>31</v>
      </c>
      <c r="P159">
        <v>13.342501499999999</v>
      </c>
      <c r="Q159" s="6">
        <f t="shared" si="27"/>
        <v>4.4127449999999939</v>
      </c>
      <c r="R159" s="6">
        <f t="shared" si="31"/>
        <v>5.5159312499999924</v>
      </c>
      <c r="S159">
        <v>12.649350000000002</v>
      </c>
      <c r="T159" s="6">
        <f t="shared" si="28"/>
        <v>11.040460000000003</v>
      </c>
      <c r="U159" s="6">
        <f t="shared" si="30"/>
        <v>13.800575000000004</v>
      </c>
      <c r="AA159" s="6" t="s">
        <v>31</v>
      </c>
    </row>
    <row r="160" spans="1:27" x14ac:dyDescent="0.35">
      <c r="A160" s="6">
        <v>312</v>
      </c>
      <c r="B160" s="6" t="s">
        <v>127</v>
      </c>
      <c r="C160" s="6" t="s">
        <v>132</v>
      </c>
      <c r="D160" s="6" t="s">
        <v>65</v>
      </c>
      <c r="E160" s="6" t="s">
        <v>66</v>
      </c>
      <c r="F160" s="6">
        <v>0.3</v>
      </c>
      <c r="G160" s="6">
        <v>1</v>
      </c>
      <c r="H160" s="1">
        <v>23.2</v>
      </c>
      <c r="I160" s="1">
        <v>0.09</v>
      </c>
      <c r="J160" s="6">
        <v>49</v>
      </c>
      <c r="K160" s="6">
        <v>16.8</v>
      </c>
      <c r="L160" s="6" t="s">
        <v>31</v>
      </c>
      <c r="M160" s="6" t="s">
        <v>31</v>
      </c>
      <c r="N160" s="6" t="s">
        <v>31</v>
      </c>
      <c r="P160">
        <v>11.136129</v>
      </c>
      <c r="Q160" s="6">
        <f t="shared" si="27"/>
        <v>-0.33095587500000007</v>
      </c>
      <c r="R160" s="6">
        <f t="shared" si="31"/>
        <v>-0.40525209183673477</v>
      </c>
      <c r="S160">
        <v>7.1291200000000003</v>
      </c>
      <c r="T160" s="6">
        <f t="shared" si="28"/>
        <v>-0.82803450000000023</v>
      </c>
      <c r="U160" s="6">
        <f t="shared" si="30"/>
        <v>-1.0139197959183675</v>
      </c>
      <c r="AA160" s="6" t="s">
        <v>31</v>
      </c>
    </row>
  </sheetData>
  <autoFilter ref="A1:R160" xr:uid="{4782880F-19F5-4C97-B687-8149361B0730}"/>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Fishing and Environmental data</vt:lpstr>
      <vt:lpstr>Fish and mussel sampling</vt:lpstr>
      <vt:lpstr>Column headings</vt:lpstr>
      <vt:lpstr>21 08 26 Lake Erie 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Klemet</dc:creator>
  <cp:lastModifiedBy>Sandra Klemet</cp:lastModifiedBy>
  <cp:lastPrinted>2021-09-10T13:54:37Z</cp:lastPrinted>
  <dcterms:created xsi:type="dcterms:W3CDTF">2021-08-15T00:14:16Z</dcterms:created>
  <dcterms:modified xsi:type="dcterms:W3CDTF">2022-09-30T16:47:21Z</dcterms:modified>
</cp:coreProperties>
</file>