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klem\Documents\Etudes\Trent\Xenopoulos lab\Projects\Lake Erie &amp; animal excretion\Data\"/>
    </mc:Choice>
  </mc:AlternateContent>
  <xr:revisionPtr revIDLastSave="0" documentId="13_ncr:1_{DA79D9CB-0FC9-4C99-A4B0-DB19AC5E8623}" xr6:coauthVersionLast="47" xr6:coauthVersionMax="47" xr10:uidLastSave="{00000000-0000-0000-0000-000000000000}"/>
  <bookViews>
    <workbookView xWindow="28680" yWindow="-120" windowWidth="29040" windowHeight="15840" firstSheet="1" activeTab="3" xr2:uid="{FCD5901F-55C5-46A6-83E9-A175C073FB2F}"/>
  </bookViews>
  <sheets>
    <sheet name="Fishing and Environmental data" sheetId="3" r:id="rId1"/>
    <sheet name="Fish and mussel sampling" sheetId="1" r:id="rId2"/>
    <sheet name="Column headings" sheetId="4" r:id="rId3"/>
    <sheet name="21 08 26 Lake Erie Mastersheet" sheetId="2" r:id="rId4"/>
  </sheets>
  <definedNames>
    <definedName name="_xlnm._FilterDatabase" localSheetId="3" hidden="1">'21 08 26 Lake Erie Mastersheet'!$A$1:$Q$47</definedName>
    <definedName name="_xlnm._FilterDatabase" localSheetId="1" hidden="1">'Fish and mussel sampling'!$A$1:$L$160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7" i="2" l="1"/>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16" i="2"/>
  <c r="P96" i="2"/>
  <c r="P97" i="2"/>
  <c r="P98" i="2"/>
  <c r="P99" i="2"/>
  <c r="P100" i="2"/>
  <c r="P101" i="2"/>
  <c r="P102" i="2"/>
  <c r="P103" i="2"/>
  <c r="P104" i="2"/>
  <c r="P105" i="2"/>
  <c r="P106" i="2"/>
  <c r="P107" i="2"/>
  <c r="P108" i="2"/>
  <c r="P109" i="2"/>
  <c r="P110" i="2"/>
  <c r="P111" i="2"/>
  <c r="P112" i="2"/>
  <c r="P113" i="2"/>
  <c r="P114" i="2"/>
  <c r="P115" i="2"/>
  <c r="P95" i="2"/>
  <c r="P93" i="2"/>
  <c r="P94" i="2"/>
  <c r="P92"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48"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16" i="2"/>
  <c r="S96" i="2"/>
  <c r="S97" i="2"/>
  <c r="S98" i="2"/>
  <c r="S99" i="2"/>
  <c r="S100" i="2"/>
  <c r="S101" i="2"/>
  <c r="S102" i="2"/>
  <c r="S103" i="2"/>
  <c r="S104" i="2"/>
  <c r="S105" i="2"/>
  <c r="S106" i="2"/>
  <c r="S107" i="2"/>
  <c r="S108" i="2"/>
  <c r="S109" i="2"/>
  <c r="S110" i="2"/>
  <c r="S111" i="2"/>
  <c r="S112" i="2"/>
  <c r="S113" i="2"/>
  <c r="S114" i="2"/>
  <c r="S115" i="2"/>
  <c r="S95"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48" i="2"/>
  <c r="I158" i="2"/>
  <c r="I151" i="2"/>
  <c r="I150" i="2"/>
  <c r="I149" i="2"/>
  <c r="I148" i="2"/>
  <c r="I147" i="2"/>
  <c r="I146" i="2"/>
  <c r="I141" i="2"/>
  <c r="I140" i="2"/>
  <c r="I137" i="2"/>
  <c r="I136" i="2"/>
  <c r="I135" i="2"/>
  <c r="I134" i="2"/>
  <c r="I133" i="2"/>
  <c r="I132" i="2"/>
  <c r="I131" i="2"/>
  <c r="I130" i="2"/>
  <c r="I125" i="2"/>
  <c r="I124" i="2"/>
  <c r="I123" i="2"/>
  <c r="I122" i="2"/>
  <c r="I121" i="2"/>
  <c r="I120" i="2"/>
  <c r="I116" i="2"/>
  <c r="I104" i="2"/>
  <c r="I98" i="2"/>
  <c r="I97" i="2"/>
  <c r="I95" i="2"/>
  <c r="I77" i="2"/>
  <c r="I58" i="2"/>
  <c r="I57" i="2"/>
  <c r="I56" i="2"/>
  <c r="I55" i="2"/>
  <c r="I52" i="2"/>
  <c r="I51" i="2"/>
  <c r="I50" i="2"/>
  <c r="I49" i="2"/>
  <c r="I48" i="2"/>
  <c r="I158" i="1"/>
  <c r="I151" i="1"/>
  <c r="I150" i="1"/>
  <c r="I149" i="1"/>
  <c r="I148" i="1"/>
  <c r="I147" i="1"/>
  <c r="I146" i="1"/>
  <c r="I141" i="1"/>
  <c r="I140" i="1"/>
  <c r="I137" i="1"/>
  <c r="I136" i="1"/>
  <c r="I135" i="1"/>
  <c r="I134" i="1"/>
  <c r="I133" i="1"/>
  <c r="I132" i="1"/>
  <c r="I131" i="1"/>
  <c r="I130" i="1"/>
  <c r="I125" i="1"/>
  <c r="I121" i="1"/>
  <c r="I122" i="1"/>
  <c r="I123" i="1"/>
  <c r="I124" i="1"/>
  <c r="I120" i="1"/>
  <c r="I116" i="1" l="1"/>
  <c r="I104" i="1"/>
  <c r="I98" i="1"/>
  <c r="I97" i="1"/>
  <c r="I95" i="1"/>
  <c r="I77" i="1"/>
  <c r="I58" i="1"/>
  <c r="I57" i="1"/>
  <c r="I56" i="1"/>
  <c r="I55" i="1"/>
  <c r="I52" i="1"/>
  <c r="I51" i="1"/>
  <c r="I50" i="1"/>
  <c r="I49" i="1"/>
  <c r="I48" i="1"/>
  <c r="V34" i="2"/>
  <c r="V35" i="2"/>
  <c r="V36" i="2"/>
  <c r="V37" i="2"/>
  <c r="V38" i="2"/>
  <c r="V39" i="2"/>
  <c r="V40" i="2"/>
  <c r="V41" i="2"/>
  <c r="V42" i="2"/>
  <c r="V43" i="2"/>
  <c r="V44" i="2"/>
  <c r="V45" i="2"/>
  <c r="V46" i="2"/>
  <c r="V47" i="2"/>
  <c r="V33" i="2"/>
  <c r="V31" i="2"/>
  <c r="V32" i="2"/>
  <c r="V27" i="2"/>
  <c r="V28" i="2"/>
  <c r="V29" i="2"/>
  <c r="V30" i="2"/>
  <c r="V26" i="2"/>
  <c r="W31" i="2" l="1"/>
  <c r="W10" i="2"/>
  <c r="W26" i="2"/>
  <c r="W27" i="2"/>
  <c r="W28" i="2"/>
  <c r="W29" i="2"/>
  <c r="W33" i="2"/>
  <c r="W34" i="2"/>
  <c r="W35" i="2"/>
  <c r="W36" i="2"/>
  <c r="W37" i="2"/>
  <c r="W38" i="2"/>
  <c r="W39" i="2"/>
  <c r="W40" i="2"/>
  <c r="W41" i="2"/>
  <c r="W42" i="2"/>
  <c r="W44" i="2"/>
  <c r="W45" i="2"/>
  <c r="W46" i="2"/>
  <c r="V24" i="2"/>
  <c r="V25" i="2"/>
  <c r="V14" i="2"/>
  <c r="W14" i="2" s="1"/>
  <c r="V15" i="2"/>
  <c r="W15" i="2" s="1"/>
  <c r="V16" i="2"/>
  <c r="W16" i="2" s="1"/>
  <c r="V17" i="2"/>
  <c r="W17" i="2" s="1"/>
  <c r="V18" i="2"/>
  <c r="W18" i="2" s="1"/>
  <c r="V19" i="2"/>
  <c r="W19" i="2" s="1"/>
  <c r="V20" i="2"/>
  <c r="W20" i="2" s="1"/>
  <c r="V21" i="2"/>
  <c r="W21" i="2" s="1"/>
  <c r="V22" i="2"/>
  <c r="W22" i="2" s="1"/>
  <c r="V23" i="2"/>
  <c r="W23" i="2" s="1"/>
  <c r="V3" i="2"/>
  <c r="W3" i="2" s="1"/>
  <c r="V4" i="2"/>
  <c r="W4" i="2" s="1"/>
  <c r="V5" i="2"/>
  <c r="W5" i="2" s="1"/>
  <c r="V6" i="2"/>
  <c r="W6" i="2" s="1"/>
  <c r="V7" i="2"/>
  <c r="W7" i="2" s="1"/>
  <c r="V8" i="2"/>
  <c r="W8" i="2" s="1"/>
  <c r="V9" i="2"/>
  <c r="W9" i="2" s="1"/>
  <c r="V10" i="2"/>
  <c r="V11" i="2"/>
  <c r="W11" i="2" s="1"/>
  <c r="V12" i="2"/>
  <c r="W12" i="2" s="1"/>
  <c r="V13" i="2"/>
  <c r="W13" i="2" s="1"/>
  <c r="V2" i="2"/>
  <c r="W2" i="2" s="1"/>
  <c r="T18" i="2" l="1"/>
  <c r="S34" i="2"/>
  <c r="T34" i="2" s="1"/>
  <c r="S35" i="2"/>
  <c r="T35" i="2" s="1"/>
  <c r="S36" i="2"/>
  <c r="T36" i="2" s="1"/>
  <c r="S37" i="2"/>
  <c r="T37" i="2" s="1"/>
  <c r="S38" i="2"/>
  <c r="T38" i="2" s="1"/>
  <c r="S39" i="2"/>
  <c r="T39" i="2" s="1"/>
  <c r="S40" i="2"/>
  <c r="T40" i="2" s="1"/>
  <c r="S41" i="2"/>
  <c r="T41" i="2" s="1"/>
  <c r="S42" i="2"/>
  <c r="T42" i="2" s="1"/>
  <c r="S43" i="2"/>
  <c r="S44" i="2"/>
  <c r="T44" i="2" s="1"/>
  <c r="S45" i="2"/>
  <c r="T45" i="2" s="1"/>
  <c r="S46" i="2"/>
  <c r="T46" i="2" s="1"/>
  <c r="S47" i="2"/>
  <c r="S33" i="2"/>
  <c r="T33" i="2" s="1"/>
  <c r="S27" i="2"/>
  <c r="T27" i="2" s="1"/>
  <c r="S28" i="2"/>
  <c r="T28" i="2" s="1"/>
  <c r="S29" i="2"/>
  <c r="T29" i="2" s="1"/>
  <c r="S30" i="2"/>
  <c r="S31" i="2"/>
  <c r="T31" i="2" s="1"/>
  <c r="S32" i="2"/>
  <c r="S26" i="2"/>
  <c r="T26" i="2" s="1"/>
  <c r="S3" i="2"/>
  <c r="T3" i="2" s="1"/>
  <c r="S4" i="2"/>
  <c r="T4" i="2" s="1"/>
  <c r="S5" i="2"/>
  <c r="T5" i="2" s="1"/>
  <c r="S6" i="2"/>
  <c r="T6" i="2" s="1"/>
  <c r="S7" i="2"/>
  <c r="T7" i="2" s="1"/>
  <c r="S8" i="2"/>
  <c r="T8" i="2" s="1"/>
  <c r="S9" i="2"/>
  <c r="T9" i="2" s="1"/>
  <c r="S10" i="2"/>
  <c r="T10" i="2" s="1"/>
  <c r="S11" i="2"/>
  <c r="T11" i="2" s="1"/>
  <c r="S12" i="2"/>
  <c r="T12" i="2" s="1"/>
  <c r="S13" i="2"/>
  <c r="T13" i="2" s="1"/>
  <c r="S14" i="2"/>
  <c r="T14" i="2" s="1"/>
  <c r="S15" i="2"/>
  <c r="T15" i="2" s="1"/>
  <c r="S16" i="2"/>
  <c r="T16" i="2" s="1"/>
  <c r="S17" i="2"/>
  <c r="T17" i="2" s="1"/>
  <c r="S18" i="2"/>
  <c r="S19" i="2"/>
  <c r="T19" i="2" s="1"/>
  <c r="S20" i="2"/>
  <c r="T20" i="2" s="1"/>
  <c r="S21" i="2"/>
  <c r="T21" i="2" s="1"/>
  <c r="S22" i="2"/>
  <c r="T22" i="2" s="1"/>
  <c r="S23" i="2"/>
  <c r="T23" i="2" s="1"/>
  <c r="S24" i="2"/>
  <c r="S25" i="2"/>
  <c r="S2" i="2"/>
  <c r="T2" i="2" s="1"/>
  <c r="P2" i="2"/>
  <c r="M28" i="2"/>
  <c r="M29" i="2"/>
  <c r="M3" i="2"/>
  <c r="M4" i="2"/>
  <c r="M5" i="2"/>
  <c r="M6" i="2"/>
  <c r="M7" i="2"/>
  <c r="M8" i="2"/>
  <c r="M9" i="2"/>
  <c r="M10" i="2"/>
  <c r="M11" i="2"/>
  <c r="M12" i="2"/>
  <c r="M13" i="2"/>
  <c r="M14" i="2"/>
  <c r="M15" i="2"/>
  <c r="M16" i="2"/>
  <c r="M17" i="2"/>
  <c r="M18" i="2"/>
  <c r="M19" i="2"/>
  <c r="M20" i="2"/>
  <c r="M21" i="2"/>
  <c r="M22" i="2"/>
  <c r="M23" i="2"/>
  <c r="M26" i="2"/>
  <c r="M31" i="2"/>
  <c r="M33" i="2"/>
  <c r="M34" i="2"/>
  <c r="M35" i="2"/>
  <c r="M36" i="2"/>
  <c r="M37" i="2"/>
  <c r="M38" i="2"/>
  <c r="M39" i="2"/>
  <c r="M40" i="2"/>
  <c r="M41" i="2"/>
  <c r="M2" i="2"/>
  <c r="L42" i="2"/>
  <c r="M42" i="2" s="1"/>
  <c r="L27" i="2"/>
  <c r="M27" i="2" s="1"/>
  <c r="L45" i="2"/>
  <c r="M45" i="2" s="1"/>
  <c r="L46" i="2"/>
  <c r="M46" i="2" s="1"/>
  <c r="L44" i="2"/>
  <c r="M44" i="2" s="1"/>
  <c r="P34" i="2"/>
  <c r="Q34" i="2" s="1"/>
  <c r="P35" i="2"/>
  <c r="Q35" i="2" s="1"/>
  <c r="P36" i="2"/>
  <c r="Q36" i="2" s="1"/>
  <c r="P37" i="2"/>
  <c r="Q37" i="2" s="1"/>
  <c r="P38" i="2"/>
  <c r="Q38" i="2" s="1"/>
  <c r="P39" i="2"/>
  <c r="Q39" i="2" s="1"/>
  <c r="P40" i="2"/>
  <c r="Q40" i="2" s="1"/>
  <c r="P41" i="2"/>
  <c r="Q41" i="2" s="1"/>
  <c r="P42" i="2"/>
  <c r="Q42" i="2" s="1"/>
  <c r="P43" i="2"/>
  <c r="P44" i="2"/>
  <c r="Q44" i="2" s="1"/>
  <c r="P45" i="2"/>
  <c r="Q45" i="2" s="1"/>
  <c r="P46" i="2"/>
  <c r="Q46" i="2" s="1"/>
  <c r="P47" i="2"/>
  <c r="P33" i="2"/>
  <c r="Q33" i="2" s="1"/>
  <c r="P27" i="2"/>
  <c r="Q27" i="2" s="1"/>
  <c r="P28" i="2"/>
  <c r="Q28" i="2" s="1"/>
  <c r="P29" i="2"/>
  <c r="Q29" i="2" s="1"/>
  <c r="P30" i="2"/>
  <c r="P31" i="2"/>
  <c r="Q31" i="2" s="1"/>
  <c r="P32" i="2"/>
  <c r="P26" i="2"/>
  <c r="Q26" i="2" s="1"/>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P25" i="2"/>
  <c r="Q2" i="2"/>
</calcChain>
</file>

<file path=xl/sharedStrings.xml><?xml version="1.0" encoding="utf-8"?>
<sst xmlns="http://schemas.openxmlformats.org/spreadsheetml/2006/main" count="1329" uniqueCount="130">
  <si>
    <t>Sampling run</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</si>
  <si>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</si>
  <si>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</si>
  <si>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</si>
  <si>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</si>
  <si>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</si>
  <si>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</si>
  <si>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</si>
  <si>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</si>
  <si>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</si>
  <si>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</si>
  <si>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</si>
  <si>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</si>
  <si>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</si>
  <si>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</si>
  <si>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</si>
  <si>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</si>
  <si>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</si>
  <si>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</si>
  <si>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</si>
  <si>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</si>
  <si>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</si>
  <si>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</si>
  <si>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</si>
  <si>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</si>
  <si>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</si>
  <si>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</si>
  <si>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</si>
  <si>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</si>
  <si>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</si>
  <si>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</si>
  <si>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</si>
  <si>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</si>
  <si>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</si>
  <si>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</si>
  <si>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</si>
  <si>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</si>
  <si>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 xml:space="preserve">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</si>
  <si>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</si>
  <si>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</si>
  <si>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</si>
  <si>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</si>
  <si>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</si>
  <si>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</si>
  <si>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</si>
  <si>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</si>
  <si>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</si>
  <si>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</si>
  <si>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</si>
  <si>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</si>
  <si>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</si>
  <si>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</si>
  <si>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</si>
  <si>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</si>
  <si>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</si>
  <si>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</si>
  <si>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</si>
  <si>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</si>
  <si>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</si>
  <si>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</si>
  <si>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</si>
  <si>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</si>
  <si>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</si>
  <si>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</si>
  <si>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</si>
  <si>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</si>
  <si>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</si>
  <si>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</si>
  <si>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</si>
  <si>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</si>
  <si>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</si>
  <si>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</si>
  <si>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</si>
  <si>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</si>
  <si>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</si>
  <si>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</si>
  <si>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</si>
  <si>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</si>
  <si>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</si>
  <si>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</si>
  <si>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</si>
  <si>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</si>
  <si>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</si>
  <si>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</si>
  <si>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</si>
  <si>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</si>
  <si>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</si>
  <si>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</si>
  <si>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</si>
  <si>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</si>
  <si>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</si>
  <si>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</si>
  <si>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</si>
  <si>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</si>
  <si>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</si>
  <si>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</si>
  <si>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</si>
  <si>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</si>
  <si>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</si>
  <si>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</si>
  <si>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</si>
  <si>
    <t>± 5g for the weight due to the wind. For all values under detection limit (negative value), divide instrument detection limit by 2 (=lowest standard used for standard curve)</t>
  </si>
  <si>
    <t>± 5g for the weight due to the wind. Fish was upside down during the incubation due to bag floating in the water and not leaving enough water for the fish to stand. For all values under detection limit (negative value), divide instrument detection limit by 2 (=lowest standard used for standard curve)</t>
  </si>
  <si>
    <t>± 5g for the weight due to the wind.For all values under detection limit (negative value), divide instrument detection limit by 2 (=lowest standard used for standard curve)</t>
  </si>
  <si>
    <t>± 5g for the weight due to the wind. 1 mussel looking dead as shell broken up. For all values under detection limit (negative value), divide instrument detection limit by 2 (=lowest standard used for standard curve)</t>
  </si>
  <si>
    <t>± 5g for the weight due to the wind. Fish upside down in the bag. For all values under detection limit (negative value), divide instrument detection limit by 2 (=lowest standard used for standard curve)</t>
  </si>
  <si>
    <t>± 5g for the weight due to the wind + group includes one big mussel. For all values under detection limit (negative value), divide instrument detection limit by 2 (=lowest standard used for standard curve)</t>
  </si>
  <si>
    <t>FD1</t>
  </si>
  <si>
    <t>LP</t>
  </si>
  <si>
    <t>RG</t>
  </si>
  <si>
    <t>LP = Logperch</t>
  </si>
  <si>
    <t>RG = Round goby</t>
  </si>
  <si>
    <t>BB = Brown bullhead</t>
  </si>
  <si>
    <t>FD2</t>
  </si>
  <si>
    <t>42.344459, -82.929547</t>
  </si>
  <si>
    <t>Todd, Aaron, Claire, James, Allie, Abigail, Lydia, Sandra</t>
  </si>
  <si>
    <t>10/18/2021</t>
  </si>
  <si>
    <t>sunny, clear blue sky</t>
  </si>
  <si>
    <t>used both e-fisher and minnow traps set 32h prior</t>
  </si>
  <si>
    <t>Todd, Aaron, Claire, James, Sandra</t>
  </si>
  <si>
    <t>10/19/2021</t>
  </si>
  <si>
    <t>from minnow traps set 32h prior so been starved  for that long + filtered water 5h later</t>
  </si>
  <si>
    <t>from minnow traps set 32h prior so been starved for that long + filtered water 5h later</t>
  </si>
  <si>
    <t>from minnow traps set 32h prior so been starved for that long</t>
  </si>
  <si>
    <t>BB</t>
  </si>
  <si>
    <t>&lt;1</t>
  </si>
  <si>
    <t>from minnow traps set 16h prior so been starved for that long</t>
  </si>
  <si>
    <t>FD3</t>
  </si>
  <si>
    <t>NP</t>
  </si>
  <si>
    <t>NP = Northern pike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</si>
</sst>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0" fontId="2" fillId="0" borderId="0" xfId="0" applyFont="1"/>
    <xf numFmtId="0" fontId="0" fillId="0" borderId="0" xfId="0" applyAlignment="1">
      <alignment wrapText="1"/>
    </xf>
    <xf numFmtId="0" fontId="0" fillId="0" borderId="0" xfId="0"/>
    <xf numFmtId="0" fontId="0" fillId="0" borderId="0" xfId="0" applyFont="1" applyAlignment="1">
      <alignment wrapText="1"/>
    </xf>
    <xf numFmtId="0" fontId="0" fillId="0" borderId="0" xfId="0"/>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N7"/>
  <sheetViews>
    <sheetView workbookViewId="0">
      <selection activeCell="M6" sqref="M6"/>
    </sheetView>
  </sheetViews>
  <sheetFormatPr defaultRowHeight="14.5" x14ac:dyDescent="0.35"/>
  <sheetData>
    <row r="1" spans="1:14" x14ac:dyDescent="0.35">
      <c r="A1" t="s">
        <v>0</v>
      </c>
      <c r="B1" t="s">
        <v>39</v>
      </c>
      <c r="C1" t="s">
        <v>40</v>
      </c>
      <c r="D1" t="s">
        <v>1</v>
      </c>
      <c r="E1" t="s">
        <v>2</v>
      </c>
      <c r="F1" t="s">
        <v>3</v>
      </c>
      <c r="G1" t="s">
        <v>4</v>
      </c>
      <c r="H1" t="s">
        <v>6</v>
      </c>
      <c r="I1" t="s">
        <v>7</v>
      </c>
      <c r="J1" t="s">
        <v>5</v>
      </c>
      <c r="K1" t="s">
        <v>8</v>
      </c>
      <c r="L1" t="s">
        <v>79</v>
      </c>
      <c r="M1" t="s">
        <v>38</v>
      </c>
      <c r="N1" t="s">
        <v>36</v>
      </c>
    </row>
    <row r="2" spans="1:14" x14ac:dyDescent="0.35">
      <c r="A2" t="s">
        <v>83</v>
      </c>
      <c r="B2" t="s">
        <v>10</v>
      </c>
      <c r="C2" t="s">
        <v>41</v>
      </c>
      <c r="D2" t="s">
        <v>69</v>
      </c>
      <c r="E2" s="1">
        <v>17.399999999999999</v>
      </c>
      <c r="F2" s="1">
        <v>19</v>
      </c>
      <c r="G2">
        <v>26.7</v>
      </c>
      <c r="L2">
        <v>9.1999999999999993</v>
      </c>
      <c r="M2" t="s">
        <v>44</v>
      </c>
      <c r="N2" t="s">
        <v>37</v>
      </c>
    </row>
    <row r="3" spans="1:14" x14ac:dyDescent="0.35">
      <c r="A3" t="s">
        <v>88</v>
      </c>
      <c r="B3" t="s">
        <v>9</v>
      </c>
      <c r="C3" t="s">
        <v>42</v>
      </c>
      <c r="D3" t="s">
        <v>70</v>
      </c>
      <c r="E3" s="1">
        <v>9.3000000000000007</v>
      </c>
      <c r="F3" s="1">
        <v>10.3</v>
      </c>
      <c r="G3">
        <v>25.7</v>
      </c>
      <c r="H3">
        <v>88.4</v>
      </c>
      <c r="I3">
        <v>7.21</v>
      </c>
      <c r="J3">
        <v>8.66</v>
      </c>
      <c r="K3">
        <v>225.4</v>
      </c>
      <c r="L3">
        <v>9.8000000000000007</v>
      </c>
      <c r="M3" t="s">
        <v>45</v>
      </c>
      <c r="N3" t="s">
        <v>48</v>
      </c>
    </row>
    <row r="4" spans="1:14" x14ac:dyDescent="0.35">
      <c r="A4" t="s">
        <v>89</v>
      </c>
      <c r="B4" t="s">
        <v>11</v>
      </c>
      <c r="C4" t="s">
        <v>43</v>
      </c>
      <c r="D4" t="s">
        <v>71</v>
      </c>
      <c r="E4" s="1">
        <v>11.28</v>
      </c>
      <c r="F4" s="1">
        <v>12.45</v>
      </c>
      <c r="G4">
        <v>25</v>
      </c>
      <c r="H4">
        <v>88.4</v>
      </c>
      <c r="I4">
        <v>7.3</v>
      </c>
      <c r="J4">
        <v>8.65</v>
      </c>
      <c r="K4">
        <v>228.3</v>
      </c>
      <c r="L4">
        <v>8.8000000000000007</v>
      </c>
      <c r="M4" t="s">
        <v>47</v>
      </c>
      <c r="N4" t="s">
        <v>46</v>
      </c>
    </row>
    <row r="5" spans="1:14" x14ac:dyDescent="0.35">
      <c r="A5" t="s">
        <v>90</v>
      </c>
      <c r="B5" t="s">
        <v>67</v>
      </c>
      <c r="C5" t="s">
        <v>68</v>
      </c>
      <c r="D5" t="s">
        <v>72</v>
      </c>
      <c r="E5" s="1">
        <v>9.1999999999999993</v>
      </c>
      <c r="F5" s="1">
        <v>10.3</v>
      </c>
      <c r="G5">
        <v>24.7</v>
      </c>
      <c r="H5">
        <v>95.5</v>
      </c>
      <c r="L5">
        <v>2.5</v>
      </c>
      <c r="M5" t="s">
        <v>47</v>
      </c>
      <c r="N5" t="s">
        <v>78</v>
      </c>
    </row>
    <row r="6" spans="1:14" x14ac:dyDescent="0.35">
      <c r="A6" t="s">
        <v>107</v>
      </c>
      <c r="B6" t="s">
        <v>114</v>
      </c>
      <c r="C6" t="s">
        <v>115</v>
      </c>
      <c r="D6" t="s">
        <v>116</v>
      </c>
      <c r="E6" s="1">
        <v>16.3</v>
      </c>
      <c r="F6" s="1">
        <v>18.3</v>
      </c>
      <c r="G6">
        <v>16</v>
      </c>
      <c r="M6" t="s">
        <v>117</v>
      </c>
      <c r="N6" t="s">
        <v>118</v>
      </c>
    </row>
    <row r="7" spans="1:14" x14ac:dyDescent="0.35">
      <c r="A7" t="s">
        <v>113</v>
      </c>
      <c r="B7" s="6" t="s">
        <v>114</v>
      </c>
      <c r="C7" s="6" t="s">
        <v>119</v>
      </c>
      <c r="D7" s="6" t="s">
        <v>120</v>
      </c>
      <c r="E7" s="1">
        <v>8</v>
      </c>
      <c r="F7" s="1">
        <v>13.3</v>
      </c>
      <c r="G7">
        <v>15.5</v>
      </c>
      <c r="H7">
        <v>65.599999999999994</v>
      </c>
      <c r="I7">
        <v>6.56</v>
      </c>
      <c r="J7">
        <v>7.95</v>
      </c>
      <c r="K7">
        <v>287.10000000000002</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dimension ref="A1:L161"/>
  <sheetViews>
    <sheetView topLeftCell="A124" zoomScale="85" zoomScaleNormal="85" workbookViewId="0">
      <selection activeCell="A48" sqref="A48:M160"/>
    </sheetView>
  </sheetViews>
  <sheetFormatPr defaultRowHeight="14.5" x14ac:dyDescent="0.35"/>
  <sheetData>
    <row r="1" spans="1:12" x14ac:dyDescent="0.35">
      <c r="A1" t="s">
        <v>12</v>
      </c>
      <c r="B1" t="s">
        <v>49</v>
      </c>
      <c r="C1" t="s">
        <v>13</v>
      </c>
      <c r="D1" t="s">
        <v>27</v>
      </c>
      <c r="E1" t="s">
        <v>17</v>
      </c>
      <c r="F1" t="s">
        <v>28</v>
      </c>
      <c r="G1" t="s">
        <v>14</v>
      </c>
      <c r="H1" t="s">
        <v>15</v>
      </c>
      <c r="I1" t="s">
        <v>16</v>
      </c>
      <c r="J1" t="s">
        <v>19</v>
      </c>
      <c r="K1" t="s">
        <v>18</v>
      </c>
      <c r="L1" t="s">
        <v>36</v>
      </c>
    </row>
    <row r="2" spans="1:12" x14ac:dyDescent="0.35">
      <c r="A2">
        <v>100</v>
      </c>
      <c r="B2" t="s">
        <v>83</v>
      </c>
      <c r="C2" t="s">
        <v>20</v>
      </c>
      <c r="D2" t="s">
        <v>29</v>
      </c>
      <c r="E2">
        <v>3</v>
      </c>
      <c r="F2">
        <v>1</v>
      </c>
      <c r="G2" s="1">
        <v>20.100000000000001</v>
      </c>
      <c r="H2" s="1">
        <v>20.399999999999999</v>
      </c>
      <c r="I2">
        <v>30</v>
      </c>
      <c r="J2">
        <v>26.7</v>
      </c>
      <c r="K2">
        <v>190</v>
      </c>
      <c r="L2" s="2" t="s">
        <v>50</v>
      </c>
    </row>
    <row r="3" spans="1:12" x14ac:dyDescent="0.35">
      <c r="A3">
        <v>101</v>
      </c>
      <c r="B3" t="s">
        <v>83</v>
      </c>
      <c r="C3" t="s">
        <v>20</v>
      </c>
      <c r="D3" t="s">
        <v>29</v>
      </c>
      <c r="E3">
        <v>3</v>
      </c>
      <c r="F3">
        <v>1</v>
      </c>
      <c r="G3" s="1">
        <v>20.149999999999999</v>
      </c>
      <c r="H3" s="1">
        <v>20.45</v>
      </c>
      <c r="I3">
        <v>30</v>
      </c>
      <c r="J3">
        <v>26.7</v>
      </c>
      <c r="K3">
        <v>150</v>
      </c>
      <c r="L3" s="2" t="s">
        <v>50</v>
      </c>
    </row>
    <row r="4" spans="1:12" x14ac:dyDescent="0.35">
      <c r="A4">
        <v>102</v>
      </c>
      <c r="B4" t="s">
        <v>83</v>
      </c>
      <c r="C4" t="s">
        <v>20</v>
      </c>
      <c r="D4" t="s">
        <v>29</v>
      </c>
      <c r="E4">
        <v>3</v>
      </c>
      <c r="F4">
        <v>1</v>
      </c>
      <c r="G4" s="1">
        <v>20.170000000000002</v>
      </c>
      <c r="H4" s="1">
        <v>20.48</v>
      </c>
      <c r="I4">
        <v>31</v>
      </c>
      <c r="J4">
        <v>26.7</v>
      </c>
      <c r="K4">
        <v>166</v>
      </c>
      <c r="L4" s="2" t="s">
        <v>51</v>
      </c>
    </row>
    <row r="5" spans="1:12" x14ac:dyDescent="0.35">
      <c r="A5">
        <v>103</v>
      </c>
      <c r="B5" t="s">
        <v>83</v>
      </c>
      <c r="C5" t="s">
        <v>20</v>
      </c>
      <c r="D5" t="s">
        <v>29</v>
      </c>
      <c r="E5">
        <v>3</v>
      </c>
      <c r="F5">
        <v>1</v>
      </c>
      <c r="G5" s="1">
        <v>20.18</v>
      </c>
      <c r="H5" s="1">
        <v>20.49</v>
      </c>
      <c r="I5">
        <v>31</v>
      </c>
      <c r="J5">
        <v>26.7</v>
      </c>
      <c r="K5">
        <v>104</v>
      </c>
      <c r="L5" s="2" t="s">
        <v>50</v>
      </c>
    </row>
    <row r="6" spans="1:12" x14ac:dyDescent="0.35">
      <c r="A6">
        <v>104</v>
      </c>
      <c r="B6" t="s">
        <v>83</v>
      </c>
      <c r="C6" t="s">
        <v>20</v>
      </c>
      <c r="D6" t="s">
        <v>29</v>
      </c>
      <c r="E6">
        <v>2</v>
      </c>
      <c r="F6">
        <v>1</v>
      </c>
      <c r="G6" s="1">
        <v>20.2</v>
      </c>
      <c r="H6" s="1">
        <v>20.51</v>
      </c>
      <c r="I6">
        <v>31</v>
      </c>
      <c r="J6">
        <v>26.7</v>
      </c>
      <c r="K6">
        <v>90</v>
      </c>
      <c r="L6" s="2" t="s">
        <v>50</v>
      </c>
    </row>
    <row r="7" spans="1:12" x14ac:dyDescent="0.35">
      <c r="A7">
        <v>105</v>
      </c>
      <c r="B7" t="s">
        <v>83</v>
      </c>
      <c r="C7" t="s">
        <v>20</v>
      </c>
      <c r="D7" t="s">
        <v>29</v>
      </c>
      <c r="E7">
        <v>2</v>
      </c>
      <c r="F7">
        <v>1</v>
      </c>
      <c r="G7" s="1">
        <v>20.22</v>
      </c>
      <c r="H7" s="1">
        <v>20.52</v>
      </c>
      <c r="I7">
        <v>30</v>
      </c>
      <c r="J7">
        <v>26.7</v>
      </c>
      <c r="K7">
        <v>57</v>
      </c>
      <c r="L7" s="2" t="s">
        <v>50</v>
      </c>
    </row>
    <row r="8" spans="1:12" x14ac:dyDescent="0.35">
      <c r="A8">
        <v>107</v>
      </c>
      <c r="B8" t="s">
        <v>88</v>
      </c>
      <c r="C8" t="s">
        <v>23</v>
      </c>
      <c r="D8" t="s">
        <v>29</v>
      </c>
      <c r="E8">
        <v>5</v>
      </c>
      <c r="F8">
        <v>1</v>
      </c>
      <c r="G8" s="1">
        <v>10.199999999999999</v>
      </c>
      <c r="H8" s="1">
        <v>10.42</v>
      </c>
      <c r="I8">
        <v>22</v>
      </c>
      <c r="J8">
        <v>26</v>
      </c>
      <c r="K8">
        <v>636</v>
      </c>
      <c r="L8" s="2" t="s">
        <v>50</v>
      </c>
    </row>
    <row r="9" spans="1:12" x14ac:dyDescent="0.35">
      <c r="A9">
        <v>108</v>
      </c>
      <c r="B9" t="s">
        <v>88</v>
      </c>
      <c r="C9" t="s">
        <v>21</v>
      </c>
      <c r="D9" t="s">
        <v>29</v>
      </c>
      <c r="E9">
        <v>5</v>
      </c>
      <c r="F9">
        <v>1</v>
      </c>
      <c r="G9" s="1">
        <v>10.220000000000001</v>
      </c>
      <c r="H9" s="1">
        <v>10.43</v>
      </c>
      <c r="I9">
        <v>21</v>
      </c>
      <c r="J9">
        <v>26</v>
      </c>
      <c r="K9">
        <v>605</v>
      </c>
      <c r="L9" s="2" t="s">
        <v>50</v>
      </c>
    </row>
    <row r="10" spans="1:12" x14ac:dyDescent="0.35">
      <c r="A10">
        <v>109</v>
      </c>
      <c r="B10" t="s">
        <v>88</v>
      </c>
      <c r="C10" t="s">
        <v>21</v>
      </c>
      <c r="D10" t="s">
        <v>29</v>
      </c>
      <c r="E10">
        <v>5</v>
      </c>
      <c r="F10">
        <v>1</v>
      </c>
      <c r="G10" s="1">
        <v>10.23</v>
      </c>
      <c r="H10" s="1">
        <v>10.44</v>
      </c>
      <c r="I10">
        <v>21</v>
      </c>
      <c r="J10">
        <v>26</v>
      </c>
      <c r="K10">
        <v>927</v>
      </c>
      <c r="L10" s="2" t="s">
        <v>50</v>
      </c>
    </row>
    <row r="11" spans="1:12" x14ac:dyDescent="0.35">
      <c r="A11">
        <v>110</v>
      </c>
      <c r="B11" t="s">
        <v>88</v>
      </c>
      <c r="C11" t="s">
        <v>21</v>
      </c>
      <c r="D11" t="s">
        <v>29</v>
      </c>
      <c r="E11">
        <v>5</v>
      </c>
      <c r="F11">
        <v>1</v>
      </c>
      <c r="G11" s="1">
        <v>10.26</v>
      </c>
      <c r="H11" s="1">
        <v>10.46</v>
      </c>
      <c r="I11">
        <v>20</v>
      </c>
      <c r="J11">
        <v>26</v>
      </c>
      <c r="K11">
        <v>633</v>
      </c>
      <c r="L11" s="2" t="s">
        <v>50</v>
      </c>
    </row>
    <row r="12" spans="1:12" x14ac:dyDescent="0.35">
      <c r="A12">
        <v>111</v>
      </c>
      <c r="B12" t="s">
        <v>88</v>
      </c>
      <c r="C12" t="s">
        <v>23</v>
      </c>
      <c r="D12" t="s">
        <v>29</v>
      </c>
      <c r="E12">
        <v>4</v>
      </c>
      <c r="F12">
        <v>1</v>
      </c>
      <c r="G12" s="1">
        <v>10.28</v>
      </c>
      <c r="H12" s="1">
        <v>10.58</v>
      </c>
      <c r="I12">
        <v>30</v>
      </c>
      <c r="J12">
        <v>26</v>
      </c>
      <c r="K12">
        <v>341</v>
      </c>
      <c r="L12" s="2" t="s">
        <v>50</v>
      </c>
    </row>
    <row r="13" spans="1:12" x14ac:dyDescent="0.35">
      <c r="A13">
        <v>112</v>
      </c>
      <c r="B13" t="s">
        <v>88</v>
      </c>
      <c r="C13" t="s">
        <v>23</v>
      </c>
      <c r="D13" t="s">
        <v>29</v>
      </c>
      <c r="E13">
        <v>5</v>
      </c>
      <c r="F13">
        <v>1</v>
      </c>
      <c r="G13" s="1">
        <v>10.3</v>
      </c>
      <c r="H13" s="1">
        <v>11</v>
      </c>
      <c r="I13">
        <v>30</v>
      </c>
      <c r="J13">
        <v>26</v>
      </c>
      <c r="K13">
        <v>582</v>
      </c>
      <c r="L13" s="2" t="s">
        <v>50</v>
      </c>
    </row>
    <row r="14" spans="1:12" x14ac:dyDescent="0.35">
      <c r="A14">
        <v>113</v>
      </c>
      <c r="B14" t="s">
        <v>88</v>
      </c>
      <c r="C14" t="s">
        <v>23</v>
      </c>
      <c r="D14" t="s">
        <v>29</v>
      </c>
      <c r="E14">
        <v>5</v>
      </c>
      <c r="F14">
        <v>1</v>
      </c>
      <c r="G14" s="1">
        <v>10.33</v>
      </c>
      <c r="H14" s="1">
        <v>11.03</v>
      </c>
      <c r="I14">
        <v>30</v>
      </c>
      <c r="J14">
        <v>26</v>
      </c>
      <c r="K14">
        <v>444</v>
      </c>
      <c r="L14" s="2" t="s">
        <v>59</v>
      </c>
    </row>
    <row r="15" spans="1:12" x14ac:dyDescent="0.35">
      <c r="A15">
        <v>114</v>
      </c>
      <c r="B15" t="s">
        <v>88</v>
      </c>
      <c r="C15" t="s">
        <v>23</v>
      </c>
      <c r="D15" t="s">
        <v>29</v>
      </c>
      <c r="E15">
        <v>5</v>
      </c>
      <c r="F15">
        <v>1</v>
      </c>
      <c r="G15" s="1">
        <v>10.36</v>
      </c>
      <c r="H15" s="1">
        <v>11.06</v>
      </c>
      <c r="I15">
        <v>30</v>
      </c>
      <c r="J15">
        <v>26</v>
      </c>
      <c r="K15">
        <v>483</v>
      </c>
      <c r="L15" s="2" t="s">
        <v>50</v>
      </c>
    </row>
    <row r="16" spans="1:12" x14ac:dyDescent="0.35">
      <c r="A16">
        <v>115</v>
      </c>
      <c r="B16" t="s">
        <v>88</v>
      </c>
      <c r="C16" t="s">
        <v>23</v>
      </c>
      <c r="D16" t="s">
        <v>29</v>
      </c>
      <c r="E16">
        <v>5</v>
      </c>
      <c r="F16">
        <v>1</v>
      </c>
      <c r="G16" s="1">
        <v>10.38</v>
      </c>
      <c r="H16" s="1">
        <v>11.08</v>
      </c>
      <c r="I16">
        <v>30</v>
      </c>
      <c r="J16">
        <v>26</v>
      </c>
      <c r="K16">
        <v>504</v>
      </c>
      <c r="L16" s="2" t="s">
        <v>50</v>
      </c>
    </row>
    <row r="17" spans="1:12" x14ac:dyDescent="0.35">
      <c r="A17">
        <v>116</v>
      </c>
      <c r="B17" t="s">
        <v>88</v>
      </c>
      <c r="C17" t="s">
        <v>22</v>
      </c>
      <c r="D17" t="s">
        <v>29</v>
      </c>
      <c r="E17">
        <v>5</v>
      </c>
      <c r="F17">
        <v>1</v>
      </c>
      <c r="G17" s="1">
        <v>11.19</v>
      </c>
      <c r="H17" s="1">
        <v>11.49</v>
      </c>
      <c r="I17">
        <v>30</v>
      </c>
      <c r="J17">
        <v>26</v>
      </c>
      <c r="K17">
        <v>557</v>
      </c>
      <c r="L17" s="2" t="s">
        <v>50</v>
      </c>
    </row>
    <row r="18" spans="1:12" x14ac:dyDescent="0.35">
      <c r="A18">
        <v>117</v>
      </c>
      <c r="B18" t="s">
        <v>88</v>
      </c>
      <c r="C18" t="s">
        <v>22</v>
      </c>
      <c r="D18" t="s">
        <v>29</v>
      </c>
      <c r="E18">
        <v>5</v>
      </c>
      <c r="F18">
        <v>1</v>
      </c>
      <c r="G18" s="1">
        <v>11.21</v>
      </c>
      <c r="H18" s="1">
        <v>11.51</v>
      </c>
      <c r="I18">
        <v>30</v>
      </c>
      <c r="J18">
        <v>26</v>
      </c>
      <c r="K18">
        <v>392</v>
      </c>
      <c r="L18" s="2" t="s">
        <v>50</v>
      </c>
    </row>
    <row r="19" spans="1:12" x14ac:dyDescent="0.35">
      <c r="A19">
        <v>118</v>
      </c>
      <c r="B19" t="s">
        <v>88</v>
      </c>
      <c r="C19" t="s">
        <v>23</v>
      </c>
      <c r="D19" t="s">
        <v>29</v>
      </c>
      <c r="E19">
        <v>5</v>
      </c>
      <c r="F19">
        <v>1</v>
      </c>
      <c r="G19" s="1">
        <v>11.24</v>
      </c>
      <c r="H19" s="1">
        <v>11.54</v>
      </c>
      <c r="I19">
        <v>30</v>
      </c>
      <c r="J19">
        <v>26</v>
      </c>
      <c r="K19">
        <v>673</v>
      </c>
      <c r="L19" s="2" t="s">
        <v>60</v>
      </c>
    </row>
    <row r="20" spans="1:12" x14ac:dyDescent="0.35">
      <c r="A20">
        <v>119</v>
      </c>
      <c r="B20" t="s">
        <v>88</v>
      </c>
      <c r="C20" t="s">
        <v>23</v>
      </c>
      <c r="D20" t="s">
        <v>29</v>
      </c>
      <c r="E20">
        <v>5</v>
      </c>
      <c r="F20">
        <v>1</v>
      </c>
      <c r="G20" s="1">
        <v>11.26</v>
      </c>
      <c r="H20" s="1">
        <v>11.56</v>
      </c>
      <c r="I20">
        <v>30</v>
      </c>
      <c r="J20">
        <v>26</v>
      </c>
      <c r="K20">
        <v>408</v>
      </c>
      <c r="L20" s="2" t="s">
        <v>60</v>
      </c>
    </row>
    <row r="21" spans="1:12" x14ac:dyDescent="0.35">
      <c r="A21">
        <v>120</v>
      </c>
      <c r="B21" t="s">
        <v>88</v>
      </c>
      <c r="C21" t="s">
        <v>24</v>
      </c>
      <c r="D21" t="s">
        <v>29</v>
      </c>
      <c r="E21">
        <v>6</v>
      </c>
      <c r="F21">
        <v>1</v>
      </c>
      <c r="G21" s="1">
        <v>11.29</v>
      </c>
      <c r="H21" s="1">
        <v>11.59</v>
      </c>
      <c r="I21">
        <v>30</v>
      </c>
      <c r="J21">
        <v>26</v>
      </c>
      <c r="K21">
        <v>723</v>
      </c>
      <c r="L21" s="2" t="s">
        <v>50</v>
      </c>
    </row>
    <row r="22" spans="1:12" x14ac:dyDescent="0.35">
      <c r="A22">
        <v>121</v>
      </c>
      <c r="B22" t="s">
        <v>88</v>
      </c>
      <c r="C22" t="s">
        <v>22</v>
      </c>
      <c r="D22" t="s">
        <v>29</v>
      </c>
      <c r="E22">
        <v>6</v>
      </c>
      <c r="F22">
        <v>1</v>
      </c>
      <c r="G22" s="1">
        <v>11.32</v>
      </c>
      <c r="H22" s="1">
        <v>12.02</v>
      </c>
      <c r="I22">
        <v>30</v>
      </c>
      <c r="J22">
        <v>26</v>
      </c>
      <c r="K22">
        <v>726</v>
      </c>
      <c r="L22" s="2" t="s">
        <v>50</v>
      </c>
    </row>
    <row r="23" spans="1:12" x14ac:dyDescent="0.35">
      <c r="A23">
        <v>122</v>
      </c>
      <c r="B23" t="s">
        <v>88</v>
      </c>
      <c r="C23" t="s">
        <v>21</v>
      </c>
      <c r="D23" t="s">
        <v>29</v>
      </c>
      <c r="E23">
        <v>6</v>
      </c>
      <c r="F23">
        <v>1</v>
      </c>
      <c r="G23" s="1">
        <v>11.34</v>
      </c>
      <c r="H23" s="1">
        <v>12.04</v>
      </c>
      <c r="I23">
        <v>30</v>
      </c>
      <c r="J23">
        <v>26</v>
      </c>
      <c r="K23">
        <v>1070</v>
      </c>
      <c r="L23" s="2" t="s">
        <v>50</v>
      </c>
    </row>
    <row r="24" spans="1:12" x14ac:dyDescent="0.35">
      <c r="A24">
        <v>123</v>
      </c>
      <c r="B24" t="s">
        <v>88</v>
      </c>
      <c r="C24" t="s">
        <v>32</v>
      </c>
      <c r="D24" t="s">
        <v>29</v>
      </c>
      <c r="E24">
        <v>5</v>
      </c>
      <c r="F24">
        <v>0</v>
      </c>
      <c r="G24" s="1">
        <v>11.4</v>
      </c>
      <c r="H24" s="1">
        <v>12.1</v>
      </c>
      <c r="I24">
        <v>30</v>
      </c>
      <c r="J24">
        <v>26</v>
      </c>
      <c r="K24" t="s">
        <v>31</v>
      </c>
      <c r="L24" s="2" t="s">
        <v>50</v>
      </c>
    </row>
    <row r="25" spans="1:12" x14ac:dyDescent="0.35">
      <c r="A25">
        <v>124</v>
      </c>
      <c r="B25" t="s">
        <v>88</v>
      </c>
      <c r="C25" t="s">
        <v>34</v>
      </c>
      <c r="D25" t="s">
        <v>29</v>
      </c>
      <c r="E25">
        <v>4</v>
      </c>
      <c r="F25">
        <v>0</v>
      </c>
      <c r="G25" s="1">
        <v>11.43</v>
      </c>
      <c r="H25" s="1">
        <v>12.1</v>
      </c>
      <c r="I25">
        <v>27</v>
      </c>
      <c r="J25">
        <v>26</v>
      </c>
      <c r="K25" t="s">
        <v>31</v>
      </c>
      <c r="L25" s="2" t="s">
        <v>50</v>
      </c>
    </row>
    <row r="26" spans="1:12" x14ac:dyDescent="0.35">
      <c r="A26">
        <v>125</v>
      </c>
      <c r="B26" t="s">
        <v>89</v>
      </c>
      <c r="C26" t="s">
        <v>20</v>
      </c>
      <c r="D26" t="s">
        <v>29</v>
      </c>
      <c r="E26">
        <v>2</v>
      </c>
      <c r="F26">
        <v>1</v>
      </c>
      <c r="G26" s="1">
        <v>12.25</v>
      </c>
      <c r="H26" s="1">
        <v>13.04</v>
      </c>
      <c r="I26">
        <v>39</v>
      </c>
      <c r="J26">
        <v>25</v>
      </c>
      <c r="K26">
        <v>40</v>
      </c>
      <c r="L26" s="2" t="s">
        <v>61</v>
      </c>
    </row>
    <row r="27" spans="1:12" x14ac:dyDescent="0.35">
      <c r="A27">
        <v>126</v>
      </c>
      <c r="B27" t="s">
        <v>89</v>
      </c>
      <c r="C27" t="s">
        <v>25</v>
      </c>
      <c r="D27" t="s">
        <v>30</v>
      </c>
      <c r="E27">
        <v>0.3</v>
      </c>
      <c r="F27">
        <v>10</v>
      </c>
      <c r="G27" s="1">
        <v>12.34</v>
      </c>
      <c r="H27" s="1">
        <v>13.42</v>
      </c>
      <c r="I27">
        <v>68</v>
      </c>
      <c r="J27">
        <v>25</v>
      </c>
      <c r="K27" t="s">
        <v>31</v>
      </c>
      <c r="L27" s="2" t="s">
        <v>50</v>
      </c>
    </row>
    <row r="28" spans="1:12" x14ac:dyDescent="0.35">
      <c r="A28">
        <v>127</v>
      </c>
      <c r="B28" t="s">
        <v>89</v>
      </c>
      <c r="C28" t="s">
        <v>25</v>
      </c>
      <c r="D28" t="s">
        <v>30</v>
      </c>
      <c r="E28">
        <v>0.3</v>
      </c>
      <c r="F28">
        <v>10</v>
      </c>
      <c r="G28" s="1">
        <v>12.39</v>
      </c>
      <c r="H28" s="1">
        <v>14.08</v>
      </c>
      <c r="I28">
        <v>89</v>
      </c>
      <c r="J28">
        <v>25</v>
      </c>
      <c r="K28" t="s">
        <v>31</v>
      </c>
      <c r="L28" s="2" t="s">
        <v>50</v>
      </c>
    </row>
    <row r="29" spans="1:12" x14ac:dyDescent="0.35">
      <c r="A29">
        <v>128</v>
      </c>
      <c r="B29" t="s">
        <v>89</v>
      </c>
      <c r="C29" t="s">
        <v>25</v>
      </c>
      <c r="D29" t="s">
        <v>30</v>
      </c>
      <c r="E29">
        <v>0.3</v>
      </c>
      <c r="F29">
        <v>10</v>
      </c>
      <c r="G29" s="1">
        <v>12.47</v>
      </c>
      <c r="H29" s="1">
        <v>14.15</v>
      </c>
      <c r="I29">
        <v>88</v>
      </c>
      <c r="J29">
        <v>25</v>
      </c>
      <c r="K29" t="s">
        <v>31</v>
      </c>
      <c r="L29" s="2" t="s">
        <v>62</v>
      </c>
    </row>
    <row r="30" spans="1:12" x14ac:dyDescent="0.35">
      <c r="A30">
        <v>129</v>
      </c>
      <c r="B30" t="s">
        <v>89</v>
      </c>
      <c r="C30" t="s">
        <v>33</v>
      </c>
      <c r="D30" t="s">
        <v>30</v>
      </c>
      <c r="E30">
        <v>0.3</v>
      </c>
      <c r="F30">
        <v>0</v>
      </c>
      <c r="G30" s="1">
        <v>12.47</v>
      </c>
      <c r="H30" s="1">
        <v>13.47</v>
      </c>
      <c r="I30">
        <v>90</v>
      </c>
      <c r="J30">
        <v>25</v>
      </c>
      <c r="K30" t="s">
        <v>31</v>
      </c>
      <c r="L30" s="2" t="s">
        <v>50</v>
      </c>
    </row>
    <row r="31" spans="1:12" x14ac:dyDescent="0.35">
      <c r="A31">
        <v>130</v>
      </c>
      <c r="B31" t="s">
        <v>89</v>
      </c>
      <c r="C31" t="s">
        <v>26</v>
      </c>
      <c r="D31" t="s">
        <v>29</v>
      </c>
      <c r="E31">
        <v>3</v>
      </c>
      <c r="F31">
        <v>1</v>
      </c>
      <c r="G31" s="1">
        <v>12.56</v>
      </c>
      <c r="H31" s="1">
        <v>13.32</v>
      </c>
      <c r="I31">
        <v>36</v>
      </c>
      <c r="J31">
        <v>25</v>
      </c>
      <c r="K31">
        <v>48</v>
      </c>
      <c r="L31" s="2" t="s">
        <v>50</v>
      </c>
    </row>
    <row r="32" spans="1:12" x14ac:dyDescent="0.35">
      <c r="A32">
        <v>131</v>
      </c>
      <c r="B32" t="s">
        <v>89</v>
      </c>
      <c r="C32" t="s">
        <v>35</v>
      </c>
      <c r="D32" t="s">
        <v>29</v>
      </c>
      <c r="E32">
        <v>2</v>
      </c>
      <c r="F32">
        <v>0</v>
      </c>
      <c r="G32" s="1">
        <v>12.56</v>
      </c>
      <c r="H32" s="1">
        <v>12.56</v>
      </c>
      <c r="I32">
        <v>30</v>
      </c>
      <c r="J32">
        <v>25</v>
      </c>
      <c r="K32" t="s">
        <v>31</v>
      </c>
      <c r="L32" s="2" t="s">
        <v>50</v>
      </c>
    </row>
    <row r="33" spans="1:12" x14ac:dyDescent="0.35">
      <c r="A33">
        <v>132</v>
      </c>
      <c r="B33" t="s">
        <v>90</v>
      </c>
      <c r="C33" t="s">
        <v>20</v>
      </c>
      <c r="D33" t="s">
        <v>66</v>
      </c>
      <c r="E33">
        <v>0.5</v>
      </c>
      <c r="F33">
        <v>1</v>
      </c>
      <c r="G33" s="1">
        <v>11.01</v>
      </c>
      <c r="H33" s="1">
        <v>11.34</v>
      </c>
      <c r="I33">
        <v>33</v>
      </c>
      <c r="J33">
        <v>23.3</v>
      </c>
      <c r="K33">
        <v>41</v>
      </c>
      <c r="L33" s="2" t="s">
        <v>74</v>
      </c>
    </row>
    <row r="34" spans="1:12" x14ac:dyDescent="0.35">
      <c r="A34">
        <v>133</v>
      </c>
      <c r="B34" t="s">
        <v>90</v>
      </c>
      <c r="C34" t="s">
        <v>20</v>
      </c>
      <c r="D34" t="s">
        <v>66</v>
      </c>
      <c r="E34">
        <v>0.7</v>
      </c>
      <c r="F34">
        <v>1</v>
      </c>
      <c r="G34" s="1">
        <v>11.03</v>
      </c>
      <c r="H34" s="1">
        <v>11.36</v>
      </c>
      <c r="I34">
        <v>33</v>
      </c>
      <c r="J34">
        <v>23.3</v>
      </c>
      <c r="K34">
        <v>56</v>
      </c>
      <c r="L34" s="2" t="s">
        <v>50</v>
      </c>
    </row>
    <row r="35" spans="1:12" x14ac:dyDescent="0.35">
      <c r="A35">
        <v>134</v>
      </c>
      <c r="B35" t="s">
        <v>90</v>
      </c>
      <c r="C35" t="s">
        <v>63</v>
      </c>
      <c r="D35" t="s">
        <v>29</v>
      </c>
      <c r="E35">
        <v>6</v>
      </c>
      <c r="F35">
        <v>1</v>
      </c>
      <c r="G35" s="1">
        <v>11.08</v>
      </c>
      <c r="H35" s="1">
        <v>11.38</v>
      </c>
      <c r="I35">
        <v>30</v>
      </c>
      <c r="J35">
        <v>23.3</v>
      </c>
      <c r="K35">
        <v>524</v>
      </c>
      <c r="L35" s="2" t="s">
        <v>74</v>
      </c>
    </row>
    <row r="36" spans="1:12" x14ac:dyDescent="0.35">
      <c r="A36">
        <v>135</v>
      </c>
      <c r="B36" t="s">
        <v>90</v>
      </c>
      <c r="C36" t="s">
        <v>63</v>
      </c>
      <c r="D36" t="s">
        <v>29</v>
      </c>
      <c r="E36">
        <v>6</v>
      </c>
      <c r="F36">
        <v>1</v>
      </c>
      <c r="G36" s="1">
        <v>11.12</v>
      </c>
      <c r="H36" s="1">
        <v>11.46</v>
      </c>
      <c r="I36">
        <v>34</v>
      </c>
      <c r="J36">
        <v>23.3</v>
      </c>
      <c r="K36">
        <v>614</v>
      </c>
      <c r="L36" s="2" t="s">
        <v>50</v>
      </c>
    </row>
    <row r="37" spans="1:12" x14ac:dyDescent="0.35">
      <c r="A37">
        <v>136</v>
      </c>
      <c r="B37" t="s">
        <v>90</v>
      </c>
      <c r="C37" t="s">
        <v>63</v>
      </c>
      <c r="D37" t="s">
        <v>29</v>
      </c>
      <c r="E37">
        <v>5</v>
      </c>
      <c r="F37">
        <v>1</v>
      </c>
      <c r="G37" s="1">
        <v>11.16</v>
      </c>
      <c r="H37" s="1">
        <v>11.49</v>
      </c>
      <c r="I37">
        <v>33</v>
      </c>
      <c r="J37">
        <v>23.3</v>
      </c>
      <c r="K37">
        <v>216</v>
      </c>
      <c r="L37" s="2" t="s">
        <v>50</v>
      </c>
    </row>
    <row r="38" spans="1:12" x14ac:dyDescent="0.35">
      <c r="A38">
        <v>137</v>
      </c>
      <c r="B38" t="s">
        <v>90</v>
      </c>
      <c r="C38" t="s">
        <v>63</v>
      </c>
      <c r="D38" t="s">
        <v>29</v>
      </c>
      <c r="E38">
        <v>4</v>
      </c>
      <c r="F38">
        <v>1</v>
      </c>
      <c r="G38" s="1">
        <v>11.18</v>
      </c>
      <c r="H38" s="1">
        <v>11.5</v>
      </c>
      <c r="I38">
        <v>32</v>
      </c>
      <c r="J38">
        <v>23.3</v>
      </c>
      <c r="K38">
        <v>154</v>
      </c>
      <c r="L38" s="2" t="s">
        <v>50</v>
      </c>
    </row>
    <row r="39" spans="1:12" x14ac:dyDescent="0.35">
      <c r="A39">
        <v>138</v>
      </c>
      <c r="B39" t="s">
        <v>90</v>
      </c>
      <c r="C39" t="s">
        <v>20</v>
      </c>
      <c r="D39" t="s">
        <v>66</v>
      </c>
      <c r="E39">
        <v>0.5</v>
      </c>
      <c r="F39">
        <v>1</v>
      </c>
      <c r="G39" s="1">
        <v>11.27</v>
      </c>
      <c r="H39" s="1">
        <v>11.57</v>
      </c>
      <c r="I39">
        <v>30</v>
      </c>
      <c r="J39">
        <v>23.3</v>
      </c>
      <c r="K39">
        <v>41</v>
      </c>
      <c r="L39" s="2" t="s">
        <v>50</v>
      </c>
    </row>
    <row r="40" spans="1:12" x14ac:dyDescent="0.35">
      <c r="A40">
        <v>139</v>
      </c>
      <c r="B40" t="s">
        <v>90</v>
      </c>
      <c r="C40" t="s">
        <v>20</v>
      </c>
      <c r="D40" t="s">
        <v>29</v>
      </c>
      <c r="E40">
        <v>3</v>
      </c>
      <c r="F40">
        <v>2</v>
      </c>
      <c r="G40" s="1">
        <v>11.21</v>
      </c>
      <c r="H40" s="1">
        <v>11.51</v>
      </c>
      <c r="I40">
        <v>30</v>
      </c>
      <c r="J40">
        <v>23.3</v>
      </c>
      <c r="K40">
        <v>149</v>
      </c>
      <c r="L40" s="2" t="s">
        <v>74</v>
      </c>
    </row>
    <row r="41" spans="1:12" x14ac:dyDescent="0.35">
      <c r="A41">
        <v>140</v>
      </c>
      <c r="B41" t="s">
        <v>90</v>
      </c>
      <c r="C41" t="s">
        <v>24</v>
      </c>
      <c r="D41" t="s">
        <v>29</v>
      </c>
      <c r="E41">
        <v>2</v>
      </c>
      <c r="F41">
        <v>2</v>
      </c>
      <c r="G41" s="1">
        <v>11.23</v>
      </c>
      <c r="H41" s="1">
        <v>11.54</v>
      </c>
      <c r="I41">
        <v>31</v>
      </c>
      <c r="J41">
        <v>23.3</v>
      </c>
      <c r="K41">
        <v>50</v>
      </c>
      <c r="L41" s="2" t="s">
        <v>50</v>
      </c>
    </row>
    <row r="42" spans="1:12" x14ac:dyDescent="0.35">
      <c r="A42">
        <v>141</v>
      </c>
      <c r="B42" t="s">
        <v>90</v>
      </c>
      <c r="C42" t="s">
        <v>25</v>
      </c>
      <c r="D42" t="s">
        <v>25</v>
      </c>
      <c r="E42">
        <v>0.2</v>
      </c>
      <c r="F42">
        <v>6</v>
      </c>
      <c r="G42" s="1">
        <v>11.42</v>
      </c>
      <c r="H42" s="1">
        <v>13.4</v>
      </c>
      <c r="I42">
        <v>118</v>
      </c>
      <c r="J42">
        <v>23.3</v>
      </c>
      <c r="K42" t="s">
        <v>31</v>
      </c>
      <c r="L42" s="2" t="s">
        <v>94</v>
      </c>
    </row>
    <row r="43" spans="1:12" x14ac:dyDescent="0.35">
      <c r="A43">
        <v>142</v>
      </c>
      <c r="B43" t="s">
        <v>90</v>
      </c>
      <c r="C43" t="s">
        <v>64</v>
      </c>
      <c r="D43" t="s">
        <v>30</v>
      </c>
      <c r="E43">
        <v>0.2</v>
      </c>
      <c r="F43">
        <v>0</v>
      </c>
      <c r="G43" s="1">
        <v>11.54</v>
      </c>
      <c r="H43" s="1">
        <v>13.25</v>
      </c>
      <c r="I43">
        <v>91</v>
      </c>
      <c r="J43">
        <v>23.3</v>
      </c>
      <c r="K43" t="s">
        <v>31</v>
      </c>
      <c r="L43" s="2" t="s">
        <v>50</v>
      </c>
    </row>
    <row r="44" spans="1:12" x14ac:dyDescent="0.35">
      <c r="A44">
        <v>143</v>
      </c>
      <c r="B44" t="s">
        <v>90</v>
      </c>
      <c r="C44" t="s">
        <v>25</v>
      </c>
      <c r="D44" t="s">
        <v>30</v>
      </c>
      <c r="E44">
        <v>0.2</v>
      </c>
      <c r="F44">
        <v>5</v>
      </c>
      <c r="G44" s="1">
        <v>11.55</v>
      </c>
      <c r="H44" s="1">
        <v>13.34</v>
      </c>
      <c r="I44">
        <v>99</v>
      </c>
      <c r="J44">
        <v>23.3</v>
      </c>
      <c r="K44" t="s">
        <v>31</v>
      </c>
      <c r="L44" s="2" t="s">
        <v>94</v>
      </c>
    </row>
    <row r="45" spans="1:12" x14ac:dyDescent="0.35">
      <c r="A45">
        <v>144</v>
      </c>
      <c r="B45" t="s">
        <v>90</v>
      </c>
      <c r="C45" t="s">
        <v>25</v>
      </c>
      <c r="D45" t="s">
        <v>30</v>
      </c>
      <c r="E45">
        <v>0.2</v>
      </c>
      <c r="F45">
        <v>5</v>
      </c>
      <c r="G45" s="1">
        <v>11.58</v>
      </c>
      <c r="H45" s="1">
        <v>13.3</v>
      </c>
      <c r="I45">
        <v>92</v>
      </c>
      <c r="J45">
        <v>23.3</v>
      </c>
      <c r="K45" t="s">
        <v>31</v>
      </c>
      <c r="L45" s="2" t="s">
        <v>94</v>
      </c>
    </row>
    <row r="46" spans="1:12" x14ac:dyDescent="0.35">
      <c r="A46">
        <v>145</v>
      </c>
      <c r="B46" t="s">
        <v>90</v>
      </c>
      <c r="C46" t="s">
        <v>25</v>
      </c>
      <c r="D46" t="s">
        <v>30</v>
      </c>
      <c r="E46">
        <v>0.2</v>
      </c>
      <c r="F46">
        <v>9</v>
      </c>
      <c r="G46" s="1">
        <v>12.04</v>
      </c>
      <c r="H46" s="1">
        <v>13.34</v>
      </c>
      <c r="I46">
        <v>90</v>
      </c>
      <c r="J46">
        <v>23.3</v>
      </c>
      <c r="K46" t="s">
        <v>31</v>
      </c>
      <c r="L46" s="2" t="s">
        <v>94</v>
      </c>
    </row>
    <row r="47" spans="1:12" x14ac:dyDescent="0.35">
      <c r="A47">
        <v>146</v>
      </c>
      <c r="B47" t="s">
        <v>90</v>
      </c>
      <c r="C47" t="s">
        <v>65</v>
      </c>
      <c r="D47" t="s">
        <v>29</v>
      </c>
      <c r="E47">
        <v>6</v>
      </c>
      <c r="F47">
        <v>0</v>
      </c>
      <c r="G47" s="1">
        <v>12.07</v>
      </c>
      <c r="H47" s="1">
        <v>13.25</v>
      </c>
      <c r="I47">
        <v>88</v>
      </c>
      <c r="J47">
        <v>23.3</v>
      </c>
      <c r="K47" t="s">
        <v>31</v>
      </c>
      <c r="L47" s="2" t="s">
        <v>50</v>
      </c>
    </row>
    <row r="48" spans="1:12" x14ac:dyDescent="0.35">
      <c r="A48" s="6">
        <v>200</v>
      </c>
      <c r="B48" s="6" t="s">
        <v>107</v>
      </c>
      <c r="C48" s="6" t="s">
        <v>108</v>
      </c>
      <c r="D48" t="s">
        <v>66</v>
      </c>
      <c r="E48">
        <v>0.3</v>
      </c>
      <c r="F48">
        <v>1</v>
      </c>
      <c r="G48" s="1">
        <v>17.32</v>
      </c>
      <c r="H48" s="1">
        <v>18.13</v>
      </c>
      <c r="I48">
        <f>28+13</f>
        <v>41</v>
      </c>
      <c r="J48">
        <v>16.2</v>
      </c>
      <c r="K48">
        <v>3</v>
      </c>
      <c r="L48" s="2" t="s">
        <v>122</v>
      </c>
    </row>
    <row r="49" spans="1:12" x14ac:dyDescent="0.35">
      <c r="A49" s="6">
        <v>201</v>
      </c>
      <c r="B49" s="6" t="s">
        <v>107</v>
      </c>
      <c r="C49" s="6" t="s">
        <v>108</v>
      </c>
      <c r="D49" s="6" t="s">
        <v>66</v>
      </c>
      <c r="E49" s="6">
        <v>0.3</v>
      </c>
      <c r="F49" s="6">
        <v>1</v>
      </c>
      <c r="G49" s="1">
        <v>17.34</v>
      </c>
      <c r="H49" s="1">
        <v>18.149999999999999</v>
      </c>
      <c r="I49">
        <f>26+15</f>
        <v>41</v>
      </c>
      <c r="J49" s="6">
        <v>16.2</v>
      </c>
      <c r="K49">
        <v>2</v>
      </c>
      <c r="L49" s="2" t="s">
        <v>121</v>
      </c>
    </row>
    <row r="50" spans="1:12" x14ac:dyDescent="0.35">
      <c r="A50" s="6">
        <v>202</v>
      </c>
      <c r="B50" s="6" t="s">
        <v>107</v>
      </c>
      <c r="C50" s="6" t="s">
        <v>108</v>
      </c>
      <c r="D50" s="6" t="s">
        <v>66</v>
      </c>
      <c r="E50" s="6">
        <v>0.3</v>
      </c>
      <c r="F50" s="6">
        <v>1</v>
      </c>
      <c r="G50" s="1">
        <v>17.36</v>
      </c>
      <c r="H50" s="1">
        <v>18.170000000000002</v>
      </c>
      <c r="I50">
        <f>24+17</f>
        <v>41</v>
      </c>
      <c r="J50" s="6">
        <v>16.2</v>
      </c>
      <c r="K50">
        <v>3</v>
      </c>
      <c r="L50" s="2" t="s">
        <v>121</v>
      </c>
    </row>
    <row r="51" spans="1:12" x14ac:dyDescent="0.35">
      <c r="A51" s="6">
        <v>203</v>
      </c>
      <c r="B51" s="6" t="s">
        <v>107</v>
      </c>
      <c r="C51" s="6" t="s">
        <v>108</v>
      </c>
      <c r="D51" s="6" t="s">
        <v>66</v>
      </c>
      <c r="E51" s="6">
        <v>0.3</v>
      </c>
      <c r="F51" s="6">
        <v>1</v>
      </c>
      <c r="G51" s="1">
        <v>17.37</v>
      </c>
      <c r="H51" s="1">
        <v>18.18</v>
      </c>
      <c r="I51">
        <f>23+18</f>
        <v>41</v>
      </c>
      <c r="J51" s="6">
        <v>16.2</v>
      </c>
      <c r="K51">
        <v>4</v>
      </c>
      <c r="L51" s="2" t="s">
        <v>121</v>
      </c>
    </row>
    <row r="52" spans="1:12" x14ac:dyDescent="0.35">
      <c r="A52" s="6">
        <v>204</v>
      </c>
      <c r="B52" s="6" t="s">
        <v>107</v>
      </c>
      <c r="C52" s="6" t="s">
        <v>108</v>
      </c>
      <c r="D52" s="6" t="s">
        <v>66</v>
      </c>
      <c r="E52" s="6">
        <v>0.3</v>
      </c>
      <c r="F52" s="6">
        <v>1</v>
      </c>
      <c r="G52" s="1">
        <v>17.38</v>
      </c>
      <c r="H52" s="1">
        <v>18.190000000000001</v>
      </c>
      <c r="I52">
        <f>22+19</f>
        <v>41</v>
      </c>
      <c r="J52" s="6">
        <v>16.2</v>
      </c>
      <c r="K52">
        <v>3</v>
      </c>
      <c r="L52" s="2" t="s">
        <v>121</v>
      </c>
    </row>
    <row r="53" spans="1:12" x14ac:dyDescent="0.35">
      <c r="A53" s="6">
        <v>205</v>
      </c>
      <c r="B53" s="6" t="s">
        <v>107</v>
      </c>
      <c r="C53" s="6" t="s">
        <v>108</v>
      </c>
      <c r="D53" s="6" t="s">
        <v>66</v>
      </c>
      <c r="E53" s="6">
        <v>0.3</v>
      </c>
      <c r="F53" s="6">
        <v>1</v>
      </c>
      <c r="G53" s="1">
        <v>17.399999999999999</v>
      </c>
      <c r="H53" s="1">
        <v>18.2</v>
      </c>
      <c r="I53">
        <v>40</v>
      </c>
      <c r="J53" s="6">
        <v>16.2</v>
      </c>
      <c r="K53">
        <v>3</v>
      </c>
      <c r="L53" s="2" t="s">
        <v>121</v>
      </c>
    </row>
    <row r="54" spans="1:12" x14ac:dyDescent="0.35">
      <c r="A54" s="6">
        <v>206</v>
      </c>
      <c r="B54" s="6" t="s">
        <v>107</v>
      </c>
      <c r="C54" s="6" t="s">
        <v>109</v>
      </c>
      <c r="D54" s="6" t="s">
        <v>66</v>
      </c>
      <c r="E54" s="6">
        <v>0.3</v>
      </c>
      <c r="F54" s="6">
        <v>1</v>
      </c>
      <c r="G54" s="1">
        <v>17.440000000000001</v>
      </c>
      <c r="H54" s="1">
        <v>18.21</v>
      </c>
      <c r="I54">
        <v>37</v>
      </c>
      <c r="J54" s="6">
        <v>16.2</v>
      </c>
      <c r="K54">
        <v>3</v>
      </c>
      <c r="L54" t="s">
        <v>123</v>
      </c>
    </row>
    <row r="55" spans="1:12" x14ac:dyDescent="0.35">
      <c r="A55" s="6">
        <v>207</v>
      </c>
      <c r="B55" s="6" t="s">
        <v>107</v>
      </c>
      <c r="C55" s="6" t="s">
        <v>109</v>
      </c>
      <c r="D55" s="6" t="s">
        <v>66</v>
      </c>
      <c r="E55" s="6">
        <v>0.3</v>
      </c>
      <c r="F55" s="6">
        <v>1</v>
      </c>
      <c r="G55" s="1">
        <v>17.440000000000001</v>
      </c>
      <c r="H55" s="1">
        <v>18.22</v>
      </c>
      <c r="I55">
        <f>16+22</f>
        <v>38</v>
      </c>
      <c r="J55" s="6">
        <v>16.2</v>
      </c>
      <c r="K55">
        <v>3</v>
      </c>
      <c r="L55" s="6" t="s">
        <v>123</v>
      </c>
    </row>
    <row r="56" spans="1:12" x14ac:dyDescent="0.35">
      <c r="A56" s="6">
        <v>208</v>
      </c>
      <c r="B56" s="6" t="s">
        <v>107</v>
      </c>
      <c r="C56" s="6" t="s">
        <v>109</v>
      </c>
      <c r="D56" s="6" t="s">
        <v>66</v>
      </c>
      <c r="E56" s="6">
        <v>0.3</v>
      </c>
      <c r="F56" s="6">
        <v>1</v>
      </c>
      <c r="G56" s="1">
        <v>17.46</v>
      </c>
      <c r="H56" s="1">
        <v>18.23</v>
      </c>
      <c r="I56">
        <f>14+23</f>
        <v>37</v>
      </c>
      <c r="J56" s="6">
        <v>16.2</v>
      </c>
      <c r="K56">
        <v>2</v>
      </c>
      <c r="L56" s="6" t="s">
        <v>123</v>
      </c>
    </row>
    <row r="57" spans="1:12" x14ac:dyDescent="0.35">
      <c r="A57" s="6">
        <v>209</v>
      </c>
      <c r="B57" s="6" t="s">
        <v>107</v>
      </c>
      <c r="C57" s="6" t="s">
        <v>109</v>
      </c>
      <c r="D57" s="6" t="s">
        <v>66</v>
      </c>
      <c r="E57" s="6">
        <v>0.3</v>
      </c>
      <c r="F57" s="6">
        <v>1</v>
      </c>
      <c r="G57" s="1">
        <v>17.46</v>
      </c>
      <c r="H57" s="1">
        <v>18.239999999999998</v>
      </c>
      <c r="I57">
        <f>14+24</f>
        <v>38</v>
      </c>
      <c r="J57" s="6">
        <v>16.2</v>
      </c>
      <c r="K57">
        <v>2</v>
      </c>
      <c r="L57" s="6" t="s">
        <v>123</v>
      </c>
    </row>
    <row r="58" spans="1:12" x14ac:dyDescent="0.35">
      <c r="A58" s="6">
        <v>210</v>
      </c>
      <c r="B58" s="6" t="s">
        <v>107</v>
      </c>
      <c r="C58" s="6" t="s">
        <v>108</v>
      </c>
      <c r="D58" s="6" t="s">
        <v>66</v>
      </c>
      <c r="E58" s="6">
        <v>0.3</v>
      </c>
      <c r="F58" s="6">
        <v>1</v>
      </c>
      <c r="G58" s="1">
        <v>17.47</v>
      </c>
      <c r="H58" s="1">
        <v>18.25</v>
      </c>
      <c r="I58">
        <f>13+25</f>
        <v>38</v>
      </c>
      <c r="J58" s="6">
        <v>16.2</v>
      </c>
      <c r="K58">
        <v>3</v>
      </c>
      <c r="L58" s="6" t="s">
        <v>123</v>
      </c>
    </row>
    <row r="59" spans="1:12" x14ac:dyDescent="0.35">
      <c r="A59" s="6">
        <v>211</v>
      </c>
      <c r="B59" s="6" t="s">
        <v>107</v>
      </c>
      <c r="C59" s="6" t="s">
        <v>109</v>
      </c>
      <c r="D59" s="6" t="s">
        <v>66</v>
      </c>
      <c r="E59" s="6">
        <v>0.3</v>
      </c>
      <c r="F59" s="6">
        <v>1</v>
      </c>
      <c r="G59" s="1">
        <v>17.48</v>
      </c>
      <c r="H59" s="1">
        <v>18.27</v>
      </c>
      <c r="I59">
        <v>39</v>
      </c>
      <c r="J59" s="6">
        <v>16.2</v>
      </c>
      <c r="K59">
        <v>4</v>
      </c>
      <c r="L59" s="6" t="s">
        <v>123</v>
      </c>
    </row>
    <row r="60" spans="1:12" x14ac:dyDescent="0.35">
      <c r="A60" s="6">
        <v>212</v>
      </c>
      <c r="B60" s="6" t="s">
        <v>107</v>
      </c>
      <c r="C60" s="6" t="s">
        <v>109</v>
      </c>
      <c r="D60" s="6" t="s">
        <v>66</v>
      </c>
      <c r="E60" s="6">
        <v>0.3</v>
      </c>
      <c r="F60" s="6">
        <v>1</v>
      </c>
      <c r="G60" s="1">
        <v>17.53</v>
      </c>
      <c r="H60" s="1">
        <v>18.28</v>
      </c>
      <c r="I60">
        <v>35</v>
      </c>
      <c r="J60" s="6">
        <v>16.2</v>
      </c>
      <c r="K60">
        <v>2</v>
      </c>
      <c r="L60" s="6" t="s">
        <v>123</v>
      </c>
    </row>
    <row r="61" spans="1:12" x14ac:dyDescent="0.35">
      <c r="A61" s="6">
        <v>213</v>
      </c>
      <c r="B61" s="6" t="s">
        <v>107</v>
      </c>
      <c r="C61" s="6" t="s">
        <v>109</v>
      </c>
      <c r="D61" s="6" t="s">
        <v>66</v>
      </c>
      <c r="E61" s="6">
        <v>0.3</v>
      </c>
      <c r="F61" s="6">
        <v>1</v>
      </c>
      <c r="G61" s="1">
        <v>17.54</v>
      </c>
      <c r="H61" s="1">
        <v>18.29</v>
      </c>
      <c r="I61">
        <v>35</v>
      </c>
      <c r="J61" s="6">
        <v>16.2</v>
      </c>
      <c r="K61">
        <v>3</v>
      </c>
      <c r="L61" s="6" t="s">
        <v>123</v>
      </c>
    </row>
    <row r="62" spans="1:12" x14ac:dyDescent="0.35">
      <c r="A62" s="6">
        <v>214</v>
      </c>
      <c r="B62" s="6" t="s">
        <v>107</v>
      </c>
      <c r="C62" s="6" t="s">
        <v>108</v>
      </c>
      <c r="D62" s="6" t="s">
        <v>66</v>
      </c>
      <c r="E62" s="6">
        <v>0.3</v>
      </c>
      <c r="F62" s="6">
        <v>1</v>
      </c>
      <c r="G62" s="1">
        <v>17.55</v>
      </c>
      <c r="H62" s="1">
        <v>18.309999999999999</v>
      </c>
      <c r="I62">
        <v>36</v>
      </c>
      <c r="J62" s="6">
        <v>16.2</v>
      </c>
      <c r="K62">
        <v>4</v>
      </c>
      <c r="L62" s="6" t="s">
        <v>123</v>
      </c>
    </row>
    <row r="63" spans="1:12" x14ac:dyDescent="0.35">
      <c r="A63" s="6">
        <v>215</v>
      </c>
      <c r="B63" s="6" t="s">
        <v>107</v>
      </c>
      <c r="C63" s="6" t="s">
        <v>108</v>
      </c>
      <c r="D63" s="6" t="s">
        <v>66</v>
      </c>
      <c r="E63" s="6">
        <v>0.3</v>
      </c>
      <c r="F63" s="6">
        <v>1</v>
      </c>
      <c r="G63" s="1">
        <v>17.55</v>
      </c>
      <c r="H63" s="1">
        <v>18.32</v>
      </c>
      <c r="I63">
        <v>37</v>
      </c>
      <c r="J63" s="6">
        <v>16.2</v>
      </c>
      <c r="K63">
        <v>2</v>
      </c>
      <c r="L63" s="6" t="s">
        <v>123</v>
      </c>
    </row>
    <row r="64" spans="1:12" x14ac:dyDescent="0.35">
      <c r="A64" s="6">
        <v>216</v>
      </c>
      <c r="B64" s="6" t="s">
        <v>107</v>
      </c>
      <c r="C64" s="6" t="s">
        <v>108</v>
      </c>
      <c r="D64" s="6" t="s">
        <v>66</v>
      </c>
      <c r="E64" s="6">
        <v>0.3</v>
      </c>
      <c r="F64" s="6">
        <v>1</v>
      </c>
      <c r="G64" s="1">
        <v>17.559999999999999</v>
      </c>
      <c r="H64" s="1">
        <v>18.329999999999998</v>
      </c>
      <c r="I64">
        <v>37</v>
      </c>
      <c r="J64" s="6">
        <v>16.2</v>
      </c>
      <c r="K64">
        <v>2</v>
      </c>
      <c r="L64" s="6" t="s">
        <v>123</v>
      </c>
    </row>
    <row r="65" spans="1:12" x14ac:dyDescent="0.35">
      <c r="A65" s="6">
        <v>217</v>
      </c>
      <c r="B65" s="6" t="s">
        <v>107</v>
      </c>
      <c r="C65" s="6" t="s">
        <v>108</v>
      </c>
      <c r="D65" s="6" t="s">
        <v>66</v>
      </c>
      <c r="E65" s="6">
        <v>0.3</v>
      </c>
      <c r="F65" s="6">
        <v>1</v>
      </c>
      <c r="G65" s="1">
        <v>17.57</v>
      </c>
      <c r="H65" s="1">
        <v>18.350000000000001</v>
      </c>
      <c r="I65">
        <v>38</v>
      </c>
      <c r="J65" s="6">
        <v>16.2</v>
      </c>
      <c r="K65">
        <v>3</v>
      </c>
      <c r="L65" s="6" t="s">
        <v>123</v>
      </c>
    </row>
    <row r="66" spans="1:12" x14ac:dyDescent="0.35">
      <c r="A66" s="6">
        <v>218</v>
      </c>
      <c r="B66" s="6" t="s">
        <v>107</v>
      </c>
      <c r="C66" s="6" t="s">
        <v>109</v>
      </c>
      <c r="D66" s="6" t="s">
        <v>66</v>
      </c>
      <c r="E66" s="6">
        <v>0.3</v>
      </c>
      <c r="F66" s="6">
        <v>1</v>
      </c>
      <c r="G66" s="1">
        <v>17.57</v>
      </c>
      <c r="H66" s="1">
        <v>18.350000000000001</v>
      </c>
      <c r="I66">
        <v>38</v>
      </c>
      <c r="J66" s="6">
        <v>16.2</v>
      </c>
      <c r="K66" t="s">
        <v>125</v>
      </c>
      <c r="L66" s="6" t="s">
        <v>123</v>
      </c>
    </row>
    <row r="67" spans="1:12" x14ac:dyDescent="0.35">
      <c r="A67" s="6">
        <v>219</v>
      </c>
      <c r="B67" s="6" t="s">
        <v>107</v>
      </c>
      <c r="C67" s="6" t="s">
        <v>21</v>
      </c>
      <c r="D67" t="s">
        <v>29</v>
      </c>
      <c r="E67">
        <v>6</v>
      </c>
      <c r="F67" s="6">
        <v>1</v>
      </c>
      <c r="G67" s="1">
        <v>18.47</v>
      </c>
      <c r="H67" s="1">
        <v>19.2</v>
      </c>
      <c r="I67">
        <v>33</v>
      </c>
      <c r="J67" s="6">
        <v>16.2</v>
      </c>
      <c r="K67">
        <v>665</v>
      </c>
    </row>
    <row r="68" spans="1:12" x14ac:dyDescent="0.35">
      <c r="A68" s="6">
        <v>220</v>
      </c>
      <c r="B68" s="6" t="s">
        <v>107</v>
      </c>
      <c r="C68" s="6" t="s">
        <v>124</v>
      </c>
      <c r="D68" s="6" t="s">
        <v>29</v>
      </c>
      <c r="E68">
        <v>5</v>
      </c>
      <c r="F68" s="6">
        <v>1</v>
      </c>
      <c r="G68" s="1">
        <v>18.489999999999998</v>
      </c>
      <c r="H68" s="1">
        <v>19.25</v>
      </c>
      <c r="I68">
        <v>31</v>
      </c>
      <c r="J68" s="6">
        <v>16.2</v>
      </c>
      <c r="K68">
        <v>482</v>
      </c>
    </row>
    <row r="69" spans="1:12" x14ac:dyDescent="0.35">
      <c r="A69" s="6">
        <v>221</v>
      </c>
      <c r="B69" s="6" t="s">
        <v>107</v>
      </c>
      <c r="C69" s="6" t="s">
        <v>124</v>
      </c>
      <c r="D69" s="6" t="s">
        <v>29</v>
      </c>
      <c r="E69" s="6">
        <v>5</v>
      </c>
      <c r="F69" s="6">
        <v>1</v>
      </c>
      <c r="G69" s="1">
        <v>18.54</v>
      </c>
      <c r="H69" s="1">
        <v>19.32</v>
      </c>
      <c r="I69">
        <v>38</v>
      </c>
      <c r="J69" s="6">
        <v>16.2</v>
      </c>
      <c r="K69">
        <v>395</v>
      </c>
    </row>
    <row r="70" spans="1:12" x14ac:dyDescent="0.35">
      <c r="A70" s="6">
        <v>222</v>
      </c>
      <c r="B70" s="6" t="s">
        <v>107</v>
      </c>
      <c r="C70" s="6" t="s">
        <v>124</v>
      </c>
      <c r="D70" s="6" t="s">
        <v>29</v>
      </c>
      <c r="E70" s="6">
        <v>5</v>
      </c>
      <c r="F70" s="6">
        <v>1</v>
      </c>
      <c r="G70" s="1">
        <v>18.559999999999999</v>
      </c>
      <c r="H70" s="1">
        <v>19.34</v>
      </c>
      <c r="I70">
        <v>38</v>
      </c>
      <c r="J70" s="6">
        <v>16.2</v>
      </c>
      <c r="K70">
        <v>422</v>
      </c>
    </row>
    <row r="71" spans="1:12" x14ac:dyDescent="0.35">
      <c r="A71" s="6">
        <v>223</v>
      </c>
      <c r="B71" s="6" t="s">
        <v>107</v>
      </c>
      <c r="C71" s="6" t="s">
        <v>124</v>
      </c>
      <c r="D71" s="6" t="s">
        <v>29</v>
      </c>
      <c r="E71" s="6">
        <v>5</v>
      </c>
      <c r="F71" s="6">
        <v>1</v>
      </c>
      <c r="G71" s="1">
        <v>18.579999999999998</v>
      </c>
      <c r="H71" s="1">
        <v>19.350000000000001</v>
      </c>
      <c r="I71">
        <v>37</v>
      </c>
      <c r="J71" s="6">
        <v>16.2</v>
      </c>
      <c r="K71">
        <v>421</v>
      </c>
    </row>
    <row r="72" spans="1:12" x14ac:dyDescent="0.35">
      <c r="A72" s="6">
        <v>224</v>
      </c>
      <c r="B72" s="6" t="s">
        <v>107</v>
      </c>
      <c r="C72" s="6" t="s">
        <v>124</v>
      </c>
      <c r="D72" s="6" t="s">
        <v>29</v>
      </c>
      <c r="E72" s="6">
        <v>5</v>
      </c>
      <c r="F72" s="6">
        <v>1</v>
      </c>
      <c r="G72" s="1">
        <v>19.010000000000002</v>
      </c>
      <c r="H72" s="1">
        <v>19.36</v>
      </c>
      <c r="I72">
        <v>35</v>
      </c>
      <c r="J72" s="6">
        <v>16.2</v>
      </c>
      <c r="K72">
        <v>338</v>
      </c>
    </row>
    <row r="73" spans="1:12" x14ac:dyDescent="0.35">
      <c r="A73" s="6">
        <v>225</v>
      </c>
      <c r="B73" s="6" t="s">
        <v>107</v>
      </c>
      <c r="C73" s="6" t="s">
        <v>124</v>
      </c>
      <c r="D73" s="6" t="s">
        <v>29</v>
      </c>
      <c r="E73" s="6">
        <v>5</v>
      </c>
      <c r="F73" s="6">
        <v>1</v>
      </c>
      <c r="G73" s="1">
        <v>19.02</v>
      </c>
      <c r="H73" s="1">
        <v>19.36</v>
      </c>
      <c r="I73">
        <v>34</v>
      </c>
      <c r="J73" s="6">
        <v>16.2</v>
      </c>
      <c r="K73">
        <v>394</v>
      </c>
    </row>
    <row r="74" spans="1:12" x14ac:dyDescent="0.35">
      <c r="A74" s="6">
        <v>226</v>
      </c>
      <c r="B74" s="6" t="s">
        <v>107</v>
      </c>
      <c r="C74" s="6" t="s">
        <v>124</v>
      </c>
      <c r="D74" s="6" t="s">
        <v>29</v>
      </c>
      <c r="E74" s="6">
        <v>5</v>
      </c>
      <c r="F74" s="6">
        <v>1</v>
      </c>
      <c r="G74" s="1">
        <v>19.059999999999999</v>
      </c>
      <c r="H74" s="1">
        <v>19.37</v>
      </c>
      <c r="I74">
        <v>31</v>
      </c>
      <c r="J74" s="6">
        <v>16.2</v>
      </c>
      <c r="K74">
        <v>485</v>
      </c>
    </row>
    <row r="75" spans="1:12" x14ac:dyDescent="0.35">
      <c r="A75" s="6">
        <v>227</v>
      </c>
      <c r="B75" s="6" t="s">
        <v>107</v>
      </c>
      <c r="C75" s="6" t="s">
        <v>124</v>
      </c>
      <c r="D75" s="6" t="s">
        <v>29</v>
      </c>
      <c r="E75" s="6">
        <v>5</v>
      </c>
      <c r="F75" s="6">
        <v>1</v>
      </c>
      <c r="G75" s="1">
        <v>19.079999999999998</v>
      </c>
      <c r="H75" s="1">
        <v>19.38</v>
      </c>
      <c r="I75">
        <v>30</v>
      </c>
      <c r="J75" s="6">
        <v>16.2</v>
      </c>
      <c r="K75">
        <v>400</v>
      </c>
    </row>
    <row r="76" spans="1:12" x14ac:dyDescent="0.35">
      <c r="A76" s="6">
        <v>228</v>
      </c>
      <c r="B76" s="6" t="s">
        <v>107</v>
      </c>
      <c r="C76" s="6" t="s">
        <v>124</v>
      </c>
      <c r="D76" s="6" t="s">
        <v>29</v>
      </c>
      <c r="E76" s="6">
        <v>5</v>
      </c>
      <c r="F76" s="6">
        <v>1</v>
      </c>
      <c r="G76" s="1">
        <v>19.11</v>
      </c>
      <c r="H76" s="1">
        <v>19.399999999999999</v>
      </c>
      <c r="I76">
        <v>29</v>
      </c>
      <c r="J76" s="6">
        <v>16.2</v>
      </c>
      <c r="K76">
        <v>417</v>
      </c>
    </row>
    <row r="77" spans="1:12" x14ac:dyDescent="0.35">
      <c r="A77" s="6">
        <v>229</v>
      </c>
      <c r="B77" s="6" t="s">
        <v>107</v>
      </c>
      <c r="C77" s="6" t="s">
        <v>124</v>
      </c>
      <c r="D77" s="6" t="s">
        <v>29</v>
      </c>
      <c r="E77" s="6">
        <v>5</v>
      </c>
      <c r="F77" s="6">
        <v>1</v>
      </c>
      <c r="G77" s="1">
        <v>19.14</v>
      </c>
      <c r="H77" s="1">
        <v>19.41</v>
      </c>
      <c r="I77">
        <f>41-14</f>
        <v>27</v>
      </c>
      <c r="J77" s="6">
        <v>16.2</v>
      </c>
      <c r="K77">
        <v>199</v>
      </c>
    </row>
    <row r="78" spans="1:12" x14ac:dyDescent="0.35">
      <c r="A78" s="6">
        <v>230</v>
      </c>
      <c r="B78" s="6" t="s">
        <v>107</v>
      </c>
      <c r="C78" s="6" t="s">
        <v>26</v>
      </c>
      <c r="D78" s="6" t="s">
        <v>29</v>
      </c>
      <c r="E78">
        <v>4</v>
      </c>
      <c r="F78" s="6">
        <v>1</v>
      </c>
      <c r="G78" s="1">
        <v>19.170000000000002</v>
      </c>
      <c r="H78" s="1">
        <v>19.420000000000002</v>
      </c>
      <c r="I78">
        <v>28</v>
      </c>
      <c r="J78" s="6">
        <v>16.2</v>
      </c>
      <c r="K78">
        <v>208</v>
      </c>
    </row>
    <row r="79" spans="1:12" x14ac:dyDescent="0.35">
      <c r="A79" s="6">
        <v>231</v>
      </c>
      <c r="B79" s="6" t="s">
        <v>107</v>
      </c>
      <c r="C79" s="6" t="s">
        <v>26</v>
      </c>
      <c r="D79" s="6" t="s">
        <v>29</v>
      </c>
      <c r="E79">
        <v>2.5</v>
      </c>
      <c r="F79" s="6">
        <v>1</v>
      </c>
      <c r="G79" s="1">
        <v>19.45</v>
      </c>
      <c r="H79" s="1">
        <v>20.18</v>
      </c>
      <c r="I79">
        <v>33</v>
      </c>
      <c r="J79" s="6">
        <v>16.2</v>
      </c>
      <c r="K79">
        <v>168</v>
      </c>
    </row>
    <row r="80" spans="1:12" x14ac:dyDescent="0.35">
      <c r="A80" s="6">
        <v>232</v>
      </c>
      <c r="B80" s="6" t="s">
        <v>107</v>
      </c>
      <c r="C80" s="6" t="s">
        <v>26</v>
      </c>
      <c r="D80" s="6" t="s">
        <v>29</v>
      </c>
      <c r="E80">
        <v>2.5</v>
      </c>
      <c r="F80" s="6">
        <v>1</v>
      </c>
      <c r="G80" s="1">
        <v>19.48</v>
      </c>
      <c r="H80" s="1">
        <v>20.21</v>
      </c>
      <c r="I80">
        <v>33</v>
      </c>
      <c r="J80" s="6">
        <v>16.2</v>
      </c>
      <c r="K80">
        <v>149</v>
      </c>
    </row>
    <row r="81" spans="1:11" x14ac:dyDescent="0.35">
      <c r="A81" s="6">
        <v>233</v>
      </c>
      <c r="B81" s="6" t="s">
        <v>107</v>
      </c>
      <c r="C81" s="6" t="s">
        <v>26</v>
      </c>
      <c r="D81" s="6" t="s">
        <v>29</v>
      </c>
      <c r="E81" s="6">
        <v>2.5</v>
      </c>
      <c r="F81" s="6">
        <v>1</v>
      </c>
      <c r="G81" s="1">
        <v>19.489999999999998</v>
      </c>
      <c r="H81" s="1">
        <v>20.22</v>
      </c>
      <c r="I81">
        <v>33</v>
      </c>
      <c r="J81" s="6">
        <v>16.2</v>
      </c>
      <c r="K81">
        <v>127</v>
      </c>
    </row>
    <row r="82" spans="1:11" x14ac:dyDescent="0.35">
      <c r="A82" s="6">
        <v>234</v>
      </c>
      <c r="B82" s="6" t="s">
        <v>107</v>
      </c>
      <c r="C82" s="6" t="s">
        <v>26</v>
      </c>
      <c r="D82" s="6" t="s">
        <v>29</v>
      </c>
      <c r="E82" s="6">
        <v>2.5</v>
      </c>
      <c r="F82" s="6">
        <v>1</v>
      </c>
      <c r="G82" s="1">
        <v>19.510000000000002</v>
      </c>
      <c r="H82" s="1">
        <v>20.23</v>
      </c>
      <c r="I82">
        <v>32</v>
      </c>
      <c r="J82" s="6">
        <v>16.2</v>
      </c>
      <c r="K82">
        <v>110</v>
      </c>
    </row>
    <row r="83" spans="1:11" x14ac:dyDescent="0.35">
      <c r="A83" s="6">
        <v>235</v>
      </c>
      <c r="B83" s="6" t="s">
        <v>107</v>
      </c>
      <c r="C83" s="6" t="s">
        <v>26</v>
      </c>
      <c r="D83" s="6" t="s">
        <v>29</v>
      </c>
      <c r="E83" s="6">
        <v>2.5</v>
      </c>
      <c r="F83" s="6">
        <v>1</v>
      </c>
      <c r="G83" s="1">
        <v>19.52</v>
      </c>
      <c r="H83" s="1">
        <v>20.239999999999998</v>
      </c>
      <c r="I83">
        <v>32</v>
      </c>
      <c r="J83" s="6">
        <v>16.2</v>
      </c>
      <c r="K83">
        <v>95</v>
      </c>
    </row>
    <row r="84" spans="1:11" x14ac:dyDescent="0.35">
      <c r="A84" s="6">
        <v>236</v>
      </c>
      <c r="B84" s="6" t="s">
        <v>107</v>
      </c>
      <c r="C84" s="6" t="s">
        <v>26</v>
      </c>
      <c r="D84" s="6" t="s">
        <v>29</v>
      </c>
      <c r="E84" s="6">
        <v>2.5</v>
      </c>
      <c r="F84" s="6">
        <v>1</v>
      </c>
      <c r="G84" s="1">
        <v>19.53</v>
      </c>
      <c r="H84" s="1">
        <v>20.260000000000002</v>
      </c>
      <c r="I84">
        <v>33</v>
      </c>
      <c r="J84" s="6">
        <v>16.2</v>
      </c>
      <c r="K84">
        <v>89</v>
      </c>
    </row>
    <row r="85" spans="1:11" x14ac:dyDescent="0.35">
      <c r="A85" s="6">
        <v>237</v>
      </c>
      <c r="B85" s="6" t="s">
        <v>107</v>
      </c>
      <c r="C85" s="6" t="s">
        <v>26</v>
      </c>
      <c r="D85" s="6" t="s">
        <v>29</v>
      </c>
      <c r="E85" s="6">
        <v>2.5</v>
      </c>
      <c r="F85" s="6">
        <v>1</v>
      </c>
      <c r="G85" s="1">
        <v>19.55</v>
      </c>
      <c r="H85" s="1">
        <v>20.27</v>
      </c>
      <c r="I85">
        <v>32</v>
      </c>
      <c r="J85" s="6">
        <v>16.2</v>
      </c>
      <c r="K85">
        <v>98</v>
      </c>
    </row>
    <row r="86" spans="1:11" x14ac:dyDescent="0.35">
      <c r="A86" s="6">
        <v>238</v>
      </c>
      <c r="B86" s="6" t="s">
        <v>107</v>
      </c>
      <c r="C86" s="6" t="s">
        <v>26</v>
      </c>
      <c r="D86" s="6" t="s">
        <v>29</v>
      </c>
      <c r="E86" s="6">
        <v>2</v>
      </c>
      <c r="F86" s="6">
        <v>1</v>
      </c>
      <c r="G86" s="1">
        <v>19.579999999999998</v>
      </c>
      <c r="H86" s="1">
        <v>20.32</v>
      </c>
      <c r="I86">
        <v>34</v>
      </c>
      <c r="J86" s="6">
        <v>16.2</v>
      </c>
      <c r="K86">
        <v>68</v>
      </c>
    </row>
    <row r="87" spans="1:11" x14ac:dyDescent="0.35">
      <c r="A87" s="6">
        <v>239</v>
      </c>
      <c r="B87" s="6" t="s">
        <v>107</v>
      </c>
      <c r="C87" s="6" t="s">
        <v>26</v>
      </c>
      <c r="D87" t="s">
        <v>66</v>
      </c>
      <c r="E87">
        <v>0.4</v>
      </c>
      <c r="F87" s="6">
        <v>1</v>
      </c>
      <c r="G87" s="1">
        <v>20.010000000000002</v>
      </c>
      <c r="H87" s="1">
        <v>20.34</v>
      </c>
      <c r="I87">
        <v>33</v>
      </c>
      <c r="J87" s="6">
        <v>16.2</v>
      </c>
      <c r="K87">
        <v>24</v>
      </c>
    </row>
    <row r="88" spans="1:11" x14ac:dyDescent="0.35">
      <c r="A88" s="6">
        <v>240</v>
      </c>
      <c r="B88" s="6" t="s">
        <v>107</v>
      </c>
      <c r="C88" s="6" t="s">
        <v>26</v>
      </c>
      <c r="D88" t="s">
        <v>66</v>
      </c>
      <c r="E88">
        <v>0.4</v>
      </c>
      <c r="F88" s="6">
        <v>1</v>
      </c>
      <c r="G88" s="1">
        <v>20.02</v>
      </c>
      <c r="H88" s="1">
        <v>20.350000000000001</v>
      </c>
      <c r="I88">
        <v>33</v>
      </c>
      <c r="J88" s="6">
        <v>16.2</v>
      </c>
      <c r="K88">
        <v>24</v>
      </c>
    </row>
    <row r="89" spans="1:11" x14ac:dyDescent="0.35">
      <c r="A89" s="6">
        <v>241</v>
      </c>
      <c r="B89" s="6" t="s">
        <v>107</v>
      </c>
      <c r="C89" s="6" t="s">
        <v>26</v>
      </c>
      <c r="D89" t="s">
        <v>66</v>
      </c>
      <c r="E89">
        <v>0.4</v>
      </c>
      <c r="F89" s="6">
        <v>1</v>
      </c>
      <c r="G89" s="1">
        <v>20.03</v>
      </c>
      <c r="H89" s="1">
        <v>20.36</v>
      </c>
      <c r="I89">
        <v>33</v>
      </c>
      <c r="J89" s="6">
        <v>16.2</v>
      </c>
      <c r="K89">
        <v>31</v>
      </c>
    </row>
    <row r="90" spans="1:11" x14ac:dyDescent="0.35">
      <c r="A90" s="6">
        <v>242</v>
      </c>
      <c r="B90" s="6" t="s">
        <v>107</v>
      </c>
      <c r="C90" s="6" t="s">
        <v>26</v>
      </c>
      <c r="D90" t="s">
        <v>29</v>
      </c>
      <c r="E90">
        <v>2</v>
      </c>
      <c r="F90" s="6">
        <v>1</v>
      </c>
      <c r="G90" s="1">
        <v>20.04</v>
      </c>
      <c r="H90" s="1">
        <v>20.37</v>
      </c>
      <c r="I90">
        <v>33</v>
      </c>
      <c r="J90" s="6">
        <v>16.2</v>
      </c>
      <c r="K90">
        <v>40</v>
      </c>
    </row>
    <row r="91" spans="1:11" x14ac:dyDescent="0.35">
      <c r="A91" s="6">
        <v>243</v>
      </c>
      <c r="B91" s="6" t="s">
        <v>107</v>
      </c>
      <c r="C91" s="6" t="s">
        <v>26</v>
      </c>
      <c r="D91" t="s">
        <v>29</v>
      </c>
      <c r="E91">
        <v>2</v>
      </c>
      <c r="F91" s="6">
        <v>1</v>
      </c>
      <c r="G91" s="1">
        <v>20.07</v>
      </c>
      <c r="H91" s="1">
        <v>20.38</v>
      </c>
      <c r="I91">
        <v>31</v>
      </c>
      <c r="J91" s="6">
        <v>16.2</v>
      </c>
      <c r="K91">
        <v>36</v>
      </c>
    </row>
    <row r="92" spans="1:11" x14ac:dyDescent="0.35">
      <c r="A92" s="6">
        <v>244</v>
      </c>
      <c r="B92" s="6" t="s">
        <v>107</v>
      </c>
      <c r="C92" s="6" t="s">
        <v>26</v>
      </c>
      <c r="D92" t="s">
        <v>29</v>
      </c>
      <c r="E92">
        <v>2.5</v>
      </c>
      <c r="F92" s="6">
        <v>1</v>
      </c>
      <c r="G92" s="1">
        <v>20.09</v>
      </c>
      <c r="H92" s="1">
        <v>20.39</v>
      </c>
      <c r="I92">
        <v>30</v>
      </c>
      <c r="J92" s="6">
        <v>16.2</v>
      </c>
      <c r="K92">
        <v>45</v>
      </c>
    </row>
    <row r="93" spans="1:11" x14ac:dyDescent="0.35">
      <c r="A93" s="6">
        <v>245</v>
      </c>
      <c r="B93" s="6" t="s">
        <v>107</v>
      </c>
      <c r="C93" s="6" t="s">
        <v>32</v>
      </c>
      <c r="D93" t="s">
        <v>29</v>
      </c>
      <c r="E93">
        <v>5</v>
      </c>
      <c r="F93" t="s">
        <v>31</v>
      </c>
      <c r="G93" s="1">
        <v>20.149999999999999</v>
      </c>
      <c r="H93" s="1">
        <v>20.55</v>
      </c>
      <c r="I93">
        <v>40</v>
      </c>
      <c r="J93" s="6">
        <v>16.2</v>
      </c>
      <c r="K93" t="s">
        <v>31</v>
      </c>
    </row>
    <row r="94" spans="1:11" x14ac:dyDescent="0.35">
      <c r="A94" s="6">
        <v>246</v>
      </c>
      <c r="B94" s="6" t="s">
        <v>107</v>
      </c>
      <c r="C94" s="6" t="s">
        <v>34</v>
      </c>
      <c r="D94" t="s">
        <v>66</v>
      </c>
      <c r="E94">
        <v>0.4</v>
      </c>
      <c r="F94">
        <v>1</v>
      </c>
      <c r="G94" s="1">
        <v>20.18</v>
      </c>
      <c r="H94" s="1">
        <v>20.55</v>
      </c>
      <c r="I94">
        <v>37</v>
      </c>
      <c r="J94" s="6">
        <v>16.2</v>
      </c>
      <c r="K94" t="s">
        <v>31</v>
      </c>
    </row>
    <row r="95" spans="1:11" x14ac:dyDescent="0.35">
      <c r="A95" s="6">
        <v>247</v>
      </c>
      <c r="B95" s="6" t="s">
        <v>113</v>
      </c>
      <c r="C95" s="6" t="s">
        <v>124</v>
      </c>
      <c r="D95" t="s">
        <v>29</v>
      </c>
      <c r="E95">
        <v>5</v>
      </c>
      <c r="F95" s="6">
        <v>1</v>
      </c>
      <c r="G95" s="1">
        <v>10.38</v>
      </c>
      <c r="H95" s="1">
        <v>11.17</v>
      </c>
      <c r="I95">
        <f>22+17</f>
        <v>39</v>
      </c>
      <c r="J95" s="6">
        <v>15.9</v>
      </c>
      <c r="K95">
        <v>238</v>
      </c>
    </row>
    <row r="96" spans="1:11" x14ac:dyDescent="0.35">
      <c r="A96" s="6">
        <v>248</v>
      </c>
      <c r="B96" s="6" t="s">
        <v>113</v>
      </c>
      <c r="C96" s="6" t="s">
        <v>124</v>
      </c>
      <c r="D96" t="s">
        <v>29</v>
      </c>
      <c r="E96">
        <v>5</v>
      </c>
      <c r="F96" s="6">
        <v>1</v>
      </c>
      <c r="G96" s="1">
        <v>10.4</v>
      </c>
      <c r="H96" s="1">
        <v>11.19</v>
      </c>
      <c r="I96">
        <v>39</v>
      </c>
      <c r="J96" s="6">
        <v>15.9</v>
      </c>
      <c r="K96">
        <v>304</v>
      </c>
    </row>
    <row r="97" spans="1:12" x14ac:dyDescent="0.35">
      <c r="A97" s="6">
        <v>249</v>
      </c>
      <c r="B97" s="6" t="s">
        <v>113</v>
      </c>
      <c r="C97" s="6" t="s">
        <v>26</v>
      </c>
      <c r="D97" t="s">
        <v>66</v>
      </c>
      <c r="E97">
        <v>0.4</v>
      </c>
      <c r="F97" s="6">
        <v>1</v>
      </c>
      <c r="G97" s="1">
        <v>10.42</v>
      </c>
      <c r="H97" s="1">
        <v>11.23</v>
      </c>
      <c r="I97">
        <f>18+23</f>
        <v>41</v>
      </c>
      <c r="J97" s="6">
        <v>15.9</v>
      </c>
      <c r="K97">
        <v>15</v>
      </c>
    </row>
    <row r="98" spans="1:12" x14ac:dyDescent="0.35">
      <c r="A98" s="6">
        <v>250</v>
      </c>
      <c r="B98" s="6" t="s">
        <v>113</v>
      </c>
      <c r="C98" s="6" t="s">
        <v>109</v>
      </c>
      <c r="D98" s="6" t="s">
        <v>66</v>
      </c>
      <c r="E98">
        <v>0.3</v>
      </c>
      <c r="F98" s="6">
        <v>1</v>
      </c>
      <c r="G98" s="1">
        <v>10.44</v>
      </c>
      <c r="H98" s="1">
        <v>11.24</v>
      </c>
      <c r="I98">
        <f>16+24</f>
        <v>40</v>
      </c>
      <c r="J98" s="6">
        <v>15.9</v>
      </c>
      <c r="K98">
        <v>10</v>
      </c>
      <c r="L98" s="6" t="s">
        <v>126</v>
      </c>
    </row>
    <row r="99" spans="1:12" x14ac:dyDescent="0.35">
      <c r="A99" s="6">
        <v>251</v>
      </c>
      <c r="B99" s="6" t="s">
        <v>113</v>
      </c>
      <c r="C99" s="6" t="s">
        <v>109</v>
      </c>
      <c r="D99" s="6" t="s">
        <v>66</v>
      </c>
      <c r="E99">
        <v>0.3</v>
      </c>
      <c r="F99" s="6">
        <v>1</v>
      </c>
      <c r="G99" s="1">
        <v>10.45</v>
      </c>
      <c r="H99" s="1">
        <v>11.25</v>
      </c>
      <c r="I99">
        <v>40</v>
      </c>
      <c r="J99" s="6">
        <v>15.9</v>
      </c>
      <c r="K99">
        <v>14</v>
      </c>
      <c r="L99" s="6" t="s">
        <v>126</v>
      </c>
    </row>
    <row r="100" spans="1:12" x14ac:dyDescent="0.35">
      <c r="A100" s="6">
        <v>252</v>
      </c>
      <c r="B100" s="6" t="s">
        <v>113</v>
      </c>
      <c r="C100" s="6" t="s">
        <v>108</v>
      </c>
      <c r="D100" s="6" t="s">
        <v>66</v>
      </c>
      <c r="E100">
        <v>0.3</v>
      </c>
      <c r="F100" s="6">
        <v>1</v>
      </c>
      <c r="G100">
        <v>10.46</v>
      </c>
      <c r="H100" s="1">
        <v>11.26</v>
      </c>
      <c r="I100">
        <v>40</v>
      </c>
      <c r="J100" s="6">
        <v>15.9</v>
      </c>
      <c r="K100">
        <v>3</v>
      </c>
      <c r="L100" s="6" t="s">
        <v>126</v>
      </c>
    </row>
    <row r="101" spans="1:12" x14ac:dyDescent="0.35">
      <c r="A101" s="6">
        <v>253</v>
      </c>
      <c r="B101" s="6" t="s">
        <v>113</v>
      </c>
      <c r="C101" s="6" t="s">
        <v>108</v>
      </c>
      <c r="D101" s="6" t="s">
        <v>66</v>
      </c>
      <c r="E101" s="6">
        <v>0.3</v>
      </c>
      <c r="F101" s="6">
        <v>1</v>
      </c>
      <c r="G101" s="1">
        <v>10.48</v>
      </c>
      <c r="H101" s="1">
        <v>11.39</v>
      </c>
      <c r="I101">
        <v>51</v>
      </c>
      <c r="J101" s="6">
        <v>15.9</v>
      </c>
      <c r="K101">
        <v>3</v>
      </c>
      <c r="L101" s="6" t="s">
        <v>126</v>
      </c>
    </row>
    <row r="102" spans="1:12" x14ac:dyDescent="0.35">
      <c r="A102" s="6">
        <v>254</v>
      </c>
      <c r="B102" s="6" t="s">
        <v>113</v>
      </c>
      <c r="C102" s="6" t="s">
        <v>109</v>
      </c>
      <c r="D102" s="6" t="s">
        <v>66</v>
      </c>
      <c r="E102" s="6">
        <v>0.3</v>
      </c>
      <c r="F102" s="6">
        <v>1</v>
      </c>
      <c r="G102" s="1">
        <v>10.48</v>
      </c>
      <c r="H102" s="1">
        <v>11.4</v>
      </c>
      <c r="I102">
        <v>52</v>
      </c>
      <c r="J102" s="6">
        <v>15.9</v>
      </c>
      <c r="K102">
        <v>6</v>
      </c>
      <c r="L102" s="6" t="s">
        <v>126</v>
      </c>
    </row>
    <row r="103" spans="1:12" x14ac:dyDescent="0.35">
      <c r="A103" s="6">
        <v>255</v>
      </c>
      <c r="B103" s="6" t="s">
        <v>113</v>
      </c>
      <c r="C103" s="6" t="s">
        <v>108</v>
      </c>
      <c r="D103" s="6" t="s">
        <v>66</v>
      </c>
      <c r="E103" s="6">
        <v>0.3</v>
      </c>
      <c r="F103" s="6">
        <v>1</v>
      </c>
      <c r="G103" s="1">
        <v>10.5</v>
      </c>
      <c r="H103" s="1">
        <v>11.42</v>
      </c>
      <c r="I103">
        <v>52</v>
      </c>
      <c r="J103" s="6">
        <v>15.9</v>
      </c>
      <c r="K103">
        <v>3</v>
      </c>
      <c r="L103" s="6" t="s">
        <v>126</v>
      </c>
    </row>
    <row r="104" spans="1:12" x14ac:dyDescent="0.35">
      <c r="A104" s="6">
        <v>256</v>
      </c>
      <c r="B104" s="6" t="s">
        <v>113</v>
      </c>
      <c r="C104" s="6" t="s">
        <v>109</v>
      </c>
      <c r="D104" s="6" t="s">
        <v>66</v>
      </c>
      <c r="E104" s="6">
        <v>0.3</v>
      </c>
      <c r="F104" s="6">
        <v>1</v>
      </c>
      <c r="G104" s="1">
        <v>10.51</v>
      </c>
      <c r="H104" s="1">
        <v>11.44</v>
      </c>
      <c r="I104">
        <f>9+44</f>
        <v>53</v>
      </c>
      <c r="J104" s="6">
        <v>15.9</v>
      </c>
      <c r="K104">
        <v>4</v>
      </c>
      <c r="L104" s="6" t="s">
        <v>126</v>
      </c>
    </row>
    <row r="105" spans="1:12" x14ac:dyDescent="0.35">
      <c r="A105" s="6">
        <v>257</v>
      </c>
      <c r="B105" s="6" t="s">
        <v>113</v>
      </c>
      <c r="C105" s="6" t="s">
        <v>109</v>
      </c>
      <c r="D105" s="6" t="s">
        <v>66</v>
      </c>
      <c r="E105" s="6">
        <v>0.3</v>
      </c>
      <c r="F105" s="6">
        <v>1</v>
      </c>
      <c r="G105" s="1">
        <v>10.52</v>
      </c>
      <c r="H105" s="1">
        <v>11.45</v>
      </c>
      <c r="I105">
        <v>53</v>
      </c>
      <c r="J105" s="6">
        <v>15.9</v>
      </c>
      <c r="K105">
        <v>3</v>
      </c>
      <c r="L105" s="6" t="s">
        <v>126</v>
      </c>
    </row>
    <row r="106" spans="1:12" x14ac:dyDescent="0.35">
      <c r="A106" s="6">
        <v>258</v>
      </c>
      <c r="B106" s="6" t="s">
        <v>113</v>
      </c>
      <c r="C106" s="6" t="s">
        <v>108</v>
      </c>
      <c r="D106" s="6" t="s">
        <v>66</v>
      </c>
      <c r="E106" s="6">
        <v>0.3</v>
      </c>
      <c r="F106" s="6">
        <v>1</v>
      </c>
      <c r="G106" s="1">
        <v>10.53</v>
      </c>
      <c r="H106" s="1">
        <v>11.46</v>
      </c>
      <c r="I106">
        <v>53</v>
      </c>
      <c r="J106" s="6">
        <v>15.9</v>
      </c>
      <c r="K106">
        <v>3</v>
      </c>
      <c r="L106" s="6" t="s">
        <v>126</v>
      </c>
    </row>
    <row r="107" spans="1:12" x14ac:dyDescent="0.35">
      <c r="A107" s="6">
        <v>259</v>
      </c>
      <c r="B107" s="6" t="s">
        <v>113</v>
      </c>
      <c r="C107" s="6" t="s">
        <v>109</v>
      </c>
      <c r="D107" s="6" t="s">
        <v>66</v>
      </c>
      <c r="E107" s="6">
        <v>0.3</v>
      </c>
      <c r="F107" s="6">
        <v>1</v>
      </c>
      <c r="G107" s="1">
        <v>10.54</v>
      </c>
      <c r="H107" s="1">
        <v>11.48</v>
      </c>
      <c r="I107">
        <v>54</v>
      </c>
      <c r="J107" s="6">
        <v>15.9</v>
      </c>
      <c r="K107">
        <v>3</v>
      </c>
      <c r="L107" s="6" t="s">
        <v>126</v>
      </c>
    </row>
    <row r="108" spans="1:12" x14ac:dyDescent="0.35">
      <c r="A108" s="6">
        <v>260</v>
      </c>
      <c r="B108" s="6" t="s">
        <v>113</v>
      </c>
      <c r="C108" s="6" t="s">
        <v>109</v>
      </c>
      <c r="D108" s="6" t="s">
        <v>66</v>
      </c>
      <c r="E108" s="6">
        <v>0.3</v>
      </c>
      <c r="F108" s="6">
        <v>1</v>
      </c>
      <c r="G108" s="1">
        <v>10.55</v>
      </c>
      <c r="H108" s="1">
        <v>11.5</v>
      </c>
      <c r="I108">
        <v>55</v>
      </c>
      <c r="J108" s="6">
        <v>15.9</v>
      </c>
      <c r="K108">
        <v>5</v>
      </c>
      <c r="L108" s="6" t="s">
        <v>126</v>
      </c>
    </row>
    <row r="109" spans="1:12" x14ac:dyDescent="0.35">
      <c r="A109" s="6">
        <v>261</v>
      </c>
      <c r="B109" s="6" t="s">
        <v>113</v>
      </c>
      <c r="C109" s="6" t="s">
        <v>108</v>
      </c>
      <c r="D109" s="6" t="s">
        <v>66</v>
      </c>
      <c r="E109" s="6">
        <v>0.3</v>
      </c>
      <c r="F109" s="6">
        <v>1</v>
      </c>
      <c r="G109" s="1">
        <v>10.57</v>
      </c>
      <c r="H109" s="1">
        <v>11.51</v>
      </c>
      <c r="I109">
        <v>54</v>
      </c>
      <c r="J109" s="6">
        <v>15.9</v>
      </c>
      <c r="K109">
        <v>1</v>
      </c>
      <c r="L109" s="6" t="s">
        <v>126</v>
      </c>
    </row>
    <row r="110" spans="1:12" x14ac:dyDescent="0.35">
      <c r="A110" s="6">
        <v>262</v>
      </c>
      <c r="B110" s="6" t="s">
        <v>113</v>
      </c>
      <c r="C110" s="6" t="s">
        <v>108</v>
      </c>
      <c r="D110" s="6" t="s">
        <v>66</v>
      </c>
      <c r="E110" s="6">
        <v>0.3</v>
      </c>
      <c r="F110" s="6">
        <v>1</v>
      </c>
      <c r="G110" s="1">
        <v>10.58</v>
      </c>
      <c r="H110" s="1">
        <v>11.54</v>
      </c>
      <c r="I110">
        <v>56</v>
      </c>
      <c r="J110" s="6">
        <v>15.9</v>
      </c>
      <c r="K110">
        <v>2</v>
      </c>
      <c r="L110" s="6" t="s">
        <v>126</v>
      </c>
    </row>
    <row r="111" spans="1:12" x14ac:dyDescent="0.35">
      <c r="A111" s="6">
        <v>263</v>
      </c>
      <c r="B111" s="6" t="s">
        <v>113</v>
      </c>
      <c r="C111" t="s">
        <v>109</v>
      </c>
      <c r="D111" s="6" t="s">
        <v>66</v>
      </c>
      <c r="E111" s="6">
        <v>0.3</v>
      </c>
      <c r="F111" s="6">
        <v>1</v>
      </c>
      <c r="G111" s="1">
        <v>10.59</v>
      </c>
      <c r="H111" s="1">
        <v>11.56</v>
      </c>
      <c r="I111">
        <v>57</v>
      </c>
      <c r="J111" s="6">
        <v>15.9</v>
      </c>
      <c r="K111">
        <v>3</v>
      </c>
      <c r="L111" s="6" t="s">
        <v>126</v>
      </c>
    </row>
    <row r="112" spans="1:12" x14ac:dyDescent="0.35">
      <c r="A112" s="6">
        <v>264</v>
      </c>
      <c r="B112" s="6" t="s">
        <v>113</v>
      </c>
      <c r="C112" t="s">
        <v>109</v>
      </c>
      <c r="D112" s="6" t="s">
        <v>66</v>
      </c>
      <c r="E112" s="6">
        <v>0.3</v>
      </c>
      <c r="F112" s="6">
        <v>1</v>
      </c>
      <c r="G112" s="1">
        <v>11.01</v>
      </c>
      <c r="H112" s="1">
        <v>11.57</v>
      </c>
      <c r="I112">
        <v>56</v>
      </c>
      <c r="J112" s="6">
        <v>15.9</v>
      </c>
      <c r="K112">
        <v>3</v>
      </c>
      <c r="L112" s="6" t="s">
        <v>126</v>
      </c>
    </row>
    <row r="113" spans="1:12" x14ac:dyDescent="0.35">
      <c r="A113" s="6">
        <v>265</v>
      </c>
      <c r="B113" s="6" t="s">
        <v>113</v>
      </c>
      <c r="C113" t="s">
        <v>108</v>
      </c>
      <c r="D113" s="6" t="s">
        <v>66</v>
      </c>
      <c r="E113">
        <v>0.3</v>
      </c>
      <c r="F113" s="6">
        <v>1</v>
      </c>
      <c r="G113" s="1">
        <v>11.02</v>
      </c>
      <c r="H113" s="1">
        <v>11.59</v>
      </c>
      <c r="I113">
        <v>57</v>
      </c>
      <c r="J113" s="6">
        <v>15.9</v>
      </c>
      <c r="K113">
        <v>1</v>
      </c>
      <c r="L113" s="6" t="s">
        <v>126</v>
      </c>
    </row>
    <row r="114" spans="1:12" x14ac:dyDescent="0.35">
      <c r="A114" s="6">
        <v>266</v>
      </c>
      <c r="B114" s="6" t="s">
        <v>113</v>
      </c>
      <c r="C114" t="s">
        <v>33</v>
      </c>
      <c r="D114" s="6" t="s">
        <v>66</v>
      </c>
      <c r="E114">
        <v>0.3</v>
      </c>
      <c r="F114" s="6">
        <v>1</v>
      </c>
      <c r="G114" s="1">
        <v>11.04</v>
      </c>
      <c r="H114" s="1">
        <v>11.59</v>
      </c>
      <c r="I114">
        <v>55</v>
      </c>
      <c r="J114" s="6">
        <v>15.9</v>
      </c>
      <c r="K114" t="s">
        <v>31</v>
      </c>
    </row>
    <row r="115" spans="1:12" x14ac:dyDescent="0.35">
      <c r="A115" s="6">
        <v>267</v>
      </c>
      <c r="B115" s="6" t="s">
        <v>113</v>
      </c>
      <c r="C115" t="s">
        <v>35</v>
      </c>
      <c r="D115" t="s">
        <v>29</v>
      </c>
      <c r="E115">
        <v>5</v>
      </c>
      <c r="F115" s="6">
        <v>1</v>
      </c>
      <c r="G115" s="1">
        <v>11.06</v>
      </c>
      <c r="H115" s="1">
        <v>11.53</v>
      </c>
      <c r="I115">
        <v>47</v>
      </c>
      <c r="J115" s="6">
        <v>15.9</v>
      </c>
      <c r="K115" t="s">
        <v>31</v>
      </c>
    </row>
    <row r="116" spans="1:12" x14ac:dyDescent="0.35">
      <c r="A116" s="6">
        <v>268</v>
      </c>
      <c r="B116" s="6" t="s">
        <v>113</v>
      </c>
      <c r="C116" t="s">
        <v>124</v>
      </c>
      <c r="D116" s="6" t="s">
        <v>29</v>
      </c>
      <c r="E116">
        <v>5</v>
      </c>
      <c r="F116" s="6">
        <v>1</v>
      </c>
      <c r="G116" s="1">
        <v>13.36</v>
      </c>
      <c r="H116" s="1">
        <v>14.09</v>
      </c>
      <c r="I116">
        <f>24+9</f>
        <v>33</v>
      </c>
      <c r="J116" s="6">
        <v>15.9</v>
      </c>
      <c r="K116">
        <v>390</v>
      </c>
    </row>
    <row r="117" spans="1:12" x14ac:dyDescent="0.35">
      <c r="A117" s="6">
        <v>269</v>
      </c>
      <c r="B117" s="6" t="s">
        <v>113</v>
      </c>
      <c r="C117" t="s">
        <v>124</v>
      </c>
      <c r="D117" s="6" t="s">
        <v>29</v>
      </c>
      <c r="E117">
        <v>5</v>
      </c>
      <c r="F117" s="6">
        <v>1</v>
      </c>
      <c r="G117" s="1">
        <v>13.38</v>
      </c>
      <c r="H117" s="1">
        <v>14.11</v>
      </c>
      <c r="I117">
        <v>33</v>
      </c>
      <c r="J117" s="6">
        <v>15.9</v>
      </c>
      <c r="K117">
        <v>450</v>
      </c>
    </row>
    <row r="118" spans="1:12" x14ac:dyDescent="0.35">
      <c r="A118" s="6">
        <v>270</v>
      </c>
      <c r="B118" s="6" t="s">
        <v>113</v>
      </c>
      <c r="C118" t="s">
        <v>26</v>
      </c>
      <c r="D118" t="s">
        <v>66</v>
      </c>
      <c r="E118">
        <v>0.3</v>
      </c>
      <c r="F118" s="6">
        <v>1</v>
      </c>
      <c r="G118" s="1">
        <v>13.39</v>
      </c>
      <c r="H118" s="1">
        <v>14.12</v>
      </c>
      <c r="I118">
        <v>33</v>
      </c>
      <c r="J118" s="6">
        <v>15.9</v>
      </c>
      <c r="K118">
        <v>7</v>
      </c>
    </row>
    <row r="119" spans="1:12" x14ac:dyDescent="0.35">
      <c r="A119" s="6">
        <v>271</v>
      </c>
      <c r="B119" t="s">
        <v>127</v>
      </c>
      <c r="C119" t="s">
        <v>63</v>
      </c>
      <c r="D119" s="6" t="s">
        <v>66</v>
      </c>
      <c r="E119" s="6">
        <v>0.3</v>
      </c>
      <c r="F119" s="6">
        <v>1</v>
      </c>
      <c r="G119" s="1">
        <v>19.09</v>
      </c>
      <c r="H119" s="1">
        <v>20</v>
      </c>
      <c r="I119">
        <v>51</v>
      </c>
      <c r="J119">
        <v>16.8</v>
      </c>
      <c r="K119">
        <v>8</v>
      </c>
    </row>
    <row r="120" spans="1:12" x14ac:dyDescent="0.35">
      <c r="A120" s="6">
        <v>272</v>
      </c>
      <c r="B120" s="6" t="s">
        <v>127</v>
      </c>
      <c r="C120" t="s">
        <v>63</v>
      </c>
      <c r="D120" s="6" t="s">
        <v>66</v>
      </c>
      <c r="E120" s="6">
        <v>0.3</v>
      </c>
      <c r="F120" s="6">
        <v>1</v>
      </c>
      <c r="G120" s="1">
        <v>19.12</v>
      </c>
      <c r="H120" s="1">
        <v>20.03</v>
      </c>
      <c r="I120">
        <f>48+3</f>
        <v>51</v>
      </c>
      <c r="J120" s="6">
        <v>16.8</v>
      </c>
      <c r="K120">
        <v>9</v>
      </c>
    </row>
    <row r="121" spans="1:12" x14ac:dyDescent="0.35">
      <c r="A121" s="6">
        <v>273</v>
      </c>
      <c r="B121" s="6" t="s">
        <v>127</v>
      </c>
      <c r="C121" s="6" t="s">
        <v>63</v>
      </c>
      <c r="D121" s="6" t="s">
        <v>66</v>
      </c>
      <c r="E121" s="6">
        <v>0.3</v>
      </c>
      <c r="F121" s="6">
        <v>1</v>
      </c>
      <c r="G121" s="1">
        <v>19.13</v>
      </c>
      <c r="H121" s="1">
        <v>20.04</v>
      </c>
      <c r="I121" s="6">
        <f>48+3</f>
        <v>51</v>
      </c>
      <c r="J121" s="6">
        <v>16.8</v>
      </c>
      <c r="K121">
        <v>9</v>
      </c>
    </row>
    <row r="122" spans="1:12" x14ac:dyDescent="0.35">
      <c r="A122" s="6">
        <v>274</v>
      </c>
      <c r="B122" s="6" t="s">
        <v>127</v>
      </c>
      <c r="C122" s="6" t="s">
        <v>63</v>
      </c>
      <c r="D122" s="6" t="s">
        <v>66</v>
      </c>
      <c r="E122" s="6">
        <v>0.3</v>
      </c>
      <c r="F122" s="6">
        <v>1</v>
      </c>
      <c r="G122" s="1">
        <v>19.14</v>
      </c>
      <c r="H122" s="1">
        <v>20.05</v>
      </c>
      <c r="I122" s="6">
        <f>48+3</f>
        <v>51</v>
      </c>
      <c r="J122" s="6">
        <v>16.8</v>
      </c>
      <c r="K122">
        <v>6</v>
      </c>
    </row>
    <row r="123" spans="1:12" x14ac:dyDescent="0.35">
      <c r="A123" s="6">
        <v>275</v>
      </c>
      <c r="B123" s="6" t="s">
        <v>127</v>
      </c>
      <c r="C123" t="s">
        <v>124</v>
      </c>
      <c r="D123" s="6" t="s">
        <v>66</v>
      </c>
      <c r="E123" s="6">
        <v>0.3</v>
      </c>
      <c r="F123" s="6">
        <v>1</v>
      </c>
      <c r="G123" s="1">
        <v>19.149999999999999</v>
      </c>
      <c r="H123">
        <v>20.059999999999999</v>
      </c>
      <c r="I123" s="6">
        <f>48+3</f>
        <v>51</v>
      </c>
      <c r="J123" s="6">
        <v>16.8</v>
      </c>
      <c r="K123">
        <v>12</v>
      </c>
    </row>
    <row r="124" spans="1:12" x14ac:dyDescent="0.35">
      <c r="A124" s="6">
        <v>276</v>
      </c>
      <c r="B124" s="6" t="s">
        <v>127</v>
      </c>
      <c r="C124" t="s">
        <v>63</v>
      </c>
      <c r="D124" s="6" t="s">
        <v>66</v>
      </c>
      <c r="E124" s="6">
        <v>0.3</v>
      </c>
      <c r="F124" s="6">
        <v>1</v>
      </c>
      <c r="G124" s="1">
        <v>19.16</v>
      </c>
      <c r="H124" s="1">
        <v>20.07</v>
      </c>
      <c r="I124" s="6">
        <f>48+3</f>
        <v>51</v>
      </c>
      <c r="J124" s="6">
        <v>16.8</v>
      </c>
      <c r="K124">
        <v>10</v>
      </c>
    </row>
    <row r="125" spans="1:12" x14ac:dyDescent="0.35">
      <c r="A125" s="6">
        <v>277</v>
      </c>
      <c r="B125" s="6" t="s">
        <v>127</v>
      </c>
      <c r="C125" s="6" t="s">
        <v>63</v>
      </c>
      <c r="D125" s="6" t="s">
        <v>66</v>
      </c>
      <c r="E125" s="6">
        <v>0.3</v>
      </c>
      <c r="F125" s="6">
        <v>1</v>
      </c>
      <c r="G125" s="1">
        <v>19.18</v>
      </c>
      <c r="H125" s="1">
        <v>20.09</v>
      </c>
      <c r="I125">
        <f>42+9</f>
        <v>51</v>
      </c>
      <c r="J125" s="6">
        <v>16.8</v>
      </c>
      <c r="K125">
        <v>6</v>
      </c>
    </row>
    <row r="126" spans="1:12" x14ac:dyDescent="0.35">
      <c r="A126" s="6">
        <v>278</v>
      </c>
      <c r="B126" s="6" t="s">
        <v>127</v>
      </c>
      <c r="C126" s="6" t="s">
        <v>63</v>
      </c>
      <c r="D126" s="6" t="s">
        <v>66</v>
      </c>
      <c r="E126" s="6">
        <v>0.3</v>
      </c>
      <c r="F126" s="6">
        <v>1</v>
      </c>
      <c r="G126" s="1">
        <v>19.190000000000001</v>
      </c>
      <c r="H126" s="1">
        <v>20.100000000000001</v>
      </c>
      <c r="I126">
        <v>51</v>
      </c>
      <c r="J126" s="6">
        <v>16.8</v>
      </c>
      <c r="K126">
        <v>9</v>
      </c>
    </row>
    <row r="127" spans="1:12" x14ac:dyDescent="0.35">
      <c r="A127" s="6">
        <v>279</v>
      </c>
      <c r="B127" s="6" t="s">
        <v>127</v>
      </c>
      <c r="C127" s="6" t="s">
        <v>63</v>
      </c>
      <c r="D127" s="6" t="s">
        <v>66</v>
      </c>
      <c r="E127" s="6">
        <v>0.3</v>
      </c>
      <c r="F127" s="6">
        <v>1</v>
      </c>
      <c r="G127" s="1">
        <v>19.2</v>
      </c>
      <c r="H127" s="1">
        <v>20.12</v>
      </c>
      <c r="I127">
        <v>52</v>
      </c>
      <c r="J127" s="6">
        <v>16.8</v>
      </c>
      <c r="K127">
        <v>14</v>
      </c>
    </row>
    <row r="128" spans="1:12" x14ac:dyDescent="0.35">
      <c r="A128" s="6">
        <v>280</v>
      </c>
      <c r="B128" s="6" t="s">
        <v>127</v>
      </c>
      <c r="C128" s="6" t="s">
        <v>63</v>
      </c>
      <c r="D128" s="6" t="s">
        <v>66</v>
      </c>
      <c r="E128" s="6">
        <v>0.3</v>
      </c>
      <c r="F128" s="6">
        <v>1</v>
      </c>
      <c r="G128" s="1">
        <v>19.21</v>
      </c>
      <c r="H128" s="1">
        <v>20.134</v>
      </c>
      <c r="I128">
        <v>52</v>
      </c>
      <c r="J128" s="6">
        <v>16.8</v>
      </c>
      <c r="K128">
        <v>7</v>
      </c>
    </row>
    <row r="129" spans="1:11" x14ac:dyDescent="0.35">
      <c r="A129" s="6">
        <v>281</v>
      </c>
      <c r="B129" s="6" t="s">
        <v>127</v>
      </c>
      <c r="C129" s="6" t="s">
        <v>63</v>
      </c>
      <c r="D129" s="6" t="s">
        <v>66</v>
      </c>
      <c r="E129" s="6">
        <v>0.3</v>
      </c>
      <c r="F129" s="6">
        <v>1</v>
      </c>
      <c r="G129" s="1">
        <v>19.23</v>
      </c>
      <c r="H129" s="1">
        <v>20.14</v>
      </c>
      <c r="I129">
        <v>51</v>
      </c>
      <c r="J129" s="6">
        <v>16.8</v>
      </c>
      <c r="K129">
        <v>5</v>
      </c>
    </row>
    <row r="130" spans="1:11" x14ac:dyDescent="0.35">
      <c r="A130" s="6">
        <v>282</v>
      </c>
      <c r="B130" s="6" t="s">
        <v>127</v>
      </c>
      <c r="C130" s="6" t="s">
        <v>63</v>
      </c>
      <c r="D130" s="6" t="s">
        <v>66</v>
      </c>
      <c r="E130" s="6">
        <v>0.3</v>
      </c>
      <c r="F130" s="6">
        <v>1</v>
      </c>
      <c r="G130" s="1">
        <v>19.239999999999998</v>
      </c>
      <c r="H130" s="1">
        <v>20.149999999999999</v>
      </c>
      <c r="I130">
        <f>36+15</f>
        <v>51</v>
      </c>
      <c r="J130" s="6">
        <v>16.8</v>
      </c>
      <c r="K130">
        <v>10</v>
      </c>
    </row>
    <row r="131" spans="1:11" x14ac:dyDescent="0.35">
      <c r="A131" s="6">
        <v>283</v>
      </c>
      <c r="B131" s="6" t="s">
        <v>127</v>
      </c>
      <c r="C131" s="6" t="s">
        <v>63</v>
      </c>
      <c r="D131" s="6" t="s">
        <v>66</v>
      </c>
      <c r="E131" s="6">
        <v>0.3</v>
      </c>
      <c r="F131" s="6">
        <v>1</v>
      </c>
      <c r="G131" s="1">
        <v>19.260000000000002</v>
      </c>
      <c r="H131" s="1">
        <v>20.16</v>
      </c>
      <c r="I131">
        <f>34+16</f>
        <v>50</v>
      </c>
      <c r="J131" s="6">
        <v>16.8</v>
      </c>
      <c r="K131">
        <v>8</v>
      </c>
    </row>
    <row r="132" spans="1:11" x14ac:dyDescent="0.35">
      <c r="A132" s="6">
        <v>284</v>
      </c>
      <c r="B132" s="6" t="s">
        <v>127</v>
      </c>
      <c r="C132" s="6" t="s">
        <v>63</v>
      </c>
      <c r="D132" s="6" t="s">
        <v>66</v>
      </c>
      <c r="E132" s="6">
        <v>0.3</v>
      </c>
      <c r="F132" s="6">
        <v>1</v>
      </c>
      <c r="G132" s="1">
        <v>19.27</v>
      </c>
      <c r="H132" s="1">
        <v>20.18</v>
      </c>
      <c r="I132">
        <f>33+18</f>
        <v>51</v>
      </c>
      <c r="J132" s="6">
        <v>16.8</v>
      </c>
      <c r="K132">
        <v>11</v>
      </c>
    </row>
    <row r="133" spans="1:11" x14ac:dyDescent="0.35">
      <c r="A133" s="6">
        <v>285</v>
      </c>
      <c r="B133" s="6" t="s">
        <v>127</v>
      </c>
      <c r="C133" s="6" t="s">
        <v>63</v>
      </c>
      <c r="D133" s="6" t="s">
        <v>66</v>
      </c>
      <c r="E133" s="6">
        <v>0.3</v>
      </c>
      <c r="F133" s="6">
        <v>1</v>
      </c>
      <c r="G133" s="1">
        <v>19.28</v>
      </c>
      <c r="H133" s="1">
        <v>20.190000000000001</v>
      </c>
      <c r="I133">
        <f>32+19</f>
        <v>51</v>
      </c>
      <c r="J133" s="6">
        <v>16.8</v>
      </c>
      <c r="K133">
        <v>13</v>
      </c>
    </row>
    <row r="134" spans="1:11" x14ac:dyDescent="0.35">
      <c r="A134" s="6">
        <v>286</v>
      </c>
      <c r="B134" s="6" t="s">
        <v>127</v>
      </c>
      <c r="C134" s="6" t="s">
        <v>63</v>
      </c>
      <c r="D134" s="6" t="s">
        <v>66</v>
      </c>
      <c r="E134" s="6">
        <v>0.3</v>
      </c>
      <c r="F134" s="6">
        <v>1</v>
      </c>
      <c r="G134" s="1">
        <v>19.29</v>
      </c>
      <c r="H134" s="1">
        <v>20.2</v>
      </c>
      <c r="I134">
        <f>31+20</f>
        <v>51</v>
      </c>
      <c r="J134" s="6">
        <v>16.8</v>
      </c>
      <c r="K134">
        <v>9</v>
      </c>
    </row>
    <row r="135" spans="1:11" x14ac:dyDescent="0.35">
      <c r="A135" s="6">
        <v>287</v>
      </c>
      <c r="B135" s="6" t="s">
        <v>127</v>
      </c>
      <c r="C135" s="6" t="s">
        <v>63</v>
      </c>
      <c r="D135" s="6" t="s">
        <v>66</v>
      </c>
      <c r="E135" s="6">
        <v>0.3</v>
      </c>
      <c r="F135" s="6">
        <v>1</v>
      </c>
      <c r="G135" s="1">
        <v>19.38</v>
      </c>
      <c r="H135" s="1">
        <v>20.23</v>
      </c>
      <c r="I135">
        <f>22+23</f>
        <v>45</v>
      </c>
      <c r="J135" s="6">
        <v>16.8</v>
      </c>
      <c r="K135">
        <v>7</v>
      </c>
    </row>
    <row r="136" spans="1:11" x14ac:dyDescent="0.35">
      <c r="A136" s="6">
        <v>288</v>
      </c>
      <c r="B136" s="6" t="s">
        <v>127</v>
      </c>
      <c r="C136" s="6" t="s">
        <v>63</v>
      </c>
      <c r="D136" s="6" t="s">
        <v>66</v>
      </c>
      <c r="E136" s="6">
        <v>0.3</v>
      </c>
      <c r="F136" s="6">
        <v>1</v>
      </c>
      <c r="G136" s="1">
        <v>19.39</v>
      </c>
      <c r="H136" s="1">
        <v>20.25</v>
      </c>
      <c r="I136">
        <f>21+25</f>
        <v>46</v>
      </c>
      <c r="J136" s="6">
        <v>16.8</v>
      </c>
      <c r="K136">
        <v>4</v>
      </c>
    </row>
    <row r="137" spans="1:11" x14ac:dyDescent="0.35">
      <c r="A137" s="6">
        <v>289</v>
      </c>
      <c r="B137" s="6" t="s">
        <v>127</v>
      </c>
      <c r="C137" t="s">
        <v>22</v>
      </c>
      <c r="D137" s="6" t="s">
        <v>29</v>
      </c>
      <c r="E137" s="6">
        <v>6</v>
      </c>
      <c r="F137" s="6">
        <v>1</v>
      </c>
      <c r="G137" s="1">
        <v>19.46</v>
      </c>
      <c r="H137" s="1">
        <v>20.3</v>
      </c>
      <c r="I137">
        <f>14+30</f>
        <v>44</v>
      </c>
      <c r="J137" s="6">
        <v>16.8</v>
      </c>
      <c r="K137">
        <v>887</v>
      </c>
    </row>
    <row r="138" spans="1:11" x14ac:dyDescent="0.35">
      <c r="A138" s="6">
        <v>290</v>
      </c>
      <c r="B138" s="6" t="s">
        <v>127</v>
      </c>
      <c r="C138" t="s">
        <v>128</v>
      </c>
      <c r="D138" s="6" t="s">
        <v>29</v>
      </c>
      <c r="E138" s="6">
        <v>2</v>
      </c>
      <c r="F138" s="6">
        <v>1</v>
      </c>
      <c r="G138" s="1">
        <v>19.510000000000002</v>
      </c>
      <c r="H138" s="1">
        <v>20.309999999999999</v>
      </c>
      <c r="I138">
        <v>40</v>
      </c>
      <c r="J138" s="6">
        <v>16.8</v>
      </c>
      <c r="K138">
        <v>80</v>
      </c>
    </row>
    <row r="139" spans="1:11" x14ac:dyDescent="0.35">
      <c r="A139" s="6">
        <v>291</v>
      </c>
      <c r="B139" s="6" t="s">
        <v>127</v>
      </c>
      <c r="C139" t="s">
        <v>124</v>
      </c>
      <c r="D139" s="6" t="s">
        <v>29</v>
      </c>
      <c r="E139" s="6">
        <v>2</v>
      </c>
      <c r="F139" s="6">
        <v>1</v>
      </c>
      <c r="G139" s="1">
        <v>19.47</v>
      </c>
      <c r="H139" s="1">
        <v>20.32</v>
      </c>
      <c r="I139">
        <v>45</v>
      </c>
      <c r="J139" s="6">
        <v>16.8</v>
      </c>
      <c r="K139">
        <v>113</v>
      </c>
    </row>
    <row r="140" spans="1:11" x14ac:dyDescent="0.35">
      <c r="A140" s="6">
        <v>292</v>
      </c>
      <c r="B140" s="6" t="s">
        <v>127</v>
      </c>
      <c r="C140" t="s">
        <v>124</v>
      </c>
      <c r="D140" t="s">
        <v>66</v>
      </c>
      <c r="E140" s="6">
        <v>0.3</v>
      </c>
      <c r="F140" s="6">
        <v>1</v>
      </c>
      <c r="G140" s="1">
        <v>19.52</v>
      </c>
      <c r="H140" s="1">
        <v>20.34</v>
      </c>
      <c r="I140">
        <f>8+34</f>
        <v>42</v>
      </c>
      <c r="J140" s="6">
        <v>16.8</v>
      </c>
      <c r="K140">
        <v>6</v>
      </c>
    </row>
    <row r="141" spans="1:11" x14ac:dyDescent="0.35">
      <c r="A141" s="6">
        <v>293</v>
      </c>
      <c r="B141" s="6" t="s">
        <v>127</v>
      </c>
      <c r="C141" t="s">
        <v>124</v>
      </c>
      <c r="D141" t="s">
        <v>66</v>
      </c>
      <c r="E141" s="6">
        <v>0.3</v>
      </c>
      <c r="F141" s="6">
        <v>1</v>
      </c>
      <c r="G141" s="1">
        <v>19.53</v>
      </c>
      <c r="H141" s="1">
        <v>20.36</v>
      </c>
      <c r="I141">
        <f>7+36</f>
        <v>43</v>
      </c>
      <c r="J141" s="6">
        <v>16.8</v>
      </c>
      <c r="K141">
        <v>13</v>
      </c>
    </row>
    <row r="142" spans="1:11" x14ac:dyDescent="0.35">
      <c r="A142" s="6">
        <v>294</v>
      </c>
      <c r="B142" s="6" t="s">
        <v>127</v>
      </c>
      <c r="C142" t="s">
        <v>22</v>
      </c>
      <c r="D142" t="s">
        <v>29</v>
      </c>
      <c r="E142">
        <v>6</v>
      </c>
      <c r="F142" s="6">
        <v>1</v>
      </c>
      <c r="G142" s="1">
        <v>20.59</v>
      </c>
      <c r="H142" s="1">
        <v>21.46</v>
      </c>
      <c r="I142">
        <v>47</v>
      </c>
      <c r="J142" s="6">
        <v>16.8</v>
      </c>
      <c r="K142">
        <v>693</v>
      </c>
    </row>
    <row r="143" spans="1:11" x14ac:dyDescent="0.35">
      <c r="A143" s="6">
        <v>295</v>
      </c>
      <c r="B143" s="6" t="s">
        <v>127</v>
      </c>
      <c r="C143" t="s">
        <v>22</v>
      </c>
      <c r="D143" t="s">
        <v>29</v>
      </c>
      <c r="E143">
        <v>5</v>
      </c>
      <c r="F143" s="6">
        <v>1</v>
      </c>
      <c r="G143" s="1">
        <v>21.01</v>
      </c>
      <c r="H143" s="1">
        <v>21.48</v>
      </c>
      <c r="I143">
        <v>47</v>
      </c>
      <c r="J143" s="6">
        <v>16.8</v>
      </c>
      <c r="K143">
        <v>562</v>
      </c>
    </row>
    <row r="144" spans="1:11" x14ac:dyDescent="0.35">
      <c r="A144" s="6">
        <v>296</v>
      </c>
      <c r="B144" s="6" t="s">
        <v>127</v>
      </c>
      <c r="C144" s="6" t="s">
        <v>22</v>
      </c>
      <c r="D144" s="6" t="s">
        <v>29</v>
      </c>
      <c r="E144">
        <v>5</v>
      </c>
      <c r="F144" s="6">
        <v>1</v>
      </c>
      <c r="G144" s="1">
        <v>21.04</v>
      </c>
      <c r="H144" s="1">
        <v>21.49</v>
      </c>
      <c r="I144">
        <v>45</v>
      </c>
      <c r="J144" s="6">
        <v>16.8</v>
      </c>
      <c r="K144">
        <v>501</v>
      </c>
    </row>
    <row r="145" spans="1:11" x14ac:dyDescent="0.35">
      <c r="A145" s="6">
        <v>297</v>
      </c>
      <c r="B145" s="6" t="s">
        <v>127</v>
      </c>
      <c r="C145" s="6" t="s">
        <v>22</v>
      </c>
      <c r="D145" s="6" t="s">
        <v>29</v>
      </c>
      <c r="E145">
        <v>2</v>
      </c>
      <c r="F145" s="6">
        <v>1</v>
      </c>
      <c r="G145" s="1">
        <v>21.07</v>
      </c>
      <c r="H145" s="1">
        <v>21.5</v>
      </c>
      <c r="I145">
        <v>43</v>
      </c>
      <c r="J145" s="6">
        <v>16.8</v>
      </c>
      <c r="K145">
        <v>307</v>
      </c>
    </row>
    <row r="146" spans="1:11" x14ac:dyDescent="0.35">
      <c r="A146" s="6">
        <v>298</v>
      </c>
      <c r="B146" s="6" t="s">
        <v>127</v>
      </c>
      <c r="C146" s="6" t="s">
        <v>22</v>
      </c>
      <c r="D146" s="6" t="s">
        <v>29</v>
      </c>
      <c r="E146">
        <v>5</v>
      </c>
      <c r="F146" s="6">
        <v>1</v>
      </c>
      <c r="G146" s="1">
        <v>21.15</v>
      </c>
      <c r="H146" s="1">
        <v>21.52</v>
      </c>
      <c r="I146">
        <f>52-15</f>
        <v>37</v>
      </c>
      <c r="J146" s="6">
        <v>16.8</v>
      </c>
      <c r="K146">
        <v>472</v>
      </c>
    </row>
    <row r="147" spans="1:11" x14ac:dyDescent="0.35">
      <c r="A147" s="6">
        <v>299</v>
      </c>
      <c r="B147" s="6" t="s">
        <v>127</v>
      </c>
      <c r="C147" s="6" t="s">
        <v>22</v>
      </c>
      <c r="D147" s="6" t="s">
        <v>29</v>
      </c>
      <c r="E147" s="6">
        <v>5</v>
      </c>
      <c r="F147" s="6">
        <v>1</v>
      </c>
      <c r="G147" s="1">
        <v>21.15</v>
      </c>
      <c r="H147" s="1">
        <v>21.53</v>
      </c>
      <c r="I147">
        <f>53-15</f>
        <v>38</v>
      </c>
      <c r="J147" s="6">
        <v>16.8</v>
      </c>
      <c r="K147">
        <v>575</v>
      </c>
    </row>
    <row r="148" spans="1:11" x14ac:dyDescent="0.35">
      <c r="A148" s="6">
        <v>300</v>
      </c>
      <c r="B148" s="6" t="s">
        <v>127</v>
      </c>
      <c r="C148" s="6" t="s">
        <v>24</v>
      </c>
      <c r="D148" s="6" t="s">
        <v>29</v>
      </c>
      <c r="E148" s="6">
        <v>5</v>
      </c>
      <c r="F148" s="6">
        <v>1</v>
      </c>
      <c r="G148" s="1">
        <v>21.16</v>
      </c>
      <c r="H148" s="1">
        <v>21.54</v>
      </c>
      <c r="I148">
        <f>54-16</f>
        <v>38</v>
      </c>
      <c r="J148" s="6">
        <v>16.8</v>
      </c>
      <c r="K148">
        <v>381</v>
      </c>
    </row>
    <row r="149" spans="1:11" x14ac:dyDescent="0.35">
      <c r="A149" s="6">
        <v>301</v>
      </c>
      <c r="B149" s="6" t="s">
        <v>127</v>
      </c>
      <c r="C149" s="6" t="s">
        <v>22</v>
      </c>
      <c r="D149" s="6" t="s">
        <v>29</v>
      </c>
      <c r="E149" s="6">
        <v>5</v>
      </c>
      <c r="F149" s="6">
        <v>1</v>
      </c>
      <c r="G149" s="1">
        <v>21.21</v>
      </c>
      <c r="H149" s="1">
        <v>21.55</v>
      </c>
      <c r="I149">
        <f>55-21</f>
        <v>34</v>
      </c>
      <c r="J149" s="6">
        <v>16.8</v>
      </c>
      <c r="K149">
        <v>552</v>
      </c>
    </row>
    <row r="150" spans="1:11" x14ac:dyDescent="0.35">
      <c r="A150" s="6">
        <v>302</v>
      </c>
      <c r="B150" s="6" t="s">
        <v>127</v>
      </c>
      <c r="C150" s="6" t="s">
        <v>63</v>
      </c>
      <c r="D150" s="6" t="s">
        <v>29</v>
      </c>
      <c r="E150" s="6">
        <v>6</v>
      </c>
      <c r="F150" s="6">
        <v>1</v>
      </c>
      <c r="G150" s="1">
        <v>21.25</v>
      </c>
      <c r="H150" s="1">
        <v>21.57</v>
      </c>
      <c r="I150">
        <f>57-25</f>
        <v>32</v>
      </c>
      <c r="J150" s="6">
        <v>16.8</v>
      </c>
      <c r="K150">
        <v>359</v>
      </c>
    </row>
    <row r="151" spans="1:11" x14ac:dyDescent="0.35">
      <c r="A151" s="6">
        <v>303</v>
      </c>
      <c r="B151" s="6" t="s">
        <v>127</v>
      </c>
      <c r="C151" s="6" t="s">
        <v>22</v>
      </c>
      <c r="D151" s="6" t="s">
        <v>29</v>
      </c>
      <c r="E151" s="6">
        <v>5</v>
      </c>
      <c r="F151" s="6">
        <v>1</v>
      </c>
      <c r="G151" s="1">
        <v>21.29</v>
      </c>
      <c r="H151" s="1">
        <v>21.58</v>
      </c>
      <c r="I151">
        <f>58-29</f>
        <v>29</v>
      </c>
      <c r="J151" s="6">
        <v>16.8</v>
      </c>
      <c r="K151">
        <v>513</v>
      </c>
    </row>
    <row r="152" spans="1:11" x14ac:dyDescent="0.35">
      <c r="A152" s="6">
        <v>304</v>
      </c>
      <c r="B152" s="6" t="s">
        <v>127</v>
      </c>
      <c r="C152" s="6" t="s">
        <v>22</v>
      </c>
      <c r="D152" s="6" t="s">
        <v>29</v>
      </c>
      <c r="E152" s="6">
        <v>5</v>
      </c>
      <c r="F152" s="6">
        <v>1</v>
      </c>
      <c r="G152" s="1">
        <v>21.3</v>
      </c>
      <c r="H152" s="1">
        <v>22</v>
      </c>
      <c r="I152">
        <v>30</v>
      </c>
      <c r="J152" s="6">
        <v>16.8</v>
      </c>
      <c r="K152">
        <v>380</v>
      </c>
    </row>
    <row r="153" spans="1:11" x14ac:dyDescent="0.35">
      <c r="A153" s="6">
        <v>305</v>
      </c>
      <c r="B153" s="6" t="s">
        <v>127</v>
      </c>
      <c r="C153" s="6" t="s">
        <v>22</v>
      </c>
      <c r="D153" s="6" t="s">
        <v>29</v>
      </c>
      <c r="E153" s="6">
        <v>5</v>
      </c>
      <c r="F153" s="6">
        <v>1</v>
      </c>
      <c r="G153" s="1">
        <v>21.32</v>
      </c>
      <c r="H153" s="1">
        <v>22.02</v>
      </c>
      <c r="I153">
        <v>30</v>
      </c>
      <c r="J153" s="6">
        <v>16.8</v>
      </c>
      <c r="K153">
        <v>405</v>
      </c>
    </row>
    <row r="154" spans="1:11" x14ac:dyDescent="0.35">
      <c r="A154" s="6">
        <v>306</v>
      </c>
      <c r="B154" s="6" t="s">
        <v>127</v>
      </c>
      <c r="C154" s="6" t="s">
        <v>22</v>
      </c>
      <c r="D154" s="6" t="s">
        <v>29</v>
      </c>
      <c r="E154" s="6">
        <v>2</v>
      </c>
      <c r="F154" s="6">
        <v>1</v>
      </c>
      <c r="G154" s="1">
        <v>21.34</v>
      </c>
      <c r="H154" s="1">
        <v>22.03</v>
      </c>
      <c r="I154">
        <v>29</v>
      </c>
      <c r="J154" s="6">
        <v>16.8</v>
      </c>
      <c r="K154">
        <v>243</v>
      </c>
    </row>
    <row r="155" spans="1:11" x14ac:dyDescent="0.35">
      <c r="A155" s="6">
        <v>307</v>
      </c>
      <c r="B155" s="6" t="s">
        <v>127</v>
      </c>
      <c r="C155" s="6" t="s">
        <v>22</v>
      </c>
      <c r="D155" s="6" t="s">
        <v>29</v>
      </c>
      <c r="E155" s="6">
        <v>5</v>
      </c>
      <c r="F155" s="6">
        <v>1</v>
      </c>
      <c r="G155" s="1">
        <v>21.38</v>
      </c>
      <c r="H155" s="1">
        <v>22.04</v>
      </c>
      <c r="I155">
        <v>26</v>
      </c>
      <c r="J155" s="6">
        <v>16.8</v>
      </c>
      <c r="K155">
        <v>376</v>
      </c>
    </row>
    <row r="156" spans="1:11" x14ac:dyDescent="0.35">
      <c r="A156" s="6">
        <v>308</v>
      </c>
      <c r="B156" s="6" t="s">
        <v>127</v>
      </c>
      <c r="C156" s="6" t="s">
        <v>22</v>
      </c>
      <c r="D156" s="6" t="s">
        <v>29</v>
      </c>
      <c r="E156" s="6">
        <v>5</v>
      </c>
      <c r="F156" s="6">
        <v>1</v>
      </c>
      <c r="G156" s="1">
        <v>21.4</v>
      </c>
      <c r="H156" s="1">
        <v>22.05</v>
      </c>
      <c r="I156">
        <v>25</v>
      </c>
      <c r="J156" s="6">
        <v>16.8</v>
      </c>
      <c r="K156">
        <v>380</v>
      </c>
    </row>
    <row r="157" spans="1:11" x14ac:dyDescent="0.35">
      <c r="A157" s="6">
        <v>309</v>
      </c>
      <c r="B157" s="6" t="s">
        <v>127</v>
      </c>
      <c r="C157" s="6" t="s">
        <v>22</v>
      </c>
      <c r="D157" s="6" t="s">
        <v>29</v>
      </c>
      <c r="E157" s="6">
        <v>5</v>
      </c>
      <c r="F157" s="6">
        <v>1</v>
      </c>
      <c r="G157" s="1">
        <v>21.41</v>
      </c>
      <c r="H157" s="1">
        <v>22.06</v>
      </c>
      <c r="I157">
        <v>25</v>
      </c>
      <c r="J157" s="6">
        <v>16.8</v>
      </c>
      <c r="K157">
        <v>260</v>
      </c>
    </row>
    <row r="158" spans="1:11" x14ac:dyDescent="0.35">
      <c r="A158" s="6">
        <v>310</v>
      </c>
      <c r="B158" s="6" t="s">
        <v>127</v>
      </c>
      <c r="C158" s="6" t="s">
        <v>22</v>
      </c>
      <c r="D158" s="6" t="s">
        <v>29</v>
      </c>
      <c r="E158" s="6">
        <v>4</v>
      </c>
      <c r="F158" s="6">
        <v>1</v>
      </c>
      <c r="G158" s="1">
        <v>21.43</v>
      </c>
      <c r="H158" s="1">
        <v>22.08</v>
      </c>
      <c r="I158">
        <f>8+17</f>
        <v>25</v>
      </c>
      <c r="J158" s="6">
        <v>16.8</v>
      </c>
      <c r="K158">
        <v>312</v>
      </c>
    </row>
    <row r="159" spans="1:11" x14ac:dyDescent="0.35">
      <c r="A159" s="6">
        <v>311</v>
      </c>
      <c r="B159" s="6" t="s">
        <v>127</v>
      </c>
      <c r="C159" s="6" t="s">
        <v>64</v>
      </c>
      <c r="D159" s="6" t="s">
        <v>29</v>
      </c>
      <c r="E159" s="6">
        <v>4</v>
      </c>
      <c r="F159" s="6">
        <v>1</v>
      </c>
      <c r="G159" s="1">
        <v>23.21</v>
      </c>
      <c r="H159" s="1">
        <v>0.09</v>
      </c>
      <c r="I159">
        <v>48</v>
      </c>
      <c r="J159" s="6">
        <v>16.8</v>
      </c>
      <c r="K159" t="s">
        <v>31</v>
      </c>
    </row>
    <row r="160" spans="1:11" x14ac:dyDescent="0.35">
      <c r="A160" s="6">
        <v>312</v>
      </c>
      <c r="B160" s="6" t="s">
        <v>127</v>
      </c>
      <c r="C160" s="6" t="s">
        <v>65</v>
      </c>
      <c r="D160" s="6" t="s">
        <v>66</v>
      </c>
      <c r="E160" s="6">
        <v>0.3</v>
      </c>
      <c r="F160" s="6">
        <v>1</v>
      </c>
      <c r="G160" s="1">
        <v>23.2</v>
      </c>
      <c r="H160" s="1">
        <v>0.09</v>
      </c>
      <c r="I160">
        <v>49</v>
      </c>
      <c r="J160" s="6">
        <v>16.8</v>
      </c>
      <c r="K160" t="s">
        <v>31</v>
      </c>
    </row>
    <row r="161" spans="1:1" x14ac:dyDescent="0.35">
      <c r="A161" s="6"/>
    </row>
  </sheetData>
  <autoFilter ref="A1:L160" xr:uid="{D1CD37BC-78DE-4393-BD94-8F05FF676FE1}">
    <sortState xmlns:xlrd2="http://schemas.microsoft.com/office/spreadsheetml/2017/richdata2" ref="A2:L160">
      <sortCondition ref="A1:A160"/>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N13"/>
  <sheetViews>
    <sheetView workbookViewId="0">
      <selection activeCell="C14" sqref="C14"/>
    </sheetView>
  </sheetViews>
  <sheetFormatPr defaultRowHeight="14.5" x14ac:dyDescent="0.35"/>
  <sheetData>
    <row r="1" spans="1:14" x14ac:dyDescent="0.35">
      <c r="A1" t="s">
        <v>12</v>
      </c>
      <c r="B1" t="s">
        <v>49</v>
      </c>
      <c r="C1" t="s">
        <v>13</v>
      </c>
      <c r="D1" t="s">
        <v>27</v>
      </c>
      <c r="E1" t="s">
        <v>17</v>
      </c>
      <c r="F1" t="s">
        <v>28</v>
      </c>
      <c r="G1" t="s">
        <v>14</v>
      </c>
      <c r="H1" t="s">
        <v>15</v>
      </c>
      <c r="I1" t="s">
        <v>16</v>
      </c>
      <c r="J1" t="s">
        <v>19</v>
      </c>
      <c r="K1" t="s">
        <v>18</v>
      </c>
      <c r="L1" t="s">
        <v>36</v>
      </c>
      <c r="M1" t="s">
        <v>80</v>
      </c>
      <c r="N1" t="s">
        <v>6</v>
      </c>
    </row>
    <row r="2" spans="1:14" x14ac:dyDescent="0.35">
      <c r="B2" t="s">
        <v>84</v>
      </c>
      <c r="C2" t="s">
        <v>53</v>
      </c>
      <c r="M2" t="s">
        <v>81</v>
      </c>
      <c r="N2" t="s">
        <v>82</v>
      </c>
    </row>
    <row r="3" spans="1:14" x14ac:dyDescent="0.35">
      <c r="B3" t="s">
        <v>85</v>
      </c>
      <c r="C3" t="s">
        <v>52</v>
      </c>
    </row>
    <row r="4" spans="1:14" x14ac:dyDescent="0.35">
      <c r="B4" t="s">
        <v>86</v>
      </c>
      <c r="C4" t="s">
        <v>54</v>
      </c>
    </row>
    <row r="5" spans="1:14" x14ac:dyDescent="0.35">
      <c r="B5" t="s">
        <v>87</v>
      </c>
      <c r="C5" t="s">
        <v>55</v>
      </c>
    </row>
    <row r="6" spans="1:14" x14ac:dyDescent="0.35">
      <c r="C6" t="s">
        <v>56</v>
      </c>
    </row>
    <row r="7" spans="1:14" x14ac:dyDescent="0.35">
      <c r="C7" t="s">
        <v>57</v>
      </c>
    </row>
    <row r="8" spans="1:14" x14ac:dyDescent="0.35">
      <c r="C8" t="s">
        <v>58</v>
      </c>
    </row>
    <row r="9" spans="1:14" x14ac:dyDescent="0.35">
      <c r="C9" t="s">
        <v>73</v>
      </c>
    </row>
    <row r="10" spans="1:14" x14ac:dyDescent="0.35">
      <c r="C10" t="s">
        <v>110</v>
      </c>
    </row>
    <row r="11" spans="1:14" x14ac:dyDescent="0.35">
      <c r="C11" t="s">
        <v>111</v>
      </c>
    </row>
    <row r="12" spans="1:14" x14ac:dyDescent="0.35">
      <c r="C12" t="s">
        <v>112</v>
      </c>
    </row>
    <row r="13" spans="1:14" x14ac:dyDescent="0.35">
      <c r="C13" t="s">
        <v>129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X160"/>
  <sheetViews>
    <sheetView tabSelected="1" zoomScaleNormal="100" workbookViewId="0">
      <pane xSplit="3" ySplit="1" topLeftCell="D130" activePane="bottomRight" state="frozen"/>
      <selection pane="topRight" activeCell="D1" sqref="D1"/>
      <selection pane="bottomLeft" activeCell="A2" sqref="A2"/>
      <selection pane="bottomRight" activeCell="P116" sqref="P116:P160"/>
    </sheetView>
  </sheetViews>
  <sheetFormatPr defaultRowHeight="14.5" x14ac:dyDescent="0.35"/>
  <cols>
    <col min="13" max="13" width="8.7265625" style="4"/>
  </cols>
  <sheetData>
    <row r="1" spans="1:24" ht="72.5" x14ac:dyDescent="0.35">
      <c r="A1" s="3" t="s">
        <v>12</v>
      </c>
      <c r="B1" s="3" t="s">
        <v>49</v>
      </c>
      <c r="C1" s="3" t="s">
        <v>13</v>
      </c>
      <c r="D1" s="3" t="s">
        <v>27</v>
      </c>
      <c r="E1" s="3" t="s">
        <v>17</v>
      </c>
      <c r="F1" s="3" t="s">
        <v>28</v>
      </c>
      <c r="G1" s="3" t="s">
        <v>14</v>
      </c>
      <c r="H1" s="3" t="s">
        <v>15</v>
      </c>
      <c r="I1" s="3" t="s">
        <v>16</v>
      </c>
      <c r="J1" s="3" t="s">
        <v>19</v>
      </c>
      <c r="K1" s="3" t="s">
        <v>92</v>
      </c>
      <c r="L1" s="5" t="s">
        <v>91</v>
      </c>
      <c r="M1" s="7" t="s">
        <v>93</v>
      </c>
      <c r="N1" s="3" t="s">
        <v>36</v>
      </c>
      <c r="O1" s="3" t="s">
        <v>75</v>
      </c>
      <c r="P1" s="3" t="s">
        <v>76</v>
      </c>
      <c r="Q1" s="3" t="s">
        <v>77</v>
      </c>
      <c r="R1" s="3" t="s">
        <v>95</v>
      </c>
      <c r="S1" s="3" t="s">
        <v>96</v>
      </c>
      <c r="T1" s="3" t="s">
        <v>97</v>
      </c>
      <c r="U1" s="3" t="s">
        <v>98</v>
      </c>
      <c r="V1" s="3" t="s">
        <v>99</v>
      </c>
      <c r="W1" s="3" t="s">
        <v>100</v>
      </c>
      <c r="X1" s="3"/>
    </row>
    <row r="2" spans="1:24" x14ac:dyDescent="0.35">
      <c r="A2">
        <v>100</v>
      </c>
      <c r="B2" t="s">
        <v>83</v>
      </c>
      <c r="C2" t="s">
        <v>20</v>
      </c>
      <c r="D2" t="s">
        <v>29</v>
      </c>
      <c r="E2">
        <v>3</v>
      </c>
      <c r="F2">
        <v>1</v>
      </c>
      <c r="G2" s="1">
        <v>20.100000000000001</v>
      </c>
      <c r="H2" s="1">
        <v>20.399999999999999</v>
      </c>
      <c r="I2">
        <v>30</v>
      </c>
      <c r="J2">
        <v>26.7</v>
      </c>
      <c r="K2" t="s">
        <v>31</v>
      </c>
      <c r="L2">
        <v>190</v>
      </c>
      <c r="M2" s="4">
        <f>L2*0.25</f>
        <v>47.5</v>
      </c>
      <c r="N2" s="2" t="s">
        <v>50</v>
      </c>
      <c r="O2">
        <v>133.35915</v>
      </c>
      <c r="P2">
        <f>(O2-AVERAGE($O$24:$O$25))*E2</f>
        <v>375.79510499999998</v>
      </c>
      <c r="Q2">
        <f t="shared" ref="Q2:Q23" si="0">(P2/I2*60)/F2</f>
        <v>751.59020999999996</v>
      </c>
      <c r="R2">
        <v>552.55100000000004</v>
      </c>
      <c r="S2">
        <f>(R2-AVERAGE($R$24:$R$25))*E2</f>
        <v>1585.9156499999999</v>
      </c>
      <c r="T2">
        <f>(S2/I2*60)/F2</f>
        <v>3171.8312999999998</v>
      </c>
      <c r="U2" s="6">
        <v>185.89916399999998</v>
      </c>
      <c r="V2" s="6">
        <f>(U2-AVERAGE($U$24:$U$25))*H2</f>
        <v>3619.2207068999992</v>
      </c>
      <c r="W2" s="6">
        <f>(V2/I2*60)/F2</f>
        <v>7238.4414137999984</v>
      </c>
    </row>
    <row r="3" spans="1:24" x14ac:dyDescent="0.35">
      <c r="A3">
        <v>101</v>
      </c>
      <c r="B3" t="s">
        <v>83</v>
      </c>
      <c r="C3" t="s">
        <v>20</v>
      </c>
      <c r="D3" t="s">
        <v>29</v>
      </c>
      <c r="E3">
        <v>3</v>
      </c>
      <c r="F3">
        <v>1</v>
      </c>
      <c r="G3" s="1">
        <v>20.149999999999999</v>
      </c>
      <c r="H3" s="1">
        <v>20.45</v>
      </c>
      <c r="I3">
        <v>30</v>
      </c>
      <c r="J3">
        <v>26.7</v>
      </c>
      <c r="K3" s="4" t="s">
        <v>31</v>
      </c>
      <c r="L3">
        <v>150</v>
      </c>
      <c r="M3" s="6">
        <f t="shared" ref="M3:M41" si="1">L3*0.25</f>
        <v>37.5</v>
      </c>
      <c r="N3" s="2" t="s">
        <v>50</v>
      </c>
      <c r="O3">
        <v>68.977560000000011</v>
      </c>
      <c r="P3">
        <f t="shared" ref="P3:P25" si="2">(O3-AVERAGE($O$24:$O$25))*E3</f>
        <v>182.65033500000004</v>
      </c>
      <c r="Q3">
        <f t="shared" si="0"/>
        <v>365.30067000000008</v>
      </c>
      <c r="R3">
        <v>422.56400000000002</v>
      </c>
      <c r="S3" s="6">
        <f t="shared" ref="S3:S25" si="3">(R3-AVERAGE($R$24:$R$25))*E3</f>
        <v>1195.9546500000001</v>
      </c>
      <c r="T3" s="6">
        <f t="shared" ref="T3:T46" si="4">(S3/I3*60)/F3</f>
        <v>2391.9093000000003</v>
      </c>
      <c r="U3">
        <v>97.684474500000007</v>
      </c>
      <c r="V3" s="6">
        <f t="shared" ref="V3:V25" si="5">(U3-AVERAGE($U$24:$U$25))*H3</f>
        <v>1824.1009456125</v>
      </c>
      <c r="W3" s="6">
        <f t="shared" ref="W3:W46" si="6">(V3/I3*60)/F3</f>
        <v>3648.2018912250001</v>
      </c>
    </row>
    <row r="4" spans="1:24" x14ac:dyDescent="0.35">
      <c r="A4">
        <v>102</v>
      </c>
      <c r="B4" t="s">
        <v>83</v>
      </c>
      <c r="C4" t="s">
        <v>20</v>
      </c>
      <c r="D4" t="s">
        <v>29</v>
      </c>
      <c r="E4">
        <v>3</v>
      </c>
      <c r="F4">
        <v>1</v>
      </c>
      <c r="G4" s="1">
        <v>20.170000000000002</v>
      </c>
      <c r="H4" s="1">
        <v>20.48</v>
      </c>
      <c r="I4">
        <v>31</v>
      </c>
      <c r="J4">
        <v>26.7</v>
      </c>
      <c r="K4" s="4" t="s">
        <v>31</v>
      </c>
      <c r="L4">
        <v>166</v>
      </c>
      <c r="M4" s="6">
        <f t="shared" si="1"/>
        <v>41.5</v>
      </c>
      <c r="N4" s="2" t="s">
        <v>51</v>
      </c>
      <c r="O4">
        <v>52.469459999999998</v>
      </c>
      <c r="P4">
        <f t="shared" si="2"/>
        <v>133.126035</v>
      </c>
      <c r="Q4">
        <f t="shared" si="0"/>
        <v>257.66329354838706</v>
      </c>
      <c r="R4">
        <v>403.9194</v>
      </c>
      <c r="S4" s="6">
        <f t="shared" si="3"/>
        <v>1140.0208500000001</v>
      </c>
      <c r="T4" s="6">
        <f t="shared" si="4"/>
        <v>2206.4919677419357</v>
      </c>
      <c r="U4">
        <v>90.181491000000022</v>
      </c>
      <c r="V4" s="6">
        <f t="shared" si="5"/>
        <v>1673.1157862400005</v>
      </c>
      <c r="W4" s="6">
        <f t="shared" si="6"/>
        <v>3238.2886185290331</v>
      </c>
    </row>
    <row r="5" spans="1:24" x14ac:dyDescent="0.35">
      <c r="A5">
        <v>103</v>
      </c>
      <c r="B5" t="s">
        <v>83</v>
      </c>
      <c r="C5" t="s">
        <v>20</v>
      </c>
      <c r="D5" t="s">
        <v>29</v>
      </c>
      <c r="E5">
        <v>3</v>
      </c>
      <c r="F5">
        <v>1</v>
      </c>
      <c r="G5" s="1">
        <v>20.18</v>
      </c>
      <c r="H5" s="1">
        <v>20.49</v>
      </c>
      <c r="I5">
        <v>31</v>
      </c>
      <c r="J5">
        <v>26.7</v>
      </c>
      <c r="K5" s="4" t="s">
        <v>31</v>
      </c>
      <c r="L5">
        <v>104</v>
      </c>
      <c r="M5" s="6">
        <f t="shared" si="1"/>
        <v>26</v>
      </c>
      <c r="N5" s="2" t="s">
        <v>50</v>
      </c>
      <c r="O5">
        <v>80.926280000000006</v>
      </c>
      <c r="P5">
        <f t="shared" si="2"/>
        <v>218.49649500000001</v>
      </c>
      <c r="Q5">
        <f t="shared" si="0"/>
        <v>422.89644193548389</v>
      </c>
      <c r="R5">
        <v>357.17660000000001</v>
      </c>
      <c r="S5" s="6">
        <f t="shared" si="3"/>
        <v>999.79245000000014</v>
      </c>
      <c r="T5" s="6">
        <f t="shared" si="4"/>
        <v>1935.0821612903228</v>
      </c>
      <c r="U5">
        <v>100.81678800000002</v>
      </c>
      <c r="V5" s="6">
        <f t="shared" si="5"/>
        <v>1891.8499728375002</v>
      </c>
      <c r="W5" s="6">
        <f t="shared" si="6"/>
        <v>3661.6451087177425</v>
      </c>
    </row>
    <row r="6" spans="1:24" x14ac:dyDescent="0.35">
      <c r="A6">
        <v>104</v>
      </c>
      <c r="B6" t="s">
        <v>83</v>
      </c>
      <c r="C6" t="s">
        <v>20</v>
      </c>
      <c r="D6" t="s">
        <v>29</v>
      </c>
      <c r="E6">
        <v>2</v>
      </c>
      <c r="F6">
        <v>1</v>
      </c>
      <c r="G6" s="1">
        <v>20.2</v>
      </c>
      <c r="H6" s="1">
        <v>20.51</v>
      </c>
      <c r="I6">
        <v>31</v>
      </c>
      <c r="J6">
        <v>26.7</v>
      </c>
      <c r="K6" s="4" t="s">
        <v>31</v>
      </c>
      <c r="L6">
        <v>90</v>
      </c>
      <c r="M6" s="6">
        <f t="shared" si="1"/>
        <v>22.5</v>
      </c>
      <c r="N6" s="2" t="s">
        <v>50</v>
      </c>
      <c r="O6">
        <v>123.29707000000001</v>
      </c>
      <c r="P6">
        <f t="shared" si="2"/>
        <v>230.40591000000001</v>
      </c>
      <c r="Q6">
        <f t="shared" si="0"/>
        <v>445.94692258064521</v>
      </c>
      <c r="R6">
        <v>422.30140000000006</v>
      </c>
      <c r="S6" s="6">
        <f t="shared" si="3"/>
        <v>796.77790000000016</v>
      </c>
      <c r="T6" s="6">
        <f t="shared" si="4"/>
        <v>1542.1507741935488</v>
      </c>
      <c r="U6">
        <v>129.8817435</v>
      </c>
      <c r="V6" s="6">
        <f t="shared" si="5"/>
        <v>2489.8188182174999</v>
      </c>
      <c r="W6" s="6">
        <f t="shared" si="6"/>
        <v>4819.0041642919359</v>
      </c>
    </row>
    <row r="7" spans="1:24" x14ac:dyDescent="0.35">
      <c r="A7">
        <v>105</v>
      </c>
      <c r="B7" t="s">
        <v>83</v>
      </c>
      <c r="C7" t="s">
        <v>20</v>
      </c>
      <c r="D7" t="s">
        <v>29</v>
      </c>
      <c r="E7">
        <v>2</v>
      </c>
      <c r="F7">
        <v>1</v>
      </c>
      <c r="G7" s="1">
        <v>20.22</v>
      </c>
      <c r="H7" s="1">
        <v>20.52</v>
      </c>
      <c r="I7">
        <v>30</v>
      </c>
      <c r="J7">
        <v>26.7</v>
      </c>
      <c r="K7" s="4" t="s">
        <v>31</v>
      </c>
      <c r="L7">
        <v>57</v>
      </c>
      <c r="M7" s="6">
        <f t="shared" si="1"/>
        <v>14.25</v>
      </c>
      <c r="N7" s="2" t="s">
        <v>50</v>
      </c>
      <c r="O7">
        <v>93.110830000000007</v>
      </c>
      <c r="P7">
        <f t="shared" si="2"/>
        <v>170.03343000000001</v>
      </c>
      <c r="Q7">
        <f t="shared" si="0"/>
        <v>340.06686000000002</v>
      </c>
      <c r="R7">
        <v>356.3888</v>
      </c>
      <c r="S7" s="6">
        <f t="shared" si="3"/>
        <v>664.95270000000005</v>
      </c>
      <c r="T7" s="6">
        <f t="shared" si="4"/>
        <v>1329.9054000000001</v>
      </c>
      <c r="U7">
        <v>104.3861685</v>
      </c>
      <c r="V7" s="6">
        <f t="shared" si="5"/>
        <v>1967.8635728099998</v>
      </c>
      <c r="W7" s="6">
        <f t="shared" si="6"/>
        <v>3935.7271456199996</v>
      </c>
    </row>
    <row r="8" spans="1:24" x14ac:dyDescent="0.35">
      <c r="A8">
        <v>107</v>
      </c>
      <c r="B8" t="s">
        <v>88</v>
      </c>
      <c r="C8" t="s">
        <v>23</v>
      </c>
      <c r="D8" t="s">
        <v>29</v>
      </c>
      <c r="E8">
        <v>5</v>
      </c>
      <c r="F8">
        <v>1</v>
      </c>
      <c r="G8" s="1">
        <v>10.199999999999999</v>
      </c>
      <c r="H8" s="1">
        <v>10.42</v>
      </c>
      <c r="I8">
        <v>22</v>
      </c>
      <c r="J8">
        <v>26</v>
      </c>
      <c r="K8" s="4" t="s">
        <v>31</v>
      </c>
      <c r="L8">
        <v>636</v>
      </c>
      <c r="M8" s="6">
        <f t="shared" si="1"/>
        <v>159</v>
      </c>
      <c r="N8" s="2" t="s">
        <v>50</v>
      </c>
      <c r="O8">
        <v>112.76333</v>
      </c>
      <c r="P8">
        <f t="shared" si="2"/>
        <v>523.34607499999993</v>
      </c>
      <c r="Q8">
        <f t="shared" si="0"/>
        <v>1427.3074772727271</v>
      </c>
      <c r="R8">
        <v>590.89060000000006</v>
      </c>
      <c r="S8" s="6">
        <f t="shared" si="3"/>
        <v>2834.89075</v>
      </c>
      <c r="T8" s="6">
        <f t="shared" si="4"/>
        <v>7731.5202272727274</v>
      </c>
      <c r="U8">
        <v>129.0076095</v>
      </c>
      <c r="V8" s="6">
        <f t="shared" si="5"/>
        <v>1255.8311671050001</v>
      </c>
      <c r="W8" s="6">
        <f t="shared" si="6"/>
        <v>3424.9940921045454</v>
      </c>
    </row>
    <row r="9" spans="1:24" x14ac:dyDescent="0.35">
      <c r="A9">
        <v>108</v>
      </c>
      <c r="B9" t="s">
        <v>88</v>
      </c>
      <c r="C9" t="s">
        <v>21</v>
      </c>
      <c r="D9" t="s">
        <v>29</v>
      </c>
      <c r="E9">
        <v>5</v>
      </c>
      <c r="F9">
        <v>1</v>
      </c>
      <c r="G9" s="1">
        <v>10.220000000000001</v>
      </c>
      <c r="H9" s="1">
        <v>10.43</v>
      </c>
      <c r="I9">
        <v>21</v>
      </c>
      <c r="J9">
        <v>26</v>
      </c>
      <c r="K9" s="4" t="s">
        <v>31</v>
      </c>
      <c r="L9">
        <v>605</v>
      </c>
      <c r="M9" s="6">
        <f t="shared" si="1"/>
        <v>151.25</v>
      </c>
      <c r="N9" s="2" t="s">
        <v>50</v>
      </c>
      <c r="O9">
        <v>72.750840000000011</v>
      </c>
      <c r="P9">
        <f t="shared" si="2"/>
        <v>323.28362500000003</v>
      </c>
      <c r="Q9">
        <f t="shared" si="0"/>
        <v>923.66750000000002</v>
      </c>
      <c r="R9">
        <v>761.58060000000012</v>
      </c>
      <c r="S9" s="6">
        <f t="shared" si="3"/>
        <v>3688.3407500000003</v>
      </c>
      <c r="T9" s="6">
        <f t="shared" si="4"/>
        <v>10538.116428571429</v>
      </c>
      <c r="U9">
        <v>108.246927</v>
      </c>
      <c r="V9" s="6">
        <f t="shared" si="5"/>
        <v>1040.5024608824999</v>
      </c>
      <c r="W9" s="6">
        <f t="shared" si="6"/>
        <v>2972.8641739499994</v>
      </c>
    </row>
    <row r="10" spans="1:24" x14ac:dyDescent="0.35">
      <c r="A10">
        <v>109</v>
      </c>
      <c r="B10" t="s">
        <v>88</v>
      </c>
      <c r="C10" t="s">
        <v>21</v>
      </c>
      <c r="D10" t="s">
        <v>29</v>
      </c>
      <c r="E10">
        <v>5</v>
      </c>
      <c r="F10">
        <v>1</v>
      </c>
      <c r="G10" s="1">
        <v>10.23</v>
      </c>
      <c r="H10" s="1">
        <v>10.44</v>
      </c>
      <c r="I10">
        <v>21</v>
      </c>
      <c r="J10">
        <v>26</v>
      </c>
      <c r="K10" s="4" t="s">
        <v>31</v>
      </c>
      <c r="L10">
        <v>927</v>
      </c>
      <c r="M10" s="6">
        <f t="shared" si="1"/>
        <v>231.75</v>
      </c>
      <c r="N10" s="2" t="s">
        <v>50</v>
      </c>
      <c r="O10">
        <v>194.91077999999999</v>
      </c>
      <c r="P10">
        <f t="shared" si="2"/>
        <v>934.08332500000006</v>
      </c>
      <c r="Q10">
        <f t="shared" si="0"/>
        <v>2668.8095000000003</v>
      </c>
      <c r="R10">
        <v>711.6866</v>
      </c>
      <c r="S10" s="6">
        <f t="shared" si="3"/>
        <v>3438.87075</v>
      </c>
      <c r="T10" s="6">
        <f t="shared" si="4"/>
        <v>9825.3450000000012</v>
      </c>
      <c r="U10">
        <v>479.45712149999997</v>
      </c>
      <c r="V10" s="6">
        <f t="shared" si="5"/>
        <v>4916.9344968899995</v>
      </c>
      <c r="W10" s="6">
        <f t="shared" si="6"/>
        <v>14048.38427682857</v>
      </c>
    </row>
    <row r="11" spans="1:24" x14ac:dyDescent="0.35">
      <c r="A11">
        <v>110</v>
      </c>
      <c r="B11" t="s">
        <v>88</v>
      </c>
      <c r="C11" t="s">
        <v>21</v>
      </c>
      <c r="D11" t="s">
        <v>29</v>
      </c>
      <c r="E11">
        <v>5</v>
      </c>
      <c r="F11">
        <v>1</v>
      </c>
      <c r="G11" s="1">
        <v>10.26</v>
      </c>
      <c r="H11" s="1">
        <v>10.46</v>
      </c>
      <c r="I11">
        <v>20</v>
      </c>
      <c r="J11">
        <v>26</v>
      </c>
      <c r="K11" s="4" t="s">
        <v>31</v>
      </c>
      <c r="L11">
        <v>633</v>
      </c>
      <c r="M11" s="6">
        <f t="shared" si="1"/>
        <v>158.25</v>
      </c>
      <c r="N11" s="2" t="s">
        <v>50</v>
      </c>
      <c r="O11">
        <v>100.10712000000001</v>
      </c>
      <c r="P11">
        <f t="shared" si="2"/>
        <v>460.06502500000005</v>
      </c>
      <c r="Q11">
        <f t="shared" si="0"/>
        <v>1380.1950750000001</v>
      </c>
      <c r="R11">
        <v>659.16660000000013</v>
      </c>
      <c r="S11" s="6">
        <f t="shared" si="3"/>
        <v>3176.2707500000006</v>
      </c>
      <c r="T11" s="6">
        <f t="shared" si="4"/>
        <v>9528.8122500000009</v>
      </c>
      <c r="U11">
        <v>145.106244</v>
      </c>
      <c r="V11" s="6">
        <f t="shared" si="5"/>
        <v>1429.0437329849999</v>
      </c>
      <c r="W11" s="6">
        <f t="shared" si="6"/>
        <v>4287.1311989549995</v>
      </c>
    </row>
    <row r="12" spans="1:24" x14ac:dyDescent="0.35">
      <c r="A12">
        <v>111</v>
      </c>
      <c r="B12" t="s">
        <v>88</v>
      </c>
      <c r="C12" t="s">
        <v>23</v>
      </c>
      <c r="D12" t="s">
        <v>29</v>
      </c>
      <c r="E12">
        <v>4</v>
      </c>
      <c r="F12">
        <v>1</v>
      </c>
      <c r="G12" s="1">
        <v>10.28</v>
      </c>
      <c r="H12" s="1">
        <v>10.58</v>
      </c>
      <c r="I12">
        <v>30</v>
      </c>
      <c r="J12">
        <v>26</v>
      </c>
      <c r="K12" s="4" t="s">
        <v>31</v>
      </c>
      <c r="L12">
        <v>341</v>
      </c>
      <c r="M12" s="6">
        <f t="shared" si="1"/>
        <v>85.25</v>
      </c>
      <c r="N12" s="2" t="s">
        <v>50</v>
      </c>
      <c r="O12">
        <v>39.184370000000001</v>
      </c>
      <c r="P12">
        <f t="shared" si="2"/>
        <v>124.36102</v>
      </c>
      <c r="Q12">
        <f t="shared" si="0"/>
        <v>248.72204000000002</v>
      </c>
      <c r="R12">
        <v>563.31759999999997</v>
      </c>
      <c r="S12" s="6">
        <f t="shared" si="3"/>
        <v>2157.6205999999997</v>
      </c>
      <c r="T12" s="6">
        <f t="shared" si="4"/>
        <v>4315.2411999999995</v>
      </c>
      <c r="U12">
        <v>61.844980499999998</v>
      </c>
      <c r="V12" s="6">
        <f t="shared" si="5"/>
        <v>564.53394832499998</v>
      </c>
      <c r="W12" s="6">
        <f t="shared" si="6"/>
        <v>1129.06789665</v>
      </c>
    </row>
    <row r="13" spans="1:24" x14ac:dyDescent="0.35">
      <c r="A13">
        <v>112</v>
      </c>
      <c r="B13" t="s">
        <v>88</v>
      </c>
      <c r="C13" t="s">
        <v>23</v>
      </c>
      <c r="D13" t="s">
        <v>29</v>
      </c>
      <c r="E13">
        <v>5</v>
      </c>
      <c r="F13">
        <v>1</v>
      </c>
      <c r="G13" s="1">
        <v>10.3</v>
      </c>
      <c r="H13" s="1">
        <v>11</v>
      </c>
      <c r="I13">
        <v>30</v>
      </c>
      <c r="J13">
        <v>26</v>
      </c>
      <c r="K13" s="4" t="s">
        <v>31</v>
      </c>
      <c r="L13">
        <v>582</v>
      </c>
      <c r="M13" s="6">
        <f t="shared" si="1"/>
        <v>145.5</v>
      </c>
      <c r="N13" s="2" t="s">
        <v>50</v>
      </c>
      <c r="O13">
        <v>128.32811000000001</v>
      </c>
      <c r="P13">
        <f t="shared" si="2"/>
        <v>601.16997500000002</v>
      </c>
      <c r="Q13">
        <f t="shared" si="0"/>
        <v>1202.33995</v>
      </c>
      <c r="R13">
        <v>768.14560000000006</v>
      </c>
      <c r="S13" s="6">
        <f t="shared" si="3"/>
        <v>3721.1657500000001</v>
      </c>
      <c r="T13" s="6">
        <f t="shared" si="4"/>
        <v>7442.3315000000002</v>
      </c>
      <c r="U13">
        <v>195.51463799999999</v>
      </c>
      <c r="V13" s="6">
        <f t="shared" si="5"/>
        <v>2057.31079125</v>
      </c>
      <c r="W13" s="6">
        <f t="shared" si="6"/>
        <v>4114.6215824999999</v>
      </c>
    </row>
    <row r="14" spans="1:24" x14ac:dyDescent="0.35">
      <c r="A14">
        <v>113</v>
      </c>
      <c r="B14" t="s">
        <v>88</v>
      </c>
      <c r="C14" t="s">
        <v>23</v>
      </c>
      <c r="D14" t="s">
        <v>29</v>
      </c>
      <c r="E14">
        <v>5</v>
      </c>
      <c r="F14">
        <v>1</v>
      </c>
      <c r="G14" s="1">
        <v>10.33</v>
      </c>
      <c r="H14" s="1">
        <v>11.03</v>
      </c>
      <c r="I14">
        <v>30</v>
      </c>
      <c r="J14">
        <v>26</v>
      </c>
      <c r="K14" s="4" t="s">
        <v>31</v>
      </c>
      <c r="L14">
        <v>444</v>
      </c>
      <c r="M14" s="6">
        <f t="shared" si="1"/>
        <v>111</v>
      </c>
      <c r="N14" s="2" t="s">
        <v>59</v>
      </c>
      <c r="O14">
        <v>49.639499999999998</v>
      </c>
      <c r="P14">
        <f t="shared" si="2"/>
        <v>207.72692499999999</v>
      </c>
      <c r="Q14">
        <f t="shared" si="0"/>
        <v>415.45384999999999</v>
      </c>
      <c r="R14">
        <v>1116.0906000000002</v>
      </c>
      <c r="S14" s="6">
        <f t="shared" si="3"/>
        <v>5460.8907500000005</v>
      </c>
      <c r="T14" s="6">
        <f t="shared" si="4"/>
        <v>10921.781500000001</v>
      </c>
      <c r="U14">
        <v>77.94361499999998</v>
      </c>
      <c r="V14" s="6">
        <f>(U14-AVERAGE($U$24:$U$25))*H14</f>
        <v>766.11325517249975</v>
      </c>
      <c r="W14" s="6">
        <f t="shared" si="6"/>
        <v>1532.2265103449995</v>
      </c>
    </row>
    <row r="15" spans="1:24" x14ac:dyDescent="0.35">
      <c r="A15">
        <v>114</v>
      </c>
      <c r="B15" t="s">
        <v>88</v>
      </c>
      <c r="C15" t="s">
        <v>23</v>
      </c>
      <c r="D15" t="s">
        <v>29</v>
      </c>
      <c r="E15">
        <v>5</v>
      </c>
      <c r="F15">
        <v>1</v>
      </c>
      <c r="G15" s="1">
        <v>10.36</v>
      </c>
      <c r="H15" s="1">
        <v>11.06</v>
      </c>
      <c r="I15">
        <v>30</v>
      </c>
      <c r="J15">
        <v>26</v>
      </c>
      <c r="K15" s="4" t="s">
        <v>31</v>
      </c>
      <c r="L15">
        <v>483</v>
      </c>
      <c r="M15" s="6">
        <f t="shared" si="1"/>
        <v>120.75</v>
      </c>
      <c r="N15" s="2" t="s">
        <v>50</v>
      </c>
      <c r="O15">
        <v>40.442129999999999</v>
      </c>
      <c r="P15">
        <f t="shared" si="2"/>
        <v>161.74007499999999</v>
      </c>
      <c r="Q15">
        <f t="shared" si="0"/>
        <v>323.48014999999998</v>
      </c>
      <c r="R15">
        <v>283.1234</v>
      </c>
      <c r="S15" s="6">
        <f t="shared" si="3"/>
        <v>1296.0547500000002</v>
      </c>
      <c r="T15" s="6">
        <f t="shared" si="4"/>
        <v>2592.1095000000005</v>
      </c>
      <c r="U15">
        <v>115.31284350000001</v>
      </c>
      <c r="V15" s="6">
        <f t="shared" si="5"/>
        <v>1181.5006393050003</v>
      </c>
      <c r="W15" s="6">
        <f t="shared" si="6"/>
        <v>2363.0012786100006</v>
      </c>
    </row>
    <row r="16" spans="1:24" x14ac:dyDescent="0.35">
      <c r="A16">
        <v>115</v>
      </c>
      <c r="B16" t="s">
        <v>88</v>
      </c>
      <c r="C16" t="s">
        <v>23</v>
      </c>
      <c r="D16" t="s">
        <v>29</v>
      </c>
      <c r="E16">
        <v>5</v>
      </c>
      <c r="F16">
        <v>1</v>
      </c>
      <c r="G16" s="1">
        <v>10.38</v>
      </c>
      <c r="H16" s="1">
        <v>11.08</v>
      </c>
      <c r="I16">
        <v>30</v>
      </c>
      <c r="J16">
        <v>26</v>
      </c>
      <c r="K16" s="4" t="s">
        <v>31</v>
      </c>
      <c r="L16">
        <v>504</v>
      </c>
      <c r="M16" s="6">
        <f t="shared" si="1"/>
        <v>126</v>
      </c>
      <c r="N16" s="2" t="s">
        <v>50</v>
      </c>
      <c r="O16">
        <v>19.68909</v>
      </c>
      <c r="P16">
        <f t="shared" si="2"/>
        <v>57.974874999999997</v>
      </c>
      <c r="Q16">
        <f t="shared" si="0"/>
        <v>115.94974999999999</v>
      </c>
      <c r="R16">
        <v>1175.9634000000001</v>
      </c>
      <c r="S16" s="6">
        <f t="shared" si="3"/>
        <v>5760.2547500000001</v>
      </c>
      <c r="T16" s="6">
        <f t="shared" si="4"/>
        <v>11520.5095</v>
      </c>
      <c r="U16">
        <v>62.354892000000007</v>
      </c>
      <c r="V16" s="6">
        <f t="shared" si="5"/>
        <v>596.86306587000013</v>
      </c>
      <c r="W16" s="6">
        <f t="shared" si="6"/>
        <v>1193.7261317400003</v>
      </c>
    </row>
    <row r="17" spans="1:23" x14ac:dyDescent="0.35">
      <c r="A17">
        <v>116</v>
      </c>
      <c r="B17" t="s">
        <v>88</v>
      </c>
      <c r="C17" t="s">
        <v>22</v>
      </c>
      <c r="D17" t="s">
        <v>29</v>
      </c>
      <c r="E17">
        <v>5</v>
      </c>
      <c r="F17">
        <v>1</v>
      </c>
      <c r="G17" s="1">
        <v>11.19</v>
      </c>
      <c r="H17" s="1">
        <v>11.49</v>
      </c>
      <c r="I17">
        <v>30</v>
      </c>
      <c r="J17">
        <v>26</v>
      </c>
      <c r="K17" s="4" t="s">
        <v>31</v>
      </c>
      <c r="L17">
        <v>557</v>
      </c>
      <c r="M17" s="6">
        <f t="shared" si="1"/>
        <v>139.25</v>
      </c>
      <c r="N17" s="2" t="s">
        <v>50</v>
      </c>
      <c r="O17">
        <v>197.81934999999999</v>
      </c>
      <c r="P17">
        <f t="shared" si="2"/>
        <v>948.62617499999999</v>
      </c>
      <c r="Q17">
        <f t="shared" si="0"/>
        <v>1897.25235</v>
      </c>
      <c r="R17">
        <v>833.53300000000013</v>
      </c>
      <c r="S17" s="6">
        <f t="shared" si="3"/>
        <v>4048.1027500000005</v>
      </c>
      <c r="T17" s="6">
        <f t="shared" si="4"/>
        <v>8096.2055000000018</v>
      </c>
      <c r="U17">
        <v>266.46518099999997</v>
      </c>
      <c r="V17" s="6">
        <f t="shared" si="5"/>
        <v>2964.1763746574998</v>
      </c>
      <c r="W17" s="6">
        <f t="shared" si="6"/>
        <v>5928.3527493149995</v>
      </c>
    </row>
    <row r="18" spans="1:23" x14ac:dyDescent="0.35">
      <c r="A18">
        <v>117</v>
      </c>
      <c r="B18" t="s">
        <v>88</v>
      </c>
      <c r="C18" t="s">
        <v>22</v>
      </c>
      <c r="D18" t="s">
        <v>29</v>
      </c>
      <c r="E18">
        <v>5</v>
      </c>
      <c r="F18">
        <v>1</v>
      </c>
      <c r="G18" s="1">
        <v>11.21</v>
      </c>
      <c r="H18" s="1">
        <v>11.51</v>
      </c>
      <c r="I18">
        <v>30</v>
      </c>
      <c r="J18">
        <v>26</v>
      </c>
      <c r="K18" s="4" t="s">
        <v>31</v>
      </c>
      <c r="L18">
        <v>392</v>
      </c>
      <c r="M18" s="6">
        <f t="shared" si="1"/>
        <v>98</v>
      </c>
      <c r="N18" s="2" t="s">
        <v>50</v>
      </c>
      <c r="O18">
        <v>58.286600000000007</v>
      </c>
      <c r="P18">
        <f t="shared" si="2"/>
        <v>250.96242500000002</v>
      </c>
      <c r="Q18">
        <f t="shared" si="0"/>
        <v>501.92485000000005</v>
      </c>
      <c r="R18">
        <v>729.80600000000004</v>
      </c>
      <c r="S18" s="6">
        <f t="shared" si="3"/>
        <v>3529.4677499999998</v>
      </c>
      <c r="T18" s="6">
        <f t="shared" si="4"/>
        <v>7058.9354999999996</v>
      </c>
      <c r="U18">
        <v>100.52541000000001</v>
      </c>
      <c r="V18" s="6">
        <f t="shared" si="5"/>
        <v>1059.3691863825002</v>
      </c>
      <c r="W18" s="6">
        <f t="shared" si="6"/>
        <v>2118.7383727650003</v>
      </c>
    </row>
    <row r="19" spans="1:23" x14ac:dyDescent="0.35">
      <c r="A19">
        <v>118</v>
      </c>
      <c r="B19" t="s">
        <v>88</v>
      </c>
      <c r="C19" t="s">
        <v>23</v>
      </c>
      <c r="D19" t="s">
        <v>29</v>
      </c>
      <c r="E19">
        <v>5</v>
      </c>
      <c r="F19">
        <v>1</v>
      </c>
      <c r="G19" s="1">
        <v>11.24</v>
      </c>
      <c r="H19" s="1">
        <v>11.54</v>
      </c>
      <c r="I19">
        <v>30</v>
      </c>
      <c r="J19">
        <v>26</v>
      </c>
      <c r="K19" s="4" t="s">
        <v>31</v>
      </c>
      <c r="L19">
        <v>673</v>
      </c>
      <c r="M19" s="6">
        <f t="shared" si="1"/>
        <v>168.25</v>
      </c>
      <c r="N19" s="2" t="s">
        <v>60</v>
      </c>
      <c r="O19">
        <v>53.96305000000001</v>
      </c>
      <c r="P19">
        <f t="shared" si="2"/>
        <v>229.34467500000005</v>
      </c>
      <c r="Q19">
        <f t="shared" si="0"/>
        <v>458.6893500000001</v>
      </c>
      <c r="R19">
        <v>405.495</v>
      </c>
      <c r="S19" s="6">
        <f t="shared" si="3"/>
        <v>1907.9127500000002</v>
      </c>
      <c r="T19" s="6">
        <f t="shared" si="4"/>
        <v>3815.8255000000004</v>
      </c>
      <c r="U19">
        <v>79.935714000000004</v>
      </c>
      <c r="V19" s="6">
        <f t="shared" si="5"/>
        <v>824.52526531499996</v>
      </c>
      <c r="W19" s="6">
        <f t="shared" si="6"/>
        <v>1649.0505306299999</v>
      </c>
    </row>
    <row r="20" spans="1:23" x14ac:dyDescent="0.35">
      <c r="A20">
        <v>119</v>
      </c>
      <c r="B20" t="s">
        <v>88</v>
      </c>
      <c r="C20" t="s">
        <v>23</v>
      </c>
      <c r="D20" t="s">
        <v>29</v>
      </c>
      <c r="E20">
        <v>5</v>
      </c>
      <c r="F20">
        <v>1</v>
      </c>
      <c r="G20" s="1">
        <v>11.26</v>
      </c>
      <c r="H20" s="1">
        <v>11.56</v>
      </c>
      <c r="I20">
        <v>30</v>
      </c>
      <c r="J20">
        <v>26</v>
      </c>
      <c r="K20" s="4" t="s">
        <v>31</v>
      </c>
      <c r="L20">
        <v>408</v>
      </c>
      <c r="M20" s="6">
        <f t="shared" si="1"/>
        <v>102</v>
      </c>
      <c r="N20" s="2" t="s">
        <v>60</v>
      </c>
      <c r="O20">
        <v>65.990380000000002</v>
      </c>
      <c r="P20">
        <f t="shared" si="2"/>
        <v>289.48132499999997</v>
      </c>
      <c r="Q20">
        <f t="shared" si="0"/>
        <v>578.96264999999994</v>
      </c>
      <c r="R20">
        <v>496.35460000000012</v>
      </c>
      <c r="S20" s="6">
        <f t="shared" si="3"/>
        <v>2362.2107500000006</v>
      </c>
      <c r="T20" s="6">
        <f t="shared" si="4"/>
        <v>4724.4215000000013</v>
      </c>
      <c r="U20">
        <v>115.53137700000001</v>
      </c>
      <c r="V20" s="6">
        <f t="shared" si="5"/>
        <v>1237.44011619</v>
      </c>
      <c r="W20" s="6">
        <f t="shared" si="6"/>
        <v>2474.8802323800001</v>
      </c>
    </row>
    <row r="21" spans="1:23" x14ac:dyDescent="0.35">
      <c r="A21">
        <v>120</v>
      </c>
      <c r="B21" t="s">
        <v>88</v>
      </c>
      <c r="C21" t="s">
        <v>24</v>
      </c>
      <c r="D21" t="s">
        <v>29</v>
      </c>
      <c r="E21">
        <v>6</v>
      </c>
      <c r="F21">
        <v>1</v>
      </c>
      <c r="G21" s="1">
        <v>11.29</v>
      </c>
      <c r="H21" s="1">
        <v>11.59</v>
      </c>
      <c r="I21">
        <v>30</v>
      </c>
      <c r="J21">
        <v>26</v>
      </c>
      <c r="K21" s="4" t="s">
        <v>31</v>
      </c>
      <c r="L21">
        <v>723</v>
      </c>
      <c r="M21" s="6">
        <f t="shared" si="1"/>
        <v>180.75</v>
      </c>
      <c r="N21" s="2" t="s">
        <v>50</v>
      </c>
      <c r="O21">
        <v>230.28528</v>
      </c>
      <c r="P21">
        <f t="shared" si="2"/>
        <v>1333.1469900000002</v>
      </c>
      <c r="Q21">
        <f t="shared" si="0"/>
        <v>2666.2939800000004</v>
      </c>
      <c r="R21">
        <v>424.00151999999991</v>
      </c>
      <c r="S21" s="6">
        <f t="shared" si="3"/>
        <v>2400.5344199999995</v>
      </c>
      <c r="T21" s="6">
        <f t="shared" si="4"/>
        <v>4801.068839999999</v>
      </c>
      <c r="U21">
        <v>373.21320149999997</v>
      </c>
      <c r="V21" s="6">
        <f t="shared" si="5"/>
        <v>4227.1838119274998</v>
      </c>
      <c r="W21" s="6">
        <f t="shared" si="6"/>
        <v>8454.3676238549997</v>
      </c>
    </row>
    <row r="22" spans="1:23" x14ac:dyDescent="0.35">
      <c r="A22">
        <v>121</v>
      </c>
      <c r="B22" t="s">
        <v>88</v>
      </c>
      <c r="C22" t="s">
        <v>22</v>
      </c>
      <c r="D22" t="s">
        <v>29</v>
      </c>
      <c r="E22">
        <v>6</v>
      </c>
      <c r="F22">
        <v>1</v>
      </c>
      <c r="G22" s="1">
        <v>11.32</v>
      </c>
      <c r="H22" s="1">
        <v>12.02</v>
      </c>
      <c r="I22">
        <v>30</v>
      </c>
      <c r="J22">
        <v>26</v>
      </c>
      <c r="K22" s="4" t="s">
        <v>31</v>
      </c>
      <c r="L22">
        <v>726</v>
      </c>
      <c r="M22" s="6">
        <f t="shared" si="1"/>
        <v>181.5</v>
      </c>
      <c r="N22" s="2" t="s">
        <v>50</v>
      </c>
      <c r="O22">
        <v>63.003200000000007</v>
      </c>
      <c r="P22">
        <f t="shared" si="2"/>
        <v>329.45451000000003</v>
      </c>
      <c r="Q22">
        <f t="shared" si="0"/>
        <v>658.90902000000006</v>
      </c>
      <c r="R22">
        <v>766.53</v>
      </c>
      <c r="S22" s="6">
        <f t="shared" si="3"/>
        <v>4455.7052999999996</v>
      </c>
      <c r="T22" s="6">
        <f t="shared" si="4"/>
        <v>8911.4105999999992</v>
      </c>
      <c r="U22">
        <v>92.002603499999992</v>
      </c>
      <c r="V22" s="6">
        <f t="shared" si="5"/>
        <v>1003.8649553849999</v>
      </c>
      <c r="W22" s="6">
        <f t="shared" si="6"/>
        <v>2007.7299107699998</v>
      </c>
    </row>
    <row r="23" spans="1:23" x14ac:dyDescent="0.35">
      <c r="A23">
        <v>122</v>
      </c>
      <c r="B23" t="s">
        <v>88</v>
      </c>
      <c r="C23" t="s">
        <v>21</v>
      </c>
      <c r="D23" t="s">
        <v>29</v>
      </c>
      <c r="E23">
        <v>6</v>
      </c>
      <c r="F23">
        <v>1</v>
      </c>
      <c r="G23" s="1">
        <v>11.34</v>
      </c>
      <c r="H23" s="1">
        <v>12.04</v>
      </c>
      <c r="I23">
        <v>30</v>
      </c>
      <c r="J23">
        <v>26</v>
      </c>
      <c r="K23" s="4" t="s">
        <v>31</v>
      </c>
      <c r="L23">
        <v>1070</v>
      </c>
      <c r="M23" s="6">
        <f t="shared" si="1"/>
        <v>267.5</v>
      </c>
      <c r="N23" s="2" t="s">
        <v>50</v>
      </c>
      <c r="O23">
        <v>163.85982999999999</v>
      </c>
      <c r="P23">
        <f t="shared" si="2"/>
        <v>934.59429</v>
      </c>
      <c r="Q23">
        <f t="shared" si="0"/>
        <v>1869.18858</v>
      </c>
      <c r="R23">
        <v>724.10435999999993</v>
      </c>
      <c r="S23" s="6">
        <f t="shared" si="3"/>
        <v>4201.1514599999991</v>
      </c>
      <c r="T23" s="6">
        <f t="shared" si="4"/>
        <v>8402.3029199999983</v>
      </c>
      <c r="U23">
        <v>201.487887</v>
      </c>
      <c r="V23" s="6">
        <f t="shared" si="5"/>
        <v>2323.7380931099997</v>
      </c>
      <c r="W23" s="6">
        <f t="shared" si="6"/>
        <v>4647.4761862199994</v>
      </c>
    </row>
    <row r="24" spans="1:23" x14ac:dyDescent="0.35">
      <c r="A24">
        <v>123</v>
      </c>
      <c r="B24" t="s">
        <v>88</v>
      </c>
      <c r="C24" t="s">
        <v>32</v>
      </c>
      <c r="D24" t="s">
        <v>29</v>
      </c>
      <c r="E24">
        <v>5</v>
      </c>
      <c r="F24">
        <v>0</v>
      </c>
      <c r="G24" s="1">
        <v>11.4</v>
      </c>
      <c r="H24" s="1">
        <v>12.1</v>
      </c>
      <c r="I24">
        <v>30</v>
      </c>
      <c r="J24">
        <v>26</v>
      </c>
      <c r="K24" s="4" t="s">
        <v>31</v>
      </c>
      <c r="L24" t="s">
        <v>31</v>
      </c>
      <c r="M24" s="6" t="s">
        <v>31</v>
      </c>
      <c r="N24" s="2" t="s">
        <v>50</v>
      </c>
      <c r="O24">
        <v>7.0328800000000005</v>
      </c>
      <c r="P24">
        <f t="shared" si="2"/>
        <v>-5.3061749999999996</v>
      </c>
      <c r="Q24" t="s">
        <v>31</v>
      </c>
      <c r="R24">
        <v>19.073980000000002</v>
      </c>
      <c r="S24" s="6">
        <f t="shared" si="3"/>
        <v>-24.192349999999987</v>
      </c>
      <c r="T24" s="6" t="s">
        <v>31</v>
      </c>
      <c r="U24">
        <v>7.0659165000000002</v>
      </c>
      <c r="V24" s="6">
        <f t="shared" si="5"/>
        <v>-17.187659775000004</v>
      </c>
      <c r="W24" s="6" t="s">
        <v>31</v>
      </c>
    </row>
    <row r="25" spans="1:23" x14ac:dyDescent="0.35">
      <c r="A25">
        <v>124</v>
      </c>
      <c r="B25" t="s">
        <v>88</v>
      </c>
      <c r="C25" t="s">
        <v>34</v>
      </c>
      <c r="D25" t="s">
        <v>29</v>
      </c>
      <c r="E25">
        <v>4</v>
      </c>
      <c r="F25">
        <v>0</v>
      </c>
      <c r="G25" s="1">
        <v>11.43</v>
      </c>
      <c r="H25" s="1">
        <v>12.1</v>
      </c>
      <c r="I25">
        <v>27</v>
      </c>
      <c r="J25">
        <v>26</v>
      </c>
      <c r="K25" s="4" t="s">
        <v>31</v>
      </c>
      <c r="L25" t="s">
        <v>31</v>
      </c>
      <c r="M25" s="6" t="s">
        <v>31</v>
      </c>
      <c r="N25" s="2" t="s">
        <v>50</v>
      </c>
      <c r="O25">
        <v>9.1553500000000003</v>
      </c>
      <c r="P25">
        <f t="shared" si="2"/>
        <v>4.2449399999999997</v>
      </c>
      <c r="Q25" t="s">
        <v>31</v>
      </c>
      <c r="R25">
        <v>28.750920000000001</v>
      </c>
      <c r="S25" s="6">
        <f t="shared" si="3"/>
        <v>19.353880000000004</v>
      </c>
      <c r="T25" s="6" t="s">
        <v>31</v>
      </c>
      <c r="U25">
        <v>9.9068520000000007</v>
      </c>
      <c r="V25" s="6">
        <f t="shared" si="5"/>
        <v>17.187659775000004</v>
      </c>
      <c r="W25" s="6" t="s">
        <v>31</v>
      </c>
    </row>
    <row r="26" spans="1:23" x14ac:dyDescent="0.35">
      <c r="A26">
        <v>125</v>
      </c>
      <c r="B26" t="s">
        <v>89</v>
      </c>
      <c r="C26" t="s">
        <v>20</v>
      </c>
      <c r="D26" t="s">
        <v>29</v>
      </c>
      <c r="E26">
        <v>2</v>
      </c>
      <c r="F26">
        <v>1</v>
      </c>
      <c r="G26" s="1">
        <v>12.25</v>
      </c>
      <c r="H26" s="1">
        <v>13.04</v>
      </c>
      <c r="I26">
        <v>39</v>
      </c>
      <c r="J26">
        <v>25</v>
      </c>
      <c r="K26" s="4" t="s">
        <v>31</v>
      </c>
      <c r="L26">
        <v>40</v>
      </c>
      <c r="M26" s="6">
        <f t="shared" si="1"/>
        <v>10</v>
      </c>
      <c r="N26" s="2" t="s">
        <v>102</v>
      </c>
      <c r="O26">
        <v>117.55854000000002</v>
      </c>
      <c r="P26">
        <f t="shared" ref="P26:P32" si="7">(O26-AVERAGE($O$30,$O$32))*E26</f>
        <v>225.21765000000005</v>
      </c>
      <c r="Q26">
        <f>(P26/I26*60)/F26</f>
        <v>346.48869230769242</v>
      </c>
      <c r="R26">
        <v>761.06412</v>
      </c>
      <c r="S26" s="6">
        <f>(R26-AVERAGE($R$30,$R$32))*E26</f>
        <v>1491.9249600000001</v>
      </c>
      <c r="T26" s="6">
        <f t="shared" si="4"/>
        <v>2295.269169230769</v>
      </c>
      <c r="U26">
        <v>149.18553600000001</v>
      </c>
      <c r="V26" s="6">
        <f>(U26-AVERAGE($U$30,(5.1/2)))*H26</f>
        <v>1883.63350614</v>
      </c>
      <c r="W26" s="6">
        <f t="shared" si="6"/>
        <v>2897.8977017538464</v>
      </c>
    </row>
    <row r="27" spans="1:23" x14ac:dyDescent="0.35">
      <c r="A27">
        <v>126</v>
      </c>
      <c r="B27" t="s">
        <v>89</v>
      </c>
      <c r="C27" t="s">
        <v>25</v>
      </c>
      <c r="D27" t="s">
        <v>30</v>
      </c>
      <c r="E27">
        <v>0.3</v>
      </c>
      <c r="F27">
        <v>10</v>
      </c>
      <c r="G27" s="1">
        <v>12.34</v>
      </c>
      <c r="H27" s="1">
        <v>13.42</v>
      </c>
      <c r="I27">
        <v>68</v>
      </c>
      <c r="J27">
        <v>25</v>
      </c>
      <c r="K27" s="4">
        <v>4.6899999999999997E-2</v>
      </c>
      <c r="L27">
        <f>K27/F27</f>
        <v>4.6899999999999997E-3</v>
      </c>
      <c r="M27" s="6">
        <f>L27</f>
        <v>4.6899999999999997E-3</v>
      </c>
      <c r="N27" s="2" t="s">
        <v>103</v>
      </c>
      <c r="O27">
        <v>17.723840000000003</v>
      </c>
      <c r="P27">
        <f t="shared" si="7"/>
        <v>3.8322375000000006</v>
      </c>
      <c r="Q27">
        <f>(P27/I27*60)/F27</f>
        <v>0.33813860294117654</v>
      </c>
      <c r="R27">
        <v>60.650639999999989</v>
      </c>
      <c r="S27" s="6">
        <f t="shared" ref="S27:S32" si="8">(R27-AVERAGE($R$30,$R$32))*E27</f>
        <v>13.664699999999998</v>
      </c>
      <c r="T27" s="6">
        <f t="shared" si="4"/>
        <v>1.2057088235294116</v>
      </c>
      <c r="U27">
        <v>25.568419500000001</v>
      </c>
      <c r="V27" s="6">
        <f t="shared" ref="V27:V32" si="9">(U27-AVERAGE($U$30,(5.1/2)))*H27</f>
        <v>279.58296316500002</v>
      </c>
      <c r="W27" s="6">
        <f t="shared" si="6"/>
        <v>24.669084985147059</v>
      </c>
    </row>
    <row r="28" spans="1:23" x14ac:dyDescent="0.35">
      <c r="A28">
        <v>127</v>
      </c>
      <c r="B28" t="s">
        <v>89</v>
      </c>
      <c r="C28" t="s">
        <v>25</v>
      </c>
      <c r="D28" t="s">
        <v>30</v>
      </c>
      <c r="E28">
        <v>0.3</v>
      </c>
      <c r="F28">
        <v>10</v>
      </c>
      <c r="G28" s="1">
        <v>12.39</v>
      </c>
      <c r="H28" s="1">
        <v>14.08</v>
      </c>
      <c r="I28">
        <v>89</v>
      </c>
      <c r="J28">
        <v>25</v>
      </c>
      <c r="K28" s="4">
        <v>5.04E-2</v>
      </c>
      <c r="L28">
        <v>5.04E-2</v>
      </c>
      <c r="M28" s="6">
        <f t="shared" ref="M28:M29" si="10">L28</f>
        <v>5.04E-2</v>
      </c>
      <c r="N28" s="2" t="s">
        <v>103</v>
      </c>
      <c r="O28">
        <v>14.815269999999998</v>
      </c>
      <c r="P28">
        <f t="shared" si="7"/>
        <v>2.9596664999999995</v>
      </c>
      <c r="Q28">
        <f>(P28/I28*60)/F28</f>
        <v>0.19952807865168534</v>
      </c>
      <c r="R28">
        <v>64.034279999999995</v>
      </c>
      <c r="S28" s="6">
        <f t="shared" si="8"/>
        <v>14.679791999999997</v>
      </c>
      <c r="T28" s="6">
        <f t="shared" si="4"/>
        <v>0.98964889887640428</v>
      </c>
      <c r="U28">
        <v>21.926194500000001</v>
      </c>
      <c r="V28" s="6">
        <f t="shared" si="9"/>
        <v>242.05041696000001</v>
      </c>
      <c r="W28" s="6">
        <f t="shared" si="6"/>
        <v>16.318005637752812</v>
      </c>
    </row>
    <row r="29" spans="1:23" x14ac:dyDescent="0.35">
      <c r="A29">
        <v>128</v>
      </c>
      <c r="B29" t="s">
        <v>89</v>
      </c>
      <c r="C29" t="s">
        <v>25</v>
      </c>
      <c r="D29" t="s">
        <v>30</v>
      </c>
      <c r="E29">
        <v>0.3</v>
      </c>
      <c r="F29">
        <v>10</v>
      </c>
      <c r="G29" s="1">
        <v>12.47</v>
      </c>
      <c r="H29" s="1">
        <v>14.15</v>
      </c>
      <c r="I29">
        <v>88</v>
      </c>
      <c r="J29">
        <v>25</v>
      </c>
      <c r="K29" s="4">
        <v>4.8099999999999997E-2</v>
      </c>
      <c r="L29">
        <v>4.8099999999999997E-2</v>
      </c>
      <c r="M29" s="6">
        <f t="shared" si="10"/>
        <v>4.8099999999999997E-2</v>
      </c>
      <c r="N29" s="2" t="s">
        <v>104</v>
      </c>
      <c r="O29">
        <v>12.6928</v>
      </c>
      <c r="P29">
        <f t="shared" si="7"/>
        <v>2.3229255000000002</v>
      </c>
      <c r="Q29">
        <f>(P29/I29*60)/F29</f>
        <v>0.1583812840909091</v>
      </c>
      <c r="R29">
        <v>55.445039999999992</v>
      </c>
      <c r="S29" s="6">
        <f t="shared" si="8"/>
        <v>12.103019999999995</v>
      </c>
      <c r="T29" s="6">
        <f t="shared" si="4"/>
        <v>0.82520590909090874</v>
      </c>
      <c r="U29">
        <v>9.178407</v>
      </c>
      <c r="V29" s="6">
        <f t="shared" si="9"/>
        <v>62.872599487500011</v>
      </c>
      <c r="W29" s="6">
        <f t="shared" si="6"/>
        <v>4.2867681468750005</v>
      </c>
    </row>
    <row r="30" spans="1:23" x14ac:dyDescent="0.35">
      <c r="A30">
        <v>129</v>
      </c>
      <c r="B30" t="s">
        <v>89</v>
      </c>
      <c r="C30" t="s">
        <v>33</v>
      </c>
      <c r="D30" t="s">
        <v>30</v>
      </c>
      <c r="E30">
        <v>0.3</v>
      </c>
      <c r="F30">
        <v>0</v>
      </c>
      <c r="G30" s="1">
        <v>12.47</v>
      </c>
      <c r="H30" s="1">
        <v>13.47</v>
      </c>
      <c r="I30">
        <v>90</v>
      </c>
      <c r="J30">
        <v>25</v>
      </c>
      <c r="K30" s="4" t="s">
        <v>31</v>
      </c>
      <c r="L30" t="s">
        <v>31</v>
      </c>
      <c r="M30" s="6" t="s">
        <v>31</v>
      </c>
      <c r="N30" s="2" t="s">
        <v>103</v>
      </c>
      <c r="O30">
        <v>4.98902</v>
      </c>
      <c r="P30">
        <f t="shared" si="7"/>
        <v>1.1791500000000177E-2</v>
      </c>
      <c r="Q30" t="s">
        <v>31</v>
      </c>
      <c r="R30">
        <v>15.882479999999999</v>
      </c>
      <c r="S30" s="6">
        <f t="shared" si="8"/>
        <v>0.23425199999999985</v>
      </c>
      <c r="T30" s="6" t="s">
        <v>31</v>
      </c>
      <c r="U30">
        <v>6.9202274999999984</v>
      </c>
      <c r="V30" s="6">
        <f t="shared" si="9"/>
        <v>29.433482212499992</v>
      </c>
      <c r="W30" s="6" t="s">
        <v>31</v>
      </c>
    </row>
    <row r="31" spans="1:23" x14ac:dyDescent="0.35">
      <c r="A31">
        <v>130</v>
      </c>
      <c r="B31" t="s">
        <v>89</v>
      </c>
      <c r="C31" t="s">
        <v>26</v>
      </c>
      <c r="D31" t="s">
        <v>29</v>
      </c>
      <c r="E31">
        <v>3</v>
      </c>
      <c r="F31">
        <v>1</v>
      </c>
      <c r="G31" s="1">
        <v>12.56</v>
      </c>
      <c r="H31" s="1">
        <v>13.32</v>
      </c>
      <c r="I31">
        <v>36</v>
      </c>
      <c r="J31">
        <v>25</v>
      </c>
      <c r="K31" s="4" t="s">
        <v>31</v>
      </c>
      <c r="L31">
        <v>48</v>
      </c>
      <c r="M31" s="6">
        <f t="shared" si="1"/>
        <v>12</v>
      </c>
      <c r="N31" s="2" t="s">
        <v>101</v>
      </c>
      <c r="O31">
        <v>18.824380000000001</v>
      </c>
      <c r="P31">
        <f t="shared" si="7"/>
        <v>41.623995000000008</v>
      </c>
      <c r="Q31">
        <f>(P31/I31*60)/F31</f>
        <v>69.373325000000023</v>
      </c>
      <c r="R31">
        <v>657.99324000000001</v>
      </c>
      <c r="S31" s="6">
        <f t="shared" si="8"/>
        <v>1928.6748000000002</v>
      </c>
      <c r="T31" s="6">
        <f t="shared" si="4"/>
        <v>3214.4580000000005</v>
      </c>
      <c r="U31">
        <v>50.054611500000007</v>
      </c>
      <c r="V31" s="6">
        <f t="shared" si="9"/>
        <v>603.65571003000014</v>
      </c>
      <c r="W31" s="6">
        <f t="shared" si="6"/>
        <v>1006.0928500500004</v>
      </c>
    </row>
    <row r="32" spans="1:23" x14ac:dyDescent="0.35">
      <c r="A32">
        <v>131</v>
      </c>
      <c r="B32" t="s">
        <v>89</v>
      </c>
      <c r="C32" t="s">
        <v>35</v>
      </c>
      <c r="D32" t="s">
        <v>29</v>
      </c>
      <c r="E32">
        <v>2</v>
      </c>
      <c r="F32">
        <v>0</v>
      </c>
      <c r="G32" s="1">
        <v>12.56</v>
      </c>
      <c r="H32" s="1">
        <v>12.56</v>
      </c>
      <c r="I32">
        <v>30</v>
      </c>
      <c r="J32">
        <v>25</v>
      </c>
      <c r="K32" s="4" t="s">
        <v>31</v>
      </c>
      <c r="L32" t="s">
        <v>31</v>
      </c>
      <c r="M32" s="6" t="s">
        <v>31</v>
      </c>
      <c r="N32" s="2" t="s">
        <v>101</v>
      </c>
      <c r="O32">
        <v>4.9104099999999997</v>
      </c>
      <c r="P32">
        <f t="shared" si="7"/>
        <v>-7.8609999999999403E-2</v>
      </c>
      <c r="Q32" t="s">
        <v>31</v>
      </c>
      <c r="R32">
        <v>14.320799999999998</v>
      </c>
      <c r="S32" s="6">
        <f t="shared" si="8"/>
        <v>-1.5616800000000026</v>
      </c>
      <c r="T32" s="6" t="s">
        <v>31</v>
      </c>
      <c r="U32">
        <v>-2.4038684999999993</v>
      </c>
      <c r="V32" s="6">
        <f t="shared" si="9"/>
        <v>-89.665617059999974</v>
      </c>
      <c r="W32" s="6" t="s">
        <v>31</v>
      </c>
    </row>
    <row r="33" spans="1:23" x14ac:dyDescent="0.35">
      <c r="A33">
        <v>132</v>
      </c>
      <c r="B33" t="s">
        <v>90</v>
      </c>
      <c r="C33" t="s">
        <v>20</v>
      </c>
      <c r="D33" t="s">
        <v>66</v>
      </c>
      <c r="E33">
        <v>0.5</v>
      </c>
      <c r="F33">
        <v>1</v>
      </c>
      <c r="G33" s="1">
        <v>11.01</v>
      </c>
      <c r="H33" s="1">
        <v>11.34</v>
      </c>
      <c r="I33">
        <v>33</v>
      </c>
      <c r="J33">
        <v>23.3</v>
      </c>
      <c r="K33" s="4" t="s">
        <v>31</v>
      </c>
      <c r="L33">
        <v>41</v>
      </c>
      <c r="M33" s="6">
        <f t="shared" si="1"/>
        <v>10.25</v>
      </c>
      <c r="N33" s="2" t="s">
        <v>105</v>
      </c>
      <c r="O33">
        <v>323.35951999999997</v>
      </c>
      <c r="P33">
        <f t="shared" ref="P33:P47" si="11">(O33-AVERAGE($O$43,$O$47))*E33</f>
        <v>158.57602249999999</v>
      </c>
      <c r="Q33">
        <f t="shared" ref="Q33:Q42" si="12">(P33/I33*60)/F33</f>
        <v>288.32004090909089</v>
      </c>
      <c r="R33">
        <v>1042.4267999999997</v>
      </c>
      <c r="S33" s="6">
        <f>(R33-AVERAGE($R$43,$R$47))*E33</f>
        <v>508.52204999999987</v>
      </c>
      <c r="T33" s="6">
        <f t="shared" si="4"/>
        <v>924.58554545454524</v>
      </c>
      <c r="U33">
        <v>644.356539</v>
      </c>
      <c r="V33" s="6">
        <f>(U33-AVERAGE($U$43,(5.1/2)))*H33</f>
        <v>7240.9161128849992</v>
      </c>
      <c r="W33" s="6">
        <f t="shared" si="6"/>
        <v>13165.302023427272</v>
      </c>
    </row>
    <row r="34" spans="1:23" x14ac:dyDescent="0.35">
      <c r="A34">
        <v>133</v>
      </c>
      <c r="B34" t="s">
        <v>90</v>
      </c>
      <c r="C34" t="s">
        <v>20</v>
      </c>
      <c r="D34" t="s">
        <v>66</v>
      </c>
      <c r="E34">
        <v>0.7</v>
      </c>
      <c r="F34">
        <v>1</v>
      </c>
      <c r="G34" s="1">
        <v>11.03</v>
      </c>
      <c r="H34" s="1">
        <v>11.36</v>
      </c>
      <c r="I34">
        <v>33</v>
      </c>
      <c r="J34">
        <v>23.3</v>
      </c>
      <c r="K34" s="4" t="s">
        <v>31</v>
      </c>
      <c r="L34">
        <v>56</v>
      </c>
      <c r="M34" s="6">
        <f t="shared" si="1"/>
        <v>14</v>
      </c>
      <c r="N34" s="2" t="s">
        <v>101</v>
      </c>
      <c r="O34">
        <v>225.01841000000002</v>
      </c>
      <c r="P34">
        <f t="shared" si="11"/>
        <v>153.1676545</v>
      </c>
      <c r="Q34">
        <f t="shared" si="12"/>
        <v>278.48664454545457</v>
      </c>
      <c r="R34">
        <v>889.12187999999992</v>
      </c>
      <c r="S34" s="6">
        <f t="shared" ref="S34:S48" si="13">(R34-AVERAGE($R$43,$R$47))*E34</f>
        <v>604.61742599999991</v>
      </c>
      <c r="T34" s="6">
        <f t="shared" si="4"/>
        <v>1099.3044109090906</v>
      </c>
      <c r="U34">
        <v>441.09126150000003</v>
      </c>
      <c r="V34" s="6">
        <f t="shared" ref="V34:V47" si="14">(U34-AVERAGE($U$43,(5.1/2)))*H34</f>
        <v>4944.5931356400006</v>
      </c>
      <c r="W34" s="6">
        <f t="shared" si="6"/>
        <v>8990.1693375272735</v>
      </c>
    </row>
    <row r="35" spans="1:23" x14ac:dyDescent="0.35">
      <c r="A35">
        <v>134</v>
      </c>
      <c r="B35" t="s">
        <v>90</v>
      </c>
      <c r="C35" t="s">
        <v>63</v>
      </c>
      <c r="D35" t="s">
        <v>29</v>
      </c>
      <c r="E35">
        <v>6</v>
      </c>
      <c r="F35">
        <v>1</v>
      </c>
      <c r="G35" s="1">
        <v>11.08</v>
      </c>
      <c r="H35" s="1">
        <v>11.38</v>
      </c>
      <c r="I35">
        <v>30</v>
      </c>
      <c r="J35">
        <v>23.3</v>
      </c>
      <c r="K35" s="4" t="s">
        <v>31</v>
      </c>
      <c r="L35">
        <v>524</v>
      </c>
      <c r="M35" s="6">
        <f t="shared" si="1"/>
        <v>131</v>
      </c>
      <c r="N35" s="2" t="s">
        <v>105</v>
      </c>
      <c r="O35">
        <v>143.26400999999998</v>
      </c>
      <c r="P35">
        <f t="shared" si="11"/>
        <v>822.33920999999998</v>
      </c>
      <c r="Q35">
        <f t="shared" si="12"/>
        <v>1644.67842</v>
      </c>
      <c r="R35">
        <v>627.80075999999985</v>
      </c>
      <c r="S35" s="6">
        <f t="shared" si="13"/>
        <v>3614.5083599999989</v>
      </c>
      <c r="T35" s="6">
        <f t="shared" si="4"/>
        <v>7229.0167199999978</v>
      </c>
      <c r="U35">
        <v>319.72233900000003</v>
      </c>
      <c r="V35" s="6">
        <f t="shared" si="14"/>
        <v>3572.120067195001</v>
      </c>
      <c r="W35" s="6">
        <f t="shared" si="6"/>
        <v>7144.2401343900019</v>
      </c>
    </row>
    <row r="36" spans="1:23" x14ac:dyDescent="0.35">
      <c r="A36">
        <v>135</v>
      </c>
      <c r="B36" t="s">
        <v>90</v>
      </c>
      <c r="C36" t="s">
        <v>63</v>
      </c>
      <c r="D36" t="s">
        <v>29</v>
      </c>
      <c r="E36">
        <v>6</v>
      </c>
      <c r="F36">
        <v>1</v>
      </c>
      <c r="G36" s="1">
        <v>11.12</v>
      </c>
      <c r="H36" s="1">
        <v>11.46</v>
      </c>
      <c r="I36">
        <v>34</v>
      </c>
      <c r="J36">
        <v>23.3</v>
      </c>
      <c r="K36" s="4" t="s">
        <v>31</v>
      </c>
      <c r="L36">
        <v>614</v>
      </c>
      <c r="M36" s="6">
        <f t="shared" si="1"/>
        <v>153.5</v>
      </c>
      <c r="N36" s="2" t="s">
        <v>101</v>
      </c>
      <c r="O36">
        <v>316.59906000000001</v>
      </c>
      <c r="P36">
        <f t="shared" si="11"/>
        <v>1862.34951</v>
      </c>
      <c r="Q36">
        <f t="shared" si="12"/>
        <v>3286.4991352941179</v>
      </c>
      <c r="R36">
        <v>508.59251999999992</v>
      </c>
      <c r="S36" s="6">
        <f t="shared" si="13"/>
        <v>2899.2589199999993</v>
      </c>
      <c r="T36" s="6">
        <f t="shared" si="4"/>
        <v>5116.3392705882343</v>
      </c>
      <c r="U36">
        <v>585.33213899999998</v>
      </c>
      <c r="V36" s="6">
        <f t="shared" si="14"/>
        <v>6641.1199398150002</v>
      </c>
      <c r="W36" s="6">
        <f t="shared" si="6"/>
        <v>11719.623423202942</v>
      </c>
    </row>
    <row r="37" spans="1:23" x14ac:dyDescent="0.35">
      <c r="A37">
        <v>136</v>
      </c>
      <c r="B37" t="s">
        <v>90</v>
      </c>
      <c r="C37" t="s">
        <v>63</v>
      </c>
      <c r="D37" t="s">
        <v>29</v>
      </c>
      <c r="E37">
        <v>5</v>
      </c>
      <c r="F37">
        <v>1</v>
      </c>
      <c r="G37" s="1">
        <v>11.16</v>
      </c>
      <c r="H37" s="1">
        <v>11.49</v>
      </c>
      <c r="I37">
        <v>33</v>
      </c>
      <c r="J37">
        <v>23.3</v>
      </c>
      <c r="K37" s="4" t="s">
        <v>31</v>
      </c>
      <c r="L37">
        <v>216</v>
      </c>
      <c r="M37" s="6">
        <f t="shared" si="1"/>
        <v>54</v>
      </c>
      <c r="N37" s="2" t="s">
        <v>101</v>
      </c>
      <c r="O37">
        <v>135.08857</v>
      </c>
      <c r="P37">
        <f t="shared" si="11"/>
        <v>644.40547500000002</v>
      </c>
      <c r="Q37">
        <f t="shared" si="12"/>
        <v>1171.6463181818183</v>
      </c>
      <c r="R37">
        <v>338.62967999999995</v>
      </c>
      <c r="S37" s="6">
        <f t="shared" si="13"/>
        <v>1566.2348999999997</v>
      </c>
      <c r="T37" s="6">
        <f t="shared" si="4"/>
        <v>2847.6998181818176</v>
      </c>
      <c r="U37">
        <v>310.13087400000001</v>
      </c>
      <c r="V37" s="6">
        <f t="shared" si="14"/>
        <v>3496.4425356975003</v>
      </c>
      <c r="W37" s="6">
        <f t="shared" si="6"/>
        <v>6357.1682467227274</v>
      </c>
    </row>
    <row r="38" spans="1:23" x14ac:dyDescent="0.35">
      <c r="A38">
        <v>137</v>
      </c>
      <c r="B38" t="s">
        <v>90</v>
      </c>
      <c r="C38" t="s">
        <v>63</v>
      </c>
      <c r="D38" t="s">
        <v>29</v>
      </c>
      <c r="E38">
        <v>4</v>
      </c>
      <c r="F38">
        <v>1</v>
      </c>
      <c r="G38" s="1">
        <v>11.18</v>
      </c>
      <c r="H38" s="1">
        <v>11.5</v>
      </c>
      <c r="I38">
        <v>32</v>
      </c>
      <c r="J38">
        <v>23.3</v>
      </c>
      <c r="K38" s="4" t="s">
        <v>31</v>
      </c>
      <c r="L38">
        <v>154</v>
      </c>
      <c r="M38" s="6">
        <f t="shared" si="1"/>
        <v>38.5</v>
      </c>
      <c r="N38" s="2" t="s">
        <v>101</v>
      </c>
      <c r="O38">
        <v>168.96947999999998</v>
      </c>
      <c r="P38">
        <f t="shared" si="11"/>
        <v>651.04801999999995</v>
      </c>
      <c r="Q38">
        <f t="shared" si="12"/>
        <v>1220.7150374999999</v>
      </c>
      <c r="R38">
        <v>378.45251999999994</v>
      </c>
      <c r="S38" s="6">
        <f t="shared" si="13"/>
        <v>1412.2792799999997</v>
      </c>
      <c r="T38" s="6">
        <f t="shared" si="4"/>
        <v>2648.0236499999996</v>
      </c>
      <c r="U38">
        <v>377.27112900000003</v>
      </c>
      <c r="V38" s="6">
        <f t="shared" si="14"/>
        <v>4271.5984991250007</v>
      </c>
      <c r="W38" s="6">
        <f t="shared" si="6"/>
        <v>8009.2471858593763</v>
      </c>
    </row>
    <row r="39" spans="1:23" x14ac:dyDescent="0.35">
      <c r="A39">
        <v>138</v>
      </c>
      <c r="B39" t="s">
        <v>90</v>
      </c>
      <c r="C39" t="s">
        <v>20</v>
      </c>
      <c r="D39" t="s">
        <v>66</v>
      </c>
      <c r="E39">
        <v>0.5</v>
      </c>
      <c r="F39">
        <v>1</v>
      </c>
      <c r="G39" s="1">
        <v>11.27</v>
      </c>
      <c r="H39" s="1">
        <v>11.57</v>
      </c>
      <c r="I39">
        <v>30</v>
      </c>
      <c r="J39">
        <v>23.3</v>
      </c>
      <c r="K39" s="4" t="s">
        <v>31</v>
      </c>
      <c r="L39">
        <v>41</v>
      </c>
      <c r="M39" s="6">
        <f t="shared" si="1"/>
        <v>10.25</v>
      </c>
      <c r="N39" s="2" t="s">
        <v>101</v>
      </c>
      <c r="O39">
        <v>253.63245000000001</v>
      </c>
      <c r="P39">
        <f t="shared" si="11"/>
        <v>123.71248750000001</v>
      </c>
      <c r="Q39">
        <f t="shared" si="12"/>
        <v>247.42497500000002</v>
      </c>
      <c r="R39">
        <v>749.35151999999994</v>
      </c>
      <c r="S39" s="6">
        <f t="shared" si="13"/>
        <v>361.98440999999997</v>
      </c>
      <c r="T39" s="6">
        <f t="shared" si="4"/>
        <v>723.96881999999994</v>
      </c>
      <c r="U39">
        <v>586.80774900000006</v>
      </c>
      <c r="V39" s="6">
        <f t="shared" si="14"/>
        <v>6721.9382268674999</v>
      </c>
      <c r="W39" s="6">
        <f t="shared" si="6"/>
        <v>13443.876453735</v>
      </c>
    </row>
    <row r="40" spans="1:23" x14ac:dyDescent="0.35">
      <c r="A40">
        <v>139</v>
      </c>
      <c r="B40" t="s">
        <v>90</v>
      </c>
      <c r="C40" t="s">
        <v>20</v>
      </c>
      <c r="D40" t="s">
        <v>29</v>
      </c>
      <c r="E40">
        <v>3</v>
      </c>
      <c r="F40">
        <v>2</v>
      </c>
      <c r="G40" s="1">
        <v>11.21</v>
      </c>
      <c r="H40" s="1">
        <v>11.51</v>
      </c>
      <c r="I40">
        <v>30</v>
      </c>
      <c r="J40">
        <v>23.3</v>
      </c>
      <c r="K40" s="4" t="s">
        <v>31</v>
      </c>
      <c r="L40">
        <v>149</v>
      </c>
      <c r="M40" s="6">
        <f t="shared" si="1"/>
        <v>37.25</v>
      </c>
      <c r="N40" s="2" t="s">
        <v>105</v>
      </c>
      <c r="O40">
        <v>109.93337</v>
      </c>
      <c r="P40">
        <f t="shared" si="11"/>
        <v>311.177685</v>
      </c>
      <c r="Q40">
        <f t="shared" si="12"/>
        <v>311.177685</v>
      </c>
      <c r="R40">
        <v>580.69007999999985</v>
      </c>
      <c r="S40" s="6">
        <f t="shared" si="13"/>
        <v>1665.9221399999997</v>
      </c>
      <c r="T40" s="6">
        <f t="shared" si="4"/>
        <v>1665.9221399999997</v>
      </c>
      <c r="U40">
        <v>279.88086899999996</v>
      </c>
      <c r="V40" s="6">
        <f t="shared" si="14"/>
        <v>3154.3510400024998</v>
      </c>
      <c r="W40" s="6">
        <f t="shared" si="6"/>
        <v>3154.3510400024998</v>
      </c>
    </row>
    <row r="41" spans="1:23" x14ac:dyDescent="0.35">
      <c r="A41">
        <v>140</v>
      </c>
      <c r="B41" t="s">
        <v>90</v>
      </c>
      <c r="C41" t="s">
        <v>24</v>
      </c>
      <c r="D41" t="s">
        <v>29</v>
      </c>
      <c r="E41">
        <v>2</v>
      </c>
      <c r="F41">
        <v>2</v>
      </c>
      <c r="G41" s="1">
        <v>11.23</v>
      </c>
      <c r="H41" s="1">
        <v>11.54</v>
      </c>
      <c r="I41">
        <v>31</v>
      </c>
      <c r="J41">
        <v>23.3</v>
      </c>
      <c r="K41" s="4" t="s">
        <v>31</v>
      </c>
      <c r="L41">
        <v>50</v>
      </c>
      <c r="M41" s="6">
        <f t="shared" si="1"/>
        <v>12.5</v>
      </c>
      <c r="N41" s="2" t="s">
        <v>101</v>
      </c>
      <c r="O41">
        <v>53.255560000000003</v>
      </c>
      <c r="P41">
        <f t="shared" si="11"/>
        <v>94.096170000000001</v>
      </c>
      <c r="Q41">
        <f t="shared" si="12"/>
        <v>91.060809677419357</v>
      </c>
      <c r="R41">
        <v>184.54392000000001</v>
      </c>
      <c r="S41" s="6">
        <f t="shared" si="13"/>
        <v>318.32244000000003</v>
      </c>
      <c r="T41" s="6">
        <f t="shared" si="4"/>
        <v>308.05397419354841</v>
      </c>
      <c r="U41">
        <v>64.321693499999995</v>
      </c>
      <c r="V41" s="6">
        <f t="shared" si="14"/>
        <v>675.01974736499983</v>
      </c>
      <c r="W41" s="6">
        <f t="shared" si="6"/>
        <v>653.24491680483857</v>
      </c>
    </row>
    <row r="42" spans="1:23" x14ac:dyDescent="0.35">
      <c r="A42">
        <v>141</v>
      </c>
      <c r="B42" t="s">
        <v>90</v>
      </c>
      <c r="C42" t="s">
        <v>25</v>
      </c>
      <c r="D42" s="6" t="s">
        <v>30</v>
      </c>
      <c r="E42">
        <v>0.2</v>
      </c>
      <c r="F42">
        <v>6</v>
      </c>
      <c r="G42" s="1">
        <v>11.42</v>
      </c>
      <c r="H42" s="1">
        <v>13.4</v>
      </c>
      <c r="I42">
        <v>118</v>
      </c>
      <c r="J42">
        <v>23.3</v>
      </c>
      <c r="K42" s="4">
        <v>7.46E-2</v>
      </c>
      <c r="L42">
        <f>K42/F42</f>
        <v>1.2433333333333333E-2</v>
      </c>
      <c r="M42" s="6">
        <f>L42</f>
        <v>1.2433333333333333E-2</v>
      </c>
      <c r="N42" s="2" t="s">
        <v>106</v>
      </c>
      <c r="O42">
        <v>11.356430000000001</v>
      </c>
      <c r="P42">
        <f t="shared" si="11"/>
        <v>1.0297910000000001</v>
      </c>
      <c r="Q42">
        <f t="shared" si="12"/>
        <v>8.7270423728813565E-2</v>
      </c>
      <c r="R42">
        <v>93.706199999999995</v>
      </c>
      <c r="S42" s="6">
        <f t="shared" si="13"/>
        <v>13.6647</v>
      </c>
      <c r="T42" s="6">
        <f t="shared" si="4"/>
        <v>1.1580254237288135</v>
      </c>
      <c r="U42">
        <v>0.80128950000000021</v>
      </c>
      <c r="V42" s="6">
        <f t="shared" si="14"/>
        <v>-67.354989450000019</v>
      </c>
      <c r="W42" s="6">
        <f t="shared" si="6"/>
        <v>-5.7080499533898319</v>
      </c>
    </row>
    <row r="43" spans="1:23" x14ac:dyDescent="0.35">
      <c r="A43">
        <v>142</v>
      </c>
      <c r="B43" t="s">
        <v>90</v>
      </c>
      <c r="C43" t="s">
        <v>64</v>
      </c>
      <c r="D43" t="s">
        <v>30</v>
      </c>
      <c r="E43">
        <v>0.2</v>
      </c>
      <c r="F43">
        <v>0</v>
      </c>
      <c r="G43" s="1">
        <v>11.54</v>
      </c>
      <c r="H43" s="1">
        <v>13.25</v>
      </c>
      <c r="I43">
        <v>91</v>
      </c>
      <c r="J43">
        <v>23.3</v>
      </c>
      <c r="K43" s="4" t="s">
        <v>31</v>
      </c>
      <c r="L43" t="s">
        <v>31</v>
      </c>
      <c r="M43" s="6" t="s">
        <v>31</v>
      </c>
      <c r="N43" s="2" t="s">
        <v>101</v>
      </c>
      <c r="O43">
        <v>6.6398299999999999</v>
      </c>
      <c r="P43">
        <f t="shared" si="11"/>
        <v>8.6470999999999881E-2</v>
      </c>
      <c r="Q43" t="s">
        <v>31</v>
      </c>
      <c r="R43">
        <v>22.910039999999999</v>
      </c>
      <c r="S43" s="6">
        <f t="shared" si="13"/>
        <v>-0.49453200000000025</v>
      </c>
      <c r="T43" s="6" t="s">
        <v>31</v>
      </c>
      <c r="U43">
        <v>9.1055625000000013</v>
      </c>
      <c r="V43" s="6">
        <f t="shared" si="14"/>
        <v>43.430601562500001</v>
      </c>
      <c r="W43" s="6" t="s">
        <v>31</v>
      </c>
    </row>
    <row r="44" spans="1:23" x14ac:dyDescent="0.35">
      <c r="A44">
        <v>143</v>
      </c>
      <c r="B44" t="s">
        <v>90</v>
      </c>
      <c r="C44" t="s">
        <v>25</v>
      </c>
      <c r="D44" t="s">
        <v>30</v>
      </c>
      <c r="E44">
        <v>0.2</v>
      </c>
      <c r="F44">
        <v>5</v>
      </c>
      <c r="G44" s="1">
        <v>11.55</v>
      </c>
      <c r="H44" s="1">
        <v>13.34</v>
      </c>
      <c r="I44">
        <v>99</v>
      </c>
      <c r="J44">
        <v>23.3</v>
      </c>
      <c r="K44" s="4">
        <v>4.7699999999999999E-2</v>
      </c>
      <c r="L44">
        <f>K44/F44</f>
        <v>9.5399999999999999E-3</v>
      </c>
      <c r="M44" s="6">
        <f>L44</f>
        <v>9.5399999999999999E-3</v>
      </c>
      <c r="N44" s="2" t="s">
        <v>106</v>
      </c>
      <c r="O44">
        <v>12.063920000000001</v>
      </c>
      <c r="P44">
        <f t="shared" si="11"/>
        <v>1.1712890000000002</v>
      </c>
      <c r="Q44">
        <f>(P44/I44*60)/F44</f>
        <v>0.14197442424242429</v>
      </c>
      <c r="R44">
        <v>88.760879999999986</v>
      </c>
      <c r="S44" s="6">
        <f t="shared" si="13"/>
        <v>12.675635999999997</v>
      </c>
      <c r="T44" s="6">
        <f t="shared" si="4"/>
        <v>1.536440727272727</v>
      </c>
      <c r="U44">
        <v>8.3771175000000007</v>
      </c>
      <c r="V44" s="6">
        <f t="shared" si="14"/>
        <v>34.008145574999993</v>
      </c>
      <c r="W44" s="6">
        <f t="shared" si="6"/>
        <v>4.1221994636363624</v>
      </c>
    </row>
    <row r="45" spans="1:23" x14ac:dyDescent="0.35">
      <c r="A45">
        <v>144</v>
      </c>
      <c r="B45" t="s">
        <v>90</v>
      </c>
      <c r="C45" t="s">
        <v>25</v>
      </c>
      <c r="D45" t="s">
        <v>30</v>
      </c>
      <c r="E45">
        <v>0.2</v>
      </c>
      <c r="F45">
        <v>5</v>
      </c>
      <c r="G45" s="1">
        <v>11.58</v>
      </c>
      <c r="H45" s="1">
        <v>13.3</v>
      </c>
      <c r="I45">
        <v>92</v>
      </c>
      <c r="J45">
        <v>23.3</v>
      </c>
      <c r="K45" s="4">
        <v>7.7399999999999997E-2</v>
      </c>
      <c r="L45" s="4">
        <f t="shared" ref="L45:L46" si="15">K45/F45</f>
        <v>1.5479999999999999E-2</v>
      </c>
      <c r="M45" s="6">
        <f t="shared" ref="M45:M46" si="16">L45</f>
        <v>1.5479999999999999E-2</v>
      </c>
      <c r="N45" s="2" t="s">
        <v>106</v>
      </c>
      <c r="O45">
        <v>13.63612</v>
      </c>
      <c r="P45">
        <f t="shared" si="11"/>
        <v>1.4857290000000001</v>
      </c>
      <c r="Q45">
        <f>(P45/I45*60)/F45</f>
        <v>0.19379073913043482</v>
      </c>
      <c r="R45">
        <v>70.801559999999995</v>
      </c>
      <c r="S45" s="6">
        <f t="shared" si="13"/>
        <v>9.0837719999999997</v>
      </c>
      <c r="T45" s="6">
        <f t="shared" si="4"/>
        <v>1.1848398260869566</v>
      </c>
      <c r="U45">
        <v>25.131352500000002</v>
      </c>
      <c r="V45" s="6">
        <f t="shared" si="14"/>
        <v>256.737497625</v>
      </c>
      <c r="W45" s="6">
        <f t="shared" si="6"/>
        <v>33.487499690217398</v>
      </c>
    </row>
    <row r="46" spans="1:23" x14ac:dyDescent="0.35">
      <c r="A46">
        <v>145</v>
      </c>
      <c r="B46" t="s">
        <v>90</v>
      </c>
      <c r="C46" t="s">
        <v>25</v>
      </c>
      <c r="D46" t="s">
        <v>30</v>
      </c>
      <c r="E46">
        <v>0.2</v>
      </c>
      <c r="F46">
        <v>9</v>
      </c>
      <c r="G46" s="1">
        <v>12.04</v>
      </c>
      <c r="H46" s="1">
        <v>13.34</v>
      </c>
      <c r="I46">
        <v>90</v>
      </c>
      <c r="J46">
        <v>23.3</v>
      </c>
      <c r="K46" s="4">
        <v>5.6899999999999999E-2</v>
      </c>
      <c r="L46" s="4">
        <f t="shared" si="15"/>
        <v>6.3222222222222221E-3</v>
      </c>
      <c r="M46" s="6">
        <f t="shared" si="16"/>
        <v>6.3222222222222221E-3</v>
      </c>
      <c r="N46" s="2" t="s">
        <v>106</v>
      </c>
      <c r="O46">
        <v>10.020060000000001</v>
      </c>
      <c r="P46">
        <f t="shared" si="11"/>
        <v>0.76251700000000011</v>
      </c>
      <c r="Q46">
        <f>(P46/I46*60)/F46</f>
        <v>5.648274074074075E-2</v>
      </c>
      <c r="R46">
        <v>77.30856</v>
      </c>
      <c r="S46" s="6">
        <f t="shared" si="13"/>
        <v>10.385172000000001</v>
      </c>
      <c r="T46" s="6">
        <f t="shared" si="4"/>
        <v>0.76927200000000007</v>
      </c>
      <c r="U46">
        <v>12.383564999999997</v>
      </c>
      <c r="V46" s="6">
        <f t="shared" si="14"/>
        <v>87.454155224999951</v>
      </c>
      <c r="W46" s="6">
        <f t="shared" si="6"/>
        <v>6.4780855722222181</v>
      </c>
    </row>
    <row r="47" spans="1:23" x14ac:dyDescent="0.35">
      <c r="A47">
        <v>146</v>
      </c>
      <c r="B47" t="s">
        <v>90</v>
      </c>
      <c r="C47" t="s">
        <v>65</v>
      </c>
      <c r="D47" t="s">
        <v>29</v>
      </c>
      <c r="E47">
        <v>6</v>
      </c>
      <c r="F47">
        <v>0</v>
      </c>
      <c r="G47" s="1">
        <v>12.07</v>
      </c>
      <c r="H47" s="1">
        <v>13.25</v>
      </c>
      <c r="I47">
        <v>88</v>
      </c>
      <c r="J47">
        <v>23.3</v>
      </c>
      <c r="K47" s="4" t="s">
        <v>31</v>
      </c>
      <c r="L47" t="s">
        <v>31</v>
      </c>
      <c r="M47" s="6" t="s">
        <v>31</v>
      </c>
      <c r="N47" s="2" t="s">
        <v>101</v>
      </c>
      <c r="O47">
        <v>5.7751200000000003</v>
      </c>
      <c r="P47">
        <f t="shared" si="11"/>
        <v>-2.5941300000000016</v>
      </c>
      <c r="Q47" t="s">
        <v>31</v>
      </c>
      <c r="R47">
        <v>27.855359999999997</v>
      </c>
      <c r="S47" s="6">
        <f t="shared" si="13"/>
        <v>14.835959999999986</v>
      </c>
      <c r="T47" s="6" t="s">
        <v>31</v>
      </c>
      <c r="U47">
        <v>-5.7547154999999997</v>
      </c>
      <c r="V47" s="6">
        <f t="shared" si="14"/>
        <v>-153.46808193750002</v>
      </c>
      <c r="W47" s="6" t="s">
        <v>31</v>
      </c>
    </row>
    <row r="48" spans="1:23" x14ac:dyDescent="0.35">
      <c r="A48" s="6">
        <v>200</v>
      </c>
      <c r="B48" s="6" t="s">
        <v>107</v>
      </c>
      <c r="C48" s="6" t="s">
        <v>108</v>
      </c>
      <c r="D48" s="6" t="s">
        <v>66</v>
      </c>
      <c r="E48" s="6">
        <v>0.3</v>
      </c>
      <c r="F48" s="6">
        <v>1</v>
      </c>
      <c r="G48" s="1">
        <v>17.32</v>
      </c>
      <c r="H48" s="1">
        <v>18.13</v>
      </c>
      <c r="I48" s="6">
        <f>28+13</f>
        <v>41</v>
      </c>
      <c r="J48" s="6">
        <v>16.2</v>
      </c>
      <c r="K48" s="6">
        <v>3</v>
      </c>
      <c r="L48" s="2" t="s">
        <v>122</v>
      </c>
      <c r="M48" s="6"/>
      <c r="O48">
        <v>35.455256999999996</v>
      </c>
      <c r="P48" s="6">
        <f>(O48-AVERAGE($O$93,$O$94))*E48</f>
        <v>7.332511274999999</v>
      </c>
      <c r="R48">
        <v>55.891045000000005</v>
      </c>
      <c r="S48" s="6">
        <f>(R48-AVERAGE($R$93,$R$94))*E48</f>
        <v>14.203539000000001</v>
      </c>
    </row>
    <row r="49" spans="1:19" x14ac:dyDescent="0.35">
      <c r="A49" s="6">
        <v>201</v>
      </c>
      <c r="B49" s="6" t="s">
        <v>107</v>
      </c>
      <c r="C49" s="6" t="s">
        <v>108</v>
      </c>
      <c r="D49" s="6" t="s">
        <v>66</v>
      </c>
      <c r="E49" s="6">
        <v>0.3</v>
      </c>
      <c r="F49" s="6">
        <v>1</v>
      </c>
      <c r="G49" s="1">
        <v>17.34</v>
      </c>
      <c r="H49" s="1">
        <v>18.149999999999999</v>
      </c>
      <c r="I49" s="6">
        <f>26+15</f>
        <v>41</v>
      </c>
      <c r="J49" s="6">
        <v>16.2</v>
      </c>
      <c r="K49" s="6">
        <v>2</v>
      </c>
      <c r="L49" s="2" t="s">
        <v>121</v>
      </c>
      <c r="M49" s="6"/>
      <c r="O49">
        <v>25.404004499999999</v>
      </c>
      <c r="P49" s="6">
        <f t="shared" ref="P49:P91" si="17">(O49-AVERAGE($O$93,$O$94))*E49</f>
        <v>4.3171355250000003</v>
      </c>
      <c r="R49">
        <v>74.28146000000001</v>
      </c>
      <c r="S49" s="6">
        <f t="shared" ref="S49:S95" si="18">(R49-AVERAGE($R$93,$R$94))*E49</f>
        <v>19.720663500000001</v>
      </c>
    </row>
    <row r="50" spans="1:19" x14ac:dyDescent="0.35">
      <c r="A50" s="6">
        <v>202</v>
      </c>
      <c r="B50" s="6" t="s">
        <v>107</v>
      </c>
      <c r="C50" s="6" t="s">
        <v>108</v>
      </c>
      <c r="D50" s="6" t="s">
        <v>66</v>
      </c>
      <c r="E50" s="6">
        <v>0.3</v>
      </c>
      <c r="F50" s="6">
        <v>1</v>
      </c>
      <c r="G50" s="1">
        <v>17.36</v>
      </c>
      <c r="H50" s="1">
        <v>18.170000000000002</v>
      </c>
      <c r="I50" s="6">
        <f>24+17</f>
        <v>41</v>
      </c>
      <c r="J50" s="6">
        <v>16.2</v>
      </c>
      <c r="K50" s="6">
        <v>3</v>
      </c>
      <c r="L50" s="2" t="s">
        <v>121</v>
      </c>
      <c r="M50" s="6"/>
      <c r="O50">
        <v>18.833917500000002</v>
      </c>
      <c r="P50" s="6">
        <f t="shared" si="17"/>
        <v>2.3461094250000007</v>
      </c>
      <c r="R50">
        <v>52.175620000000009</v>
      </c>
      <c r="S50" s="6">
        <f t="shared" si="18"/>
        <v>13.088911500000002</v>
      </c>
    </row>
    <row r="51" spans="1:19" x14ac:dyDescent="0.35">
      <c r="A51" s="6">
        <v>203</v>
      </c>
      <c r="B51" s="6" t="s">
        <v>107</v>
      </c>
      <c r="C51" s="6" t="s">
        <v>108</v>
      </c>
      <c r="D51" s="6" t="s">
        <v>66</v>
      </c>
      <c r="E51" s="6">
        <v>0.3</v>
      </c>
      <c r="F51" s="6">
        <v>1</v>
      </c>
      <c r="G51" s="1">
        <v>17.37</v>
      </c>
      <c r="H51" s="1">
        <v>18.18</v>
      </c>
      <c r="I51" s="6">
        <f>23+18</f>
        <v>41</v>
      </c>
      <c r="J51" s="6">
        <v>16.2</v>
      </c>
      <c r="K51" s="6">
        <v>4</v>
      </c>
      <c r="L51" s="2" t="s">
        <v>121</v>
      </c>
      <c r="M51" s="6"/>
      <c r="O51">
        <v>16.382392500000002</v>
      </c>
      <c r="P51" s="6">
        <f t="shared" si="17"/>
        <v>1.6106519250000009</v>
      </c>
      <c r="R51">
        <v>96.336100000000002</v>
      </c>
      <c r="S51" s="6">
        <f t="shared" si="18"/>
        <v>26.337055500000002</v>
      </c>
    </row>
    <row r="52" spans="1:19" x14ac:dyDescent="0.35">
      <c r="A52" s="6">
        <v>204</v>
      </c>
      <c r="B52" s="6" t="s">
        <v>107</v>
      </c>
      <c r="C52" s="6" t="s">
        <v>108</v>
      </c>
      <c r="D52" s="6" t="s">
        <v>66</v>
      </c>
      <c r="E52" s="6">
        <v>0.3</v>
      </c>
      <c r="F52" s="6">
        <v>1</v>
      </c>
      <c r="G52" s="1">
        <v>17.38</v>
      </c>
      <c r="H52" s="1">
        <v>18.190000000000001</v>
      </c>
      <c r="I52" s="6">
        <f>22+19</f>
        <v>41</v>
      </c>
      <c r="J52" s="6">
        <v>16.2</v>
      </c>
      <c r="K52" s="6">
        <v>3</v>
      </c>
      <c r="L52" s="2" t="s">
        <v>121</v>
      </c>
      <c r="M52" s="6"/>
      <c r="O52">
        <v>13.342501499999999</v>
      </c>
      <c r="P52" s="6">
        <f t="shared" si="17"/>
        <v>0.69868462500000006</v>
      </c>
      <c r="R52">
        <v>53.343325</v>
      </c>
      <c r="S52" s="6">
        <f t="shared" si="18"/>
        <v>13.439223</v>
      </c>
    </row>
    <row r="53" spans="1:19" x14ac:dyDescent="0.35">
      <c r="A53" s="6">
        <v>205</v>
      </c>
      <c r="B53" s="6" t="s">
        <v>107</v>
      </c>
      <c r="C53" s="6" t="s">
        <v>108</v>
      </c>
      <c r="D53" s="6" t="s">
        <v>66</v>
      </c>
      <c r="E53" s="6">
        <v>0.3</v>
      </c>
      <c r="F53" s="6">
        <v>1</v>
      </c>
      <c r="G53" s="1">
        <v>17.399999999999999</v>
      </c>
      <c r="H53" s="1">
        <v>18.2</v>
      </c>
      <c r="I53" s="6">
        <v>40</v>
      </c>
      <c r="J53" s="6">
        <v>16.2</v>
      </c>
      <c r="K53" s="6">
        <v>3</v>
      </c>
      <c r="L53" s="2" t="s">
        <v>121</v>
      </c>
      <c r="M53" s="6"/>
      <c r="O53">
        <v>27.561346499999999</v>
      </c>
      <c r="P53" s="6">
        <f t="shared" si="17"/>
        <v>4.9643381250000003</v>
      </c>
      <c r="R53">
        <v>104.73952</v>
      </c>
      <c r="S53" s="6">
        <f t="shared" si="18"/>
        <v>28.858081499999997</v>
      </c>
    </row>
    <row r="54" spans="1:19" x14ac:dyDescent="0.35">
      <c r="A54" s="6">
        <v>206</v>
      </c>
      <c r="B54" s="6" t="s">
        <v>107</v>
      </c>
      <c r="C54" s="6" t="s">
        <v>109</v>
      </c>
      <c r="D54" s="6" t="s">
        <v>66</v>
      </c>
      <c r="E54" s="6">
        <v>0.3</v>
      </c>
      <c r="F54" s="6">
        <v>1</v>
      </c>
      <c r="G54" s="1">
        <v>17.440000000000001</v>
      </c>
      <c r="H54" s="1">
        <v>18.21</v>
      </c>
      <c r="I54" s="6">
        <v>37</v>
      </c>
      <c r="J54" s="6">
        <v>16.2</v>
      </c>
      <c r="K54" s="6">
        <v>3</v>
      </c>
      <c r="L54" s="6" t="s">
        <v>123</v>
      </c>
      <c r="M54" s="6"/>
      <c r="O54">
        <v>19.863558000000001</v>
      </c>
      <c r="P54" s="6">
        <f t="shared" si="17"/>
        <v>2.6550015750000004</v>
      </c>
      <c r="R54">
        <v>31.767150000000001</v>
      </c>
      <c r="S54" s="6">
        <f t="shared" si="18"/>
        <v>6.9663705</v>
      </c>
    </row>
    <row r="55" spans="1:19" x14ac:dyDescent="0.35">
      <c r="A55" s="6">
        <v>207</v>
      </c>
      <c r="B55" s="6" t="s">
        <v>107</v>
      </c>
      <c r="C55" s="6" t="s">
        <v>109</v>
      </c>
      <c r="D55" s="6" t="s">
        <v>66</v>
      </c>
      <c r="E55" s="6">
        <v>0.3</v>
      </c>
      <c r="F55" s="6">
        <v>1</v>
      </c>
      <c r="G55" s="1">
        <v>17.440000000000001</v>
      </c>
      <c r="H55" s="1">
        <v>18.22</v>
      </c>
      <c r="I55" s="6">
        <f>16+22</f>
        <v>38</v>
      </c>
      <c r="J55" s="6">
        <v>16.2</v>
      </c>
      <c r="K55" s="6">
        <v>3</v>
      </c>
      <c r="L55" s="6" t="s">
        <v>123</v>
      </c>
      <c r="M55" s="6"/>
      <c r="O55">
        <v>25.747218</v>
      </c>
      <c r="P55" s="6">
        <f t="shared" si="17"/>
        <v>4.4200995750000001</v>
      </c>
      <c r="R55">
        <v>58.115380000000002</v>
      </c>
      <c r="S55" s="6">
        <f t="shared" si="18"/>
        <v>14.870839499999999</v>
      </c>
    </row>
    <row r="56" spans="1:19" x14ac:dyDescent="0.35">
      <c r="A56" s="6">
        <v>208</v>
      </c>
      <c r="B56" s="6" t="s">
        <v>107</v>
      </c>
      <c r="C56" s="6" t="s">
        <v>109</v>
      </c>
      <c r="D56" s="6" t="s">
        <v>66</v>
      </c>
      <c r="E56" s="6">
        <v>0.3</v>
      </c>
      <c r="F56" s="6">
        <v>1</v>
      </c>
      <c r="G56" s="1">
        <v>17.46</v>
      </c>
      <c r="H56" s="1">
        <v>18.23</v>
      </c>
      <c r="I56" s="6">
        <f>14+23</f>
        <v>37</v>
      </c>
      <c r="J56" s="6">
        <v>16.2</v>
      </c>
      <c r="K56" s="6">
        <v>2</v>
      </c>
      <c r="L56" s="6" t="s">
        <v>123</v>
      </c>
      <c r="M56" s="6"/>
      <c r="O56">
        <v>31.336694999999999</v>
      </c>
      <c r="P56" s="6">
        <f t="shared" si="17"/>
        <v>6.0969426750000002</v>
      </c>
      <c r="R56">
        <v>31.837459999999993</v>
      </c>
      <c r="S56" s="6">
        <f t="shared" si="18"/>
        <v>6.9874634999999978</v>
      </c>
    </row>
    <row r="57" spans="1:19" x14ac:dyDescent="0.35">
      <c r="A57" s="6">
        <v>209</v>
      </c>
      <c r="B57" s="6" t="s">
        <v>107</v>
      </c>
      <c r="C57" s="6" t="s">
        <v>109</v>
      </c>
      <c r="D57" s="6" t="s">
        <v>66</v>
      </c>
      <c r="E57" s="6">
        <v>0.3</v>
      </c>
      <c r="F57" s="6">
        <v>1</v>
      </c>
      <c r="G57" s="1">
        <v>17.46</v>
      </c>
      <c r="H57" s="1">
        <v>18.239999999999998</v>
      </c>
      <c r="I57" s="6">
        <f>14+24</f>
        <v>38</v>
      </c>
      <c r="J57" s="6">
        <v>16.2</v>
      </c>
      <c r="K57" s="6">
        <v>2</v>
      </c>
      <c r="L57" s="6" t="s">
        <v>123</v>
      </c>
      <c r="M57" s="6"/>
      <c r="O57">
        <v>38.4461175</v>
      </c>
      <c r="P57" s="6">
        <f t="shared" si="17"/>
        <v>8.2297694250000006</v>
      </c>
      <c r="R57">
        <v>57.109259999999992</v>
      </c>
      <c r="S57" s="6">
        <f t="shared" si="18"/>
        <v>14.569003499999997</v>
      </c>
    </row>
    <row r="58" spans="1:19" x14ac:dyDescent="0.35">
      <c r="A58" s="6">
        <v>210</v>
      </c>
      <c r="B58" s="6" t="s">
        <v>107</v>
      </c>
      <c r="C58" s="6" t="s">
        <v>108</v>
      </c>
      <c r="D58" s="6" t="s">
        <v>66</v>
      </c>
      <c r="E58" s="6">
        <v>0.3</v>
      </c>
      <c r="F58" s="6">
        <v>1</v>
      </c>
      <c r="G58" s="1">
        <v>17.47</v>
      </c>
      <c r="H58" s="1">
        <v>18.25</v>
      </c>
      <c r="I58" s="6">
        <f>13+25</f>
        <v>38</v>
      </c>
      <c r="J58" s="6">
        <v>16.2</v>
      </c>
      <c r="K58" s="6">
        <v>3</v>
      </c>
      <c r="L58" s="6" t="s">
        <v>123</v>
      </c>
      <c r="M58" s="6"/>
      <c r="O58">
        <v>13.587654000000001</v>
      </c>
      <c r="P58" s="6">
        <f t="shared" si="17"/>
        <v>0.77223037500000047</v>
      </c>
      <c r="R58">
        <v>35.288849999999996</v>
      </c>
      <c r="S58" s="6">
        <f t="shared" si="18"/>
        <v>8.0228804999999976</v>
      </c>
    </row>
    <row r="59" spans="1:19" x14ac:dyDescent="0.35">
      <c r="A59" s="6">
        <v>211</v>
      </c>
      <c r="B59" s="6" t="s">
        <v>107</v>
      </c>
      <c r="C59" s="6" t="s">
        <v>109</v>
      </c>
      <c r="D59" s="6" t="s">
        <v>66</v>
      </c>
      <c r="E59" s="6">
        <v>0.3</v>
      </c>
      <c r="F59" s="6">
        <v>1</v>
      </c>
      <c r="G59" s="1">
        <v>17.48</v>
      </c>
      <c r="H59" s="1">
        <v>18.27</v>
      </c>
      <c r="I59" s="6">
        <v>39</v>
      </c>
      <c r="J59" s="6">
        <v>16.2</v>
      </c>
      <c r="K59" s="6">
        <v>4</v>
      </c>
      <c r="L59" s="6" t="s">
        <v>123</v>
      </c>
      <c r="M59" s="6"/>
      <c r="O59">
        <v>45.016204500000008</v>
      </c>
      <c r="P59" s="6">
        <f t="shared" si="17"/>
        <v>10.200795525000004</v>
      </c>
      <c r="R59">
        <v>44.596200000000003</v>
      </c>
      <c r="S59" s="6">
        <f t="shared" si="18"/>
        <v>10.8150855</v>
      </c>
    </row>
    <row r="60" spans="1:19" x14ac:dyDescent="0.35">
      <c r="A60" s="6">
        <v>212</v>
      </c>
      <c r="B60" s="6" t="s">
        <v>107</v>
      </c>
      <c r="C60" s="6" t="s">
        <v>109</v>
      </c>
      <c r="D60" s="6" t="s">
        <v>66</v>
      </c>
      <c r="E60" s="6">
        <v>0.3</v>
      </c>
      <c r="F60" s="6">
        <v>1</v>
      </c>
      <c r="G60" s="1">
        <v>17.53</v>
      </c>
      <c r="H60" s="1">
        <v>18.28</v>
      </c>
      <c r="I60" s="6">
        <v>35</v>
      </c>
      <c r="J60" s="6">
        <v>16.2</v>
      </c>
      <c r="K60" s="6">
        <v>2</v>
      </c>
      <c r="L60" s="6" t="s">
        <v>123</v>
      </c>
      <c r="M60" s="6"/>
      <c r="O60">
        <v>29.375474999999998</v>
      </c>
      <c r="P60" s="6">
        <f t="shared" si="17"/>
        <v>5.5085766749999996</v>
      </c>
      <c r="R60">
        <v>38.310329999999993</v>
      </c>
      <c r="S60" s="6">
        <f t="shared" si="18"/>
        <v>8.9293244999999981</v>
      </c>
    </row>
    <row r="61" spans="1:19" x14ac:dyDescent="0.35">
      <c r="A61" s="6">
        <v>213</v>
      </c>
      <c r="B61" s="6" t="s">
        <v>107</v>
      </c>
      <c r="C61" s="6" t="s">
        <v>109</v>
      </c>
      <c r="D61" s="6" t="s">
        <v>66</v>
      </c>
      <c r="E61" s="6">
        <v>0.3</v>
      </c>
      <c r="F61" s="6">
        <v>1</v>
      </c>
      <c r="G61" s="1">
        <v>17.54</v>
      </c>
      <c r="H61" s="1">
        <v>18.29</v>
      </c>
      <c r="I61" s="6">
        <v>35</v>
      </c>
      <c r="J61" s="6">
        <v>16.2</v>
      </c>
      <c r="K61" s="6">
        <v>3</v>
      </c>
      <c r="L61" s="6" t="s">
        <v>123</v>
      </c>
      <c r="M61" s="6"/>
      <c r="O61">
        <v>31.336694999999999</v>
      </c>
      <c r="P61" s="6">
        <f t="shared" si="17"/>
        <v>6.0969426750000002</v>
      </c>
      <c r="R61">
        <v>51.545900000000003</v>
      </c>
      <c r="S61" s="6">
        <f t="shared" si="18"/>
        <v>12.899995500000001</v>
      </c>
    </row>
    <row r="62" spans="1:19" x14ac:dyDescent="0.35">
      <c r="A62" s="6">
        <v>214</v>
      </c>
      <c r="B62" s="6" t="s">
        <v>107</v>
      </c>
      <c r="C62" s="6" t="s">
        <v>108</v>
      </c>
      <c r="D62" s="6" t="s">
        <v>66</v>
      </c>
      <c r="E62" s="6">
        <v>0.3</v>
      </c>
      <c r="F62" s="6">
        <v>1</v>
      </c>
      <c r="G62" s="1">
        <v>17.55</v>
      </c>
      <c r="H62" s="1">
        <v>18.309999999999999</v>
      </c>
      <c r="I62" s="6">
        <v>36</v>
      </c>
      <c r="J62" s="6">
        <v>16.2</v>
      </c>
      <c r="K62" s="6">
        <v>4</v>
      </c>
      <c r="L62" s="6" t="s">
        <v>123</v>
      </c>
      <c r="M62" s="6"/>
      <c r="O62">
        <v>19.618405499999998</v>
      </c>
      <c r="P62" s="6">
        <f t="shared" si="17"/>
        <v>2.5814558249999995</v>
      </c>
      <c r="R62">
        <v>102.83002499999999</v>
      </c>
      <c r="S62" s="6">
        <f t="shared" si="18"/>
        <v>28.285232999999998</v>
      </c>
    </row>
    <row r="63" spans="1:19" x14ac:dyDescent="0.35">
      <c r="A63" s="6">
        <v>215</v>
      </c>
      <c r="B63" s="6" t="s">
        <v>107</v>
      </c>
      <c r="C63" s="6" t="s">
        <v>108</v>
      </c>
      <c r="D63" s="6" t="s">
        <v>66</v>
      </c>
      <c r="E63" s="6">
        <v>0.3</v>
      </c>
      <c r="F63" s="6">
        <v>1</v>
      </c>
      <c r="G63" s="1">
        <v>17.55</v>
      </c>
      <c r="H63" s="1">
        <v>18.32</v>
      </c>
      <c r="I63" s="6">
        <v>37</v>
      </c>
      <c r="J63" s="6">
        <v>16.2</v>
      </c>
      <c r="K63" s="6">
        <v>2</v>
      </c>
      <c r="L63" s="6" t="s">
        <v>123</v>
      </c>
      <c r="M63" s="6"/>
      <c r="O63">
        <v>16.725606000000003</v>
      </c>
      <c r="P63" s="6">
        <f t="shared" si="17"/>
        <v>1.7136159750000011</v>
      </c>
      <c r="R63">
        <v>44.218874999999997</v>
      </c>
      <c r="S63" s="6">
        <f t="shared" si="18"/>
        <v>10.701887999999999</v>
      </c>
    </row>
    <row r="64" spans="1:19" x14ac:dyDescent="0.35">
      <c r="A64" s="6">
        <v>216</v>
      </c>
      <c r="B64" s="6" t="s">
        <v>107</v>
      </c>
      <c r="C64" s="6" t="s">
        <v>108</v>
      </c>
      <c r="D64" s="6" t="s">
        <v>66</v>
      </c>
      <c r="E64" s="6">
        <v>0.3</v>
      </c>
      <c r="F64" s="6">
        <v>1</v>
      </c>
      <c r="G64" s="1">
        <v>17.559999999999999</v>
      </c>
      <c r="H64" s="1">
        <v>18.329999999999998</v>
      </c>
      <c r="I64" s="6">
        <v>37</v>
      </c>
      <c r="J64" s="6">
        <v>16.2</v>
      </c>
      <c r="K64" s="6">
        <v>2</v>
      </c>
      <c r="L64" s="6" t="s">
        <v>123</v>
      </c>
      <c r="M64" s="6"/>
      <c r="O64">
        <v>17.559124499999999</v>
      </c>
      <c r="P64" s="6">
        <f t="shared" si="17"/>
        <v>1.9636715250000001</v>
      </c>
      <c r="R64">
        <v>44.396759999999993</v>
      </c>
      <c r="S64" s="6">
        <f t="shared" si="18"/>
        <v>10.755253499999997</v>
      </c>
    </row>
    <row r="65" spans="1:19" x14ac:dyDescent="0.35">
      <c r="A65" s="6">
        <v>217</v>
      </c>
      <c r="B65" s="6" t="s">
        <v>107</v>
      </c>
      <c r="C65" s="6" t="s">
        <v>108</v>
      </c>
      <c r="D65" s="6" t="s">
        <v>66</v>
      </c>
      <c r="E65" s="6">
        <v>0.3</v>
      </c>
      <c r="F65" s="6">
        <v>1</v>
      </c>
      <c r="G65" s="1">
        <v>17.57</v>
      </c>
      <c r="H65" s="1">
        <v>18.350000000000001</v>
      </c>
      <c r="I65" s="6">
        <v>38</v>
      </c>
      <c r="J65" s="6">
        <v>16.2</v>
      </c>
      <c r="K65" s="6">
        <v>3</v>
      </c>
      <c r="L65" s="6" t="s">
        <v>123</v>
      </c>
      <c r="M65" s="6"/>
      <c r="O65">
        <v>23.589876</v>
      </c>
      <c r="P65" s="6">
        <f t="shared" si="17"/>
        <v>3.7728969750000001</v>
      </c>
      <c r="R65">
        <v>90.504075000000014</v>
      </c>
      <c r="S65" s="6">
        <f t="shared" si="18"/>
        <v>24.587448000000006</v>
      </c>
    </row>
    <row r="66" spans="1:19" x14ac:dyDescent="0.35">
      <c r="A66" s="6">
        <v>218</v>
      </c>
      <c r="B66" s="6" t="s">
        <v>107</v>
      </c>
      <c r="C66" s="6" t="s">
        <v>109</v>
      </c>
      <c r="D66" s="6" t="s">
        <v>66</v>
      </c>
      <c r="E66" s="6">
        <v>0.3</v>
      </c>
      <c r="F66" s="6">
        <v>1</v>
      </c>
      <c r="G66" s="1">
        <v>17.57</v>
      </c>
      <c r="H66" s="1">
        <v>18.350000000000001</v>
      </c>
      <c r="I66" s="6">
        <v>38</v>
      </c>
      <c r="J66" s="6">
        <v>16.2</v>
      </c>
      <c r="K66" s="6" t="s">
        <v>125</v>
      </c>
      <c r="L66" s="6" t="s">
        <v>123</v>
      </c>
      <c r="M66" s="6"/>
      <c r="O66">
        <v>17.215910999999998</v>
      </c>
      <c r="P66" s="6">
        <f t="shared" si="17"/>
        <v>1.8607074749999999</v>
      </c>
      <c r="R66">
        <v>21.830925000000001</v>
      </c>
      <c r="S66" s="6">
        <f t="shared" si="18"/>
        <v>3.9855029999999996</v>
      </c>
    </row>
    <row r="67" spans="1:19" x14ac:dyDescent="0.35">
      <c r="A67" s="6">
        <v>219</v>
      </c>
      <c r="B67" s="6" t="s">
        <v>107</v>
      </c>
      <c r="C67" s="6" t="s">
        <v>21</v>
      </c>
      <c r="D67" s="6" t="s">
        <v>29</v>
      </c>
      <c r="E67" s="6">
        <v>6</v>
      </c>
      <c r="F67" s="6">
        <v>1</v>
      </c>
      <c r="G67" s="1">
        <v>18.47</v>
      </c>
      <c r="H67" s="1">
        <v>19.2</v>
      </c>
      <c r="I67" s="6">
        <v>33</v>
      </c>
      <c r="J67" s="6">
        <v>16.2</v>
      </c>
      <c r="K67" s="6">
        <v>665</v>
      </c>
      <c r="L67" s="6"/>
      <c r="M67" s="6"/>
      <c r="O67">
        <v>123.710157</v>
      </c>
      <c r="P67" s="6">
        <f t="shared" si="17"/>
        <v>676.17962549999993</v>
      </c>
      <c r="R67">
        <v>378.92070999999999</v>
      </c>
      <c r="S67" s="6">
        <f t="shared" si="18"/>
        <v>2222.2487700000001</v>
      </c>
    </row>
    <row r="68" spans="1:19" x14ac:dyDescent="0.35">
      <c r="A68" s="6">
        <v>220</v>
      </c>
      <c r="B68" s="6" t="s">
        <v>107</v>
      </c>
      <c r="C68" s="6" t="s">
        <v>124</v>
      </c>
      <c r="D68" s="6" t="s">
        <v>29</v>
      </c>
      <c r="E68" s="6">
        <v>5</v>
      </c>
      <c r="F68" s="6">
        <v>1</v>
      </c>
      <c r="G68" s="1">
        <v>18.489999999999998</v>
      </c>
      <c r="H68" s="1">
        <v>19.25</v>
      </c>
      <c r="I68" s="6">
        <v>31</v>
      </c>
      <c r="J68" s="6">
        <v>16.2</v>
      </c>
      <c r="K68" s="6">
        <v>482</v>
      </c>
      <c r="L68" s="6"/>
      <c r="M68" s="6"/>
      <c r="O68">
        <v>58.254439500000004</v>
      </c>
      <c r="P68" s="6">
        <f t="shared" si="17"/>
        <v>236.20443375000002</v>
      </c>
      <c r="R68">
        <v>234.97710000000001</v>
      </c>
      <c r="S68" s="6">
        <f t="shared" si="18"/>
        <v>1132.155925</v>
      </c>
    </row>
    <row r="69" spans="1:19" x14ac:dyDescent="0.35">
      <c r="A69" s="6">
        <v>221</v>
      </c>
      <c r="B69" s="6" t="s">
        <v>107</v>
      </c>
      <c r="C69" s="6" t="s">
        <v>124</v>
      </c>
      <c r="D69" s="6" t="s">
        <v>29</v>
      </c>
      <c r="E69" s="6">
        <v>5</v>
      </c>
      <c r="F69" s="6">
        <v>1</v>
      </c>
      <c r="G69" s="1">
        <v>18.54</v>
      </c>
      <c r="H69" s="1">
        <v>19.32</v>
      </c>
      <c r="I69" s="6">
        <v>38</v>
      </c>
      <c r="J69" s="6">
        <v>16.2</v>
      </c>
      <c r="K69" s="6">
        <v>395</v>
      </c>
      <c r="L69" s="6"/>
      <c r="M69" s="6"/>
      <c r="O69">
        <v>74.385473999999988</v>
      </c>
      <c r="P69" s="6">
        <f t="shared" si="17"/>
        <v>316.85960624999996</v>
      </c>
      <c r="R69">
        <v>145.2576</v>
      </c>
      <c r="S69" s="6">
        <f t="shared" si="18"/>
        <v>683.55842499999994</v>
      </c>
    </row>
    <row r="70" spans="1:19" x14ac:dyDescent="0.35">
      <c r="A70" s="6">
        <v>222</v>
      </c>
      <c r="B70" s="6" t="s">
        <v>107</v>
      </c>
      <c r="C70" s="6" t="s">
        <v>124</v>
      </c>
      <c r="D70" s="6" t="s">
        <v>29</v>
      </c>
      <c r="E70" s="6">
        <v>5</v>
      </c>
      <c r="F70" s="6">
        <v>1</v>
      </c>
      <c r="G70" s="1">
        <v>18.559999999999999</v>
      </c>
      <c r="H70" s="1">
        <v>19.34</v>
      </c>
      <c r="I70" s="6">
        <v>38</v>
      </c>
      <c r="J70" s="6">
        <v>16.2</v>
      </c>
      <c r="K70" s="6">
        <v>422</v>
      </c>
      <c r="L70" s="6"/>
      <c r="M70" s="6"/>
      <c r="O70">
        <v>51.439200000000007</v>
      </c>
      <c r="P70" s="6">
        <f t="shared" si="17"/>
        <v>202.12823625000004</v>
      </c>
      <c r="R70">
        <v>143.99969499999997</v>
      </c>
      <c r="S70" s="6">
        <f t="shared" si="18"/>
        <v>677.2688999999998</v>
      </c>
    </row>
    <row r="71" spans="1:19" x14ac:dyDescent="0.35">
      <c r="A71" s="6">
        <v>223</v>
      </c>
      <c r="B71" s="6" t="s">
        <v>107</v>
      </c>
      <c r="C71" s="6" t="s">
        <v>124</v>
      </c>
      <c r="D71" s="6" t="s">
        <v>29</v>
      </c>
      <c r="E71" s="6">
        <v>5</v>
      </c>
      <c r="F71" s="6">
        <v>1</v>
      </c>
      <c r="G71" s="1">
        <v>18.579999999999998</v>
      </c>
      <c r="H71" s="1">
        <v>19.350000000000001</v>
      </c>
      <c r="I71" s="6">
        <v>37</v>
      </c>
      <c r="J71" s="6">
        <v>16.2</v>
      </c>
      <c r="K71" s="6">
        <v>421</v>
      </c>
      <c r="L71" s="6"/>
      <c r="M71" s="6"/>
      <c r="O71">
        <v>24.570486000000002</v>
      </c>
      <c r="P71" s="6">
        <f t="shared" si="17"/>
        <v>67.784666250000015</v>
      </c>
      <c r="R71">
        <v>192.19406500000002</v>
      </c>
      <c r="S71" s="6">
        <f t="shared" si="18"/>
        <v>918.24075000000005</v>
      </c>
    </row>
    <row r="72" spans="1:19" x14ac:dyDescent="0.35">
      <c r="A72" s="6">
        <v>224</v>
      </c>
      <c r="B72" s="6" t="s">
        <v>107</v>
      </c>
      <c r="C72" s="6" t="s">
        <v>124</v>
      </c>
      <c r="D72" s="6" t="s">
        <v>29</v>
      </c>
      <c r="E72" s="6">
        <v>5</v>
      </c>
      <c r="F72" s="6">
        <v>1</v>
      </c>
      <c r="G72" s="1">
        <v>19.010000000000002</v>
      </c>
      <c r="H72" s="1">
        <v>19.36</v>
      </c>
      <c r="I72" s="6">
        <v>35</v>
      </c>
      <c r="J72" s="6">
        <v>16.2</v>
      </c>
      <c r="K72" s="6">
        <v>338</v>
      </c>
      <c r="L72" s="6"/>
      <c r="M72" s="6"/>
      <c r="O72">
        <v>61.392391500000002</v>
      </c>
      <c r="P72" s="6">
        <f t="shared" si="17"/>
        <v>251.89419375</v>
      </c>
      <c r="R72">
        <v>126.34033999999998</v>
      </c>
      <c r="S72" s="6">
        <f t="shared" si="18"/>
        <v>588.97212500000001</v>
      </c>
    </row>
    <row r="73" spans="1:19" x14ac:dyDescent="0.35">
      <c r="A73" s="6">
        <v>225</v>
      </c>
      <c r="B73" s="6" t="s">
        <v>107</v>
      </c>
      <c r="C73" s="6" t="s">
        <v>124</v>
      </c>
      <c r="D73" s="6" t="s">
        <v>29</v>
      </c>
      <c r="E73" s="6">
        <v>5</v>
      </c>
      <c r="F73" s="6">
        <v>1</v>
      </c>
      <c r="G73" s="1">
        <v>19.02</v>
      </c>
      <c r="H73" s="1">
        <v>19.36</v>
      </c>
      <c r="I73" s="6">
        <v>34</v>
      </c>
      <c r="J73" s="6">
        <v>16.2</v>
      </c>
      <c r="K73" s="6">
        <v>394</v>
      </c>
      <c r="L73" s="6"/>
      <c r="M73" s="6"/>
      <c r="O73">
        <v>63.647794500000003</v>
      </c>
      <c r="P73" s="6">
        <f t="shared" si="17"/>
        <v>263.17120875000001</v>
      </c>
      <c r="R73">
        <v>127.35615</v>
      </c>
      <c r="S73" s="6">
        <f t="shared" si="18"/>
        <v>594.05117500000006</v>
      </c>
    </row>
    <row r="74" spans="1:19" x14ac:dyDescent="0.35">
      <c r="A74" s="6">
        <v>226</v>
      </c>
      <c r="B74" s="6" t="s">
        <v>107</v>
      </c>
      <c r="C74" s="6" t="s">
        <v>124</v>
      </c>
      <c r="D74" s="6" t="s">
        <v>29</v>
      </c>
      <c r="E74" s="6">
        <v>5</v>
      </c>
      <c r="F74" s="6">
        <v>1</v>
      </c>
      <c r="G74" s="1">
        <v>19.059999999999999</v>
      </c>
      <c r="H74" s="1">
        <v>19.37</v>
      </c>
      <c r="I74" s="6">
        <v>31</v>
      </c>
      <c r="J74" s="6">
        <v>16.2</v>
      </c>
      <c r="K74" s="6">
        <v>485</v>
      </c>
      <c r="L74" s="6"/>
      <c r="M74" s="6"/>
      <c r="O74">
        <v>26.2865535</v>
      </c>
      <c r="P74" s="6">
        <f t="shared" si="17"/>
        <v>76.36500375</v>
      </c>
      <c r="R74">
        <v>201.67783999999997</v>
      </c>
      <c r="S74" s="6">
        <f t="shared" si="18"/>
        <v>965.65962499999978</v>
      </c>
    </row>
    <row r="75" spans="1:19" x14ac:dyDescent="0.35">
      <c r="A75" s="6">
        <v>227</v>
      </c>
      <c r="B75" s="6" t="s">
        <v>107</v>
      </c>
      <c r="C75" s="6" t="s">
        <v>124</v>
      </c>
      <c r="D75" s="6" t="s">
        <v>29</v>
      </c>
      <c r="E75" s="6">
        <v>5</v>
      </c>
      <c r="F75" s="6">
        <v>1</v>
      </c>
      <c r="G75" s="1">
        <v>19.079999999999998</v>
      </c>
      <c r="H75" s="1">
        <v>19.38</v>
      </c>
      <c r="I75" s="6">
        <v>30</v>
      </c>
      <c r="J75" s="6">
        <v>16.2</v>
      </c>
      <c r="K75" s="6">
        <v>400</v>
      </c>
      <c r="L75" s="6"/>
      <c r="M75" s="6"/>
      <c r="O75">
        <v>32.709549000000003</v>
      </c>
      <c r="P75" s="6">
        <f t="shared" si="17"/>
        <v>108.47998125000002</v>
      </c>
      <c r="R75">
        <v>75.50518000000001</v>
      </c>
      <c r="S75" s="6">
        <f t="shared" si="18"/>
        <v>334.79632500000008</v>
      </c>
    </row>
    <row r="76" spans="1:19" x14ac:dyDescent="0.35">
      <c r="A76" s="6">
        <v>228</v>
      </c>
      <c r="B76" s="6" t="s">
        <v>107</v>
      </c>
      <c r="C76" s="6" t="s">
        <v>124</v>
      </c>
      <c r="D76" s="6" t="s">
        <v>29</v>
      </c>
      <c r="E76" s="6">
        <v>5</v>
      </c>
      <c r="F76" s="6">
        <v>1</v>
      </c>
      <c r="G76" s="1">
        <v>19.11</v>
      </c>
      <c r="H76" s="1">
        <v>19.399999999999999</v>
      </c>
      <c r="I76" s="6">
        <v>29</v>
      </c>
      <c r="J76" s="6">
        <v>16.2</v>
      </c>
      <c r="K76" s="6">
        <v>417</v>
      </c>
      <c r="L76" s="6"/>
      <c r="M76" s="6"/>
      <c r="O76">
        <v>44.623960500000003</v>
      </c>
      <c r="P76" s="6">
        <f t="shared" si="17"/>
        <v>168.05203875000004</v>
      </c>
      <c r="R76">
        <v>104.00512999999999</v>
      </c>
      <c r="S76" s="6">
        <f t="shared" si="18"/>
        <v>477.29607499999997</v>
      </c>
    </row>
    <row r="77" spans="1:19" x14ac:dyDescent="0.35">
      <c r="A77" s="6">
        <v>229</v>
      </c>
      <c r="B77" s="6" t="s">
        <v>107</v>
      </c>
      <c r="C77" s="6" t="s">
        <v>124</v>
      </c>
      <c r="D77" s="6" t="s">
        <v>29</v>
      </c>
      <c r="E77" s="6">
        <v>5</v>
      </c>
      <c r="F77" s="6">
        <v>1</v>
      </c>
      <c r="G77" s="1">
        <v>19.14</v>
      </c>
      <c r="H77" s="1">
        <v>19.41</v>
      </c>
      <c r="I77" s="6">
        <f>41-14</f>
        <v>27</v>
      </c>
      <c r="J77" s="6">
        <v>16.2</v>
      </c>
      <c r="K77" s="6">
        <v>199</v>
      </c>
      <c r="L77" s="6"/>
      <c r="M77" s="6"/>
      <c r="O77">
        <v>43.054984500000003</v>
      </c>
      <c r="P77" s="6">
        <f t="shared" si="17"/>
        <v>160.20715875000002</v>
      </c>
      <c r="R77">
        <v>159.93187500000002</v>
      </c>
      <c r="S77" s="6">
        <f t="shared" si="18"/>
        <v>756.92980000000011</v>
      </c>
    </row>
    <row r="78" spans="1:19" x14ac:dyDescent="0.35">
      <c r="A78" s="6">
        <v>230</v>
      </c>
      <c r="B78" s="6" t="s">
        <v>107</v>
      </c>
      <c r="C78" s="6" t="s">
        <v>26</v>
      </c>
      <c r="D78" s="6" t="s">
        <v>29</v>
      </c>
      <c r="E78" s="6">
        <v>4</v>
      </c>
      <c r="F78" s="6">
        <v>1</v>
      </c>
      <c r="G78" s="1">
        <v>19.170000000000002</v>
      </c>
      <c r="H78" s="1">
        <v>19.420000000000002</v>
      </c>
      <c r="I78" s="6">
        <v>28</v>
      </c>
      <c r="J78" s="6">
        <v>16.2</v>
      </c>
      <c r="K78" s="6">
        <v>208</v>
      </c>
      <c r="L78" s="6"/>
      <c r="M78" s="6"/>
      <c r="O78">
        <v>23.8350285</v>
      </c>
      <c r="P78" s="6">
        <f t="shared" si="17"/>
        <v>51.285903000000005</v>
      </c>
      <c r="R78">
        <v>130.50052500000004</v>
      </c>
      <c r="S78" s="6">
        <f t="shared" si="18"/>
        <v>487.81844000000012</v>
      </c>
    </row>
    <row r="79" spans="1:19" x14ac:dyDescent="0.35">
      <c r="A79" s="6">
        <v>231</v>
      </c>
      <c r="B79" s="6" t="s">
        <v>107</v>
      </c>
      <c r="C79" s="6" t="s">
        <v>26</v>
      </c>
      <c r="D79" s="6" t="s">
        <v>29</v>
      </c>
      <c r="E79" s="6">
        <v>2.5</v>
      </c>
      <c r="F79" s="6">
        <v>1</v>
      </c>
      <c r="G79" s="1">
        <v>19.45</v>
      </c>
      <c r="H79" s="1">
        <v>20.18</v>
      </c>
      <c r="I79" s="6">
        <v>33</v>
      </c>
      <c r="J79" s="6">
        <v>16.2</v>
      </c>
      <c r="K79" s="6">
        <v>168</v>
      </c>
      <c r="L79" s="6"/>
      <c r="M79" s="6"/>
      <c r="O79">
        <v>19.716466499999999</v>
      </c>
      <c r="P79" s="6">
        <f t="shared" si="17"/>
        <v>21.757284375000001</v>
      </c>
      <c r="R79">
        <v>179.12225999999998</v>
      </c>
      <c r="S79" s="6">
        <f t="shared" si="18"/>
        <v>426.44086249999992</v>
      </c>
    </row>
    <row r="80" spans="1:19" x14ac:dyDescent="0.35">
      <c r="A80" s="6">
        <v>232</v>
      </c>
      <c r="B80" s="6" t="s">
        <v>107</v>
      </c>
      <c r="C80" s="6" t="s">
        <v>26</v>
      </c>
      <c r="D80" s="6" t="s">
        <v>29</v>
      </c>
      <c r="E80" s="6">
        <v>2.5</v>
      </c>
      <c r="F80" s="6">
        <v>1</v>
      </c>
      <c r="G80" s="1">
        <v>19.48</v>
      </c>
      <c r="H80" s="1">
        <v>20.21</v>
      </c>
      <c r="I80" s="6">
        <v>33</v>
      </c>
      <c r="J80" s="6">
        <v>16.2</v>
      </c>
      <c r="K80" s="6">
        <v>149</v>
      </c>
      <c r="L80" s="6"/>
      <c r="M80" s="6"/>
      <c r="O80">
        <v>21.873808499999999</v>
      </c>
      <c r="P80" s="6">
        <f t="shared" si="17"/>
        <v>27.150639375000001</v>
      </c>
      <c r="R80">
        <v>87.312925000000007</v>
      </c>
      <c r="S80" s="6">
        <f t="shared" si="18"/>
        <v>196.91752500000001</v>
      </c>
    </row>
    <row r="81" spans="1:19" x14ac:dyDescent="0.35">
      <c r="A81" s="6">
        <v>233</v>
      </c>
      <c r="B81" s="6" t="s">
        <v>107</v>
      </c>
      <c r="C81" s="6" t="s">
        <v>26</v>
      </c>
      <c r="D81" s="6" t="s">
        <v>29</v>
      </c>
      <c r="E81" s="6">
        <v>2.5</v>
      </c>
      <c r="F81" s="6">
        <v>1</v>
      </c>
      <c r="G81" s="1">
        <v>19.489999999999998</v>
      </c>
      <c r="H81" s="1">
        <v>20.22</v>
      </c>
      <c r="I81" s="6">
        <v>33</v>
      </c>
      <c r="J81" s="6">
        <v>16.2</v>
      </c>
      <c r="K81" s="6">
        <v>127</v>
      </c>
      <c r="L81" s="6"/>
      <c r="M81" s="6"/>
      <c r="O81" t="e">
        <v>#DIV/0!</v>
      </c>
      <c r="P81" s="6" t="e">
        <f t="shared" si="17"/>
        <v>#DIV/0!</v>
      </c>
      <c r="R81">
        <v>102.94242000000001</v>
      </c>
      <c r="S81" s="6">
        <f t="shared" si="18"/>
        <v>235.99126250000006</v>
      </c>
    </row>
    <row r="82" spans="1:19" x14ac:dyDescent="0.35">
      <c r="A82" s="6">
        <v>234</v>
      </c>
      <c r="B82" s="6" t="s">
        <v>107</v>
      </c>
      <c r="C82" s="6" t="s">
        <v>26</v>
      </c>
      <c r="D82" s="6" t="s">
        <v>29</v>
      </c>
      <c r="E82" s="6">
        <v>2.5</v>
      </c>
      <c r="F82" s="6">
        <v>1</v>
      </c>
      <c r="G82" s="1">
        <v>19.510000000000002</v>
      </c>
      <c r="H82" s="1">
        <v>20.23</v>
      </c>
      <c r="I82" s="6">
        <v>32</v>
      </c>
      <c r="J82" s="6">
        <v>16.2</v>
      </c>
      <c r="K82" s="6">
        <v>110</v>
      </c>
      <c r="L82" s="6"/>
      <c r="M82" s="6"/>
      <c r="O82">
        <v>20.255801999999999</v>
      </c>
      <c r="P82" s="6">
        <f t="shared" si="17"/>
        <v>23.105623125000001</v>
      </c>
      <c r="R82">
        <v>152.59825000000001</v>
      </c>
      <c r="S82" s="6">
        <f t="shared" si="18"/>
        <v>360.13083749999998</v>
      </c>
    </row>
    <row r="83" spans="1:19" x14ac:dyDescent="0.35">
      <c r="A83" s="6">
        <v>235</v>
      </c>
      <c r="B83" s="6" t="s">
        <v>107</v>
      </c>
      <c r="C83" s="6" t="s">
        <v>26</v>
      </c>
      <c r="D83" s="6" t="s">
        <v>29</v>
      </c>
      <c r="E83" s="6">
        <v>2.5</v>
      </c>
      <c r="F83" s="6">
        <v>1</v>
      </c>
      <c r="G83" s="1">
        <v>19.52</v>
      </c>
      <c r="H83" s="1">
        <v>20.239999999999998</v>
      </c>
      <c r="I83" s="6">
        <v>32</v>
      </c>
      <c r="J83" s="6">
        <v>16.2</v>
      </c>
      <c r="K83" s="6">
        <v>95</v>
      </c>
      <c r="L83" s="6"/>
      <c r="M83" s="6"/>
      <c r="O83">
        <v>22.511204999999997</v>
      </c>
      <c r="P83" s="6">
        <f t="shared" si="17"/>
        <v>28.744130624999997</v>
      </c>
      <c r="R83">
        <v>136.27287000000001</v>
      </c>
      <c r="S83" s="6">
        <f t="shared" si="18"/>
        <v>319.3173875</v>
      </c>
    </row>
    <row r="84" spans="1:19" x14ac:dyDescent="0.35">
      <c r="A84" s="6">
        <v>236</v>
      </c>
      <c r="B84" s="6" t="s">
        <v>107</v>
      </c>
      <c r="C84" s="6" t="s">
        <v>26</v>
      </c>
      <c r="D84" s="6" t="s">
        <v>29</v>
      </c>
      <c r="E84" s="6">
        <v>2.5</v>
      </c>
      <c r="F84" s="6">
        <v>1</v>
      </c>
      <c r="G84" s="1">
        <v>19.53</v>
      </c>
      <c r="H84" s="1">
        <v>20.260000000000002</v>
      </c>
      <c r="I84" s="6">
        <v>33</v>
      </c>
      <c r="J84" s="6">
        <v>16.2</v>
      </c>
      <c r="K84" s="6">
        <v>89</v>
      </c>
      <c r="L84" s="6"/>
      <c r="M84" s="6"/>
      <c r="O84">
        <v>22.952479499999999</v>
      </c>
      <c r="P84" s="6">
        <f t="shared" si="17"/>
        <v>29.847316875000001</v>
      </c>
      <c r="R84">
        <v>87.678039999999996</v>
      </c>
      <c r="S84" s="6">
        <f t="shared" si="18"/>
        <v>197.83031249999999</v>
      </c>
    </row>
    <row r="85" spans="1:19" x14ac:dyDescent="0.35">
      <c r="A85" s="6">
        <v>237</v>
      </c>
      <c r="B85" s="6" t="s">
        <v>107</v>
      </c>
      <c r="C85" s="6" t="s">
        <v>26</v>
      </c>
      <c r="D85" s="6" t="s">
        <v>29</v>
      </c>
      <c r="E85" s="6">
        <v>2.5</v>
      </c>
      <c r="F85" s="6">
        <v>1</v>
      </c>
      <c r="G85" s="1">
        <v>19.55</v>
      </c>
      <c r="H85" s="1">
        <v>20.27</v>
      </c>
      <c r="I85" s="6">
        <v>32</v>
      </c>
      <c r="J85" s="6">
        <v>16.2</v>
      </c>
      <c r="K85" s="6">
        <v>98</v>
      </c>
      <c r="L85" s="6"/>
      <c r="M85" s="6"/>
      <c r="O85">
        <v>18.098459999999999</v>
      </c>
      <c r="P85" s="6">
        <f t="shared" si="17"/>
        <v>17.712268125000001</v>
      </c>
      <c r="R85">
        <v>118.30034999999999</v>
      </c>
      <c r="S85" s="6">
        <f t="shared" si="18"/>
        <v>274.38608750000003</v>
      </c>
    </row>
    <row r="86" spans="1:19" x14ac:dyDescent="0.35">
      <c r="A86" s="6">
        <v>238</v>
      </c>
      <c r="B86" s="6" t="s">
        <v>107</v>
      </c>
      <c r="C86" s="6" t="s">
        <v>26</v>
      </c>
      <c r="D86" s="6" t="s">
        <v>29</v>
      </c>
      <c r="E86" s="6">
        <v>2</v>
      </c>
      <c r="F86" s="6">
        <v>1</v>
      </c>
      <c r="G86" s="1">
        <v>19.579999999999998</v>
      </c>
      <c r="H86" s="1">
        <v>20.32</v>
      </c>
      <c r="I86" s="6">
        <v>34</v>
      </c>
      <c r="J86" s="6">
        <v>16.2</v>
      </c>
      <c r="K86" s="6">
        <v>68</v>
      </c>
      <c r="L86" s="6"/>
      <c r="M86" s="6"/>
      <c r="O86">
        <v>22.707327000000003</v>
      </c>
      <c r="P86" s="6">
        <f t="shared" si="17"/>
        <v>23.387548500000008</v>
      </c>
      <c r="R86">
        <v>123.617935</v>
      </c>
      <c r="S86" s="6">
        <f t="shared" si="18"/>
        <v>230.14404000000002</v>
      </c>
    </row>
    <row r="87" spans="1:19" x14ac:dyDescent="0.35">
      <c r="A87" s="6">
        <v>239</v>
      </c>
      <c r="B87" s="6" t="s">
        <v>107</v>
      </c>
      <c r="C87" s="6" t="s">
        <v>26</v>
      </c>
      <c r="D87" s="6" t="s">
        <v>66</v>
      </c>
      <c r="E87" s="6">
        <v>0.4</v>
      </c>
      <c r="F87" s="6">
        <v>1</v>
      </c>
      <c r="G87" s="1">
        <v>20.010000000000002</v>
      </c>
      <c r="H87" s="1">
        <v>20.34</v>
      </c>
      <c r="I87" s="6">
        <v>33</v>
      </c>
      <c r="J87" s="6">
        <v>16.2</v>
      </c>
      <c r="K87" s="6">
        <v>24</v>
      </c>
      <c r="L87" s="6"/>
      <c r="M87" s="6"/>
      <c r="O87">
        <v>23.491814999999999</v>
      </c>
      <c r="P87" s="6">
        <f t="shared" si="17"/>
        <v>4.9913049000000003</v>
      </c>
      <c r="R87">
        <v>94.827179999999998</v>
      </c>
      <c r="S87" s="6">
        <f t="shared" si="18"/>
        <v>34.512505999999995</v>
      </c>
    </row>
    <row r="88" spans="1:19" x14ac:dyDescent="0.35">
      <c r="A88" s="6">
        <v>240</v>
      </c>
      <c r="B88" s="6" t="s">
        <v>107</v>
      </c>
      <c r="C88" s="6" t="s">
        <v>26</v>
      </c>
      <c r="D88" s="6" t="s">
        <v>66</v>
      </c>
      <c r="E88" s="6">
        <v>0.4</v>
      </c>
      <c r="F88" s="6">
        <v>1</v>
      </c>
      <c r="G88" s="1">
        <v>20.02</v>
      </c>
      <c r="H88" s="1">
        <v>20.350000000000001</v>
      </c>
      <c r="I88" s="6">
        <v>33</v>
      </c>
      <c r="J88" s="6">
        <v>16.2</v>
      </c>
      <c r="K88" s="6">
        <v>24</v>
      </c>
      <c r="L88" s="6"/>
      <c r="M88" s="6"/>
      <c r="O88">
        <v>19.128100499999999</v>
      </c>
      <c r="P88" s="6">
        <f t="shared" si="17"/>
        <v>3.2458191000000003</v>
      </c>
      <c r="R88">
        <v>147.39888000000002</v>
      </c>
      <c r="S88" s="6">
        <f t="shared" si="18"/>
        <v>55.54118600000001</v>
      </c>
    </row>
    <row r="89" spans="1:19" x14ac:dyDescent="0.35">
      <c r="A89" s="6">
        <v>241</v>
      </c>
      <c r="B89" s="6" t="s">
        <v>107</v>
      </c>
      <c r="C89" s="6" t="s">
        <v>26</v>
      </c>
      <c r="D89" s="6" t="s">
        <v>66</v>
      </c>
      <c r="E89" s="6">
        <v>0.4</v>
      </c>
      <c r="F89" s="6">
        <v>1</v>
      </c>
      <c r="G89" s="1">
        <v>20.03</v>
      </c>
      <c r="H89" s="1">
        <v>20.36</v>
      </c>
      <c r="I89" s="6">
        <v>33</v>
      </c>
      <c r="J89" s="6">
        <v>16.2</v>
      </c>
      <c r="K89" s="6">
        <v>31</v>
      </c>
      <c r="L89" s="6"/>
      <c r="M89" s="6"/>
      <c r="O89">
        <v>33.297915000000003</v>
      </c>
      <c r="P89" s="6">
        <f t="shared" si="17"/>
        <v>8.9137449000000029</v>
      </c>
      <c r="R89">
        <v>197.28705000000002</v>
      </c>
      <c r="S89" s="6">
        <f t="shared" si="18"/>
        <v>75.496454000000014</v>
      </c>
    </row>
    <row r="90" spans="1:19" x14ac:dyDescent="0.35">
      <c r="A90" s="6">
        <v>242</v>
      </c>
      <c r="B90" s="6" t="s">
        <v>107</v>
      </c>
      <c r="C90" s="6" t="s">
        <v>26</v>
      </c>
      <c r="D90" s="6" t="s">
        <v>29</v>
      </c>
      <c r="E90" s="6">
        <v>2</v>
      </c>
      <c r="F90" s="6">
        <v>1</v>
      </c>
      <c r="G90" s="1">
        <v>20.04</v>
      </c>
      <c r="H90" s="1">
        <v>20.37</v>
      </c>
      <c r="I90" s="6">
        <v>33</v>
      </c>
      <c r="J90" s="6">
        <v>16.2</v>
      </c>
      <c r="K90" s="6">
        <v>40</v>
      </c>
      <c r="L90" s="6"/>
      <c r="M90" s="6"/>
      <c r="O90">
        <v>18.392643000000003</v>
      </c>
      <c r="P90" s="6">
        <f t="shared" si="17"/>
        <v>14.758180500000009</v>
      </c>
      <c r="R90">
        <v>74.056029999999993</v>
      </c>
      <c r="S90" s="6">
        <f t="shared" si="18"/>
        <v>131.02022999999997</v>
      </c>
    </row>
    <row r="91" spans="1:19" x14ac:dyDescent="0.35">
      <c r="A91" s="6">
        <v>243</v>
      </c>
      <c r="B91" s="6" t="s">
        <v>107</v>
      </c>
      <c r="C91" s="6" t="s">
        <v>26</v>
      </c>
      <c r="D91" s="6" t="s">
        <v>29</v>
      </c>
      <c r="E91" s="6">
        <v>2</v>
      </c>
      <c r="F91" s="6">
        <v>1</v>
      </c>
      <c r="G91" s="1">
        <v>20.07</v>
      </c>
      <c r="H91" s="1">
        <v>20.38</v>
      </c>
      <c r="I91" s="6">
        <v>31</v>
      </c>
      <c r="J91" s="6">
        <v>16.2</v>
      </c>
      <c r="K91" s="6">
        <v>36</v>
      </c>
      <c r="L91" s="6"/>
      <c r="M91" s="6"/>
      <c r="O91">
        <v>19.961618999999999</v>
      </c>
      <c r="P91" s="6">
        <f t="shared" si="17"/>
        <v>17.8961325</v>
      </c>
      <c r="R91">
        <v>82.960570000000004</v>
      </c>
      <c r="S91" s="6">
        <f t="shared" si="18"/>
        <v>148.82931000000002</v>
      </c>
    </row>
    <row r="92" spans="1:19" x14ac:dyDescent="0.35">
      <c r="A92" s="6">
        <v>244</v>
      </c>
      <c r="B92" s="6" t="s">
        <v>107</v>
      </c>
      <c r="C92" s="6" t="s">
        <v>26</v>
      </c>
      <c r="D92" s="6" t="s">
        <v>29</v>
      </c>
      <c r="E92" s="6">
        <v>2.5</v>
      </c>
      <c r="F92" s="6">
        <v>1</v>
      </c>
      <c r="G92" s="1">
        <v>20.09</v>
      </c>
      <c r="H92" s="1">
        <v>20.39</v>
      </c>
      <c r="I92" s="6">
        <v>30</v>
      </c>
      <c r="J92" s="6">
        <v>16.2</v>
      </c>
      <c r="K92" s="6">
        <v>45</v>
      </c>
      <c r="L92" s="6"/>
      <c r="M92" s="6"/>
      <c r="O92">
        <v>19.863558000000001</v>
      </c>
      <c r="P92" s="6">
        <f>(O92-AVERAGE($O$93,$O$94))*E92</f>
        <v>22.125013125000006</v>
      </c>
      <c r="R92">
        <v>38.852499999999992</v>
      </c>
      <c r="S92" s="6">
        <f t="shared" si="18"/>
        <v>75.766462499999975</v>
      </c>
    </row>
    <row r="93" spans="1:19" x14ac:dyDescent="0.35">
      <c r="A93" s="6">
        <v>245</v>
      </c>
      <c r="B93" s="6" t="s">
        <v>107</v>
      </c>
      <c r="C93" s="6" t="s">
        <v>32</v>
      </c>
      <c r="D93" s="6" t="s">
        <v>29</v>
      </c>
      <c r="E93" s="6">
        <v>5</v>
      </c>
      <c r="F93" s="6" t="s">
        <v>31</v>
      </c>
      <c r="G93" s="1">
        <v>20.149999999999999</v>
      </c>
      <c r="H93" s="1">
        <v>20.55</v>
      </c>
      <c r="I93" s="6">
        <v>40</v>
      </c>
      <c r="J93" s="6">
        <v>16.2</v>
      </c>
      <c r="K93" s="6" t="s">
        <v>31</v>
      </c>
      <c r="L93" s="6"/>
      <c r="M93" s="6"/>
      <c r="O93">
        <v>9.1749089999999995</v>
      </c>
      <c r="P93" s="6">
        <f t="shared" ref="P93:P95" si="19">(O93-AVERAGE($O$93,$O$94))*E93</f>
        <v>-9.1932187499999962</v>
      </c>
      <c r="R93">
        <v>5.9981950000000008</v>
      </c>
      <c r="S93" s="6">
        <f t="shared" si="18"/>
        <v>-12.7386</v>
      </c>
    </row>
    <row r="94" spans="1:19" x14ac:dyDescent="0.35">
      <c r="A94" s="6">
        <v>246</v>
      </c>
      <c r="B94" s="6" t="s">
        <v>107</v>
      </c>
      <c r="C94" s="6" t="s">
        <v>34</v>
      </c>
      <c r="D94" s="6" t="s">
        <v>66</v>
      </c>
      <c r="E94" s="6">
        <v>0.4</v>
      </c>
      <c r="F94" s="6">
        <v>1</v>
      </c>
      <c r="G94" s="1">
        <v>20.18</v>
      </c>
      <c r="H94" s="1">
        <v>20.55</v>
      </c>
      <c r="I94" s="6">
        <v>37</v>
      </c>
      <c r="J94" s="6">
        <v>16.2</v>
      </c>
      <c r="K94" s="6" t="s">
        <v>31</v>
      </c>
      <c r="L94" s="6"/>
      <c r="M94" s="6"/>
      <c r="O94">
        <v>12.8521965</v>
      </c>
      <c r="P94" s="6">
        <f t="shared" si="19"/>
        <v>0.73545750000000043</v>
      </c>
      <c r="R94">
        <v>11.093635000000003</v>
      </c>
      <c r="S94" s="6">
        <f t="shared" si="18"/>
        <v>1.0190880000000007</v>
      </c>
    </row>
    <row r="95" spans="1:19" x14ac:dyDescent="0.35">
      <c r="A95" s="6">
        <v>247</v>
      </c>
      <c r="B95" s="6" t="s">
        <v>113</v>
      </c>
      <c r="C95" s="6" t="s">
        <v>124</v>
      </c>
      <c r="D95" s="6" t="s">
        <v>29</v>
      </c>
      <c r="E95" s="6">
        <v>5</v>
      </c>
      <c r="F95" s="6">
        <v>1</v>
      </c>
      <c r="G95" s="1">
        <v>10.38</v>
      </c>
      <c r="H95" s="1">
        <v>11.17</v>
      </c>
      <c r="I95" s="6">
        <f>22+17</f>
        <v>39</v>
      </c>
      <c r="J95" s="6">
        <v>15.9</v>
      </c>
      <c r="K95" s="6">
        <v>238</v>
      </c>
      <c r="L95" s="6"/>
      <c r="M95" s="6"/>
      <c r="O95">
        <v>40.946673000000004</v>
      </c>
      <c r="P95" s="6">
        <f>(O95-AVERAGE($O$114,$O$115))*E95</f>
        <v>135.07902750000002</v>
      </c>
      <c r="R95">
        <v>232.62982500000001</v>
      </c>
      <c r="S95" s="6">
        <f>(R95-AVERAGE($R$114,$R$115))*E95</f>
        <v>1113.0926000000002</v>
      </c>
    </row>
    <row r="96" spans="1:19" x14ac:dyDescent="0.35">
      <c r="A96" s="6">
        <v>248</v>
      </c>
      <c r="B96" s="6" t="s">
        <v>113</v>
      </c>
      <c r="C96" s="6" t="s">
        <v>124</v>
      </c>
      <c r="D96" s="6" t="s">
        <v>29</v>
      </c>
      <c r="E96" s="6">
        <v>5</v>
      </c>
      <c r="F96" s="6">
        <v>1</v>
      </c>
      <c r="G96" s="1">
        <v>10.4</v>
      </c>
      <c r="H96" s="1">
        <v>11.19</v>
      </c>
      <c r="I96" s="6">
        <v>39</v>
      </c>
      <c r="J96" s="6">
        <v>15.9</v>
      </c>
      <c r="K96" s="6">
        <v>304</v>
      </c>
      <c r="L96" s="6"/>
      <c r="M96" s="6"/>
      <c r="O96">
        <v>52.468840499999999</v>
      </c>
      <c r="P96" s="6">
        <f t="shared" ref="P96:P116" si="20">(O96-AVERAGE($O$114,$O$115))*E96</f>
        <v>192.689865</v>
      </c>
      <c r="R96">
        <v>228.27614949999997</v>
      </c>
      <c r="S96" s="6">
        <f t="shared" ref="S96:S115" si="21">(R96-AVERAGE($R$114,$R$115))*E96</f>
        <v>1091.3242224999999</v>
      </c>
    </row>
    <row r="97" spans="1:19" x14ac:dyDescent="0.35">
      <c r="A97" s="6">
        <v>249</v>
      </c>
      <c r="B97" s="6" t="s">
        <v>113</v>
      </c>
      <c r="C97" s="6" t="s">
        <v>26</v>
      </c>
      <c r="D97" s="6" t="s">
        <v>66</v>
      </c>
      <c r="E97" s="6">
        <v>0.4</v>
      </c>
      <c r="F97" s="6">
        <v>1</v>
      </c>
      <c r="G97" s="1">
        <v>10.42</v>
      </c>
      <c r="H97" s="1">
        <v>11.23</v>
      </c>
      <c r="I97" s="6">
        <f>18+23</f>
        <v>41</v>
      </c>
      <c r="J97" s="6">
        <v>15.9</v>
      </c>
      <c r="K97" s="6">
        <v>15</v>
      </c>
      <c r="L97" s="6"/>
      <c r="M97" s="6"/>
      <c r="O97">
        <v>22.4621745</v>
      </c>
      <c r="P97" s="6">
        <f t="shared" si="20"/>
        <v>3.4125228000000001</v>
      </c>
      <c r="R97">
        <v>185.62961999999999</v>
      </c>
      <c r="S97" s="6">
        <f t="shared" si="21"/>
        <v>70.247326000000001</v>
      </c>
    </row>
    <row r="98" spans="1:19" x14ac:dyDescent="0.35">
      <c r="A98" s="6">
        <v>250</v>
      </c>
      <c r="B98" s="6" t="s">
        <v>113</v>
      </c>
      <c r="C98" s="6" t="s">
        <v>109</v>
      </c>
      <c r="D98" s="6" t="s">
        <v>66</v>
      </c>
      <c r="E98" s="6">
        <v>0.3</v>
      </c>
      <c r="F98" s="6">
        <v>1</v>
      </c>
      <c r="G98" s="1">
        <v>10.44</v>
      </c>
      <c r="H98" s="1">
        <v>11.24</v>
      </c>
      <c r="I98" s="6">
        <f>16+24</f>
        <v>40</v>
      </c>
      <c r="J98" s="6">
        <v>15.9</v>
      </c>
      <c r="K98" s="6">
        <v>10</v>
      </c>
      <c r="L98" s="6" t="s">
        <v>126</v>
      </c>
      <c r="M98" s="6"/>
      <c r="O98">
        <v>24.570486000000002</v>
      </c>
      <c r="P98" s="6">
        <f t="shared" si="20"/>
        <v>3.1918855500000007</v>
      </c>
      <c r="R98">
        <v>132.00982500000003</v>
      </c>
      <c r="S98" s="6">
        <f t="shared" si="21"/>
        <v>36.599556000000014</v>
      </c>
    </row>
    <row r="99" spans="1:19" x14ac:dyDescent="0.35">
      <c r="A99" s="6">
        <v>251</v>
      </c>
      <c r="B99" s="6" t="s">
        <v>113</v>
      </c>
      <c r="C99" s="6" t="s">
        <v>109</v>
      </c>
      <c r="D99" s="6" t="s">
        <v>66</v>
      </c>
      <c r="E99" s="6">
        <v>0.3</v>
      </c>
      <c r="F99" s="6">
        <v>1</v>
      </c>
      <c r="G99" s="1">
        <v>10.45</v>
      </c>
      <c r="H99" s="1">
        <v>11.25</v>
      </c>
      <c r="I99" s="6">
        <v>40</v>
      </c>
      <c r="J99" s="6">
        <v>15.9</v>
      </c>
      <c r="K99" s="6">
        <v>14</v>
      </c>
      <c r="L99" s="6" t="s">
        <v>126</v>
      </c>
      <c r="M99" s="6"/>
      <c r="O99">
        <v>27.120072</v>
      </c>
      <c r="P99" s="6">
        <f t="shared" si="20"/>
        <v>3.9567613499999998</v>
      </c>
      <c r="R99">
        <v>208.32962499999996</v>
      </c>
      <c r="S99" s="6">
        <f t="shared" si="21"/>
        <v>59.495495999999989</v>
      </c>
    </row>
    <row r="100" spans="1:19" x14ac:dyDescent="0.35">
      <c r="A100" s="6">
        <v>252</v>
      </c>
      <c r="B100" s="6" t="s">
        <v>113</v>
      </c>
      <c r="C100" s="6" t="s">
        <v>108</v>
      </c>
      <c r="D100" s="6" t="s">
        <v>66</v>
      </c>
      <c r="E100" s="6">
        <v>0.3</v>
      </c>
      <c r="F100" s="6">
        <v>1</v>
      </c>
      <c r="G100" s="6">
        <v>10.46</v>
      </c>
      <c r="H100" s="1">
        <v>11.26</v>
      </c>
      <c r="I100" s="6">
        <v>40</v>
      </c>
      <c r="J100" s="6">
        <v>15.9</v>
      </c>
      <c r="K100" s="6">
        <v>3</v>
      </c>
      <c r="L100" s="6" t="s">
        <v>126</v>
      </c>
      <c r="M100" s="6"/>
      <c r="O100">
        <v>49.134766500000005</v>
      </c>
      <c r="P100" s="6">
        <f t="shared" si="20"/>
        <v>10.561169700000002</v>
      </c>
      <c r="R100">
        <v>33.52008</v>
      </c>
      <c r="S100" s="6">
        <f t="shared" si="21"/>
        <v>7.0526324999999996</v>
      </c>
    </row>
    <row r="101" spans="1:19" x14ac:dyDescent="0.35">
      <c r="A101" s="6">
        <v>253</v>
      </c>
      <c r="B101" s="6" t="s">
        <v>113</v>
      </c>
      <c r="C101" s="6" t="s">
        <v>108</v>
      </c>
      <c r="D101" s="6" t="s">
        <v>66</v>
      </c>
      <c r="E101" s="6">
        <v>0.3</v>
      </c>
      <c r="F101" s="6">
        <v>1</v>
      </c>
      <c r="G101" s="1">
        <v>10.48</v>
      </c>
      <c r="H101" s="1">
        <v>11.39</v>
      </c>
      <c r="I101" s="6">
        <v>51</v>
      </c>
      <c r="J101" s="6">
        <v>15.9</v>
      </c>
      <c r="K101" s="6">
        <v>3</v>
      </c>
      <c r="L101" s="6" t="s">
        <v>126</v>
      </c>
      <c r="M101" s="6"/>
      <c r="O101">
        <v>48.007065000000004</v>
      </c>
      <c r="P101" s="6">
        <f t="shared" si="20"/>
        <v>10.222859250000001</v>
      </c>
      <c r="R101">
        <v>35.403129999999997</v>
      </c>
      <c r="S101" s="6">
        <f t="shared" si="21"/>
        <v>7.6175474999999988</v>
      </c>
    </row>
    <row r="102" spans="1:19" x14ac:dyDescent="0.35">
      <c r="A102" s="6">
        <v>254</v>
      </c>
      <c r="B102" s="6" t="s">
        <v>113</v>
      </c>
      <c r="C102" s="6" t="s">
        <v>109</v>
      </c>
      <c r="D102" s="6" t="s">
        <v>66</v>
      </c>
      <c r="E102" s="6">
        <v>0.3</v>
      </c>
      <c r="F102" s="6">
        <v>1</v>
      </c>
      <c r="G102" s="1">
        <v>10.48</v>
      </c>
      <c r="H102" s="1">
        <v>11.4</v>
      </c>
      <c r="I102" s="6">
        <v>52</v>
      </c>
      <c r="J102" s="6">
        <v>15.9</v>
      </c>
      <c r="K102" s="6">
        <v>6</v>
      </c>
      <c r="L102" s="6" t="s">
        <v>126</v>
      </c>
      <c r="M102" s="6"/>
      <c r="O102">
        <v>57.322859999999999</v>
      </c>
      <c r="P102" s="6">
        <f t="shared" si="20"/>
        <v>13.01759775</v>
      </c>
      <c r="R102">
        <v>58.014144999999999</v>
      </c>
      <c r="S102" s="6">
        <f t="shared" si="21"/>
        <v>14.400851999999999</v>
      </c>
    </row>
    <row r="103" spans="1:19" x14ac:dyDescent="0.35">
      <c r="A103" s="6">
        <v>255</v>
      </c>
      <c r="B103" s="6" t="s">
        <v>113</v>
      </c>
      <c r="C103" s="6" t="s">
        <v>108</v>
      </c>
      <c r="D103" s="6" t="s">
        <v>66</v>
      </c>
      <c r="E103" s="6">
        <v>0.3</v>
      </c>
      <c r="F103" s="6">
        <v>1</v>
      </c>
      <c r="G103" s="1">
        <v>10.5</v>
      </c>
      <c r="H103" s="1">
        <v>11.42</v>
      </c>
      <c r="I103" s="6">
        <v>52</v>
      </c>
      <c r="J103" s="6">
        <v>15.9</v>
      </c>
      <c r="K103" s="6">
        <v>3</v>
      </c>
      <c r="L103" s="6" t="s">
        <v>126</v>
      </c>
      <c r="M103" s="6"/>
      <c r="O103">
        <v>34.964952000000004</v>
      </c>
      <c r="P103" s="6">
        <f t="shared" si="20"/>
        <v>6.3102253500000014</v>
      </c>
      <c r="R103">
        <v>26.107275000000005</v>
      </c>
      <c r="S103" s="6">
        <f t="shared" si="21"/>
        <v>4.8287910000000016</v>
      </c>
    </row>
    <row r="104" spans="1:19" x14ac:dyDescent="0.35">
      <c r="A104" s="6">
        <v>256</v>
      </c>
      <c r="B104" s="6" t="s">
        <v>113</v>
      </c>
      <c r="C104" s="6" t="s">
        <v>109</v>
      </c>
      <c r="D104" s="6" t="s">
        <v>66</v>
      </c>
      <c r="E104" s="6">
        <v>0.3</v>
      </c>
      <c r="F104" s="6">
        <v>1</v>
      </c>
      <c r="G104" s="1">
        <v>10.51</v>
      </c>
      <c r="H104" s="1">
        <v>11.44</v>
      </c>
      <c r="I104" s="6">
        <f>9+44</f>
        <v>53</v>
      </c>
      <c r="J104" s="6">
        <v>15.9</v>
      </c>
      <c r="K104" s="6">
        <v>4</v>
      </c>
      <c r="L104" s="6" t="s">
        <v>126</v>
      </c>
      <c r="M104" s="6"/>
      <c r="O104">
        <v>33.395976000000005</v>
      </c>
      <c r="P104" s="6">
        <f t="shared" si="20"/>
        <v>5.8395325500000022</v>
      </c>
      <c r="R104">
        <v>55.997200000000007</v>
      </c>
      <c r="S104" s="6">
        <f t="shared" si="21"/>
        <v>13.795768500000001</v>
      </c>
    </row>
    <row r="105" spans="1:19" x14ac:dyDescent="0.35">
      <c r="A105" s="6">
        <v>257</v>
      </c>
      <c r="B105" s="6" t="s">
        <v>113</v>
      </c>
      <c r="C105" s="6" t="s">
        <v>109</v>
      </c>
      <c r="D105" s="6" t="s">
        <v>66</v>
      </c>
      <c r="E105" s="6">
        <v>0.3</v>
      </c>
      <c r="F105" s="6">
        <v>1</v>
      </c>
      <c r="G105" s="1">
        <v>10.52</v>
      </c>
      <c r="H105" s="1">
        <v>11.45</v>
      </c>
      <c r="I105" s="6">
        <v>53</v>
      </c>
      <c r="J105" s="6">
        <v>15.9</v>
      </c>
      <c r="K105" s="6">
        <v>3</v>
      </c>
      <c r="L105" s="6" t="s">
        <v>126</v>
      </c>
      <c r="M105" s="6"/>
      <c r="O105">
        <v>29.326444500000001</v>
      </c>
      <c r="P105" s="6">
        <f t="shared" si="20"/>
        <v>4.6186731000000005</v>
      </c>
      <c r="R105">
        <v>51.326380000000007</v>
      </c>
      <c r="S105" s="6">
        <f t="shared" si="21"/>
        <v>12.394522500000003</v>
      </c>
    </row>
    <row r="106" spans="1:19" x14ac:dyDescent="0.35">
      <c r="A106" s="6">
        <v>258</v>
      </c>
      <c r="B106" s="6" t="s">
        <v>113</v>
      </c>
      <c r="C106" s="6" t="s">
        <v>108</v>
      </c>
      <c r="D106" s="6" t="s">
        <v>66</v>
      </c>
      <c r="E106" s="6">
        <v>0.3</v>
      </c>
      <c r="F106" s="6">
        <v>1</v>
      </c>
      <c r="G106" s="1">
        <v>10.53</v>
      </c>
      <c r="H106" s="1">
        <v>11.46</v>
      </c>
      <c r="I106" s="6">
        <v>53</v>
      </c>
      <c r="J106" s="6">
        <v>15.9</v>
      </c>
      <c r="K106" s="6">
        <v>3</v>
      </c>
      <c r="L106" s="6" t="s">
        <v>126</v>
      </c>
      <c r="M106" s="6"/>
      <c r="O106">
        <v>30.454146000000001</v>
      </c>
      <c r="P106" s="6">
        <f t="shared" si="20"/>
        <v>4.9569835500000012</v>
      </c>
      <c r="R106">
        <v>76.166650000000004</v>
      </c>
      <c r="S106" s="6">
        <f t="shared" si="21"/>
        <v>19.846603500000004</v>
      </c>
    </row>
    <row r="107" spans="1:19" x14ac:dyDescent="0.35">
      <c r="A107" s="6">
        <v>259</v>
      </c>
      <c r="B107" s="6" t="s">
        <v>113</v>
      </c>
      <c r="C107" s="6" t="s">
        <v>109</v>
      </c>
      <c r="D107" s="6" t="s">
        <v>66</v>
      </c>
      <c r="E107" s="6">
        <v>0.3</v>
      </c>
      <c r="F107" s="6">
        <v>1</v>
      </c>
      <c r="G107" s="1">
        <v>10.54</v>
      </c>
      <c r="H107" s="1">
        <v>11.48</v>
      </c>
      <c r="I107" s="6">
        <v>54</v>
      </c>
      <c r="J107" s="6">
        <v>15.9</v>
      </c>
      <c r="K107" s="6">
        <v>3</v>
      </c>
      <c r="L107" s="6" t="s">
        <v>126</v>
      </c>
      <c r="M107" s="6"/>
      <c r="O107">
        <v>11.626434</v>
      </c>
      <c r="P107" s="6">
        <f t="shared" si="20"/>
        <v>-0.69133005000000003</v>
      </c>
      <c r="R107">
        <v>28.078434999999999</v>
      </c>
      <c r="S107" s="6">
        <f t="shared" si="21"/>
        <v>5.4201389999999998</v>
      </c>
    </row>
    <row r="108" spans="1:19" x14ac:dyDescent="0.35">
      <c r="A108" s="6">
        <v>260</v>
      </c>
      <c r="B108" s="6" t="s">
        <v>113</v>
      </c>
      <c r="C108" s="6" t="s">
        <v>109</v>
      </c>
      <c r="D108" s="6" t="s">
        <v>66</v>
      </c>
      <c r="E108" s="6">
        <v>0.3</v>
      </c>
      <c r="F108" s="6">
        <v>1</v>
      </c>
      <c r="G108" s="1">
        <v>10.55</v>
      </c>
      <c r="H108" s="1">
        <v>11.5</v>
      </c>
      <c r="I108" s="6">
        <v>55</v>
      </c>
      <c r="J108" s="6">
        <v>15.9</v>
      </c>
      <c r="K108" s="6">
        <v>5</v>
      </c>
      <c r="L108" s="6" t="s">
        <v>126</v>
      </c>
      <c r="M108" s="6"/>
      <c r="O108">
        <v>45.310387500000004</v>
      </c>
      <c r="P108" s="6">
        <f t="shared" si="20"/>
        <v>9.4138560000000009</v>
      </c>
      <c r="R108">
        <v>101.43154000000001</v>
      </c>
      <c r="S108" s="6">
        <f t="shared" si="21"/>
        <v>27.426070500000005</v>
      </c>
    </row>
    <row r="109" spans="1:19" x14ac:dyDescent="0.35">
      <c r="A109" s="6">
        <v>261</v>
      </c>
      <c r="B109" s="6" t="s">
        <v>113</v>
      </c>
      <c r="C109" s="6" t="s">
        <v>108</v>
      </c>
      <c r="D109" s="6" t="s">
        <v>66</v>
      </c>
      <c r="E109" s="6">
        <v>0.3</v>
      </c>
      <c r="F109" s="6">
        <v>1</v>
      </c>
      <c r="G109" s="1">
        <v>10.57</v>
      </c>
      <c r="H109" s="1">
        <v>11.51</v>
      </c>
      <c r="I109" s="6">
        <v>54</v>
      </c>
      <c r="J109" s="6">
        <v>15.9</v>
      </c>
      <c r="K109" s="6">
        <v>1</v>
      </c>
      <c r="L109" s="6" t="s">
        <v>126</v>
      </c>
      <c r="M109" s="6"/>
      <c r="O109">
        <v>37.465507500000001</v>
      </c>
      <c r="P109" s="6">
        <f t="shared" si="20"/>
        <v>7.0603920000000011</v>
      </c>
      <c r="R109">
        <v>48.990970000000004</v>
      </c>
      <c r="S109" s="6">
        <f t="shared" si="21"/>
        <v>11.693899500000001</v>
      </c>
    </row>
    <row r="110" spans="1:19" x14ac:dyDescent="0.35">
      <c r="A110" s="6">
        <v>262</v>
      </c>
      <c r="B110" s="6" t="s">
        <v>113</v>
      </c>
      <c r="C110" s="6" t="s">
        <v>108</v>
      </c>
      <c r="D110" s="6" t="s">
        <v>66</v>
      </c>
      <c r="E110" s="6">
        <v>0.3</v>
      </c>
      <c r="F110" s="6">
        <v>1</v>
      </c>
      <c r="G110" s="1">
        <v>10.58</v>
      </c>
      <c r="H110" s="1">
        <v>11.54</v>
      </c>
      <c r="I110" s="6">
        <v>56</v>
      </c>
      <c r="J110" s="6">
        <v>15.9</v>
      </c>
      <c r="K110" s="6">
        <v>2</v>
      </c>
      <c r="L110" s="6" t="s">
        <v>126</v>
      </c>
      <c r="M110" s="6"/>
      <c r="O110">
        <v>25.894309499999999</v>
      </c>
      <c r="P110" s="6">
        <f t="shared" si="20"/>
        <v>3.5890325999999995</v>
      </c>
      <c r="R110">
        <v>105.01065999999999</v>
      </c>
      <c r="S110" s="6">
        <f t="shared" si="21"/>
        <v>28.499806499999995</v>
      </c>
    </row>
    <row r="111" spans="1:19" x14ac:dyDescent="0.35">
      <c r="A111" s="6">
        <v>263</v>
      </c>
      <c r="B111" s="6" t="s">
        <v>113</v>
      </c>
      <c r="C111" s="6" t="s">
        <v>109</v>
      </c>
      <c r="D111" s="6" t="s">
        <v>66</v>
      </c>
      <c r="E111" s="6">
        <v>0.3</v>
      </c>
      <c r="F111" s="6">
        <v>1</v>
      </c>
      <c r="G111" s="1">
        <v>10.59</v>
      </c>
      <c r="H111" s="1">
        <v>11.56</v>
      </c>
      <c r="I111" s="6">
        <v>57</v>
      </c>
      <c r="J111" s="6">
        <v>15.9</v>
      </c>
      <c r="K111" s="6">
        <v>3</v>
      </c>
      <c r="L111" s="6" t="s">
        <v>126</v>
      </c>
      <c r="M111" s="6"/>
      <c r="O111">
        <v>18.147490500000004</v>
      </c>
      <c r="P111" s="6">
        <f t="shared" si="20"/>
        <v>1.2649869000000011</v>
      </c>
      <c r="R111">
        <v>34.97851</v>
      </c>
      <c r="S111" s="6">
        <f t="shared" si="21"/>
        <v>7.4901614999999993</v>
      </c>
    </row>
    <row r="112" spans="1:19" x14ac:dyDescent="0.35">
      <c r="A112" s="6">
        <v>264</v>
      </c>
      <c r="B112" s="6" t="s">
        <v>113</v>
      </c>
      <c r="C112" s="6" t="s">
        <v>109</v>
      </c>
      <c r="D112" s="6" t="s">
        <v>66</v>
      </c>
      <c r="E112" s="6">
        <v>0.3</v>
      </c>
      <c r="F112" s="6">
        <v>1</v>
      </c>
      <c r="G112" s="1">
        <v>11.01</v>
      </c>
      <c r="H112" s="1">
        <v>11.57</v>
      </c>
      <c r="I112" s="6">
        <v>56</v>
      </c>
      <c r="J112" s="6">
        <v>15.9</v>
      </c>
      <c r="K112" s="6">
        <v>3</v>
      </c>
      <c r="L112" s="6" t="s">
        <v>126</v>
      </c>
      <c r="M112" s="6"/>
      <c r="O112">
        <v>22.020899999999997</v>
      </c>
      <c r="P112" s="6">
        <f t="shared" si="20"/>
        <v>2.4270097499999994</v>
      </c>
      <c r="R112">
        <v>28.396900000000002</v>
      </c>
      <c r="S112" s="6">
        <f t="shared" si="21"/>
        <v>5.5156785000000008</v>
      </c>
    </row>
    <row r="113" spans="1:19" x14ac:dyDescent="0.35">
      <c r="A113" s="6">
        <v>265</v>
      </c>
      <c r="B113" s="6" t="s">
        <v>113</v>
      </c>
      <c r="C113" s="6" t="s">
        <v>108</v>
      </c>
      <c r="D113" s="6" t="s">
        <v>66</v>
      </c>
      <c r="E113" s="6">
        <v>0.3</v>
      </c>
      <c r="F113" s="6">
        <v>1</v>
      </c>
      <c r="G113" s="1">
        <v>11.02</v>
      </c>
      <c r="H113" s="1">
        <v>11.59</v>
      </c>
      <c r="I113" s="6">
        <v>57</v>
      </c>
      <c r="J113" s="6">
        <v>15.9</v>
      </c>
      <c r="K113" s="6">
        <v>1</v>
      </c>
      <c r="L113" s="6" t="s">
        <v>126</v>
      </c>
      <c r="M113" s="6"/>
      <c r="O113">
        <v>33.395976000000005</v>
      </c>
      <c r="P113" s="6">
        <f t="shared" si="20"/>
        <v>5.8395325500000022</v>
      </c>
      <c r="R113">
        <v>47.167459999999998</v>
      </c>
      <c r="S113" s="6">
        <f t="shared" si="21"/>
        <v>11.146846499999999</v>
      </c>
    </row>
    <row r="114" spans="1:19" x14ac:dyDescent="0.35">
      <c r="A114" s="6">
        <v>266</v>
      </c>
      <c r="B114" s="6" t="s">
        <v>113</v>
      </c>
      <c r="C114" s="6" t="s">
        <v>33</v>
      </c>
      <c r="D114" s="6" t="s">
        <v>66</v>
      </c>
      <c r="E114" s="6">
        <v>0.3</v>
      </c>
      <c r="F114" s="6">
        <v>1</v>
      </c>
      <c r="G114" s="1">
        <v>11.04</v>
      </c>
      <c r="H114" s="1">
        <v>11.59</v>
      </c>
      <c r="I114" s="6">
        <v>55</v>
      </c>
      <c r="J114" s="6">
        <v>15.9</v>
      </c>
      <c r="K114" s="6" t="s">
        <v>31</v>
      </c>
      <c r="L114" s="6"/>
      <c r="M114" s="6"/>
      <c r="O114">
        <v>15.5979045</v>
      </c>
      <c r="P114" s="6">
        <f t="shared" si="20"/>
        <v>0.50011110000000014</v>
      </c>
      <c r="R114">
        <v>10.888500000000001</v>
      </c>
      <c r="S114" s="6">
        <f t="shared" si="21"/>
        <v>0.26315850000000013</v>
      </c>
    </row>
    <row r="115" spans="1:19" x14ac:dyDescent="0.35">
      <c r="A115" s="6">
        <v>267</v>
      </c>
      <c r="B115" s="6" t="s">
        <v>113</v>
      </c>
      <c r="C115" s="6" t="s">
        <v>35</v>
      </c>
      <c r="D115" s="6" t="s">
        <v>29</v>
      </c>
      <c r="E115" s="6">
        <v>5</v>
      </c>
      <c r="F115" s="6">
        <v>1</v>
      </c>
      <c r="G115" s="1">
        <v>11.06</v>
      </c>
      <c r="H115" s="1">
        <v>11.53</v>
      </c>
      <c r="I115" s="6">
        <v>47</v>
      </c>
      <c r="J115" s="6">
        <v>15.9</v>
      </c>
      <c r="K115" s="6" t="s">
        <v>31</v>
      </c>
      <c r="L115" s="6"/>
      <c r="M115" s="6"/>
      <c r="O115">
        <v>12.263830499999999</v>
      </c>
      <c r="P115" s="6">
        <f t="shared" si="20"/>
        <v>-8.3351850000000027</v>
      </c>
      <c r="R115">
        <v>9.1341099999999997</v>
      </c>
      <c r="S115" s="6">
        <f t="shared" si="21"/>
        <v>-4.385975000000002</v>
      </c>
    </row>
    <row r="116" spans="1:19" x14ac:dyDescent="0.35">
      <c r="A116" s="6">
        <v>268</v>
      </c>
      <c r="B116" s="6" t="s">
        <v>113</v>
      </c>
      <c r="C116" s="6" t="s">
        <v>124</v>
      </c>
      <c r="D116" s="6" t="s">
        <v>29</v>
      </c>
      <c r="E116" s="6">
        <v>5</v>
      </c>
      <c r="F116" s="6">
        <v>1</v>
      </c>
      <c r="G116" s="1">
        <v>13.36</v>
      </c>
      <c r="H116" s="1">
        <v>14.09</v>
      </c>
      <c r="I116" s="6">
        <f>24+9</f>
        <v>33</v>
      </c>
      <c r="J116" s="6">
        <v>15.9</v>
      </c>
      <c r="K116" s="6">
        <v>390</v>
      </c>
      <c r="L116" s="6"/>
      <c r="M116" s="6"/>
      <c r="O116">
        <v>55.018426500000004</v>
      </c>
      <c r="P116" s="6">
        <f>(O116-AVERAGE($O$159,$O$160))*E116</f>
        <v>213.89555625</v>
      </c>
      <c r="R116">
        <v>99.202285000000018</v>
      </c>
      <c r="S116" s="6">
        <f>(R116-AVERAGE($R$160,$R$159))*E116</f>
        <v>446.56525000000011</v>
      </c>
    </row>
    <row r="117" spans="1:19" x14ac:dyDescent="0.35">
      <c r="A117" s="6">
        <v>269</v>
      </c>
      <c r="B117" s="6" t="s">
        <v>113</v>
      </c>
      <c r="C117" s="6" t="s">
        <v>124</v>
      </c>
      <c r="D117" s="6" t="s">
        <v>29</v>
      </c>
      <c r="E117" s="6">
        <v>5</v>
      </c>
      <c r="F117" s="6">
        <v>1</v>
      </c>
      <c r="G117" s="1">
        <v>13.38</v>
      </c>
      <c r="H117" s="1">
        <v>14.11</v>
      </c>
      <c r="I117" s="6">
        <v>33</v>
      </c>
      <c r="J117" s="6">
        <v>15.9</v>
      </c>
      <c r="K117" s="6">
        <v>450</v>
      </c>
      <c r="L117" s="6"/>
      <c r="M117" s="6"/>
      <c r="O117">
        <v>46.977424500000005</v>
      </c>
      <c r="P117" s="6">
        <f t="shared" ref="P117:P160" si="22">(O117-AVERAGE($O$159,$O$160))*E117</f>
        <v>173.69054625000004</v>
      </c>
      <c r="R117">
        <v>215.86663000000004</v>
      </c>
      <c r="S117" s="6">
        <f t="shared" ref="S117:S160" si="23">(R117-AVERAGE($R$160,$R$159))*E117</f>
        <v>1029.8869750000001</v>
      </c>
    </row>
    <row r="118" spans="1:19" x14ac:dyDescent="0.35">
      <c r="A118" s="6">
        <v>270</v>
      </c>
      <c r="B118" s="6" t="s">
        <v>113</v>
      </c>
      <c r="C118" s="6" t="s">
        <v>26</v>
      </c>
      <c r="D118" s="6" t="s">
        <v>66</v>
      </c>
      <c r="E118" s="6">
        <v>0.3</v>
      </c>
      <c r="F118" s="6">
        <v>1</v>
      </c>
      <c r="G118" s="1">
        <v>13.39</v>
      </c>
      <c r="H118" s="1">
        <v>14.12</v>
      </c>
      <c r="I118" s="6">
        <v>33</v>
      </c>
      <c r="J118" s="6">
        <v>15.9</v>
      </c>
      <c r="K118" s="6">
        <v>7</v>
      </c>
      <c r="L118" s="6"/>
      <c r="M118" s="6"/>
      <c r="O118">
        <v>19.5203445</v>
      </c>
      <c r="P118" s="6">
        <f t="shared" si="22"/>
        <v>2.1843087749999999</v>
      </c>
      <c r="R118">
        <v>49.946364999999993</v>
      </c>
      <c r="S118" s="6">
        <f t="shared" si="23"/>
        <v>12.017138999999998</v>
      </c>
    </row>
    <row r="119" spans="1:19" x14ac:dyDescent="0.35">
      <c r="A119" s="6">
        <v>271</v>
      </c>
      <c r="B119" s="6" t="s">
        <v>127</v>
      </c>
      <c r="C119" s="6" t="s">
        <v>63</v>
      </c>
      <c r="D119" s="6" t="s">
        <v>66</v>
      </c>
      <c r="E119" s="6">
        <v>0.3</v>
      </c>
      <c r="F119" s="6">
        <v>1</v>
      </c>
      <c r="G119" s="1">
        <v>19.09</v>
      </c>
      <c r="H119" s="1">
        <v>20</v>
      </c>
      <c r="I119" s="6">
        <v>51</v>
      </c>
      <c r="J119" s="6">
        <v>16.8</v>
      </c>
      <c r="K119" s="6">
        <v>8</v>
      </c>
      <c r="L119" s="6"/>
      <c r="M119" s="6"/>
      <c r="O119">
        <v>434.46546599999999</v>
      </c>
      <c r="P119" s="6">
        <f t="shared" si="22"/>
        <v>126.66784522499999</v>
      </c>
      <c r="R119">
        <v>209.60348500000003</v>
      </c>
      <c r="S119" s="6">
        <f t="shared" si="23"/>
        <v>59.914275000000004</v>
      </c>
    </row>
    <row r="120" spans="1:19" x14ac:dyDescent="0.35">
      <c r="A120" s="6">
        <v>272</v>
      </c>
      <c r="B120" s="6" t="s">
        <v>127</v>
      </c>
      <c r="C120" s="6" t="s">
        <v>63</v>
      </c>
      <c r="D120" s="6" t="s">
        <v>66</v>
      </c>
      <c r="E120" s="6">
        <v>0.3</v>
      </c>
      <c r="F120" s="6">
        <v>1</v>
      </c>
      <c r="G120" s="1">
        <v>19.12</v>
      </c>
      <c r="H120" s="1">
        <v>20.03</v>
      </c>
      <c r="I120" s="6">
        <f>48+3</f>
        <v>51</v>
      </c>
      <c r="J120" s="6">
        <v>16.8</v>
      </c>
      <c r="K120" s="6">
        <v>9</v>
      </c>
      <c r="L120" s="6"/>
      <c r="M120" s="6"/>
      <c r="O120">
        <v>196.37335800000002</v>
      </c>
      <c r="P120" s="6">
        <f t="shared" si="22"/>
        <v>55.240212825000008</v>
      </c>
      <c r="R120">
        <v>155.46443499999998</v>
      </c>
      <c r="S120" s="6">
        <f t="shared" si="23"/>
        <v>43.67255999999999</v>
      </c>
    </row>
    <row r="121" spans="1:19" x14ac:dyDescent="0.35">
      <c r="A121" s="6">
        <v>273</v>
      </c>
      <c r="B121" s="6" t="s">
        <v>127</v>
      </c>
      <c r="C121" s="6" t="s">
        <v>63</v>
      </c>
      <c r="D121" s="6" t="s">
        <v>66</v>
      </c>
      <c r="E121" s="6">
        <v>0.3</v>
      </c>
      <c r="F121" s="6">
        <v>1</v>
      </c>
      <c r="G121" s="1">
        <v>19.13</v>
      </c>
      <c r="H121" s="1">
        <v>20.04</v>
      </c>
      <c r="I121" s="6">
        <f>48+3</f>
        <v>51</v>
      </c>
      <c r="J121" s="6">
        <v>16.8</v>
      </c>
      <c r="K121" s="6">
        <v>9</v>
      </c>
      <c r="L121" s="6"/>
      <c r="M121" s="6"/>
      <c r="O121">
        <v>281.34321449999999</v>
      </c>
      <c r="P121" s="6">
        <f t="shared" si="22"/>
        <v>80.731169774999998</v>
      </c>
      <c r="R121">
        <v>266.06781999999998</v>
      </c>
      <c r="S121" s="6">
        <f t="shared" si="23"/>
        <v>76.853575499999991</v>
      </c>
    </row>
    <row r="122" spans="1:19" x14ac:dyDescent="0.35">
      <c r="A122" s="6">
        <v>274</v>
      </c>
      <c r="B122" s="6" t="s">
        <v>127</v>
      </c>
      <c r="C122" s="6" t="s">
        <v>63</v>
      </c>
      <c r="D122" s="6" t="s">
        <v>66</v>
      </c>
      <c r="E122" s="6">
        <v>0.3</v>
      </c>
      <c r="F122" s="6">
        <v>1</v>
      </c>
      <c r="G122" s="1">
        <v>19.14</v>
      </c>
      <c r="H122" s="1">
        <v>20.05</v>
      </c>
      <c r="I122" s="6">
        <f>48+3</f>
        <v>51</v>
      </c>
      <c r="J122" s="6">
        <v>16.8</v>
      </c>
      <c r="K122" s="6">
        <v>6</v>
      </c>
      <c r="L122" s="6"/>
      <c r="M122" s="6"/>
      <c r="O122">
        <v>216.475863</v>
      </c>
      <c r="P122" s="6">
        <f t="shared" si="22"/>
        <v>61.270964324999994</v>
      </c>
      <c r="R122">
        <v>124.78564000000001</v>
      </c>
      <c r="S122" s="6">
        <f t="shared" si="23"/>
        <v>34.4689215</v>
      </c>
    </row>
    <row r="123" spans="1:19" x14ac:dyDescent="0.35">
      <c r="A123" s="6">
        <v>275</v>
      </c>
      <c r="B123" s="6" t="s">
        <v>127</v>
      </c>
      <c r="C123" s="6" t="s">
        <v>124</v>
      </c>
      <c r="D123" s="6" t="s">
        <v>66</v>
      </c>
      <c r="E123" s="6">
        <v>0.3</v>
      </c>
      <c r="F123" s="6">
        <v>1</v>
      </c>
      <c r="G123" s="1">
        <v>19.149999999999999</v>
      </c>
      <c r="H123" s="6">
        <v>20.059999999999999</v>
      </c>
      <c r="I123" s="6">
        <f>48+3</f>
        <v>51</v>
      </c>
      <c r="J123" s="6">
        <v>16.8</v>
      </c>
      <c r="K123" s="6">
        <v>12</v>
      </c>
      <c r="L123" s="6"/>
      <c r="M123" s="6"/>
      <c r="O123">
        <v>91.350026999999997</v>
      </c>
      <c r="P123" s="6">
        <f t="shared" si="22"/>
        <v>23.733213524999996</v>
      </c>
      <c r="R123">
        <v>210.5745</v>
      </c>
      <c r="S123" s="6">
        <f t="shared" si="23"/>
        <v>60.205579499999992</v>
      </c>
    </row>
    <row r="124" spans="1:19" x14ac:dyDescent="0.35">
      <c r="A124" s="6">
        <v>276</v>
      </c>
      <c r="B124" s="6" t="s">
        <v>127</v>
      </c>
      <c r="C124" s="6" t="s">
        <v>63</v>
      </c>
      <c r="D124" s="6" t="s">
        <v>66</v>
      </c>
      <c r="E124" s="6">
        <v>0.3</v>
      </c>
      <c r="F124" s="6">
        <v>1</v>
      </c>
      <c r="G124" s="1">
        <v>19.16</v>
      </c>
      <c r="H124" s="1">
        <v>20.07</v>
      </c>
      <c r="I124" s="6">
        <f>48+3</f>
        <v>51</v>
      </c>
      <c r="J124" s="6">
        <v>16.8</v>
      </c>
      <c r="K124" s="6">
        <v>10</v>
      </c>
      <c r="L124" s="6"/>
      <c r="M124" s="6"/>
      <c r="O124">
        <v>267.61467449999998</v>
      </c>
      <c r="P124" s="6">
        <f t="shared" si="22"/>
        <v>76.612607774999987</v>
      </c>
      <c r="R124">
        <v>275.63189500000004</v>
      </c>
      <c r="S124" s="6">
        <f t="shared" si="23"/>
        <v>79.722798000000012</v>
      </c>
    </row>
    <row r="125" spans="1:19" x14ac:dyDescent="0.35">
      <c r="A125" s="6">
        <v>277</v>
      </c>
      <c r="B125" s="6" t="s">
        <v>127</v>
      </c>
      <c r="C125" s="6" t="s">
        <v>63</v>
      </c>
      <c r="D125" s="6" t="s">
        <v>66</v>
      </c>
      <c r="E125" s="6">
        <v>0.3</v>
      </c>
      <c r="F125" s="6">
        <v>1</v>
      </c>
      <c r="G125" s="1">
        <v>19.18</v>
      </c>
      <c r="H125" s="1">
        <v>20.09</v>
      </c>
      <c r="I125" s="6">
        <f>42+9</f>
        <v>51</v>
      </c>
      <c r="J125" s="6">
        <v>16.8</v>
      </c>
      <c r="K125" s="6">
        <v>6</v>
      </c>
      <c r="L125" s="6"/>
      <c r="M125" s="6"/>
      <c r="O125">
        <v>294.09114449999998</v>
      </c>
      <c r="P125" s="6">
        <f t="shared" si="22"/>
        <v>84.555548774999991</v>
      </c>
      <c r="R125">
        <v>165.44300499999997</v>
      </c>
      <c r="S125" s="6">
        <f t="shared" si="23"/>
        <v>46.666130999999986</v>
      </c>
    </row>
    <row r="126" spans="1:19" x14ac:dyDescent="0.35">
      <c r="A126" s="6">
        <v>278</v>
      </c>
      <c r="B126" s="6" t="s">
        <v>127</v>
      </c>
      <c r="C126" s="6" t="s">
        <v>63</v>
      </c>
      <c r="D126" s="6" t="s">
        <v>66</v>
      </c>
      <c r="E126" s="6">
        <v>0.3</v>
      </c>
      <c r="F126" s="6">
        <v>1</v>
      </c>
      <c r="G126" s="1">
        <v>19.190000000000001</v>
      </c>
      <c r="H126" s="1">
        <v>20.100000000000001</v>
      </c>
      <c r="I126" s="6">
        <v>51</v>
      </c>
      <c r="J126" s="6">
        <v>16.8</v>
      </c>
      <c r="K126" s="6">
        <v>9</v>
      </c>
      <c r="L126" s="6"/>
      <c r="M126" s="6"/>
      <c r="O126">
        <v>408.62639250000001</v>
      </c>
      <c r="P126" s="6">
        <f t="shared" si="22"/>
        <v>118.916123175</v>
      </c>
      <c r="R126">
        <v>278.78925000000004</v>
      </c>
      <c r="S126" s="6">
        <f t="shared" si="23"/>
        <v>80.670004500000019</v>
      </c>
    </row>
    <row r="127" spans="1:19" x14ac:dyDescent="0.35">
      <c r="A127" s="6">
        <v>279</v>
      </c>
      <c r="B127" s="6" t="s">
        <v>127</v>
      </c>
      <c r="C127" s="6" t="s">
        <v>63</v>
      </c>
      <c r="D127" s="6" t="s">
        <v>66</v>
      </c>
      <c r="E127" s="6">
        <v>0.3</v>
      </c>
      <c r="F127" s="6">
        <v>1</v>
      </c>
      <c r="G127" s="1">
        <v>19.2</v>
      </c>
      <c r="H127" s="1">
        <v>20.12</v>
      </c>
      <c r="I127" s="6">
        <v>52</v>
      </c>
      <c r="J127" s="6">
        <v>16.8</v>
      </c>
      <c r="K127" s="6">
        <v>14</v>
      </c>
      <c r="L127" s="6"/>
      <c r="M127" s="6"/>
      <c r="O127">
        <v>239.47116750000004</v>
      </c>
      <c r="P127" s="6">
        <f t="shared" si="22"/>
        <v>68.169555675000012</v>
      </c>
      <c r="R127">
        <v>211.37385</v>
      </c>
      <c r="S127" s="6">
        <f t="shared" si="23"/>
        <v>60.445384499999996</v>
      </c>
    </row>
    <row r="128" spans="1:19" x14ac:dyDescent="0.35">
      <c r="A128" s="6">
        <v>280</v>
      </c>
      <c r="B128" s="6" t="s">
        <v>127</v>
      </c>
      <c r="C128" s="6" t="s">
        <v>63</v>
      </c>
      <c r="D128" s="6" t="s">
        <v>66</v>
      </c>
      <c r="E128" s="6">
        <v>0.3</v>
      </c>
      <c r="F128" s="6">
        <v>1</v>
      </c>
      <c r="G128" s="1">
        <v>19.21</v>
      </c>
      <c r="H128" s="1">
        <v>20.134</v>
      </c>
      <c r="I128" s="6">
        <v>52</v>
      </c>
      <c r="J128" s="6">
        <v>16.8</v>
      </c>
      <c r="K128" s="6">
        <v>7</v>
      </c>
      <c r="L128" s="6"/>
      <c r="M128" s="6"/>
      <c r="O128">
        <v>186.9104715</v>
      </c>
      <c r="P128" s="6">
        <f t="shared" si="22"/>
        <v>52.401346874999994</v>
      </c>
      <c r="R128">
        <v>154.52355000000003</v>
      </c>
      <c r="S128" s="6">
        <f t="shared" si="23"/>
        <v>43.390294500000003</v>
      </c>
    </row>
    <row r="129" spans="1:19" x14ac:dyDescent="0.35">
      <c r="A129" s="6">
        <v>281</v>
      </c>
      <c r="B129" s="6" t="s">
        <v>127</v>
      </c>
      <c r="C129" s="6" t="s">
        <v>63</v>
      </c>
      <c r="D129" s="6" t="s">
        <v>66</v>
      </c>
      <c r="E129" s="6">
        <v>0.3</v>
      </c>
      <c r="F129" s="6">
        <v>1</v>
      </c>
      <c r="G129" s="1">
        <v>19.23</v>
      </c>
      <c r="H129" s="1">
        <v>20.14</v>
      </c>
      <c r="I129" s="6">
        <v>51</v>
      </c>
      <c r="J129" s="6">
        <v>16.8</v>
      </c>
      <c r="K129" s="6">
        <v>5</v>
      </c>
      <c r="L129" s="6"/>
      <c r="M129" s="6"/>
      <c r="O129">
        <v>170.68137600000003</v>
      </c>
      <c r="P129" s="6">
        <f t="shared" si="22"/>
        <v>47.532618225000007</v>
      </c>
      <c r="R129">
        <v>123.20557500000002</v>
      </c>
      <c r="S129" s="6">
        <f t="shared" si="23"/>
        <v>33.994902000000003</v>
      </c>
    </row>
    <row r="130" spans="1:19" x14ac:dyDescent="0.35">
      <c r="A130" s="6">
        <v>282</v>
      </c>
      <c r="B130" s="6" t="s">
        <v>127</v>
      </c>
      <c r="C130" s="6" t="s">
        <v>63</v>
      </c>
      <c r="D130" s="6" t="s">
        <v>66</v>
      </c>
      <c r="E130" s="6">
        <v>0.3</v>
      </c>
      <c r="F130" s="6">
        <v>1</v>
      </c>
      <c r="G130" s="1">
        <v>19.239999999999998</v>
      </c>
      <c r="H130" s="1">
        <v>20.149999999999999</v>
      </c>
      <c r="I130" s="6">
        <f>36+15</f>
        <v>51</v>
      </c>
      <c r="J130" s="6">
        <v>16.8</v>
      </c>
      <c r="K130" s="6">
        <v>10</v>
      </c>
      <c r="L130" s="6"/>
      <c r="M130" s="6"/>
      <c r="O130">
        <v>222.16340099999999</v>
      </c>
      <c r="P130" s="6">
        <f t="shared" si="22"/>
        <v>62.977225724999997</v>
      </c>
      <c r="R130">
        <v>174.27022500000001</v>
      </c>
      <c r="S130" s="6">
        <f t="shared" si="23"/>
        <v>49.314296999999996</v>
      </c>
    </row>
    <row r="131" spans="1:19" x14ac:dyDescent="0.35">
      <c r="A131" s="6">
        <v>283</v>
      </c>
      <c r="B131" s="6" t="s">
        <v>127</v>
      </c>
      <c r="C131" s="6" t="s">
        <v>63</v>
      </c>
      <c r="D131" s="6" t="s">
        <v>66</v>
      </c>
      <c r="E131" s="6">
        <v>0.3</v>
      </c>
      <c r="F131" s="6">
        <v>1</v>
      </c>
      <c r="G131" s="1">
        <v>19.260000000000002</v>
      </c>
      <c r="H131" s="1">
        <v>20.16</v>
      </c>
      <c r="I131" s="6">
        <f>34+16</f>
        <v>50</v>
      </c>
      <c r="J131" s="6">
        <v>16.8</v>
      </c>
      <c r="K131" s="6">
        <v>8</v>
      </c>
      <c r="L131" s="6"/>
      <c r="M131" s="6"/>
      <c r="O131">
        <v>266.83018650000002</v>
      </c>
      <c r="P131" s="6">
        <f t="shared" si="22"/>
        <v>76.377261375000003</v>
      </c>
      <c r="R131">
        <v>177.54037500000001</v>
      </c>
      <c r="S131" s="6">
        <f t="shared" si="23"/>
        <v>50.295341999999998</v>
      </c>
    </row>
    <row r="132" spans="1:19" x14ac:dyDescent="0.35">
      <c r="A132" s="6">
        <v>284</v>
      </c>
      <c r="B132" s="6" t="s">
        <v>127</v>
      </c>
      <c r="C132" s="6" t="s">
        <v>63</v>
      </c>
      <c r="D132" s="6" t="s">
        <v>66</v>
      </c>
      <c r="E132" s="6">
        <v>0.3</v>
      </c>
      <c r="F132" s="6">
        <v>1</v>
      </c>
      <c r="G132" s="1">
        <v>19.27</v>
      </c>
      <c r="H132" s="1">
        <v>20.18</v>
      </c>
      <c r="I132" s="6">
        <f>33+18</f>
        <v>51</v>
      </c>
      <c r="J132" s="6">
        <v>16.8</v>
      </c>
      <c r="K132" s="6">
        <v>11</v>
      </c>
      <c r="L132" s="6"/>
      <c r="M132" s="6"/>
      <c r="O132">
        <v>260.30913000000004</v>
      </c>
      <c r="P132" s="6">
        <f t="shared" si="22"/>
        <v>74.420944425000002</v>
      </c>
      <c r="R132">
        <v>173.76712500000002</v>
      </c>
      <c r="S132" s="6">
        <f t="shared" si="23"/>
        <v>49.163367000000001</v>
      </c>
    </row>
    <row r="133" spans="1:19" x14ac:dyDescent="0.35">
      <c r="A133" s="6">
        <v>285</v>
      </c>
      <c r="B133" s="6" t="s">
        <v>127</v>
      </c>
      <c r="C133" s="6" t="s">
        <v>63</v>
      </c>
      <c r="D133" s="6" t="s">
        <v>66</v>
      </c>
      <c r="E133" s="6">
        <v>0.3</v>
      </c>
      <c r="F133" s="6">
        <v>1</v>
      </c>
      <c r="G133" s="1">
        <v>19.28</v>
      </c>
      <c r="H133" s="1">
        <v>20.190000000000001</v>
      </c>
      <c r="I133" s="6">
        <f>32+19</f>
        <v>51</v>
      </c>
      <c r="J133" s="6">
        <v>16.8</v>
      </c>
      <c r="K133" s="6">
        <v>13</v>
      </c>
      <c r="L133" s="6"/>
      <c r="M133" s="6"/>
      <c r="O133">
        <v>270.26232150000004</v>
      </c>
      <c r="P133" s="6">
        <f t="shared" si="22"/>
        <v>77.406901875000003</v>
      </c>
      <c r="R133">
        <v>293.12760000000003</v>
      </c>
      <c r="S133" s="6">
        <f t="shared" si="23"/>
        <v>84.97150950000001</v>
      </c>
    </row>
    <row r="134" spans="1:19" x14ac:dyDescent="0.35">
      <c r="A134" s="6">
        <v>286</v>
      </c>
      <c r="B134" s="6" t="s">
        <v>127</v>
      </c>
      <c r="C134" s="6" t="s">
        <v>63</v>
      </c>
      <c r="D134" s="6" t="s">
        <v>66</v>
      </c>
      <c r="E134" s="6">
        <v>0.3</v>
      </c>
      <c r="F134" s="6">
        <v>1</v>
      </c>
      <c r="G134" s="1">
        <v>19.29</v>
      </c>
      <c r="H134" s="1">
        <v>20.2</v>
      </c>
      <c r="I134" s="6">
        <f>31+20</f>
        <v>51</v>
      </c>
      <c r="J134" s="6">
        <v>16.8</v>
      </c>
      <c r="K134" s="6">
        <v>9</v>
      </c>
      <c r="L134" s="6"/>
      <c r="M134" s="6"/>
      <c r="O134">
        <v>280.11745200000001</v>
      </c>
      <c r="P134" s="6">
        <f t="shared" si="22"/>
        <v>80.363441025</v>
      </c>
      <c r="R134">
        <v>152.76270000000002</v>
      </c>
      <c r="S134" s="6">
        <f t="shared" si="23"/>
        <v>42.862039500000002</v>
      </c>
    </row>
    <row r="135" spans="1:19" x14ac:dyDescent="0.35">
      <c r="A135" s="6">
        <v>287</v>
      </c>
      <c r="B135" s="6" t="s">
        <v>127</v>
      </c>
      <c r="C135" s="6" t="s">
        <v>63</v>
      </c>
      <c r="D135" s="6" t="s">
        <v>66</v>
      </c>
      <c r="E135" s="6">
        <v>0.3</v>
      </c>
      <c r="F135" s="6">
        <v>1</v>
      </c>
      <c r="G135" s="1">
        <v>19.38</v>
      </c>
      <c r="H135" s="1">
        <v>20.23</v>
      </c>
      <c r="I135" s="6">
        <f>22+23</f>
        <v>45</v>
      </c>
      <c r="J135" s="6">
        <v>16.8</v>
      </c>
      <c r="K135" s="6">
        <v>7</v>
      </c>
      <c r="L135" s="6"/>
      <c r="M135" s="6"/>
      <c r="O135">
        <v>303.99530550000003</v>
      </c>
      <c r="P135" s="6">
        <f t="shared" si="22"/>
        <v>87.526797075000005</v>
      </c>
      <c r="R135">
        <v>172.88670000000002</v>
      </c>
      <c r="S135" s="6">
        <f t="shared" si="23"/>
        <v>48.8992395</v>
      </c>
    </row>
    <row r="136" spans="1:19" x14ac:dyDescent="0.35">
      <c r="A136" s="6">
        <v>288</v>
      </c>
      <c r="B136" s="6" t="s">
        <v>127</v>
      </c>
      <c r="C136" s="6" t="s">
        <v>63</v>
      </c>
      <c r="D136" s="6" t="s">
        <v>66</v>
      </c>
      <c r="E136" s="6">
        <v>0.3</v>
      </c>
      <c r="F136" s="6">
        <v>1</v>
      </c>
      <c r="G136" s="1">
        <v>19.39</v>
      </c>
      <c r="H136" s="1">
        <v>20.25</v>
      </c>
      <c r="I136" s="6">
        <f>21+25</f>
        <v>46</v>
      </c>
      <c r="J136" s="6">
        <v>16.8</v>
      </c>
      <c r="K136" s="6">
        <v>4</v>
      </c>
      <c r="L136" s="6"/>
      <c r="M136" s="6"/>
      <c r="O136">
        <v>164.99383800000001</v>
      </c>
      <c r="P136" s="6">
        <f t="shared" si="22"/>
        <v>45.826356824999998</v>
      </c>
      <c r="R136">
        <v>107.23215000000002</v>
      </c>
      <c r="S136" s="6">
        <f t="shared" si="23"/>
        <v>29.202874500000004</v>
      </c>
    </row>
    <row r="137" spans="1:19" x14ac:dyDescent="0.35">
      <c r="A137" s="6">
        <v>289</v>
      </c>
      <c r="B137" s="6" t="s">
        <v>127</v>
      </c>
      <c r="C137" s="6" t="s">
        <v>22</v>
      </c>
      <c r="D137" s="6" t="s">
        <v>29</v>
      </c>
      <c r="E137" s="6">
        <v>6</v>
      </c>
      <c r="F137" s="6">
        <v>1</v>
      </c>
      <c r="G137" s="1">
        <v>19.46</v>
      </c>
      <c r="H137" s="1">
        <v>20.3</v>
      </c>
      <c r="I137" s="6">
        <f>14+30</f>
        <v>44</v>
      </c>
      <c r="J137" s="6">
        <v>16.8</v>
      </c>
      <c r="K137" s="6">
        <v>887</v>
      </c>
      <c r="L137" s="6"/>
      <c r="M137" s="6"/>
      <c r="O137">
        <v>163.91516700000003</v>
      </c>
      <c r="P137" s="6">
        <f t="shared" si="22"/>
        <v>910.05511050000018</v>
      </c>
      <c r="R137">
        <v>352.19995999999998</v>
      </c>
      <c r="S137" s="6">
        <f t="shared" si="23"/>
        <v>2053.8643499999998</v>
      </c>
    </row>
    <row r="138" spans="1:19" x14ac:dyDescent="0.35">
      <c r="A138" s="6">
        <v>290</v>
      </c>
      <c r="B138" s="6" t="s">
        <v>127</v>
      </c>
      <c r="C138" s="6" t="s">
        <v>128</v>
      </c>
      <c r="D138" s="6" t="s">
        <v>29</v>
      </c>
      <c r="E138" s="6">
        <v>2</v>
      </c>
      <c r="F138" s="6">
        <v>1</v>
      </c>
      <c r="G138" s="1">
        <v>19.510000000000002</v>
      </c>
      <c r="H138" s="1">
        <v>20.309999999999999</v>
      </c>
      <c r="I138" s="6">
        <v>40</v>
      </c>
      <c r="J138" s="6">
        <v>16.8</v>
      </c>
      <c r="K138" s="6">
        <v>80</v>
      </c>
      <c r="L138" s="6"/>
      <c r="M138" s="6"/>
      <c r="O138">
        <v>30.84639</v>
      </c>
      <c r="P138" s="6">
        <f t="shared" si="22"/>
        <v>37.214149499999998</v>
      </c>
      <c r="R138">
        <v>97.147599999999997</v>
      </c>
      <c r="S138" s="6">
        <f t="shared" si="23"/>
        <v>174.51673</v>
      </c>
    </row>
    <row r="139" spans="1:19" x14ac:dyDescent="0.35">
      <c r="A139" s="6">
        <v>291</v>
      </c>
      <c r="B139" s="6" t="s">
        <v>127</v>
      </c>
      <c r="C139" s="6" t="s">
        <v>124</v>
      </c>
      <c r="D139" s="6" t="s">
        <v>29</v>
      </c>
      <c r="E139" s="6">
        <v>2</v>
      </c>
      <c r="F139" s="6">
        <v>1</v>
      </c>
      <c r="G139" s="1">
        <v>19.47</v>
      </c>
      <c r="H139" s="1">
        <v>20.32</v>
      </c>
      <c r="I139" s="6">
        <v>45</v>
      </c>
      <c r="J139" s="6">
        <v>16.8</v>
      </c>
      <c r="K139" s="6">
        <v>113</v>
      </c>
      <c r="L139" s="6"/>
      <c r="M139" s="6"/>
      <c r="O139">
        <v>82.328415000000007</v>
      </c>
      <c r="P139" s="6">
        <f t="shared" si="22"/>
        <v>140.17819950000001</v>
      </c>
      <c r="R139">
        <v>208.01116000000002</v>
      </c>
      <c r="S139" s="6">
        <f t="shared" si="23"/>
        <v>396.24385000000001</v>
      </c>
    </row>
    <row r="140" spans="1:19" x14ac:dyDescent="0.35">
      <c r="A140" s="6">
        <v>292</v>
      </c>
      <c r="B140" s="6" t="s">
        <v>127</v>
      </c>
      <c r="C140" s="6" t="s">
        <v>124</v>
      </c>
      <c r="D140" s="6" t="s">
        <v>66</v>
      </c>
      <c r="E140" s="6">
        <v>0.3</v>
      </c>
      <c r="F140" s="6">
        <v>1</v>
      </c>
      <c r="G140" s="1">
        <v>19.52</v>
      </c>
      <c r="H140" s="1">
        <v>20.34</v>
      </c>
      <c r="I140" s="6">
        <f>8+34</f>
        <v>42</v>
      </c>
      <c r="J140" s="6">
        <v>16.8</v>
      </c>
      <c r="K140" s="6">
        <v>6</v>
      </c>
      <c r="L140" s="6"/>
      <c r="M140" s="6"/>
      <c r="O140">
        <v>59.0389275</v>
      </c>
      <c r="P140" s="6">
        <f t="shared" si="22"/>
        <v>14.039883674999999</v>
      </c>
      <c r="R140">
        <v>290.10890000000001</v>
      </c>
      <c r="S140" s="6">
        <f t="shared" si="23"/>
        <v>84.0658995</v>
      </c>
    </row>
    <row r="141" spans="1:19" x14ac:dyDescent="0.35">
      <c r="A141" s="6">
        <v>293</v>
      </c>
      <c r="B141" s="6" t="s">
        <v>127</v>
      </c>
      <c r="C141" s="6" t="s">
        <v>124</v>
      </c>
      <c r="D141" s="6" t="s">
        <v>66</v>
      </c>
      <c r="E141" s="6">
        <v>0.3</v>
      </c>
      <c r="F141" s="6">
        <v>1</v>
      </c>
      <c r="G141" s="1">
        <v>19.53</v>
      </c>
      <c r="H141" s="1">
        <v>20.36</v>
      </c>
      <c r="I141" s="6">
        <f>7+36</f>
        <v>43</v>
      </c>
      <c r="J141" s="6">
        <v>16.8</v>
      </c>
      <c r="K141" s="6">
        <v>13</v>
      </c>
      <c r="L141" s="6"/>
      <c r="M141" s="6"/>
      <c r="O141">
        <v>92.330636999999996</v>
      </c>
      <c r="P141" s="6">
        <f t="shared" si="22"/>
        <v>24.027396524999997</v>
      </c>
      <c r="R141">
        <v>241.98075999999998</v>
      </c>
      <c r="S141" s="6">
        <f t="shared" si="23"/>
        <v>69.627457499999991</v>
      </c>
    </row>
    <row r="142" spans="1:19" x14ac:dyDescent="0.35">
      <c r="A142" s="6">
        <v>294</v>
      </c>
      <c r="B142" s="6" t="s">
        <v>127</v>
      </c>
      <c r="C142" s="6" t="s">
        <v>22</v>
      </c>
      <c r="D142" s="6" t="s">
        <v>29</v>
      </c>
      <c r="E142" s="6">
        <v>6</v>
      </c>
      <c r="F142" s="6">
        <v>1</v>
      </c>
      <c r="G142" s="1">
        <v>20.59</v>
      </c>
      <c r="H142" s="1">
        <v>21.46</v>
      </c>
      <c r="I142" s="6">
        <v>47</v>
      </c>
      <c r="J142" s="6">
        <v>16.8</v>
      </c>
      <c r="K142" s="6">
        <v>693</v>
      </c>
      <c r="L142" s="6"/>
      <c r="M142" s="6"/>
      <c r="O142">
        <v>31.140573</v>
      </c>
      <c r="P142" s="6">
        <f t="shared" si="22"/>
        <v>113.4075465</v>
      </c>
      <c r="R142">
        <v>239.92477500000004</v>
      </c>
      <c r="S142" s="6">
        <f t="shared" si="23"/>
        <v>1380.21324</v>
      </c>
    </row>
    <row r="143" spans="1:19" x14ac:dyDescent="0.35">
      <c r="A143" s="6">
        <v>295</v>
      </c>
      <c r="B143" s="6" t="s">
        <v>127</v>
      </c>
      <c r="C143" s="6" t="s">
        <v>22</v>
      </c>
      <c r="D143" s="6" t="s">
        <v>29</v>
      </c>
      <c r="E143" s="6">
        <v>5</v>
      </c>
      <c r="F143" s="6">
        <v>1</v>
      </c>
      <c r="G143" s="1">
        <v>21.01</v>
      </c>
      <c r="H143" s="1">
        <v>21.48</v>
      </c>
      <c r="I143" s="6">
        <v>47</v>
      </c>
      <c r="J143" s="6">
        <v>16.8</v>
      </c>
      <c r="K143" s="6">
        <v>562</v>
      </c>
      <c r="L143" s="6"/>
      <c r="M143" s="6"/>
      <c r="O143">
        <v>447.65467050000001</v>
      </c>
      <c r="P143" s="6">
        <f t="shared" si="22"/>
        <v>2177.07677625</v>
      </c>
      <c r="R143">
        <v>232.37827500000003</v>
      </c>
      <c r="S143" s="6">
        <f t="shared" si="23"/>
        <v>1112.4452000000001</v>
      </c>
    </row>
    <row r="144" spans="1:19" x14ac:dyDescent="0.35">
      <c r="A144" s="6">
        <v>296</v>
      </c>
      <c r="B144" s="6" t="s">
        <v>127</v>
      </c>
      <c r="C144" s="6" t="s">
        <v>22</v>
      </c>
      <c r="D144" s="6" t="s">
        <v>29</v>
      </c>
      <c r="E144" s="6">
        <v>5</v>
      </c>
      <c r="F144" s="6">
        <v>1</v>
      </c>
      <c r="G144" s="1">
        <v>21.04</v>
      </c>
      <c r="H144" s="1">
        <v>21.49</v>
      </c>
      <c r="I144" s="6">
        <v>45</v>
      </c>
      <c r="J144" s="6">
        <v>16.8</v>
      </c>
      <c r="K144" s="6">
        <v>501</v>
      </c>
      <c r="L144" s="6"/>
      <c r="M144" s="6"/>
      <c r="O144">
        <v>30.258024000000002</v>
      </c>
      <c r="P144" s="6">
        <f t="shared" si="22"/>
        <v>90.093543750000009</v>
      </c>
      <c r="R144">
        <v>319.48239999999998</v>
      </c>
      <c r="S144" s="6">
        <f t="shared" si="23"/>
        <v>1547.965825</v>
      </c>
    </row>
    <row r="145" spans="1:19" x14ac:dyDescent="0.35">
      <c r="A145" s="6">
        <v>297</v>
      </c>
      <c r="B145" s="6" t="s">
        <v>127</v>
      </c>
      <c r="C145" s="6" t="s">
        <v>22</v>
      </c>
      <c r="D145" s="6" t="s">
        <v>29</v>
      </c>
      <c r="E145" s="6">
        <v>2</v>
      </c>
      <c r="F145" s="6">
        <v>1</v>
      </c>
      <c r="G145" s="1">
        <v>21.07</v>
      </c>
      <c r="H145" s="1">
        <v>21.5</v>
      </c>
      <c r="I145" s="6">
        <v>43</v>
      </c>
      <c r="J145" s="6">
        <v>16.8</v>
      </c>
      <c r="K145" s="6">
        <v>307</v>
      </c>
      <c r="L145" s="6"/>
      <c r="M145" s="6"/>
      <c r="O145">
        <v>139.74313050000001</v>
      </c>
      <c r="P145" s="6">
        <f t="shared" si="22"/>
        <v>255.0076305</v>
      </c>
      <c r="R145">
        <v>392.72086000000002</v>
      </c>
      <c r="S145" s="6">
        <f t="shared" si="23"/>
        <v>765.66325000000006</v>
      </c>
    </row>
    <row r="146" spans="1:19" x14ac:dyDescent="0.35">
      <c r="A146" s="6">
        <v>298</v>
      </c>
      <c r="B146" s="6" t="s">
        <v>127</v>
      </c>
      <c r="C146" s="6" t="s">
        <v>22</v>
      </c>
      <c r="D146" s="6" t="s">
        <v>29</v>
      </c>
      <c r="E146" s="6">
        <v>5</v>
      </c>
      <c r="F146" s="6">
        <v>1</v>
      </c>
      <c r="G146" s="1">
        <v>21.15</v>
      </c>
      <c r="H146" s="1">
        <v>21.52</v>
      </c>
      <c r="I146" s="6">
        <f>52-15</f>
        <v>37</v>
      </c>
      <c r="J146" s="6">
        <v>16.8</v>
      </c>
      <c r="K146" s="6">
        <v>472</v>
      </c>
      <c r="L146" s="6"/>
      <c r="M146" s="6"/>
      <c r="O146">
        <v>65.216770499999996</v>
      </c>
      <c r="P146" s="6">
        <f t="shared" si="22"/>
        <v>264.88727624999996</v>
      </c>
      <c r="R146">
        <v>248.62448000000001</v>
      </c>
      <c r="S146" s="6">
        <f t="shared" si="23"/>
        <v>1193.6762249999999</v>
      </c>
    </row>
    <row r="147" spans="1:19" x14ac:dyDescent="0.35">
      <c r="A147" s="6">
        <v>299</v>
      </c>
      <c r="B147" s="6" t="s">
        <v>127</v>
      </c>
      <c r="C147" s="6" t="s">
        <v>22</v>
      </c>
      <c r="D147" s="6" t="s">
        <v>29</v>
      </c>
      <c r="E147" s="6">
        <v>5</v>
      </c>
      <c r="F147" s="6">
        <v>1</v>
      </c>
      <c r="G147" s="1">
        <v>21.15</v>
      </c>
      <c r="H147" s="1">
        <v>21.53</v>
      </c>
      <c r="I147" s="6">
        <f>53-15</f>
        <v>38</v>
      </c>
      <c r="J147" s="6">
        <v>16.8</v>
      </c>
      <c r="K147" s="6">
        <v>575</v>
      </c>
      <c r="L147" s="6"/>
      <c r="M147" s="6"/>
      <c r="O147">
        <v>74.777718000000007</v>
      </c>
      <c r="P147" s="6">
        <f t="shared" si="22"/>
        <v>312.69201375</v>
      </c>
      <c r="R147">
        <v>232.08494000000002</v>
      </c>
      <c r="S147" s="6">
        <f t="shared" si="23"/>
        <v>1110.978525</v>
      </c>
    </row>
    <row r="148" spans="1:19" x14ac:dyDescent="0.35">
      <c r="A148" s="6">
        <v>300</v>
      </c>
      <c r="B148" s="6" t="s">
        <v>127</v>
      </c>
      <c r="C148" s="6" t="s">
        <v>24</v>
      </c>
      <c r="D148" s="6" t="s">
        <v>29</v>
      </c>
      <c r="E148" s="6">
        <v>5</v>
      </c>
      <c r="F148" s="6">
        <v>1</v>
      </c>
      <c r="G148" s="1">
        <v>21.16</v>
      </c>
      <c r="H148" s="1">
        <v>21.54</v>
      </c>
      <c r="I148" s="6">
        <f>54-16</f>
        <v>38</v>
      </c>
      <c r="J148" s="6">
        <v>16.8</v>
      </c>
      <c r="K148" s="6">
        <v>381</v>
      </c>
      <c r="L148" s="6"/>
      <c r="M148" s="6"/>
      <c r="O148">
        <v>114.98272799999999</v>
      </c>
      <c r="P148" s="6">
        <f t="shared" si="22"/>
        <v>513.71706374999997</v>
      </c>
      <c r="R148">
        <v>141.68302999999997</v>
      </c>
      <c r="S148" s="6">
        <f t="shared" si="23"/>
        <v>658.96897499999977</v>
      </c>
    </row>
    <row r="149" spans="1:19" x14ac:dyDescent="0.35">
      <c r="A149" s="6">
        <v>301</v>
      </c>
      <c r="B149" s="6" t="s">
        <v>127</v>
      </c>
      <c r="C149" s="6" t="s">
        <v>22</v>
      </c>
      <c r="D149" s="6" t="s">
        <v>29</v>
      </c>
      <c r="E149" s="6">
        <v>5</v>
      </c>
      <c r="F149" s="6">
        <v>1</v>
      </c>
      <c r="G149" s="1">
        <v>21.21</v>
      </c>
      <c r="H149" s="1">
        <v>21.55</v>
      </c>
      <c r="I149" s="6">
        <f>55-21</f>
        <v>34</v>
      </c>
      <c r="J149" s="6">
        <v>16.8</v>
      </c>
      <c r="K149" s="6">
        <v>552</v>
      </c>
      <c r="L149" s="6"/>
      <c r="M149" s="6"/>
      <c r="O149">
        <v>31.630877999999999</v>
      </c>
      <c r="P149" s="6">
        <f t="shared" si="22"/>
        <v>96.957813749999985</v>
      </c>
      <c r="R149">
        <v>222.06472500000001</v>
      </c>
      <c r="S149" s="6">
        <f t="shared" si="23"/>
        <v>1060.87745</v>
      </c>
    </row>
    <row r="150" spans="1:19" x14ac:dyDescent="0.35">
      <c r="A150" s="6">
        <v>302</v>
      </c>
      <c r="B150" s="6" t="s">
        <v>127</v>
      </c>
      <c r="C150" s="6" t="s">
        <v>63</v>
      </c>
      <c r="D150" s="6" t="s">
        <v>29</v>
      </c>
      <c r="E150" s="6">
        <v>6</v>
      </c>
      <c r="F150" s="6">
        <v>1</v>
      </c>
      <c r="G150" s="1">
        <v>21.25</v>
      </c>
      <c r="H150" s="1">
        <v>21.57</v>
      </c>
      <c r="I150" s="6">
        <f>57-25</f>
        <v>32</v>
      </c>
      <c r="J150" s="6">
        <v>16.8</v>
      </c>
      <c r="K150" s="6">
        <v>359</v>
      </c>
      <c r="L150" s="6"/>
      <c r="M150" s="6"/>
      <c r="O150">
        <v>155.187738</v>
      </c>
      <c r="P150" s="6">
        <f t="shared" si="22"/>
        <v>857.69053650000001</v>
      </c>
      <c r="R150">
        <v>105.34552499999999</v>
      </c>
      <c r="S150" s="6">
        <f t="shared" si="23"/>
        <v>572.73774000000003</v>
      </c>
    </row>
    <row r="151" spans="1:19" x14ac:dyDescent="0.35">
      <c r="A151" s="6">
        <v>303</v>
      </c>
      <c r="B151" s="6" t="s">
        <v>127</v>
      </c>
      <c r="C151" s="6" t="s">
        <v>22</v>
      </c>
      <c r="D151" s="6" t="s">
        <v>29</v>
      </c>
      <c r="E151" s="6">
        <v>5</v>
      </c>
      <c r="F151" s="6">
        <v>1</v>
      </c>
      <c r="G151" s="1">
        <v>21.29</v>
      </c>
      <c r="H151" s="1">
        <v>21.58</v>
      </c>
      <c r="I151" s="6">
        <f>58-29</f>
        <v>29</v>
      </c>
      <c r="J151" s="6">
        <v>16.8</v>
      </c>
      <c r="K151" s="6">
        <v>513</v>
      </c>
      <c r="L151" s="6"/>
      <c r="M151" s="6"/>
      <c r="O151">
        <v>40.848612000000003</v>
      </c>
      <c r="P151" s="6">
        <f t="shared" si="22"/>
        <v>143.04648375000002</v>
      </c>
      <c r="R151">
        <v>141.19140000000004</v>
      </c>
      <c r="S151" s="6">
        <f t="shared" si="23"/>
        <v>656.51082500000018</v>
      </c>
    </row>
    <row r="152" spans="1:19" x14ac:dyDescent="0.35">
      <c r="A152" s="6">
        <v>304</v>
      </c>
      <c r="B152" s="6" t="s">
        <v>127</v>
      </c>
      <c r="C152" s="6" t="s">
        <v>22</v>
      </c>
      <c r="D152" s="6" t="s">
        <v>29</v>
      </c>
      <c r="E152" s="6">
        <v>5</v>
      </c>
      <c r="F152" s="6">
        <v>1</v>
      </c>
      <c r="G152" s="1">
        <v>21.3</v>
      </c>
      <c r="H152" s="1">
        <v>22</v>
      </c>
      <c r="I152" s="6">
        <v>30</v>
      </c>
      <c r="J152" s="6">
        <v>16.8</v>
      </c>
      <c r="K152" s="6">
        <v>380</v>
      </c>
      <c r="L152" s="6"/>
      <c r="M152" s="6"/>
      <c r="O152">
        <v>40.260246000000002</v>
      </c>
      <c r="P152" s="6">
        <f t="shared" si="22"/>
        <v>140.10465375000001</v>
      </c>
      <c r="R152">
        <v>189.22172499999999</v>
      </c>
      <c r="S152" s="6">
        <f t="shared" si="23"/>
        <v>896.66244999999992</v>
      </c>
    </row>
    <row r="153" spans="1:19" x14ac:dyDescent="0.35">
      <c r="A153" s="6">
        <v>305</v>
      </c>
      <c r="B153" s="6" t="s">
        <v>127</v>
      </c>
      <c r="C153" s="6" t="s">
        <v>22</v>
      </c>
      <c r="D153" s="6" t="s">
        <v>29</v>
      </c>
      <c r="E153" s="6">
        <v>5</v>
      </c>
      <c r="F153" s="6">
        <v>1</v>
      </c>
      <c r="G153" s="1">
        <v>21.32</v>
      </c>
      <c r="H153" s="1">
        <v>22.02</v>
      </c>
      <c r="I153" s="6">
        <v>30</v>
      </c>
      <c r="J153" s="6">
        <v>16.8</v>
      </c>
      <c r="K153" s="6">
        <v>405</v>
      </c>
      <c r="L153" s="6"/>
      <c r="M153" s="6"/>
      <c r="O153">
        <v>32.611488000000001</v>
      </c>
      <c r="P153" s="6">
        <f t="shared" si="22"/>
        <v>101.86086375000001</v>
      </c>
      <c r="R153">
        <v>217.89528000000001</v>
      </c>
      <c r="S153" s="6">
        <f t="shared" si="23"/>
        <v>1040.030225</v>
      </c>
    </row>
    <row r="154" spans="1:19" x14ac:dyDescent="0.35">
      <c r="A154" s="6">
        <v>306</v>
      </c>
      <c r="B154" s="6" t="s">
        <v>127</v>
      </c>
      <c r="C154" s="6" t="s">
        <v>22</v>
      </c>
      <c r="D154" s="6" t="s">
        <v>29</v>
      </c>
      <c r="E154" s="6">
        <v>2</v>
      </c>
      <c r="F154" s="6">
        <v>1</v>
      </c>
      <c r="G154" s="1">
        <v>21.34</v>
      </c>
      <c r="H154" s="1">
        <v>22.03</v>
      </c>
      <c r="I154" s="6">
        <v>29</v>
      </c>
      <c r="J154" s="6">
        <v>16.8</v>
      </c>
      <c r="K154" s="6">
        <v>243</v>
      </c>
      <c r="L154" s="6"/>
      <c r="M154" s="6"/>
      <c r="O154">
        <v>87.57467849999999</v>
      </c>
      <c r="P154" s="6">
        <f t="shared" si="22"/>
        <v>150.67072649999997</v>
      </c>
      <c r="R154">
        <v>290.38744000000003</v>
      </c>
      <c r="S154" s="6">
        <f t="shared" si="23"/>
        <v>560.99641000000008</v>
      </c>
    </row>
    <row r="155" spans="1:19" x14ac:dyDescent="0.35">
      <c r="A155" s="6">
        <v>307</v>
      </c>
      <c r="B155" s="6" t="s">
        <v>127</v>
      </c>
      <c r="C155" s="6" t="s">
        <v>22</v>
      </c>
      <c r="D155" s="6" t="s">
        <v>29</v>
      </c>
      <c r="E155" s="6">
        <v>5</v>
      </c>
      <c r="F155" s="6">
        <v>1</v>
      </c>
      <c r="G155" s="1">
        <v>21.38</v>
      </c>
      <c r="H155" s="1">
        <v>22.04</v>
      </c>
      <c r="I155" s="6">
        <v>26</v>
      </c>
      <c r="J155" s="6">
        <v>16.8</v>
      </c>
      <c r="K155" s="6">
        <v>376</v>
      </c>
      <c r="L155" s="6"/>
      <c r="M155" s="6"/>
      <c r="O155">
        <v>34.376586000000003</v>
      </c>
      <c r="P155" s="6">
        <f t="shared" si="22"/>
        <v>110.68635375000001</v>
      </c>
      <c r="R155">
        <v>154.649325</v>
      </c>
      <c r="S155" s="6">
        <f t="shared" si="23"/>
        <v>723.80044999999996</v>
      </c>
    </row>
    <row r="156" spans="1:19" x14ac:dyDescent="0.35">
      <c r="A156" s="6">
        <v>308</v>
      </c>
      <c r="B156" s="6" t="s">
        <v>127</v>
      </c>
      <c r="C156" s="6" t="s">
        <v>22</v>
      </c>
      <c r="D156" s="6" t="s">
        <v>29</v>
      </c>
      <c r="E156" s="6">
        <v>5</v>
      </c>
      <c r="F156" s="6">
        <v>1</v>
      </c>
      <c r="G156" s="1">
        <v>21.4</v>
      </c>
      <c r="H156" s="1">
        <v>22.05</v>
      </c>
      <c r="I156" s="6">
        <v>25</v>
      </c>
      <c r="J156" s="6">
        <v>16.8</v>
      </c>
      <c r="K156" s="6">
        <v>380</v>
      </c>
      <c r="L156" s="6"/>
      <c r="M156" s="6"/>
      <c r="O156">
        <v>24.325333500000003</v>
      </c>
      <c r="P156" s="6">
        <f t="shared" si="22"/>
        <v>60.430091250000011</v>
      </c>
      <c r="R156">
        <v>202.80182000000002</v>
      </c>
      <c r="S156" s="6">
        <f t="shared" si="23"/>
        <v>964.56292500000006</v>
      </c>
    </row>
    <row r="157" spans="1:19" x14ac:dyDescent="0.35">
      <c r="A157" s="6">
        <v>309</v>
      </c>
      <c r="B157" s="6" t="s">
        <v>127</v>
      </c>
      <c r="C157" s="6" t="s">
        <v>22</v>
      </c>
      <c r="D157" s="6" t="s">
        <v>29</v>
      </c>
      <c r="E157" s="6">
        <v>5</v>
      </c>
      <c r="F157" s="6">
        <v>1</v>
      </c>
      <c r="G157" s="1">
        <v>21.41</v>
      </c>
      <c r="H157" s="1">
        <v>22.06</v>
      </c>
      <c r="I157" s="6">
        <v>25</v>
      </c>
      <c r="J157" s="6">
        <v>16.8</v>
      </c>
      <c r="K157" s="6">
        <v>260</v>
      </c>
      <c r="L157" s="6"/>
      <c r="M157" s="6"/>
      <c r="O157">
        <v>25.404004499999999</v>
      </c>
      <c r="P157" s="6">
        <f t="shared" si="22"/>
        <v>65.823446249999989</v>
      </c>
      <c r="R157">
        <v>218.79907999999995</v>
      </c>
      <c r="S157" s="6">
        <f t="shared" si="23"/>
        <v>1044.5492249999998</v>
      </c>
    </row>
    <row r="158" spans="1:19" x14ac:dyDescent="0.35">
      <c r="A158" s="6">
        <v>310</v>
      </c>
      <c r="B158" s="6" t="s">
        <v>127</v>
      </c>
      <c r="C158" s="6" t="s">
        <v>22</v>
      </c>
      <c r="D158" s="6" t="s">
        <v>29</v>
      </c>
      <c r="E158" s="6">
        <v>4</v>
      </c>
      <c r="F158" s="6">
        <v>1</v>
      </c>
      <c r="G158" s="1">
        <v>21.43</v>
      </c>
      <c r="H158" s="1">
        <v>22.08</v>
      </c>
      <c r="I158" s="6">
        <f>8+17</f>
        <v>25</v>
      </c>
      <c r="J158" s="6">
        <v>16.8</v>
      </c>
      <c r="K158" s="6">
        <v>312</v>
      </c>
      <c r="L158" s="6"/>
      <c r="M158" s="6"/>
      <c r="O158">
        <v>25.2078825</v>
      </c>
      <c r="P158" s="6">
        <f t="shared" si="22"/>
        <v>51.874268999999998</v>
      </c>
      <c r="R158">
        <v>152.81056000000001</v>
      </c>
      <c r="S158" s="6">
        <f t="shared" si="23"/>
        <v>571.68529999999998</v>
      </c>
    </row>
    <row r="159" spans="1:19" x14ac:dyDescent="0.35">
      <c r="A159" s="6">
        <v>311</v>
      </c>
      <c r="B159" s="6" t="s">
        <v>127</v>
      </c>
      <c r="C159" s="6" t="s">
        <v>64</v>
      </c>
      <c r="D159" s="6" t="s">
        <v>29</v>
      </c>
      <c r="E159" s="6">
        <v>4</v>
      </c>
      <c r="F159" s="6">
        <v>1</v>
      </c>
      <c r="G159" s="1">
        <v>23.21</v>
      </c>
      <c r="H159" s="1">
        <v>0.09</v>
      </c>
      <c r="I159" s="6">
        <v>48</v>
      </c>
      <c r="J159" s="6">
        <v>16.8</v>
      </c>
      <c r="K159" s="6" t="s">
        <v>31</v>
      </c>
      <c r="L159" s="6"/>
      <c r="M159" s="6"/>
      <c r="O159">
        <v>13.342501499999999</v>
      </c>
      <c r="P159" s="6">
        <f t="shared" si="22"/>
        <v>4.4127449999999939</v>
      </c>
      <c r="R159">
        <v>12.649350000000002</v>
      </c>
      <c r="S159" s="6">
        <f t="shared" si="23"/>
        <v>11.040460000000003</v>
      </c>
    </row>
    <row r="160" spans="1:19" x14ac:dyDescent="0.35">
      <c r="A160" s="6">
        <v>312</v>
      </c>
      <c r="B160" s="6" t="s">
        <v>127</v>
      </c>
      <c r="C160" s="6" t="s">
        <v>65</v>
      </c>
      <c r="D160" s="6" t="s">
        <v>66</v>
      </c>
      <c r="E160" s="6">
        <v>0.3</v>
      </c>
      <c r="F160" s="6">
        <v>1</v>
      </c>
      <c r="G160" s="1">
        <v>23.2</v>
      </c>
      <c r="H160" s="1">
        <v>0.09</v>
      </c>
      <c r="I160" s="6">
        <v>49</v>
      </c>
      <c r="J160" s="6">
        <v>16.8</v>
      </c>
      <c r="K160" s="6" t="s">
        <v>31</v>
      </c>
      <c r="L160" s="6"/>
      <c r="M160" s="6"/>
      <c r="O160">
        <v>11.136129</v>
      </c>
      <c r="P160" s="6">
        <f t="shared" si="22"/>
        <v>-0.33095587500000007</v>
      </c>
      <c r="R160">
        <v>7.1291200000000003</v>
      </c>
      <c r="S160" s="6">
        <f t="shared" si="23"/>
        <v>-0.82803450000000023</v>
      </c>
    </row>
  </sheetData>
  <autoFilter ref="A1:Q47" xr:uid="{4782880F-19F5-4C97-B687-8149361B073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Fishing and Environmental data</vt:lpstr>
      <vt:lpstr>Fish and mussel sampling</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cp:lastModifiedBy>
  <cp:lastPrinted>2021-09-10T13:54:37Z</cp:lastPrinted>
  <dcterms:created xsi:type="dcterms:W3CDTF">2021-08-15T00:14:16Z</dcterms:created>
  <dcterms:modified xsi:type="dcterms:W3CDTF">2021-11-17T15:34:44Z</dcterms:modified>
</cp:coreProperties>
</file>