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ml.chartshape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6.xml" ContentType="application/vnd.openxmlformats-officedocument.drawingml.chartshapes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7.xml" ContentType="application/vnd.openxmlformats-officedocument.drawingml.chartshapes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8.xml" ContentType="application/vnd.openxmlformats-officedocument.drawingml.chartshapes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9.xml" ContentType="application/vnd.openxmlformats-officedocument.drawingml.chartshapes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0.xml" ContentType="application/vnd.openxmlformats-officedocument.drawingml.chartshapes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Ex1.xml" ContentType="application/vnd.ms-office.chartex+xml"/>
  <Override PartName="/xl/charts/style12.xml" ContentType="application/vnd.ms-office.chartstyle+xml"/>
  <Override PartName="/xl/charts/colors12.xml" ContentType="application/vnd.ms-office.chartcolorstyle+xml"/>
  <Override PartName="/xl/charts/chartEx2.xml" ContentType="application/vnd.ms-office.chartex+xml"/>
  <Override PartName="/xl/charts/style13.xml" ContentType="application/vnd.ms-office.chartstyle+xml"/>
  <Override PartName="/xl/charts/colors13.xml" ContentType="application/vnd.ms-office.chartcolorstyle+xml"/>
  <Override PartName="/xl/charts/chartEx3.xml" ContentType="application/vnd.ms-office.chartex+xml"/>
  <Override PartName="/xl/charts/style14.xml" ContentType="application/vnd.ms-office.chartstyle+xml"/>
  <Override PartName="/xl/charts/colors14.xml" ContentType="application/vnd.ms-office.chartcolorstyle+xml"/>
  <Override PartName="/xl/charts/chartEx4.xml" ContentType="application/vnd.ms-office.chartex+xml"/>
  <Override PartName="/xl/charts/style15.xml" ContentType="application/vnd.ms-office.chartstyle+xml"/>
  <Override PartName="/xl/charts/colors15.xml" ContentType="application/vnd.ms-office.chartcolorstyle+xml"/>
  <Override PartName="/xl/charts/chartEx5.xml" ContentType="application/vnd.ms-office.chartex+xml"/>
  <Override PartName="/xl/charts/style16.xml" ContentType="application/vnd.ms-office.chartstyle+xml"/>
  <Override PartName="/xl/charts/colors16.xml" ContentType="application/vnd.ms-office.chartcolorstyle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Ex6.xml" ContentType="application/vnd.ms-office.chartex+xml"/>
  <Override PartName="/xl/charts/style18.xml" ContentType="application/vnd.ms-office.chartstyle+xml"/>
  <Override PartName="/xl/charts/colors18.xml" ContentType="application/vnd.ms-office.chartcolorstyle+xml"/>
  <Override PartName="/xl/charts/chartEx7.xml" ContentType="application/vnd.ms-office.chartex+xml"/>
  <Override PartName="/xl/charts/style19.xml" ContentType="application/vnd.ms-office.chartstyle+xml"/>
  <Override PartName="/xl/charts/colors19.xml" ContentType="application/vnd.ms-office.chartcolorstyle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14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drawings/drawing14.xml" ContentType="application/vnd.openxmlformats-officedocument.drawing+xml"/>
  <Override PartName="/xl/charts/chart15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16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Ex8.xml" ContentType="application/vnd.ms-office.chartex+xml"/>
  <Override PartName="/xl/charts/style24.xml" ContentType="application/vnd.ms-office.chartstyle+xml"/>
  <Override PartName="/xl/charts/colors24.xml" ContentType="application/vnd.ms-office.chartcolorstyle+xml"/>
  <Override PartName="/xl/charts/chartEx9.xml" ContentType="application/vnd.ms-office.chartex+xml"/>
  <Override PartName="/xl/charts/style25.xml" ContentType="application/vnd.ms-office.chartstyle+xml"/>
  <Override PartName="/xl/charts/colors25.xml" ContentType="application/vnd.ms-office.chartcolorstyle+xml"/>
  <Override PartName="/xl/charts/chart17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Users/sandra/Desktop/14 decimocuarto Trimestre/Control de calidad y confiabilidad/Tareas/"/>
    </mc:Choice>
  </mc:AlternateContent>
  <xr:revisionPtr revIDLastSave="0" documentId="13_ncr:1_{F5A2BAD2-ED28-DB4C-B5FD-E1738E920BB3}" xr6:coauthVersionLast="45" xr6:coauthVersionMax="45" xr10:uidLastSave="{00000000-0000-0000-0000-000000000000}"/>
  <bookViews>
    <workbookView xWindow="3360" yWindow="460" windowWidth="39380" windowHeight="24760" activeTab="6" xr2:uid="{00000000-000D-0000-FFFF-FFFF00000000}"/>
  </bookViews>
  <sheets>
    <sheet name="Hoja1" sheetId="1" r:id="rId1"/>
    <sheet name="Tiempo" sheetId="2" r:id="rId2"/>
    <sheet name="Distancia" sheetId="3" r:id="rId3"/>
    <sheet name="practica 4" sheetId="5" r:id="rId4"/>
    <sheet name="Proceso de avion" sheetId="6" r:id="rId5"/>
    <sheet name="Proceso de lanzador" sheetId="7" r:id="rId6"/>
    <sheet name="Daño" sheetId="8" r:id="rId7"/>
  </sheets>
  <definedNames>
    <definedName name="_xlchart.v1.0" hidden="1">'practica 4'!$T$11:$T$13</definedName>
    <definedName name="_xlchart.v1.1" hidden="1">'practica 4'!$U$11:$U$13</definedName>
    <definedName name="_xlchart.v1.10" hidden="1">'Proceso de avion'!$N$24:$Y$24</definedName>
    <definedName name="_xlchart.v1.11" hidden="1">'Proceso de avion'!$N$3:$Y$3</definedName>
    <definedName name="_xlchart.v1.12" hidden="1">'Proceso de avion'!$AA$2:$AA$3</definedName>
    <definedName name="_xlchart.v1.13" hidden="1">'Proceso de avion'!$AB$2:$AB$3</definedName>
    <definedName name="_xlchart.v1.14" hidden="1">'Proceso de avion'!$T$30:$T$37</definedName>
    <definedName name="_xlchart.v1.15" hidden="1">'Proceso de avion'!$U$30:$U$37</definedName>
    <definedName name="_xlchart.v1.16" hidden="1">'Proceso de avion'!$T$30:$T$37</definedName>
    <definedName name="_xlchart.v1.17" hidden="1">'Proceso de avion'!$U$30:$U$37</definedName>
    <definedName name="_xlchart.v1.18" hidden="1">'Proceso de avion'!$N$24:$Y$24</definedName>
    <definedName name="_xlchart.v1.19" hidden="1">'Proceso de avion'!$N$3:$Y$3</definedName>
    <definedName name="_xlchart.v1.2" hidden="1">'practica 4'!$AA$11:$AA$12</definedName>
    <definedName name="_xlchart.v1.20" hidden="1">'Proceso de avion'!$T$30:$T$37</definedName>
    <definedName name="_xlchart.v1.21" hidden="1">'Proceso de avion'!$U$30:$U$37</definedName>
    <definedName name="_xlchart.v1.22" hidden="1">'Proceso de avion'!$T$30:$T$37</definedName>
    <definedName name="_xlchart.v1.23" hidden="1">'Proceso de avion'!$U$30:$U$37</definedName>
    <definedName name="_xlchart.v1.24" hidden="1">'Proceso de avion'!$N$24:$Y$24</definedName>
    <definedName name="_xlchart.v1.25" hidden="1">'Proceso de avion'!$N$3:$Y$3</definedName>
    <definedName name="_xlchart.v1.26" hidden="1">'Proceso de avion'!$T$30:$T$37</definedName>
    <definedName name="_xlchart.v1.27" hidden="1">'Proceso de avion'!$U$30:$U$37</definedName>
    <definedName name="_xlchart.v1.28" hidden="1">'Proceso de avion'!$T$30:$T$37</definedName>
    <definedName name="_xlchart.v1.29" hidden="1">'Proceso de avion'!$U$30:$U$37</definedName>
    <definedName name="_xlchart.v1.3" hidden="1">'practica 4'!$Z$11:$Z$12</definedName>
    <definedName name="_xlchart.v1.30" hidden="1">Daño!$AC$9:$AC$10</definedName>
    <definedName name="_xlchart.v1.31" hidden="1">Daño!$Y$9:$Y$10</definedName>
    <definedName name="_xlchart.v1.32" hidden="1">Daño!$Z$9:$Z$10</definedName>
    <definedName name="_xlchart.v1.33" hidden="1">Daño!$S$11:$S$14</definedName>
    <definedName name="_xlchart.v1.34" hidden="1">Daño!$T$11:$T$14</definedName>
    <definedName name="_xlchart.v1.35" hidden="1">Daño!$U$11:$U$14</definedName>
    <definedName name="_xlchart.v1.36" hidden="1">Daño!$V$11:$V$14</definedName>
    <definedName name="_xlchart.v1.37" hidden="1">Daño!$W$11:$W$14</definedName>
    <definedName name="_xlchart.v1.38" hidden="1">Daño!$AC$9:$AC$10</definedName>
    <definedName name="_xlchart.v1.39" hidden="1">Daño!$Y$9:$Y$10</definedName>
    <definedName name="_xlchart.v1.4" hidden="1">'practica 4'!$H$11:$H$12</definedName>
    <definedName name="_xlchart.v1.40" hidden="1">Daño!$Z$9:$Z$10</definedName>
    <definedName name="_xlchart.v1.41" hidden="1">Daño!$AC$9:$AC$10</definedName>
    <definedName name="_xlchart.v1.42" hidden="1">Daño!$Y$9:$Y$10</definedName>
    <definedName name="_xlchart.v1.43" hidden="1">Daño!$Z$9:$Z$10</definedName>
    <definedName name="_xlchart.v1.44" hidden="1">Daño!$AC$9:$AC$10</definedName>
    <definedName name="_xlchart.v1.45" hidden="1">Daño!$Y$9:$Y$10</definedName>
    <definedName name="_xlchart.v1.46" hidden="1">Daño!$Z$9:$Z$10</definedName>
    <definedName name="_xlchart.v1.47" hidden="1">Daño!$AC$9:$AC$10</definedName>
    <definedName name="_xlchart.v1.48" hidden="1">Daño!$Y$9:$Y$10</definedName>
    <definedName name="_xlchart.v1.49" hidden="1">Daño!$Z$9:$Z$10</definedName>
    <definedName name="_xlchart.v1.5" hidden="1">'practica 4'!$I$11:$I$12</definedName>
    <definedName name="_xlchart.v1.50" hidden="1">Daño!$AC$9:$AC$10</definedName>
    <definedName name="_xlchart.v1.51" hidden="1">Daño!$Y$9:$Y$10</definedName>
    <definedName name="_xlchart.v1.52" hidden="1">Daño!$Z$9:$Z$10</definedName>
    <definedName name="_xlchart.v1.6" hidden="1">'practica 4'!$N$11:$N$14</definedName>
    <definedName name="_xlchart.v1.7" hidden="1">'practica 4'!$O$11:$O$14</definedName>
    <definedName name="_xlchart.v1.8" hidden="1">'practica 4'!$M$30:$M$49</definedName>
    <definedName name="_xlchart.v1.9" hidden="1">'practica 4'!$N$30:$N$49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38" i="6" l="1"/>
  <c r="AH5" i="8" l="1"/>
  <c r="AH4" i="8"/>
  <c r="AG4" i="8"/>
  <c r="AF5" i="8"/>
  <c r="AF4" i="8"/>
  <c r="AI4" i="8"/>
  <c r="AI5" i="8" s="1"/>
  <c r="AG5" i="8" s="1"/>
  <c r="AF6" i="8"/>
  <c r="AB4" i="6"/>
  <c r="Z24" i="6"/>
  <c r="X30" i="6"/>
  <c r="AC10" i="8"/>
  <c r="AC9" i="8"/>
  <c r="AB10" i="8"/>
  <c r="AB9" i="8"/>
  <c r="AA11" i="8"/>
  <c r="AA10" i="8"/>
  <c r="AA9" i="8"/>
  <c r="Z11" i="8"/>
  <c r="Z5" i="8"/>
  <c r="Z4" i="8"/>
  <c r="Z6" i="8"/>
  <c r="W4" i="8"/>
  <c r="W5" i="8" s="1"/>
  <c r="T8" i="8"/>
  <c r="F24" i="8"/>
  <c r="H24" i="8"/>
  <c r="J24" i="8"/>
  <c r="D24" i="8"/>
  <c r="B24" i="8"/>
  <c r="A32" i="7"/>
  <c r="A31" i="7"/>
  <c r="A30" i="7"/>
  <c r="A36" i="7"/>
  <c r="A37" i="7"/>
  <c r="A38" i="7"/>
  <c r="A39" i="7"/>
  <c r="A40" i="7"/>
  <c r="A41" i="7"/>
  <c r="A42" i="7"/>
  <c r="A43" i="7"/>
  <c r="A44" i="7"/>
  <c r="A45" i="7"/>
  <c r="A46" i="7"/>
  <c r="A47" i="7"/>
  <c r="A48" i="7"/>
  <c r="A49" i="7"/>
  <c r="A50" i="7"/>
  <c r="A51" i="7"/>
  <c r="A52" i="7"/>
  <c r="A53" i="7"/>
  <c r="A54" i="7"/>
  <c r="A55" i="7"/>
  <c r="A56" i="7"/>
  <c r="A57" i="7"/>
  <c r="A58" i="7"/>
  <c r="A59" i="7"/>
  <c r="A60" i="7"/>
  <c r="A61" i="7"/>
  <c r="A62" i="7"/>
  <c r="A63" i="7"/>
  <c r="A64" i="7"/>
  <c r="A65" i="7"/>
  <c r="A66" i="7"/>
  <c r="A67" i="7"/>
  <c r="A68" i="7"/>
  <c r="A69" i="7"/>
  <c r="A70" i="7"/>
  <c r="A71" i="7"/>
  <c r="A72" i="7"/>
  <c r="A73" i="7"/>
  <c r="A74" i="7"/>
  <c r="A75" i="7"/>
  <c r="A76" i="7"/>
  <c r="A77" i="7"/>
  <c r="A78" i="7"/>
  <c r="A79" i="7"/>
  <c r="A80" i="7"/>
  <c r="A81" i="7"/>
  <c r="A82" i="7"/>
  <c r="A83" i="7"/>
  <c r="A84" i="7"/>
  <c r="A85" i="7"/>
  <c r="A86" i="7"/>
  <c r="A87" i="7"/>
  <c r="A88" i="7"/>
  <c r="A89" i="7"/>
  <c r="A90" i="7"/>
  <c r="A91" i="7"/>
  <c r="E30" i="7"/>
  <c r="D27" i="7"/>
  <c r="C27" i="7" a="1"/>
  <c r="C27" i="7" s="1"/>
  <c r="B27" i="7"/>
  <c r="A27" i="7"/>
  <c r="E31" i="8"/>
  <c r="A27" i="6"/>
  <c r="C15" i="8"/>
  <c r="B15" i="8"/>
  <c r="B4" i="8"/>
  <c r="B5" i="8"/>
  <c r="B6" i="8"/>
  <c r="B7" i="8"/>
  <c r="B8" i="8"/>
  <c r="B9" i="8"/>
  <c r="B10" i="8"/>
  <c r="B11" i="8"/>
  <c r="B12" i="8"/>
  <c r="B13" i="8"/>
  <c r="B14" i="8"/>
  <c r="B16" i="8"/>
  <c r="B17" i="8"/>
  <c r="B18" i="8"/>
  <c r="B19" i="8"/>
  <c r="B20" i="8"/>
  <c r="B21" i="8"/>
  <c r="B22" i="8"/>
  <c r="B3" i="8"/>
  <c r="C4" i="8"/>
  <c r="C5" i="8"/>
  <c r="C6" i="8"/>
  <c r="C7" i="8"/>
  <c r="C8" i="8"/>
  <c r="C9" i="8"/>
  <c r="C10" i="8"/>
  <c r="C11" i="8"/>
  <c r="C12" i="8"/>
  <c r="C13" i="8"/>
  <c r="C14" i="8"/>
  <c r="C16" i="8"/>
  <c r="C17" i="8"/>
  <c r="C18" i="8"/>
  <c r="C19" i="8"/>
  <c r="C20" i="8"/>
  <c r="C21" i="8"/>
  <c r="C22" i="8"/>
  <c r="C3" i="8"/>
  <c r="D23" i="8"/>
  <c r="E23" i="8"/>
  <c r="F23" i="8"/>
  <c r="G23" i="8"/>
  <c r="H23" i="8"/>
  <c r="I23" i="8"/>
  <c r="J23" i="8"/>
  <c r="K23" i="8"/>
  <c r="B23" i="8"/>
  <c r="AC4" i="8" l="1"/>
  <c r="W6" i="8"/>
  <c r="N4" i="8"/>
  <c r="B28" i="8"/>
  <c r="C23" i="8"/>
  <c r="AC5" i="8" l="1"/>
  <c r="AB5" i="8" s="1"/>
  <c r="AA5" i="8" s="1"/>
  <c r="W7" i="8"/>
  <c r="V6" i="8" s="1"/>
  <c r="U6" i="8" s="1"/>
  <c r="Q4" i="8"/>
  <c r="C28" i="8" a="1"/>
  <c r="C28" i="8" s="1"/>
  <c r="N5" i="8"/>
  <c r="Q5" i="8" s="1"/>
  <c r="P5" i="8" s="1"/>
  <c r="O5" i="8" s="1"/>
  <c r="D31" i="8"/>
  <c r="D32" i="8" s="1"/>
  <c r="D28" i="8"/>
  <c r="A28" i="8"/>
  <c r="B32" i="8"/>
  <c r="AB4" i="8" l="1"/>
  <c r="AA4" i="8" s="1"/>
  <c r="V7" i="8"/>
  <c r="U7" i="8" s="1"/>
  <c r="V5" i="8"/>
  <c r="U5" i="8" s="1"/>
  <c r="V4" i="8"/>
  <c r="U4" i="8" s="1"/>
  <c r="P4" i="8"/>
  <c r="O4" i="8" s="1"/>
  <c r="A31" i="8"/>
  <c r="N6" i="8"/>
  <c r="B33" i="8"/>
  <c r="A32" i="8"/>
  <c r="B34" i="8" l="1"/>
  <c r="A33" i="8"/>
  <c r="A34" i="8" l="1"/>
  <c r="B35" i="8"/>
  <c r="A35" i="8" s="1"/>
  <c r="L5" i="7" l="1"/>
  <c r="K6" i="7"/>
  <c r="K5" i="7"/>
  <c r="K4" i="7"/>
  <c r="N4" i="7"/>
  <c r="H24" i="7"/>
  <c r="G24" i="7"/>
  <c r="C24" i="7"/>
  <c r="B24" i="7"/>
  <c r="D30" i="7" s="1"/>
  <c r="A24" i="7"/>
  <c r="U34" i="6"/>
  <c r="U35" i="6"/>
  <c r="U37" i="6"/>
  <c r="U36" i="6"/>
  <c r="U33" i="6"/>
  <c r="U32" i="6"/>
  <c r="U31" i="6"/>
  <c r="U30" i="6"/>
  <c r="X31" i="6" l="1"/>
  <c r="X32" i="6"/>
  <c r="N5" i="7"/>
  <c r="M5" i="7" s="1"/>
  <c r="M4" i="7"/>
  <c r="L4" i="7"/>
  <c r="D31" i="7"/>
  <c r="B31" i="7" s="1"/>
  <c r="B32" i="7" s="1"/>
  <c r="AC11" i="5"/>
  <c r="AC12" i="5"/>
  <c r="AD12" i="5"/>
  <c r="AD13" i="5" s="1"/>
  <c r="AA13" i="5"/>
  <c r="AC2" i="6"/>
  <c r="AE3" i="6"/>
  <c r="AE2" i="6"/>
  <c r="AB3" i="6"/>
  <c r="AB2" i="6"/>
  <c r="I11" i="5"/>
  <c r="Y24" i="6"/>
  <c r="X24" i="6"/>
  <c r="V24" i="6"/>
  <c r="U24" i="6"/>
  <c r="S24" i="6"/>
  <c r="R24" i="6"/>
  <c r="Q24" i="6"/>
  <c r="O24" i="6"/>
  <c r="A24" i="6"/>
  <c r="C24" i="6"/>
  <c r="G24" i="6"/>
  <c r="J24" i="6"/>
  <c r="X33" i="6" l="1"/>
  <c r="AC13" i="5"/>
  <c r="AB13" i="5" s="1"/>
  <c r="AD3" i="6"/>
  <c r="AC3" i="6" s="1"/>
  <c r="D30" i="6"/>
  <c r="D31" i="6" s="1"/>
  <c r="B24" i="6"/>
  <c r="B29" i="2"/>
  <c r="D24" i="6"/>
  <c r="E24" i="6"/>
  <c r="F24" i="6"/>
  <c r="D27" i="6" s="1"/>
  <c r="H24" i="6"/>
  <c r="I24" i="6"/>
  <c r="K24" i="6"/>
  <c r="L24" i="6"/>
  <c r="X34" i="6" l="1"/>
  <c r="B33" i="7"/>
  <c r="AD2" i="6"/>
  <c r="C27" i="6" a="1"/>
  <c r="C27" i="6" s="1"/>
  <c r="A30" i="6"/>
  <c r="B27" i="6"/>
  <c r="B31" i="6"/>
  <c r="B32" i="6" s="1"/>
  <c r="B33" i="6" s="1"/>
  <c r="B34" i="6" s="1"/>
  <c r="B35" i="6" s="1"/>
  <c r="B36" i="6" s="1"/>
  <c r="O14" i="5"/>
  <c r="O13" i="5"/>
  <c r="O11" i="5"/>
  <c r="O12" i="5"/>
  <c r="AA12" i="5"/>
  <c r="AA11" i="5"/>
  <c r="U13" i="5"/>
  <c r="U12" i="5"/>
  <c r="U11" i="5"/>
  <c r="Q30" i="5"/>
  <c r="C50" i="5"/>
  <c r="D50" i="5"/>
  <c r="E50" i="5"/>
  <c r="F50" i="5"/>
  <c r="G50" i="5"/>
  <c r="H50" i="5"/>
  <c r="I50" i="5"/>
  <c r="B50" i="5"/>
  <c r="AD11" i="5"/>
  <c r="X11" i="5"/>
  <c r="X12" i="5" s="1"/>
  <c r="R11" i="5"/>
  <c r="L11" i="5"/>
  <c r="I12" i="5"/>
  <c r="X35" i="6" l="1"/>
  <c r="B34" i="7"/>
  <c r="B35" i="7" s="1"/>
  <c r="B36" i="7" s="1"/>
  <c r="B37" i="7" s="1"/>
  <c r="B38" i="7" s="1"/>
  <c r="B39" i="7" s="1"/>
  <c r="B40" i="7" s="1"/>
  <c r="B41" i="7" s="1"/>
  <c r="B42" i="7" s="1"/>
  <c r="B43" i="7" s="1"/>
  <c r="B44" i="7" s="1"/>
  <c r="B45" i="7" s="1"/>
  <c r="B46" i="7" s="1"/>
  <c r="B47" i="7" s="1"/>
  <c r="B48" i="7" s="1"/>
  <c r="B49" i="7" s="1"/>
  <c r="B50" i="7" s="1"/>
  <c r="B51" i="7" s="1"/>
  <c r="B52" i="7" s="1"/>
  <c r="B53" i="7" s="1"/>
  <c r="B54" i="7" s="1"/>
  <c r="B55" i="7" s="1"/>
  <c r="B56" i="7" s="1"/>
  <c r="B57" i="7" s="1"/>
  <c r="B58" i="7" s="1"/>
  <c r="B59" i="7" s="1"/>
  <c r="B60" i="7" s="1"/>
  <c r="B61" i="7" s="1"/>
  <c r="B62" i="7" s="1"/>
  <c r="B63" i="7" s="1"/>
  <c r="B64" i="7" s="1"/>
  <c r="B65" i="7" s="1"/>
  <c r="B66" i="7" s="1"/>
  <c r="B67" i="7" s="1"/>
  <c r="B68" i="7" s="1"/>
  <c r="B69" i="7" s="1"/>
  <c r="B70" i="7" s="1"/>
  <c r="B71" i="7" s="1"/>
  <c r="B72" i="7" s="1"/>
  <c r="B73" i="7" s="1"/>
  <c r="B74" i="7" s="1"/>
  <c r="B75" i="7" s="1"/>
  <c r="B76" i="7" s="1"/>
  <c r="B77" i="7" s="1"/>
  <c r="B78" i="7" s="1"/>
  <c r="B79" i="7" s="1"/>
  <c r="B80" i="7" s="1"/>
  <c r="B81" i="7" s="1"/>
  <c r="B82" i="7" s="1"/>
  <c r="B83" i="7" s="1"/>
  <c r="B84" i="7" s="1"/>
  <c r="B85" i="7" s="1"/>
  <c r="B86" i="7" s="1"/>
  <c r="B87" i="7" s="1"/>
  <c r="B88" i="7" s="1"/>
  <c r="B89" i="7" s="1"/>
  <c r="B90" i="7" s="1"/>
  <c r="B91" i="7" s="1"/>
  <c r="A33" i="7"/>
  <c r="B37" i="6"/>
  <c r="A36" i="6"/>
  <c r="A31" i="6"/>
  <c r="A32" i="6"/>
  <c r="A33" i="6"/>
  <c r="A34" i="6"/>
  <c r="A35" i="6"/>
  <c r="R12" i="5"/>
  <c r="R13" i="5" s="1"/>
  <c r="R14" i="5" s="1"/>
  <c r="Q14" i="5" s="1"/>
  <c r="Q31" i="5"/>
  <c r="X13" i="5"/>
  <c r="W12" i="5" s="1"/>
  <c r="V12" i="5" s="1"/>
  <c r="L12" i="5"/>
  <c r="K12" i="5" s="1"/>
  <c r="J12" i="5" s="1"/>
  <c r="X36" i="6" l="1"/>
  <c r="A34" i="7"/>
  <c r="A37" i="6"/>
  <c r="B38" i="6"/>
  <c r="Q32" i="5"/>
  <c r="AB11" i="5"/>
  <c r="AB12" i="5"/>
  <c r="W13" i="5"/>
  <c r="V13" i="5" s="1"/>
  <c r="W11" i="5"/>
  <c r="V11" i="5" s="1"/>
  <c r="K11" i="5"/>
  <c r="J11" i="5" s="1"/>
  <c r="Q13" i="5"/>
  <c r="P13" i="5" s="1"/>
  <c r="Q12" i="5"/>
  <c r="P12" i="5" s="1"/>
  <c r="P14" i="5"/>
  <c r="Q11" i="5"/>
  <c r="P11" i="5" s="1"/>
  <c r="X37" i="6" l="1"/>
  <c r="A35" i="7"/>
  <c r="A38" i="6"/>
  <c r="B39" i="6"/>
  <c r="Q33" i="5"/>
  <c r="W37" i="6" l="1"/>
  <c r="W30" i="6"/>
  <c r="V30" i="6" s="1"/>
  <c r="W31" i="6"/>
  <c r="V31" i="6" s="1"/>
  <c r="W32" i="6"/>
  <c r="V32" i="6" s="1"/>
  <c r="W33" i="6"/>
  <c r="W34" i="6"/>
  <c r="V34" i="6" s="1"/>
  <c r="W35" i="6"/>
  <c r="V35" i="6" s="1"/>
  <c r="W36" i="6"/>
  <c r="V36" i="6" s="1"/>
  <c r="V37" i="6"/>
  <c r="V33" i="6"/>
  <c r="A39" i="6"/>
  <c r="B40" i="6"/>
  <c r="A40" i="6" s="1"/>
  <c r="Q34" i="5"/>
  <c r="Q35" i="5" s="1"/>
  <c r="Q36" i="5"/>
  <c r="Q37" i="5" l="1"/>
  <c r="Q38" i="5" l="1"/>
  <c r="Q39" i="5" l="1"/>
  <c r="Q40" i="5" l="1"/>
  <c r="Q41" i="5" l="1"/>
  <c r="Q42" i="5" l="1"/>
  <c r="Q43" i="5" l="1"/>
  <c r="I1" i="2"/>
  <c r="G2" i="2"/>
  <c r="G3" i="2" s="1"/>
  <c r="G4" i="2" s="1"/>
  <c r="G5" i="2" s="1"/>
  <c r="G6" i="2" s="1"/>
  <c r="G7" i="2" s="1"/>
  <c r="G8" i="2" s="1"/>
  <c r="G9" i="2" s="1"/>
  <c r="G10" i="2" s="1"/>
  <c r="G11" i="2" s="1"/>
  <c r="G12" i="2" s="1"/>
  <c r="G13" i="2" s="1"/>
  <c r="G14" i="2" s="1"/>
  <c r="G15" i="2" s="1"/>
  <c r="Q44" i="5" l="1"/>
  <c r="C49" i="3"/>
  <c r="A33" i="3"/>
  <c r="B35" i="3"/>
  <c r="B37" i="3"/>
  <c r="B38" i="3"/>
  <c r="B39" i="3"/>
  <c r="B40" i="3" s="1"/>
  <c r="B41" i="3" s="1"/>
  <c r="B42" i="3" s="1"/>
  <c r="B43" i="3" s="1"/>
  <c r="B44" i="3" s="1"/>
  <c r="B45" i="3" s="1"/>
  <c r="D31" i="3"/>
  <c r="Q45" i="5" l="1"/>
  <c r="D28" i="2"/>
  <c r="D29" i="2" s="1"/>
  <c r="E28" i="2"/>
  <c r="J64" i="3"/>
  <c r="J62" i="3"/>
  <c r="C55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89" i="3"/>
  <c r="F89" i="3"/>
  <c r="G91" i="2"/>
  <c r="G82" i="3"/>
  <c r="G81" i="3"/>
  <c r="G80" i="3"/>
  <c r="G79" i="3"/>
  <c r="G78" i="3"/>
  <c r="G77" i="3"/>
  <c r="G76" i="3"/>
  <c r="G75" i="3"/>
  <c r="G74" i="3"/>
  <c r="G73" i="3"/>
  <c r="G72" i="3"/>
  <c r="G71" i="3"/>
  <c r="G70" i="3"/>
  <c r="G69" i="3"/>
  <c r="G68" i="3"/>
  <c r="G67" i="3"/>
  <c r="G66" i="3"/>
  <c r="G65" i="3"/>
  <c r="G64" i="3"/>
  <c r="G63" i="3"/>
  <c r="F83" i="3"/>
  <c r="F59" i="2"/>
  <c r="F77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8" i="3"/>
  <c r="F79" i="3"/>
  <c r="F80" i="3"/>
  <c r="F81" i="3"/>
  <c r="F82" i="3"/>
  <c r="F63" i="3"/>
  <c r="E59" i="3"/>
  <c r="F59" i="3" s="1"/>
  <c r="D59" i="3"/>
  <c r="C59" i="3"/>
  <c r="B59" i="3"/>
  <c r="A59" i="3"/>
  <c r="Q46" i="5" l="1"/>
  <c r="G109" i="3"/>
  <c r="E49" i="3"/>
  <c r="B49" i="3"/>
  <c r="A49" i="3"/>
  <c r="D32" i="3"/>
  <c r="B32" i="3" s="1"/>
  <c r="E31" i="3"/>
  <c r="D25" i="3"/>
  <c r="C25" i="3" a="1"/>
  <c r="C25" i="3" s="1"/>
  <c r="B25" i="3"/>
  <c r="A25" i="3"/>
  <c r="F108" i="3"/>
  <c r="F107" i="3"/>
  <c r="F106" i="3"/>
  <c r="F105" i="3"/>
  <c r="F104" i="3"/>
  <c r="F103" i="3"/>
  <c r="F102" i="3"/>
  <c r="F101" i="3"/>
  <c r="F100" i="3"/>
  <c r="F99" i="3"/>
  <c r="F98" i="3"/>
  <c r="F97" i="3"/>
  <c r="F96" i="3"/>
  <c r="F95" i="3"/>
  <c r="F94" i="3"/>
  <c r="F93" i="3"/>
  <c r="F92" i="3"/>
  <c r="F91" i="3"/>
  <c r="F90" i="3"/>
  <c r="E51" i="3"/>
  <c r="E50" i="3"/>
  <c r="G86" i="2"/>
  <c r="G87" i="2"/>
  <c r="G88" i="2"/>
  <c r="G89" i="2"/>
  <c r="G90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85" i="2"/>
  <c r="F94" i="2"/>
  <c r="Q47" i="5" l="1"/>
  <c r="G105" i="2"/>
  <c r="J95" i="2" s="1"/>
  <c r="J93" i="2"/>
  <c r="J94" i="2"/>
  <c r="G83" i="3"/>
  <c r="O59" i="3" s="1"/>
  <c r="B55" i="3"/>
  <c r="A31" i="3"/>
  <c r="A32" i="3"/>
  <c r="B33" i="3"/>
  <c r="B34" i="3" s="1"/>
  <c r="F109" i="3"/>
  <c r="J99" i="3"/>
  <c r="J97" i="3"/>
  <c r="J98" i="3"/>
  <c r="Q48" i="5" l="1"/>
  <c r="J94" i="3"/>
  <c r="J92" i="3"/>
  <c r="J66" i="3"/>
  <c r="J68" i="3"/>
  <c r="J67" i="3"/>
  <c r="J63" i="3"/>
  <c r="J93" i="3"/>
  <c r="Q49" i="5" l="1"/>
  <c r="A34" i="3"/>
  <c r="P30" i="5" l="1"/>
  <c r="P31" i="5"/>
  <c r="P32" i="5"/>
  <c r="P33" i="5"/>
  <c r="O33" i="5" s="1"/>
  <c r="P49" i="5"/>
  <c r="O49" i="5" s="1"/>
  <c r="O30" i="5"/>
  <c r="O31" i="5"/>
  <c r="P34" i="5"/>
  <c r="O34" i="5" s="1"/>
  <c r="P35" i="5"/>
  <c r="O35" i="5" s="1"/>
  <c r="P36" i="5"/>
  <c r="O36" i="5" s="1"/>
  <c r="P37" i="5"/>
  <c r="O37" i="5" s="1"/>
  <c r="P38" i="5"/>
  <c r="O38" i="5" s="1"/>
  <c r="P39" i="5"/>
  <c r="O39" i="5" s="1"/>
  <c r="P40" i="5"/>
  <c r="O40" i="5" s="1"/>
  <c r="P41" i="5"/>
  <c r="O41" i="5" s="1"/>
  <c r="P42" i="5"/>
  <c r="P43" i="5"/>
  <c r="O43" i="5" s="1"/>
  <c r="P44" i="5"/>
  <c r="O44" i="5" s="1"/>
  <c r="P45" i="5"/>
  <c r="O45" i="5" s="1"/>
  <c r="P46" i="5"/>
  <c r="O46" i="5" s="1"/>
  <c r="P47" i="5"/>
  <c r="O47" i="5" s="1"/>
  <c r="P48" i="5"/>
  <c r="O48" i="5" s="1"/>
  <c r="A35" i="3"/>
  <c r="A36" i="3" l="1"/>
  <c r="A37" i="3" l="1"/>
  <c r="A38" i="3" l="1"/>
  <c r="A39" i="3" l="1"/>
  <c r="A40" i="3" l="1"/>
  <c r="A41" i="3" l="1"/>
  <c r="A42" i="3" l="1"/>
  <c r="F104" i="2"/>
  <c r="F103" i="2"/>
  <c r="F102" i="2"/>
  <c r="F101" i="2"/>
  <c r="F100" i="2"/>
  <c r="F99" i="2"/>
  <c r="F98" i="2"/>
  <c r="F97" i="2"/>
  <c r="F96" i="2"/>
  <c r="F95" i="2"/>
  <c r="F93" i="2"/>
  <c r="F92" i="2"/>
  <c r="F91" i="2"/>
  <c r="F90" i="2"/>
  <c r="F89" i="2"/>
  <c r="F88" i="2"/>
  <c r="F87" i="2"/>
  <c r="F86" i="2"/>
  <c r="F85" i="2"/>
  <c r="G78" i="2"/>
  <c r="G77" i="2"/>
  <c r="G76" i="2"/>
  <c r="G75" i="2"/>
  <c r="G74" i="2"/>
  <c r="G73" i="2"/>
  <c r="G72" i="2"/>
  <c r="G71" i="2"/>
  <c r="G70" i="2"/>
  <c r="G69" i="2"/>
  <c r="G68" i="2"/>
  <c r="G67" i="2"/>
  <c r="G66" i="2"/>
  <c r="G65" i="2"/>
  <c r="G64" i="2"/>
  <c r="G63" i="2"/>
  <c r="G62" i="2"/>
  <c r="G61" i="2"/>
  <c r="G60" i="2"/>
  <c r="G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G79" i="2" l="1"/>
  <c r="J63" i="2" s="1"/>
  <c r="O55" i="2"/>
  <c r="J64" i="2"/>
  <c r="J62" i="2"/>
  <c r="F105" i="2"/>
  <c r="A43" i="3"/>
  <c r="F79" i="2"/>
  <c r="J89" i="2" l="1"/>
  <c r="J90" i="2"/>
  <c r="J88" i="2"/>
  <c r="J58" i="2"/>
  <c r="J59" i="2"/>
  <c r="J60" i="2"/>
  <c r="A44" i="3"/>
  <c r="D25" i="2"/>
  <c r="A55" i="2" s="1"/>
  <c r="A45" i="3" l="1"/>
  <c r="E47" i="2"/>
  <c r="E46" i="2"/>
  <c r="E45" i="2"/>
  <c r="B45" i="2"/>
  <c r="A45" i="2"/>
  <c r="B30" i="2" l="1"/>
  <c r="B31" i="2" l="1"/>
  <c r="B32" i="2" l="1"/>
  <c r="C25" i="2" a="1"/>
  <c r="C25" i="2" s="1"/>
  <c r="B25" i="2"/>
  <c r="A25" i="2"/>
  <c r="B55" i="2" s="1"/>
  <c r="C55" i="2" l="1"/>
  <c r="D55" i="2" s="1"/>
  <c r="E55" i="2"/>
  <c r="F55" i="2" s="1"/>
  <c r="A28" i="2"/>
  <c r="A29" i="2"/>
  <c r="A30" i="2"/>
  <c r="A31" i="2"/>
  <c r="B33" i="2"/>
  <c r="A32" i="2"/>
  <c r="B34" i="2" l="1"/>
  <c r="A33" i="2"/>
  <c r="B35" i="2" l="1"/>
  <c r="A34" i="2"/>
  <c r="B36" i="2" l="1"/>
  <c r="A35" i="2"/>
  <c r="B37" i="2" l="1"/>
  <c r="A36" i="2"/>
  <c r="B38" i="2" l="1"/>
  <c r="A37" i="2"/>
  <c r="B39" i="2" l="1"/>
  <c r="A38" i="2"/>
  <c r="B40" i="2" l="1"/>
  <c r="A39" i="2"/>
  <c r="A40" i="2" l="1"/>
  <c r="B41" i="2"/>
  <c r="B42" i="2" l="1"/>
  <c r="A41" i="2"/>
  <c r="A42" i="2" l="1"/>
  <c r="C45" i="2"/>
  <c r="E2" i="5" l="1"/>
  <c r="E3" i="5" s="1"/>
  <c r="E4" i="5" l="1"/>
  <c r="E5" i="5" l="1"/>
  <c r="D5" i="5" l="1"/>
  <c r="C5" i="5" s="1"/>
  <c r="D3" i="5"/>
  <c r="C3" i="5" s="1"/>
  <c r="D2" i="5"/>
  <c r="C2" i="5" s="1"/>
  <c r="D4" i="5"/>
  <c r="C4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<sst xmlns="http://schemas.openxmlformats.org/spreadsheetml/2006/main" count="618" uniqueCount="269">
  <si>
    <t>defectos</t>
  </si>
  <si>
    <t>avion</t>
  </si>
  <si>
    <t>estsdo inicisl de la hoja</t>
  </si>
  <si>
    <t>nueva</t>
  </si>
  <si>
    <t>reciclada</t>
  </si>
  <si>
    <t>arrugada</t>
  </si>
  <si>
    <t>calidad de doblado</t>
  </si>
  <si>
    <t>excelente</t>
  </si>
  <si>
    <t>poco asimetrico</t>
  </si>
  <si>
    <t xml:space="preserve">asimetrias importantes </t>
  </si>
  <si>
    <t>lanzamiento</t>
  </si>
  <si>
    <t>distancia</t>
  </si>
  <si>
    <t>tiempo</t>
  </si>
  <si>
    <t>defectos de lanzamiento</t>
  </si>
  <si>
    <t>lanzador</t>
  </si>
  <si>
    <t>inclinacion</t>
  </si>
  <si>
    <t>deterioro</t>
  </si>
  <si>
    <t>inclinacion de las alas</t>
  </si>
  <si>
    <t>x</t>
  </si>
  <si>
    <t>ascendente</t>
  </si>
  <si>
    <t>ascendebte</t>
  </si>
  <si>
    <t>recta</t>
  </si>
  <si>
    <t>muy ascendente</t>
  </si>
  <si>
    <t>8.80</t>
  </si>
  <si>
    <t>2.19</t>
  </si>
  <si>
    <t>punta abierta</t>
  </si>
  <si>
    <t>7.06</t>
  </si>
  <si>
    <t>1.68</t>
  </si>
  <si>
    <t>liga rota</t>
  </si>
  <si>
    <t>2.08</t>
  </si>
  <si>
    <t>colla</t>
  </si>
  <si>
    <t>daño punta</t>
  </si>
  <si>
    <t>1.56</t>
  </si>
  <si>
    <t>5.78</t>
  </si>
  <si>
    <t>7.02</t>
  </si>
  <si>
    <t>1.95</t>
  </si>
  <si>
    <t>1.52</t>
  </si>
  <si>
    <t>cola por la liga</t>
  </si>
  <si>
    <t>1.14</t>
  </si>
  <si>
    <t>punta</t>
  </si>
  <si>
    <t>punta y cola</t>
  </si>
  <si>
    <t>1.21</t>
  </si>
  <si>
    <t>7.62</t>
  </si>
  <si>
    <t>4.70</t>
  </si>
  <si>
    <t>8.17</t>
  </si>
  <si>
    <t>6.73</t>
  </si>
  <si>
    <t>1.23</t>
  </si>
  <si>
    <t>1.64</t>
  </si>
  <si>
    <t>cola</t>
  </si>
  <si>
    <t>8.10</t>
  </si>
  <si>
    <t>6.25</t>
  </si>
  <si>
    <t>7.44</t>
  </si>
  <si>
    <t>9.23</t>
  </si>
  <si>
    <t>1.04</t>
  </si>
  <si>
    <t>1.06</t>
  </si>
  <si>
    <t>1.13</t>
  </si>
  <si>
    <t>1.30</t>
  </si>
  <si>
    <t>7.70</t>
  </si>
  <si>
    <t>7.23</t>
  </si>
  <si>
    <t>6.94</t>
  </si>
  <si>
    <t>7.78</t>
  </si>
  <si>
    <t>0.89</t>
  </si>
  <si>
    <t>1.54</t>
  </si>
  <si>
    <t>1.57</t>
  </si>
  <si>
    <t>6.51</t>
  </si>
  <si>
    <t>8.02</t>
  </si>
  <si>
    <t>7.67</t>
  </si>
  <si>
    <t>5.52</t>
  </si>
  <si>
    <t>2.20</t>
  </si>
  <si>
    <t>1.98</t>
  </si>
  <si>
    <t>1.87</t>
  </si>
  <si>
    <t>2.03</t>
  </si>
  <si>
    <t>10.85</t>
  </si>
  <si>
    <t>10.34</t>
  </si>
  <si>
    <t>8.35</t>
  </si>
  <si>
    <t>9.32</t>
  </si>
  <si>
    <t>2.14</t>
  </si>
  <si>
    <t>1.17</t>
  </si>
  <si>
    <t>1.28</t>
  </si>
  <si>
    <t>8.09</t>
  </si>
  <si>
    <t>9.05</t>
  </si>
  <si>
    <t>9.62</t>
  </si>
  <si>
    <t>7.54</t>
  </si>
  <si>
    <t>1.99</t>
  </si>
  <si>
    <t>1.61</t>
  </si>
  <si>
    <t>4.51</t>
  </si>
  <si>
    <t>8.27</t>
  </si>
  <si>
    <t>9.70</t>
  </si>
  <si>
    <t>9.01</t>
  </si>
  <si>
    <t>1.46</t>
  </si>
  <si>
    <t>1.62</t>
  </si>
  <si>
    <t>1.76</t>
  </si>
  <si>
    <t>viento</t>
  </si>
  <si>
    <t>7.10</t>
  </si>
  <si>
    <t>5.81</t>
  </si>
  <si>
    <t>6.18</t>
  </si>
  <si>
    <t>8.21</t>
  </si>
  <si>
    <t>1.63</t>
  </si>
  <si>
    <t>2.99</t>
  </si>
  <si>
    <t>1.97</t>
  </si>
  <si>
    <t>1.93</t>
  </si>
  <si>
    <t>7.93</t>
  </si>
  <si>
    <t>7.96</t>
  </si>
  <si>
    <t>9.53</t>
  </si>
  <si>
    <t>7.60</t>
  </si>
  <si>
    <t>1.24</t>
  </si>
  <si>
    <t>1.29</t>
  </si>
  <si>
    <t>1.67</t>
  </si>
  <si>
    <t>1.53</t>
  </si>
  <si>
    <t>6.78</t>
  </si>
  <si>
    <t>6.31</t>
  </si>
  <si>
    <t>7.16</t>
  </si>
  <si>
    <t>1.42</t>
  </si>
  <si>
    <t>1.32</t>
  </si>
  <si>
    <t>1.37</t>
  </si>
  <si>
    <t>1.36</t>
  </si>
  <si>
    <t>5.97</t>
  </si>
  <si>
    <t>5.64</t>
  </si>
  <si>
    <t>6.02</t>
  </si>
  <si>
    <t>1.86</t>
  </si>
  <si>
    <t>3.27</t>
  </si>
  <si>
    <t>3.06</t>
  </si>
  <si>
    <t>2.50</t>
  </si>
  <si>
    <t>6.98</t>
  </si>
  <si>
    <t>10.20</t>
  </si>
  <si>
    <t>10.80</t>
  </si>
  <si>
    <t>2.05</t>
  </si>
  <si>
    <t>1.83</t>
  </si>
  <si>
    <t>7.64</t>
  </si>
  <si>
    <t>8.30</t>
  </si>
  <si>
    <t>7.46</t>
  </si>
  <si>
    <t>1.18</t>
  </si>
  <si>
    <t>0.80</t>
  </si>
  <si>
    <t>0.71</t>
  </si>
  <si>
    <t>0.91</t>
  </si>
  <si>
    <t>se regresa, caiga en picada hacia atras</t>
  </si>
  <si>
    <t>3.79</t>
  </si>
  <si>
    <t>3.44</t>
  </si>
  <si>
    <t>3.35</t>
  </si>
  <si>
    <t>3.78</t>
  </si>
  <si>
    <t>doblado, tendencia a un lado</t>
  </si>
  <si>
    <t>2.76</t>
  </si>
  <si>
    <t>2.01</t>
  </si>
  <si>
    <t>6.62</t>
  </si>
  <si>
    <t>10.90</t>
  </si>
  <si>
    <t>7.21</t>
  </si>
  <si>
    <t>6.68</t>
  </si>
  <si>
    <t>doblado</t>
  </si>
  <si>
    <t>1.34</t>
  </si>
  <si>
    <t>mas punta</t>
  </si>
  <si>
    <t>1.92</t>
  </si>
  <si>
    <t>7.49</t>
  </si>
  <si>
    <t>7.89</t>
  </si>
  <si>
    <t>8.42</t>
  </si>
  <si>
    <t>8.74</t>
  </si>
  <si>
    <t>1.75</t>
  </si>
  <si>
    <t>5.79</t>
  </si>
  <si>
    <t>6.12</t>
  </si>
  <si>
    <t>7.47</t>
  </si>
  <si>
    <t>6.50</t>
  </si>
  <si>
    <t>1.73</t>
  </si>
  <si>
    <t>1.31</t>
  </si>
  <si>
    <t>6.77</t>
  </si>
  <si>
    <t>8.71</t>
  </si>
  <si>
    <t>6.67</t>
  </si>
  <si>
    <t>7.57</t>
  </si>
  <si>
    <t>8.38</t>
  </si>
  <si>
    <t>7.83</t>
  </si>
  <si>
    <t>1.77</t>
  </si>
  <si>
    <t>Avion</t>
  </si>
  <si>
    <t>media</t>
  </si>
  <si>
    <t>mediana</t>
  </si>
  <si>
    <t>moda</t>
  </si>
  <si>
    <t>desviacion estandar</t>
  </si>
  <si>
    <t>Distribucion estandar</t>
  </si>
  <si>
    <t>clase</t>
  </si>
  <si>
    <t>frecuencia</t>
  </si>
  <si>
    <t xml:space="preserve">rango </t>
  </si>
  <si>
    <t>clases k</t>
  </si>
  <si>
    <t>Sesgo</t>
  </si>
  <si>
    <t>curtosis</t>
  </si>
  <si>
    <t>Percentil</t>
  </si>
  <si>
    <t>cuartiles</t>
  </si>
  <si>
    <t>1er cuartil</t>
  </si>
  <si>
    <t>3er cuartil</t>
  </si>
  <si>
    <t>LI</t>
  </si>
  <si>
    <t>LC</t>
  </si>
  <si>
    <t>LS</t>
  </si>
  <si>
    <t>Cp</t>
  </si>
  <si>
    <t>Cpk</t>
  </si>
  <si>
    <t>cpm</t>
  </si>
  <si>
    <t>ppm</t>
  </si>
  <si>
    <t>grafica xr</t>
  </si>
  <si>
    <t>grafica x-s</t>
  </si>
  <si>
    <t>Cpi</t>
  </si>
  <si>
    <t>cps</t>
  </si>
  <si>
    <t>taguchi</t>
  </si>
  <si>
    <t>Media</t>
  </si>
  <si>
    <t>Rango</t>
  </si>
  <si>
    <t>LRS</t>
  </si>
  <si>
    <t>LR</t>
  </si>
  <si>
    <t>LRI</t>
  </si>
  <si>
    <t>A2</t>
  </si>
  <si>
    <t>D4</t>
  </si>
  <si>
    <t>D3</t>
  </si>
  <si>
    <t>d2</t>
  </si>
  <si>
    <t>c4</t>
  </si>
  <si>
    <t>d3</t>
  </si>
  <si>
    <t>LCX</t>
  </si>
  <si>
    <t>A3</t>
  </si>
  <si>
    <t>B3</t>
  </si>
  <si>
    <t>B4</t>
  </si>
  <si>
    <t>LSS</t>
  </si>
  <si>
    <t>LSI</t>
  </si>
  <si>
    <t>LXI</t>
  </si>
  <si>
    <t>LXS</t>
  </si>
  <si>
    <t>Defectos</t>
  </si>
  <si>
    <t>Estado de la hoja</t>
  </si>
  <si>
    <t>Grado de hoja arrugada</t>
  </si>
  <si>
    <t>Calidad del doblado</t>
  </si>
  <si>
    <t>% frecuencia</t>
  </si>
  <si>
    <t>Frecuencia acumulada</t>
  </si>
  <si>
    <t>Frecuencia</t>
  </si>
  <si>
    <t>% Frecuencia</t>
  </si>
  <si>
    <t>Total</t>
  </si>
  <si>
    <t>ejercicio 9</t>
  </si>
  <si>
    <t>b)</t>
  </si>
  <si>
    <t>c)</t>
  </si>
  <si>
    <t>Rehusada</t>
  </si>
  <si>
    <t>Nueva</t>
  </si>
  <si>
    <t>Nada</t>
  </si>
  <si>
    <t>Poco</t>
  </si>
  <si>
    <t>Regular</t>
  </si>
  <si>
    <t xml:space="preserve">Mucho </t>
  </si>
  <si>
    <t>Excelente</t>
  </si>
  <si>
    <t>Poco asimétrico</t>
  </si>
  <si>
    <t>Asimetrías importantes</t>
  </si>
  <si>
    <t>Recta</t>
  </si>
  <si>
    <t>Ascendente</t>
  </si>
  <si>
    <t>Muy ascendente</t>
  </si>
  <si>
    <t>rehusada</t>
  </si>
  <si>
    <t>Arrugada</t>
  </si>
  <si>
    <t>nada</t>
  </si>
  <si>
    <t xml:space="preserve">poco </t>
  </si>
  <si>
    <t>regular</t>
  </si>
  <si>
    <t xml:space="preserve">mucho </t>
  </si>
  <si>
    <t>Alas</t>
  </si>
  <si>
    <t>Estado inicial de la hoja</t>
  </si>
  <si>
    <t>Reciclada</t>
  </si>
  <si>
    <t>Mucho</t>
  </si>
  <si>
    <t>Poco asimetrico</t>
  </si>
  <si>
    <t>Asimetrias importantes</t>
  </si>
  <si>
    <t>roto</t>
  </si>
  <si>
    <t>LANZAMIENTO</t>
  </si>
  <si>
    <t>DOBLADO</t>
  </si>
  <si>
    <t>ROTO</t>
  </si>
  <si>
    <t>aviones</t>
  </si>
  <si>
    <t xml:space="preserve">punta </t>
  </si>
  <si>
    <t xml:space="preserve">cola </t>
  </si>
  <si>
    <t>Promedio</t>
  </si>
  <si>
    <t>Toal</t>
  </si>
  <si>
    <t>PARETO GENERAL</t>
  </si>
  <si>
    <t>Punta</t>
  </si>
  <si>
    <t>Cola</t>
  </si>
  <si>
    <t>Pareto repeticiones</t>
  </si>
  <si>
    <t>Repeticion</t>
  </si>
  <si>
    <t>Pareto repeticion 3</t>
  </si>
  <si>
    <t>%</t>
  </si>
  <si>
    <t>Pareto repeticion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</si>
</sst>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0.0000000"/>
    <numFmt numFmtId="167" formatCode="0.0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2"/>
      <color theme="1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9">
    <xf numFmtId="0" fontId="0" fillId="0" borderId="0" xfId="0"/>
    <xf numFmtId="0" fontId="0" fillId="0" borderId="0" xfId="0" applyNumberFormat="1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165" fontId="0" fillId="0" borderId="1" xfId="0" applyNumberFormat="1" applyBorder="1"/>
    <xf numFmtId="0" fontId="0" fillId="0" borderId="3" xfId="0" applyBorder="1"/>
    <xf numFmtId="164" fontId="0" fillId="0" borderId="1" xfId="0" applyNumberFormat="1" applyBorder="1"/>
    <xf numFmtId="2" fontId="0" fillId="0" borderId="1" xfId="0" applyNumberFormat="1" applyBorder="1"/>
    <xf numFmtId="1" fontId="0" fillId="2" borderId="1" xfId="0" applyNumberFormat="1" applyFill="1" applyBorder="1"/>
    <xf numFmtId="1" fontId="0" fillId="0" borderId="1" xfId="0" applyNumberFormat="1" applyBorder="1"/>
    <xf numFmtId="0" fontId="0" fillId="0" borderId="1" xfId="0" applyNumberFormat="1" applyBorder="1"/>
    <xf numFmtId="0" fontId="0" fillId="2" borderId="4" xfId="0" applyFill="1" applyBorder="1"/>
    <xf numFmtId="164" fontId="0" fillId="0" borderId="1" xfId="0" applyNumberFormat="1" applyFill="1" applyBorder="1"/>
    <xf numFmtId="0" fontId="0" fillId="3" borderId="1" xfId="0" applyFill="1" applyBorder="1"/>
    <xf numFmtId="0" fontId="0" fillId="0" borderId="0" xfId="0" applyBorder="1"/>
    <xf numFmtId="0" fontId="0" fillId="0" borderId="3" xfId="0" applyNumberFormat="1" applyBorder="1"/>
    <xf numFmtId="0" fontId="0" fillId="0" borderId="0" xfId="0" applyNumberFormat="1" applyFill="1" applyBorder="1"/>
    <xf numFmtId="0" fontId="0" fillId="0" borderId="0" xfId="0" applyFont="1"/>
    <xf numFmtId="2" fontId="0" fillId="0" borderId="0" xfId="0" applyNumberFormat="1" applyFont="1"/>
    <xf numFmtId="0" fontId="0" fillId="2" borderId="1" xfId="0" applyFont="1" applyFill="1" applyBorder="1"/>
    <xf numFmtId="2" fontId="0" fillId="0" borderId="1" xfId="0" applyNumberFormat="1" applyFont="1" applyBorder="1"/>
    <xf numFmtId="164" fontId="0" fillId="0" borderId="1" xfId="0" applyNumberFormat="1" applyFont="1" applyBorder="1"/>
    <xf numFmtId="0" fontId="0" fillId="0" borderId="0" xfId="0" applyFont="1" applyFill="1" applyBorder="1"/>
    <xf numFmtId="2" fontId="0" fillId="0" borderId="0" xfId="0" applyNumberFormat="1" applyFill="1" applyBorder="1"/>
    <xf numFmtId="0" fontId="0" fillId="0" borderId="0" xfId="0" applyNumberFormat="1" applyFont="1" applyFill="1" applyBorder="1"/>
    <xf numFmtId="0" fontId="0" fillId="0" borderId="1" xfId="0" applyFill="1" applyBorder="1"/>
    <xf numFmtId="0" fontId="0" fillId="0" borderId="1" xfId="0" applyNumberFormat="1" applyFill="1" applyBorder="1"/>
    <xf numFmtId="167" fontId="0" fillId="0" borderId="0" xfId="0" applyNumberFormat="1"/>
    <xf numFmtId="164" fontId="0" fillId="0" borderId="0" xfId="0" applyNumberFormat="1"/>
    <xf numFmtId="0" fontId="0" fillId="0" borderId="0" xfId="0" applyFill="1" applyBorder="1"/>
    <xf numFmtId="164" fontId="0" fillId="0" borderId="0" xfId="0" applyNumberFormat="1" applyBorder="1"/>
    <xf numFmtId="164" fontId="0" fillId="0" borderId="5" xfId="0" applyNumberFormat="1" applyBorder="1"/>
    <xf numFmtId="166" fontId="0" fillId="0" borderId="1" xfId="0" applyNumberFormat="1" applyBorder="1"/>
    <xf numFmtId="2" fontId="0" fillId="0" borderId="1" xfId="0" applyNumberFormat="1" applyFill="1" applyBorder="1"/>
    <xf numFmtId="2" fontId="0" fillId="0" borderId="0" xfId="0" applyNumberFormat="1"/>
    <xf numFmtId="164" fontId="0" fillId="2" borderId="1" xfId="0" applyNumberFormat="1" applyFill="1" applyBorder="1"/>
    <xf numFmtId="0" fontId="0" fillId="2" borderId="1" xfId="0" applyNumberFormat="1" applyFill="1" applyBorder="1"/>
    <xf numFmtId="0" fontId="0" fillId="0" borderId="4" xfId="0" applyFill="1" applyBorder="1"/>
    <xf numFmtId="0" fontId="0" fillId="0" borderId="4" xfId="0" applyNumberFormat="1" applyFill="1" applyBorder="1"/>
    <xf numFmtId="0" fontId="0" fillId="2" borderId="4" xfId="0" applyNumberFormat="1" applyFill="1" applyBorder="1"/>
    <xf numFmtId="0" fontId="0" fillId="0" borderId="6" xfId="0" applyNumberFormat="1" applyFill="1" applyBorder="1"/>
    <xf numFmtId="0" fontId="0" fillId="4" borderId="0" xfId="0" applyFill="1"/>
    <xf numFmtId="0" fontId="0" fillId="4" borderId="0" xfId="0" applyNumberFormat="1" applyFill="1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9" fontId="0" fillId="0" borderId="1" xfId="1" applyFont="1" applyBorder="1"/>
    <xf numFmtId="10" fontId="0" fillId="0" borderId="1" xfId="1" applyNumberFormat="1" applyFont="1" applyBorder="1"/>
    <xf numFmtId="2" fontId="0" fillId="0" borderId="1" xfId="1" applyNumberFormat="1" applyFont="1" applyBorder="1"/>
    <xf numFmtId="0" fontId="0" fillId="0" borderId="0" xfId="0" applyFill="1"/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0" xfId="0" applyFont="1" applyAlignment="1">
      <alignment horizontal="justify" vertical="center" wrapText="1"/>
    </xf>
    <xf numFmtId="9" fontId="0" fillId="0" borderId="0" xfId="1" applyFont="1" applyBorder="1"/>
    <xf numFmtId="0" fontId="4" fillId="0" borderId="7" xfId="0" applyFont="1" applyBorder="1" applyAlignment="1">
      <alignment horizontal="justify" vertical="center" wrapText="1"/>
    </xf>
    <xf numFmtId="0" fontId="4" fillId="0" borderId="8" xfId="0" applyFont="1" applyBorder="1" applyAlignment="1">
      <alignment horizontal="justify" vertical="center" wrapText="1"/>
    </xf>
    <xf numFmtId="0" fontId="3" fillId="0" borderId="0" xfId="0" applyFont="1" applyFill="1" applyBorder="1" applyAlignment="1">
      <alignment horizontal="center" vertical="center" wrapText="1"/>
    </xf>
    <xf numFmtId="2" fontId="0" fillId="0" borderId="0" xfId="1" applyNumberFormat="1" applyFont="1" applyBorder="1"/>
    <xf numFmtId="0" fontId="3" fillId="0" borderId="0" xfId="0" applyFont="1" applyAlignment="1">
      <alignment vertical="center" wrapText="1" shrinkToFit="1"/>
    </xf>
    <xf numFmtId="0" fontId="0" fillId="0" borderId="0" xfId="0" applyAlignment="1">
      <alignment wrapText="1" shrinkToFit="1"/>
    </xf>
    <xf numFmtId="0" fontId="3" fillId="0" borderId="1" xfId="0" applyFont="1" applyBorder="1" applyAlignment="1">
      <alignment horizontal="center" vertical="center" wrapText="1" shrinkToFit="1"/>
    </xf>
    <xf numFmtId="0" fontId="0" fillId="0" borderId="1" xfId="0" applyBorder="1" applyAlignment="1">
      <alignment wrapText="1" shrinkToFit="1"/>
    </xf>
    <xf numFmtId="0" fontId="3" fillId="0" borderId="1" xfId="0" applyFont="1" applyFill="1" applyBorder="1" applyAlignment="1">
      <alignment horizontal="center" vertical="center" wrapText="1" shrinkToFit="1"/>
    </xf>
    <xf numFmtId="0" fontId="4" fillId="0" borderId="1" xfId="0" applyFont="1" applyBorder="1" applyAlignment="1">
      <alignment horizontal="justify" vertical="center" wrapText="1" shrinkToFit="1"/>
    </xf>
    <xf numFmtId="0" fontId="5" fillId="0" borderId="1" xfId="0" applyFont="1" applyBorder="1" applyAlignment="1">
      <alignment horizontal="justify" vertical="center" wrapText="1"/>
    </xf>
    <xf numFmtId="0" fontId="6" fillId="0" borderId="1" xfId="0" applyFont="1" applyBorder="1" applyAlignment="1">
      <alignment horizontal="justify" vertical="center" wrapText="1"/>
    </xf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12" borderId="1" xfId="0" applyFill="1" applyBorder="1"/>
    <xf numFmtId="0" fontId="0" fillId="11" borderId="1" xfId="0" applyFill="1" applyBorder="1"/>
    <xf numFmtId="0" fontId="0" fillId="10" borderId="1" xfId="0" applyFill="1" applyBorder="1"/>
    <xf numFmtId="0" fontId="0" fillId="9" borderId="1" xfId="0" applyFill="1" applyBorder="1"/>
    <xf numFmtId="0" fontId="0" fillId="6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7" borderId="4" xfId="0" applyFill="1" applyBorder="1"/>
    <xf numFmtId="0" fontId="0" fillId="5" borderId="4" xfId="0" applyFill="1" applyBorder="1"/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justify" vertical="center" wrapText="1"/>
    </xf>
    <xf numFmtId="0" fontId="4" fillId="0" borderId="0" xfId="0" applyFont="1" applyBorder="1" applyAlignment="1">
      <alignment horizontal="justify" vertical="center" wrapText="1"/>
    </xf>
    <xf numFmtId="10" fontId="0" fillId="0" borderId="0" xfId="1" applyNumberFormat="1" applyFont="1" applyBorder="1"/>
    <xf numFmtId="0" fontId="0" fillId="0" borderId="1" xfId="0" applyBorder="1" applyAlignment="1">
      <alignment horizontal="center"/>
    </xf>
    <xf numFmtId="10" fontId="0" fillId="0" borderId="1" xfId="1" applyNumberFormat="1" applyFont="1" applyBorder="1" applyAlignment="1">
      <alignment horizontal="center"/>
    </xf>
    <xf numFmtId="9" fontId="0" fillId="0" borderId="1" xfId="1" applyFont="1" applyBorder="1" applyAlignment="1">
      <alignment horizontal="center"/>
    </xf>
    <xf numFmtId="0" fontId="0" fillId="6" borderId="3" xfId="0" applyFill="1" applyBorder="1" applyAlignment="1"/>
    <xf numFmtId="0" fontId="0" fillId="14" borderId="1" xfId="0" applyFill="1" applyBorder="1"/>
    <xf numFmtId="0" fontId="0" fillId="13" borderId="1" xfId="0" applyFill="1" applyBorder="1"/>
    <xf numFmtId="0" fontId="0" fillId="4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0" fillId="14" borderId="4" xfId="0" applyFill="1" applyBorder="1"/>
    <xf numFmtId="0" fontId="3" fillId="0" borderId="1" xfId="0" applyFont="1" applyFill="1" applyBorder="1" applyAlignment="1">
      <alignment horizontal="center" vertical="center" wrapText="1"/>
    </xf>
    <xf numFmtId="0" fontId="0" fillId="0" borderId="9" xfId="0" applyBorder="1"/>
    <xf numFmtId="9" fontId="0" fillId="0" borderId="0" xfId="1" applyFont="1"/>
    <xf numFmtId="9" fontId="0" fillId="0" borderId="0" xfId="1" applyFont="1" applyFill="1" applyBorder="1"/>
    <xf numFmtId="9" fontId="0" fillId="0" borderId="1" xfId="1" applyNumberFormat="1" applyFont="1" applyBorder="1"/>
    <xf numFmtId="0" fontId="0" fillId="0" borderId="0" xfId="1" applyNumberFormat="1" applyFont="1"/>
    <xf numFmtId="0" fontId="0" fillId="0" borderId="0" xfId="0" applyBorder="1" applyAlignment="1">
      <alignment horizontal="center"/>
    </xf>
    <xf numFmtId="0" fontId="0" fillId="9" borderId="4" xfId="0" applyFill="1" applyBorder="1"/>
    <xf numFmtId="0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 shrinkToFit="1"/>
    </xf>
    <xf numFmtId="0" fontId="3" fillId="0" borderId="0" xfId="0" applyFont="1" applyBorder="1" applyAlignment="1">
      <alignment horizontal="center" vertical="center" wrapText="1" shrinkToFit="1"/>
    </xf>
    <xf numFmtId="0" fontId="0" fillId="5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7.xml"/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8.xml"/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9.xml"/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0.xml"/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Ex9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s-MX"/>
              <a:t>Histograma tiempo</a:t>
            </a:r>
            <a:r>
              <a:rPr lang="es-MX" baseline="0"/>
              <a:t> de vuelo</a:t>
            </a:r>
            <a:endParaRPr lang="es-MX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Tiempo!$B$28:$B$42</c:f>
              <c:numCache>
                <c:formatCode>0.00</c:formatCode>
                <c:ptCount val="15"/>
                <c:pt idx="0" formatCode="General">
                  <c:v>0</c:v>
                </c:pt>
                <c:pt idx="1">
                  <c:v>0.28444444444444444</c:v>
                </c:pt>
                <c:pt idx="2">
                  <c:v>0.56888888888888889</c:v>
                </c:pt>
                <c:pt idx="3">
                  <c:v>0.85333333333333328</c:v>
                </c:pt>
                <c:pt idx="4">
                  <c:v>1.1377777777777778</c:v>
                </c:pt>
                <c:pt idx="5">
                  <c:v>1.4222222222222223</c:v>
                </c:pt>
                <c:pt idx="6">
                  <c:v>1.7066666666666668</c:v>
                </c:pt>
                <c:pt idx="7">
                  <c:v>1.9911111111111113</c:v>
                </c:pt>
                <c:pt idx="8">
                  <c:v>2.2755555555555556</c:v>
                </c:pt>
                <c:pt idx="9">
                  <c:v>2.56</c:v>
                </c:pt>
                <c:pt idx="10">
                  <c:v>2.8444444444444446</c:v>
                </c:pt>
                <c:pt idx="11">
                  <c:v>3.1288888888888891</c:v>
                </c:pt>
                <c:pt idx="12">
                  <c:v>3.4133333333333336</c:v>
                </c:pt>
                <c:pt idx="13">
                  <c:v>3.6977777777777781</c:v>
                </c:pt>
                <c:pt idx="14">
                  <c:v>3.9822222222222226</c:v>
                </c:pt>
              </c:numCache>
            </c:numRef>
          </c:cat>
          <c:val>
            <c:numRef>
              <c:f>Tiempo!$C$28:$C$42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7</c:v>
                </c:pt>
                <c:pt idx="5">
                  <c:v>19</c:v>
                </c:pt>
                <c:pt idx="6">
                  <c:v>23</c:v>
                </c:pt>
                <c:pt idx="7">
                  <c:v>16</c:v>
                </c:pt>
                <c:pt idx="8">
                  <c:v>8</c:v>
                </c:pt>
                <c:pt idx="9">
                  <c:v>1</c:v>
                </c:pt>
                <c:pt idx="10">
                  <c:v>1</c:v>
                </c:pt>
                <c:pt idx="11">
                  <c:v>2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83-C044-BFA0-89C85904B5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70520287"/>
        <c:axId val="1576195103"/>
      </c:barChart>
      <c:scatterChart>
        <c:scatterStyle val="smoothMarker"/>
        <c:varyColors val="0"/>
        <c:ser>
          <c:idx val="1"/>
          <c:order val="1"/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Tiempo!$B$28:$B$42</c:f>
              <c:numCache>
                <c:formatCode>0.00</c:formatCode>
                <c:ptCount val="15"/>
                <c:pt idx="0" formatCode="General">
                  <c:v>0</c:v>
                </c:pt>
                <c:pt idx="1">
                  <c:v>0.28444444444444444</c:v>
                </c:pt>
                <c:pt idx="2">
                  <c:v>0.56888888888888889</c:v>
                </c:pt>
                <c:pt idx="3">
                  <c:v>0.85333333333333328</c:v>
                </c:pt>
                <c:pt idx="4">
                  <c:v>1.1377777777777778</c:v>
                </c:pt>
                <c:pt idx="5">
                  <c:v>1.4222222222222223</c:v>
                </c:pt>
                <c:pt idx="6">
                  <c:v>1.7066666666666668</c:v>
                </c:pt>
                <c:pt idx="7">
                  <c:v>1.9911111111111113</c:v>
                </c:pt>
                <c:pt idx="8">
                  <c:v>2.2755555555555556</c:v>
                </c:pt>
                <c:pt idx="9">
                  <c:v>2.56</c:v>
                </c:pt>
                <c:pt idx="10">
                  <c:v>2.8444444444444446</c:v>
                </c:pt>
                <c:pt idx="11">
                  <c:v>3.1288888888888891</c:v>
                </c:pt>
                <c:pt idx="12">
                  <c:v>3.4133333333333336</c:v>
                </c:pt>
                <c:pt idx="13">
                  <c:v>3.6977777777777781</c:v>
                </c:pt>
                <c:pt idx="14">
                  <c:v>3.9822222222222226</c:v>
                </c:pt>
              </c:numCache>
            </c:numRef>
          </c:xVal>
          <c:yVal>
            <c:numRef>
              <c:f>Tiempo!$A$28:$A$42</c:f>
              <c:numCache>
                <c:formatCode>0.000</c:formatCode>
                <c:ptCount val="15"/>
                <c:pt idx="0">
                  <c:v>2.2121062843235648E-3</c:v>
                </c:pt>
                <c:pt idx="1">
                  <c:v>1.4438997588146551E-2</c:v>
                </c:pt>
                <c:pt idx="2">
                  <c:v>6.6062323001971818E-2</c:v>
                </c:pt>
                <c:pt idx="3">
                  <c:v>0.21186361639220519</c:v>
                </c:pt>
                <c:pt idx="4">
                  <c:v>0.47626061031587269</c:v>
                </c:pt>
                <c:pt idx="5">
                  <c:v>0.75044469189101459</c:v>
                </c:pt>
                <c:pt idx="6">
                  <c:v>0.82885480377341225</c:v>
                </c:pt>
                <c:pt idx="7">
                  <c:v>0.6416880779511811</c:v>
                </c:pt>
                <c:pt idx="8">
                  <c:v>0.34822121386670801</c:v>
                </c:pt>
                <c:pt idx="9">
                  <c:v>0.13245617896325454</c:v>
                </c:pt>
                <c:pt idx="10">
                  <c:v>3.5316280936248771E-2</c:v>
                </c:pt>
                <c:pt idx="11">
                  <c:v>6.6002965107998055E-3</c:v>
                </c:pt>
                <c:pt idx="12">
                  <c:v>8.6464467725457406E-4</c:v>
                </c:pt>
                <c:pt idx="13">
                  <c:v>7.9395820526581882E-5</c:v>
                </c:pt>
                <c:pt idx="14">
                  <c:v>5.110264195163395E-6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083-C044-BFA0-89C85904B5B7}"/>
            </c:ext>
          </c:extLst>
        </c:ser>
        <c:ser>
          <c:idx val="2"/>
          <c:order val="2"/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Tiempo!$A$51</c:f>
              <c:numCache>
                <c:formatCode>General</c:formatCode>
                <c:ptCount val="1"/>
                <c:pt idx="0">
                  <c:v>1.85</c:v>
                </c:pt>
              </c:numCache>
            </c:numRef>
          </c:xVal>
          <c:yVal>
            <c:numLit>
              <c:formatCode>General</c:formatCode>
              <c:ptCount val="1"/>
              <c:pt idx="0">
                <c:v>1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C-A083-C044-BFA0-89C85904B5B7}"/>
            </c:ext>
          </c:extLst>
        </c:ser>
        <c:ser>
          <c:idx val="3"/>
          <c:order val="3"/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4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Tiempo!$C$51</c:f>
              <c:numCache>
                <c:formatCode>General</c:formatCode>
                <c:ptCount val="1"/>
                <c:pt idx="0">
                  <c:v>2.15</c:v>
                </c:pt>
              </c:numCache>
            </c:numRef>
          </c:xVal>
          <c:yVal>
            <c:numLit>
              <c:formatCode>General</c:formatCode>
              <c:ptCount val="1"/>
              <c:pt idx="0">
                <c:v>1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D-A083-C044-BFA0-89C85904B5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4679775"/>
        <c:axId val="1574667487"/>
      </c:scatterChart>
      <c:catAx>
        <c:axId val="15705202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Clase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576195103"/>
        <c:crosses val="autoZero"/>
        <c:auto val="1"/>
        <c:lblAlgn val="ctr"/>
        <c:lblOffset val="100"/>
        <c:noMultiLvlLbl val="0"/>
      </c:catAx>
      <c:valAx>
        <c:axId val="1576195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Frecuencia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570520287"/>
        <c:crosses val="autoZero"/>
        <c:crossBetween val="between"/>
      </c:valAx>
      <c:valAx>
        <c:axId val="1574667487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Distribucion estandar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524679775"/>
        <c:crosses val="max"/>
        <c:crossBetween val="midCat"/>
      </c:valAx>
      <c:valAx>
        <c:axId val="1524679775"/>
        <c:scaling>
          <c:orientation val="minMax"/>
        </c:scaling>
        <c:delete val="0"/>
        <c:axPos val="t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Clase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574667487"/>
        <c:crosses val="max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s-MX"/>
              <a:t>CARTA CONTROL 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2857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yVal>
            <c:numRef>
              <c:f>Tiempo!$F$59:$F$78</c:f>
              <c:numCache>
                <c:formatCode>General</c:formatCode>
                <c:ptCount val="20"/>
                <c:pt idx="0">
                  <c:v>1.8774999999999999</c:v>
                </c:pt>
                <c:pt idx="1">
                  <c:v>1.4549999999999998</c:v>
                </c:pt>
                <c:pt idx="2">
                  <c:v>1.3474999999999999</c:v>
                </c:pt>
                <c:pt idx="3">
                  <c:v>1.1325000000000001</c:v>
                </c:pt>
                <c:pt idx="4">
                  <c:v>1.3800000000000001</c:v>
                </c:pt>
                <c:pt idx="5">
                  <c:v>2.02</c:v>
                </c:pt>
                <c:pt idx="6">
                  <c:v>1.6425000000000001</c:v>
                </c:pt>
                <c:pt idx="7">
                  <c:v>1.7224999999999999</c:v>
                </c:pt>
                <c:pt idx="8">
                  <c:v>1.7450000000000001</c:v>
                </c:pt>
                <c:pt idx="9">
                  <c:v>2.13</c:v>
                </c:pt>
                <c:pt idx="10">
                  <c:v>1.4325000000000001</c:v>
                </c:pt>
                <c:pt idx="11">
                  <c:v>1.3675000000000002</c:v>
                </c:pt>
                <c:pt idx="12">
                  <c:v>2.6724999999999999</c:v>
                </c:pt>
                <c:pt idx="13">
                  <c:v>1.8499999999999999</c:v>
                </c:pt>
                <c:pt idx="14">
                  <c:v>0.9</c:v>
                </c:pt>
                <c:pt idx="15">
                  <c:v>1.9175</c:v>
                </c:pt>
                <c:pt idx="16">
                  <c:v>1.5349999999999999</c:v>
                </c:pt>
                <c:pt idx="17">
                  <c:v>1.4975000000000001</c:v>
                </c:pt>
                <c:pt idx="18">
                  <c:v>1.5225</c:v>
                </c:pt>
                <c:pt idx="19">
                  <c:v>1.7325000000000002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6AB-DA45-B062-07B973A85D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4708256"/>
        <c:axId val="394709904"/>
      </c:scatterChart>
      <c:valAx>
        <c:axId val="3947082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Aviones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394709904"/>
        <c:crosses val="autoZero"/>
        <c:crossBetween val="midCat"/>
        <c:majorUnit val="1"/>
      </c:valAx>
      <c:valAx>
        <c:axId val="394709904"/>
        <c:scaling>
          <c:orientation val="minMax"/>
          <c:min val="0.5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Media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394708256"/>
        <c:crosses val="autoZero"/>
        <c:crossBetween val="midCat"/>
        <c:majorUnit val="0.2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s-MX"/>
              <a:t>CARTA</a:t>
            </a:r>
            <a:r>
              <a:rPr lang="es-MX" baseline="0"/>
              <a:t> CONTROL R</a:t>
            </a:r>
            <a:endParaRPr lang="es-MX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2857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yVal>
            <c:numRef>
              <c:f>Tiempo!$G$59:$G$78</c:f>
              <c:numCache>
                <c:formatCode>General</c:formatCode>
                <c:ptCount val="20"/>
                <c:pt idx="0">
                  <c:v>0.62999999999999989</c:v>
                </c:pt>
                <c:pt idx="1">
                  <c:v>0.81</c:v>
                </c:pt>
                <c:pt idx="2">
                  <c:v>0.6399999999999999</c:v>
                </c:pt>
                <c:pt idx="3">
                  <c:v>0.26</c:v>
                </c:pt>
                <c:pt idx="4">
                  <c:v>0.68</c:v>
                </c:pt>
                <c:pt idx="5">
                  <c:v>0.33000000000000007</c:v>
                </c:pt>
                <c:pt idx="6">
                  <c:v>0.9700000000000002</c:v>
                </c:pt>
                <c:pt idx="7">
                  <c:v>0.37999999999999989</c:v>
                </c:pt>
                <c:pt idx="8">
                  <c:v>0.68000000000000016</c:v>
                </c:pt>
                <c:pt idx="9">
                  <c:v>1.3600000000000003</c:v>
                </c:pt>
                <c:pt idx="10">
                  <c:v>0.42999999999999994</c:v>
                </c:pt>
                <c:pt idx="11">
                  <c:v>9.9999999999999867E-2</c:v>
                </c:pt>
                <c:pt idx="12">
                  <c:v>1.41</c:v>
                </c:pt>
                <c:pt idx="13">
                  <c:v>0.50999999999999979</c:v>
                </c:pt>
                <c:pt idx="14">
                  <c:v>0.47</c:v>
                </c:pt>
                <c:pt idx="15">
                  <c:v>1.3999999999999997</c:v>
                </c:pt>
                <c:pt idx="16">
                  <c:v>0.57999999999999985</c:v>
                </c:pt>
                <c:pt idx="17">
                  <c:v>0.45999999999999996</c:v>
                </c:pt>
                <c:pt idx="18">
                  <c:v>0.41999999999999993</c:v>
                </c:pt>
                <c:pt idx="19">
                  <c:v>0.31999999999999984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229-554B-A717-49E8820F3E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1474816"/>
        <c:axId val="564816720"/>
      </c:scatterChart>
      <c:valAx>
        <c:axId val="5814748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AVIONES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64816720"/>
        <c:crosses val="autoZero"/>
        <c:crossBetween val="midCat"/>
        <c:majorUnit val="1"/>
      </c:valAx>
      <c:valAx>
        <c:axId val="564816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RANGO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814748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s-MX"/>
              <a:t>CARTA CONTROL 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2857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yVal>
            <c:numRef>
              <c:f>Tiempo!$F$85:$F$104</c:f>
              <c:numCache>
                <c:formatCode>General</c:formatCode>
                <c:ptCount val="20"/>
                <c:pt idx="0">
                  <c:v>1.8774999999999999</c:v>
                </c:pt>
                <c:pt idx="1">
                  <c:v>1.4549999999999998</c:v>
                </c:pt>
                <c:pt idx="2">
                  <c:v>1.3474999999999999</c:v>
                </c:pt>
                <c:pt idx="3">
                  <c:v>1.1325000000000001</c:v>
                </c:pt>
                <c:pt idx="4">
                  <c:v>1.3800000000000001</c:v>
                </c:pt>
                <c:pt idx="5">
                  <c:v>2.02</c:v>
                </c:pt>
                <c:pt idx="6">
                  <c:v>1.6425000000000001</c:v>
                </c:pt>
                <c:pt idx="7">
                  <c:v>1.7224999999999999</c:v>
                </c:pt>
                <c:pt idx="8">
                  <c:v>1.7450000000000001</c:v>
                </c:pt>
                <c:pt idx="9">
                  <c:v>2.13</c:v>
                </c:pt>
                <c:pt idx="10">
                  <c:v>1.4325000000000001</c:v>
                </c:pt>
                <c:pt idx="11">
                  <c:v>1.3675000000000002</c:v>
                </c:pt>
                <c:pt idx="12">
                  <c:v>2.6724999999999999</c:v>
                </c:pt>
                <c:pt idx="13">
                  <c:v>1.8499999999999999</c:v>
                </c:pt>
                <c:pt idx="14">
                  <c:v>0.9</c:v>
                </c:pt>
                <c:pt idx="15">
                  <c:v>1.9175</c:v>
                </c:pt>
                <c:pt idx="16">
                  <c:v>1.5349999999999999</c:v>
                </c:pt>
                <c:pt idx="17">
                  <c:v>1.4975000000000001</c:v>
                </c:pt>
                <c:pt idx="18">
                  <c:v>1.5225</c:v>
                </c:pt>
                <c:pt idx="19">
                  <c:v>1.7325000000000002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BB8-254A-9528-63571A504D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4708256"/>
        <c:axId val="394709904"/>
      </c:scatterChart>
      <c:valAx>
        <c:axId val="3947082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Aviones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394709904"/>
        <c:crosses val="autoZero"/>
        <c:crossBetween val="midCat"/>
        <c:majorUnit val="1"/>
      </c:valAx>
      <c:valAx>
        <c:axId val="394709904"/>
        <c:scaling>
          <c:orientation val="minMax"/>
          <c:min val="0.5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Media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394708256"/>
        <c:crosses val="autoZero"/>
        <c:crossBetween val="midCat"/>
        <c:majorUnit val="0.2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s-MX"/>
              <a:t>CARTA</a:t>
            </a:r>
            <a:r>
              <a:rPr lang="es-MX" baseline="0"/>
              <a:t> CONTROL S</a:t>
            </a:r>
            <a:endParaRPr lang="es-MX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2857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yVal>
            <c:numRef>
              <c:f>Tiempo!$G$85:$G$104</c:f>
              <c:numCache>
                <c:formatCode>0.000</c:formatCode>
                <c:ptCount val="20"/>
                <c:pt idx="0">
                  <c:v>0.30467195473164355</c:v>
                </c:pt>
                <c:pt idx="1">
                  <c:v>0.36900767833023107</c:v>
                </c:pt>
                <c:pt idx="2">
                  <c:v>0.28860295678781039</c:v>
                </c:pt>
                <c:pt idx="3">
                  <c:v>0.11814539065631521</c:v>
                </c:pt>
                <c:pt idx="4">
                  <c:v>0.32731228717133876</c:v>
                </c:pt>
                <c:pt idx="5">
                  <c:v>0.13735598518691014</c:v>
                </c:pt>
                <c:pt idx="6">
                  <c:v>0.48856081163624521</c:v>
                </c:pt>
                <c:pt idx="7">
                  <c:v>0.18136059844041827</c:v>
                </c:pt>
                <c:pt idx="8">
                  <c:v>0.29045940622859168</c:v>
                </c:pt>
                <c:pt idx="9">
                  <c:v>0.59307110310091438</c:v>
                </c:pt>
                <c:pt idx="10">
                  <c:v>0.20271079563423977</c:v>
                </c:pt>
                <c:pt idx="11">
                  <c:v>4.1129875597510156E-2</c:v>
                </c:pt>
                <c:pt idx="12">
                  <c:v>0.63168425657127292</c:v>
                </c:pt>
                <c:pt idx="13">
                  <c:v>0.22612680808195604</c:v>
                </c:pt>
                <c:pt idx="14">
                  <c:v>0.20379728490177032</c:v>
                </c:pt>
                <c:pt idx="15">
                  <c:v>0.62494666439091651</c:v>
                </c:pt>
                <c:pt idx="16">
                  <c:v>0.26147020225384499</c:v>
                </c:pt>
                <c:pt idx="17">
                  <c:v>0.19482898483883962</c:v>
                </c:pt>
                <c:pt idx="18">
                  <c:v>0.19172462891692818</c:v>
                </c:pt>
                <c:pt idx="19">
                  <c:v>0.15063753405664421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FFA-564D-9F28-9E2A12899C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1474816"/>
        <c:axId val="564816720"/>
      </c:scatterChart>
      <c:valAx>
        <c:axId val="5814748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AVIONES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64816720"/>
        <c:crosses val="autoZero"/>
        <c:crossBetween val="midCat"/>
        <c:majorUnit val="1"/>
      </c:valAx>
      <c:valAx>
        <c:axId val="564816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RANGO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81474816"/>
        <c:crosses val="autoZero"/>
        <c:crossBetween val="midCat"/>
        <c:majorUnit val="5.000000000000001E-2"/>
        <c:minorUnit val="5.000000000000001E-2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userShapes r:id="rId3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s-MX"/>
              <a:t>Histograma distancia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Distancia!$B$31:$B$46</c:f>
              <c:numCache>
                <c:formatCode>0.00</c:formatCode>
                <c:ptCount val="16"/>
                <c:pt idx="0" formatCode="General">
                  <c:v>0</c:v>
                </c:pt>
                <c:pt idx="1">
                  <c:v>0.83888888888888902</c:v>
                </c:pt>
                <c:pt idx="2">
                  <c:v>1.677777777777778</c:v>
                </c:pt>
                <c:pt idx="3">
                  <c:v>2.5166666666666671</c:v>
                </c:pt>
                <c:pt idx="4">
                  <c:v>3.3555555555555561</c:v>
                </c:pt>
                <c:pt idx="5">
                  <c:v>4.99</c:v>
                </c:pt>
                <c:pt idx="6">
                  <c:v>5.8288888888888888</c:v>
                </c:pt>
                <c:pt idx="7">
                  <c:v>6.6677777777777774</c:v>
                </c:pt>
                <c:pt idx="8">
                  <c:v>7.5066666666666659</c:v>
                </c:pt>
                <c:pt idx="9">
                  <c:v>8.3455555555555545</c:v>
                </c:pt>
                <c:pt idx="10">
                  <c:v>9.1844444444444431</c:v>
                </c:pt>
                <c:pt idx="11">
                  <c:v>10.023333333333332</c:v>
                </c:pt>
                <c:pt idx="12">
                  <c:v>10.86222222222222</c:v>
                </c:pt>
                <c:pt idx="13">
                  <c:v>11.701111111111109</c:v>
                </c:pt>
                <c:pt idx="14">
                  <c:v>12.539999999999997</c:v>
                </c:pt>
              </c:numCache>
            </c:numRef>
          </c:cat>
          <c:val>
            <c:numRef>
              <c:f>Distancia!$C$31:$C$46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5</c:v>
                </c:pt>
                <c:pt idx="6">
                  <c:v>5</c:v>
                </c:pt>
                <c:pt idx="7">
                  <c:v>12</c:v>
                </c:pt>
                <c:pt idx="8">
                  <c:v>18</c:v>
                </c:pt>
                <c:pt idx="9">
                  <c:v>22</c:v>
                </c:pt>
                <c:pt idx="10">
                  <c:v>7</c:v>
                </c:pt>
                <c:pt idx="11">
                  <c:v>6</c:v>
                </c:pt>
                <c:pt idx="12">
                  <c:v>3</c:v>
                </c:pt>
                <c:pt idx="13">
                  <c:v>1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CF-BA4D-AEA4-7767A973D6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70520287"/>
        <c:axId val="1576195103"/>
      </c:barChart>
      <c:scatterChart>
        <c:scatterStyle val="smoothMarker"/>
        <c:varyColors val="0"/>
        <c:ser>
          <c:idx val="1"/>
          <c:order val="1"/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Distancia!$B$31:$B$45</c:f>
              <c:numCache>
                <c:formatCode>0.00</c:formatCode>
                <c:ptCount val="15"/>
                <c:pt idx="0" formatCode="General">
                  <c:v>0</c:v>
                </c:pt>
                <c:pt idx="1">
                  <c:v>0.83888888888888902</c:v>
                </c:pt>
                <c:pt idx="2">
                  <c:v>1.677777777777778</c:v>
                </c:pt>
                <c:pt idx="3">
                  <c:v>2.5166666666666671</c:v>
                </c:pt>
                <c:pt idx="4">
                  <c:v>3.3555555555555561</c:v>
                </c:pt>
                <c:pt idx="5">
                  <c:v>4.99</c:v>
                </c:pt>
                <c:pt idx="6">
                  <c:v>5.8288888888888888</c:v>
                </c:pt>
                <c:pt idx="7">
                  <c:v>6.6677777777777774</c:v>
                </c:pt>
                <c:pt idx="8">
                  <c:v>7.5066666666666659</c:v>
                </c:pt>
                <c:pt idx="9">
                  <c:v>8.3455555555555545</c:v>
                </c:pt>
                <c:pt idx="10">
                  <c:v>9.1844444444444431</c:v>
                </c:pt>
                <c:pt idx="11">
                  <c:v>10.023333333333332</c:v>
                </c:pt>
                <c:pt idx="12">
                  <c:v>10.86222222222222</c:v>
                </c:pt>
                <c:pt idx="13">
                  <c:v>11.701111111111109</c:v>
                </c:pt>
                <c:pt idx="14">
                  <c:v>12.539999999999997</c:v>
                </c:pt>
              </c:numCache>
            </c:numRef>
          </c:xVal>
          <c:yVal>
            <c:numRef>
              <c:f>Distancia!$A$31:$A$45</c:f>
              <c:numCache>
                <c:formatCode>0.0000000</c:formatCode>
                <c:ptCount val="15"/>
                <c:pt idx="0">
                  <c:v>5.6882937047004601E-6</c:v>
                </c:pt>
                <c:pt idx="1">
                  <c:v>5.6336651729253068E-5</c:v>
                </c:pt>
                <c:pt idx="2">
                  <c:v>4.2320448644278422E-4</c:v>
                </c:pt>
                <c:pt idx="3">
                  <c:v>2.411346970598964E-3</c:v>
                </c:pt>
                <c:pt idx="4">
                  <c:v>1.0421239099466722E-2</c:v>
                </c:pt>
                <c:pt idx="5">
                  <c:v>8.1582471548327068E-2</c:v>
                </c:pt>
                <c:pt idx="6">
                  <c:v>0.15606603423035478</c:v>
                </c:pt>
                <c:pt idx="7">
                  <c:v>0.22644886219387023</c:v>
                </c:pt>
                <c:pt idx="8">
                  <c:v>0.24921954721380601</c:v>
                </c:pt>
                <c:pt idx="9">
                  <c:v>0.20803876837908342</c:v>
                </c:pt>
                <c:pt idx="10">
                  <c:v>0.13172149676399283</c:v>
                </c:pt>
                <c:pt idx="11">
                  <c:v>6.3258552723517117E-2</c:v>
                </c:pt>
                <c:pt idx="12">
                  <c:v>2.3042630606501156E-2</c:v>
                </c:pt>
                <c:pt idx="13">
                  <c:v>6.366416913146088E-3</c:v>
                </c:pt>
                <c:pt idx="14">
                  <c:v>1.3341611956501232E-3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6CF-BA4D-AEA4-7767A973D6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4679775"/>
        <c:axId val="1574667487"/>
      </c:scatterChart>
      <c:catAx>
        <c:axId val="15705202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Clase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576195103"/>
        <c:crosses val="autoZero"/>
        <c:auto val="1"/>
        <c:lblAlgn val="ctr"/>
        <c:lblOffset val="100"/>
        <c:noMultiLvlLbl val="0"/>
      </c:catAx>
      <c:valAx>
        <c:axId val="1576195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Frecuencia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570520287"/>
        <c:crosses val="autoZero"/>
        <c:crossBetween val="between"/>
      </c:valAx>
      <c:valAx>
        <c:axId val="1574667487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Distribucion estandar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.0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524679775"/>
        <c:crosses val="max"/>
        <c:crossBetween val="midCat"/>
      </c:valAx>
      <c:valAx>
        <c:axId val="1524679775"/>
        <c:scaling>
          <c:orientation val="minMax"/>
        </c:scaling>
        <c:delete val="0"/>
        <c:axPos val="t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Clase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574667487"/>
        <c:crosses val="max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userShapes r:id="rId3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s-MX"/>
              <a:t>CARTA CONTROL 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2857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yVal>
            <c:numRef>
              <c:f>Distancia!$F$63:$F$82</c:f>
              <c:numCache>
                <c:formatCode>0.00</c:formatCode>
                <c:ptCount val="20"/>
                <c:pt idx="0">
                  <c:v>7.165</c:v>
                </c:pt>
                <c:pt idx="1">
                  <c:v>6.8049999999999997</c:v>
                </c:pt>
                <c:pt idx="2">
                  <c:v>7.7549999999999999</c:v>
                </c:pt>
                <c:pt idx="3">
                  <c:v>7.4125000000000005</c:v>
                </c:pt>
                <c:pt idx="4">
                  <c:v>6.93</c:v>
                </c:pt>
                <c:pt idx="5">
                  <c:v>9.7149999999999999</c:v>
                </c:pt>
                <c:pt idx="6">
                  <c:v>8.5749999999999993</c:v>
                </c:pt>
                <c:pt idx="7">
                  <c:v>7.8724999999999987</c:v>
                </c:pt>
                <c:pt idx="8">
                  <c:v>6.8250000000000002</c:v>
                </c:pt>
                <c:pt idx="9">
                  <c:v>8.2550000000000008</c:v>
                </c:pt>
                <c:pt idx="10">
                  <c:v>6.8274999999999997</c:v>
                </c:pt>
                <c:pt idx="11">
                  <c:v>5.9074999999999998</c:v>
                </c:pt>
                <c:pt idx="12">
                  <c:v>8.745000000000001</c:v>
                </c:pt>
                <c:pt idx="13">
                  <c:v>7.3500000000000005</c:v>
                </c:pt>
                <c:pt idx="14">
                  <c:v>3.59</c:v>
                </c:pt>
                <c:pt idx="15">
                  <c:v>7.8525</c:v>
                </c:pt>
                <c:pt idx="16">
                  <c:v>8.1349999999999998</c:v>
                </c:pt>
                <c:pt idx="17">
                  <c:v>6.47</c:v>
                </c:pt>
                <c:pt idx="18">
                  <c:v>7.43</c:v>
                </c:pt>
                <c:pt idx="19">
                  <c:v>7.942499999999999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7EB-8442-9CF6-10D847819A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4708256"/>
        <c:axId val="394709904"/>
      </c:scatterChart>
      <c:valAx>
        <c:axId val="3947082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Aviones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394709904"/>
        <c:crosses val="autoZero"/>
        <c:crossBetween val="midCat"/>
        <c:majorUnit val="1"/>
      </c:valAx>
      <c:valAx>
        <c:axId val="394709904"/>
        <c:scaling>
          <c:orientation val="minMax"/>
          <c:max val="10"/>
          <c:min val="2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Media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394708256"/>
        <c:crosses val="autoZero"/>
        <c:crossBetween val="midCat"/>
        <c:majorUnit val="0.5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userShapes r:id="rId3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s-MX"/>
              <a:t>CARTA</a:t>
            </a:r>
            <a:r>
              <a:rPr lang="es-MX" baseline="0"/>
              <a:t> CONTROL R</a:t>
            </a:r>
            <a:endParaRPr lang="es-MX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2857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yVal>
            <c:numRef>
              <c:f>Distancia!$G$63:$G$82</c:f>
              <c:numCache>
                <c:formatCode>General</c:formatCode>
                <c:ptCount val="20"/>
                <c:pt idx="0">
                  <c:v>3.0200000000000005</c:v>
                </c:pt>
                <c:pt idx="1">
                  <c:v>3.4699999999999998</c:v>
                </c:pt>
                <c:pt idx="2">
                  <c:v>2.9800000000000004</c:v>
                </c:pt>
                <c:pt idx="3">
                  <c:v>0.83999999999999986</c:v>
                </c:pt>
                <c:pt idx="4">
                  <c:v>2.5</c:v>
                </c:pt>
                <c:pt idx="5">
                  <c:v>2.5</c:v>
                </c:pt>
                <c:pt idx="6">
                  <c:v>2.0799999999999992</c:v>
                </c:pt>
                <c:pt idx="7">
                  <c:v>5.1899999999999995</c:v>
                </c:pt>
                <c:pt idx="8">
                  <c:v>2.4000000000000012</c:v>
                </c:pt>
                <c:pt idx="9">
                  <c:v>1.9299999999999997</c:v>
                </c:pt>
                <c:pt idx="10">
                  <c:v>0.85000000000000053</c:v>
                </c:pt>
                <c:pt idx="11">
                  <c:v>0.37999999999999989</c:v>
                </c:pt>
                <c:pt idx="12">
                  <c:v>3.8200000000000003</c:v>
                </c:pt>
                <c:pt idx="13">
                  <c:v>2.3000000000000007</c:v>
                </c:pt>
                <c:pt idx="14">
                  <c:v>0.43999999999999995</c:v>
                </c:pt>
                <c:pt idx="15">
                  <c:v>4.28</c:v>
                </c:pt>
                <c:pt idx="16">
                  <c:v>1.25</c:v>
                </c:pt>
                <c:pt idx="17">
                  <c:v>1.6799999999999997</c:v>
                </c:pt>
                <c:pt idx="18">
                  <c:v>2.0400000000000009</c:v>
                </c:pt>
                <c:pt idx="19">
                  <c:v>0.84000000000000075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073-B046-8D0D-FE8CFBDD2E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1474816"/>
        <c:axId val="564816720"/>
      </c:scatterChart>
      <c:valAx>
        <c:axId val="5814748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AVIONES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64816720"/>
        <c:crosses val="autoZero"/>
        <c:crossBetween val="midCat"/>
        <c:majorUnit val="1"/>
      </c:valAx>
      <c:valAx>
        <c:axId val="564816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RANGO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814748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userShapes r:id="rId3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s-MX"/>
              <a:t>CARTA CONTROL 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2857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yVal>
            <c:numRef>
              <c:f>Distancia!$F$89:$F$108</c:f>
              <c:numCache>
                <c:formatCode>General</c:formatCode>
                <c:ptCount val="20"/>
                <c:pt idx="0">
                  <c:v>7.165</c:v>
                </c:pt>
                <c:pt idx="1">
                  <c:v>6.8049999999999997</c:v>
                </c:pt>
                <c:pt idx="2">
                  <c:v>7.7549999999999999</c:v>
                </c:pt>
                <c:pt idx="3">
                  <c:v>7.4125000000000005</c:v>
                </c:pt>
                <c:pt idx="4">
                  <c:v>6.93</c:v>
                </c:pt>
                <c:pt idx="5">
                  <c:v>9.7149999999999999</c:v>
                </c:pt>
                <c:pt idx="6">
                  <c:v>8.5749999999999993</c:v>
                </c:pt>
                <c:pt idx="7">
                  <c:v>7.8724999999999987</c:v>
                </c:pt>
                <c:pt idx="8">
                  <c:v>6.8250000000000002</c:v>
                </c:pt>
                <c:pt idx="9">
                  <c:v>8.2550000000000008</c:v>
                </c:pt>
                <c:pt idx="10">
                  <c:v>6.8274999999999997</c:v>
                </c:pt>
                <c:pt idx="11">
                  <c:v>5.9074999999999998</c:v>
                </c:pt>
                <c:pt idx="12">
                  <c:v>8.745000000000001</c:v>
                </c:pt>
                <c:pt idx="13">
                  <c:v>7.3500000000000005</c:v>
                </c:pt>
                <c:pt idx="14">
                  <c:v>3.59</c:v>
                </c:pt>
                <c:pt idx="15">
                  <c:v>7.8525</c:v>
                </c:pt>
                <c:pt idx="16">
                  <c:v>8.1349999999999998</c:v>
                </c:pt>
                <c:pt idx="17">
                  <c:v>6.47</c:v>
                </c:pt>
                <c:pt idx="18">
                  <c:v>7.43</c:v>
                </c:pt>
                <c:pt idx="19">
                  <c:v>7.942499999999999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F42-454A-910E-7D75B8A01D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4708256"/>
        <c:axId val="394709904"/>
      </c:scatterChart>
      <c:valAx>
        <c:axId val="3947082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Aviones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394709904"/>
        <c:crosses val="autoZero"/>
        <c:crossBetween val="midCat"/>
        <c:majorUnit val="1"/>
      </c:valAx>
      <c:valAx>
        <c:axId val="394709904"/>
        <c:scaling>
          <c:orientation val="minMax"/>
          <c:min val="3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Media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394708256"/>
        <c:crosses val="autoZero"/>
        <c:crossBetween val="midCat"/>
        <c:majorUnit val="0.5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userShapes r:id="rId3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s-MX"/>
              <a:t>CARTA</a:t>
            </a:r>
            <a:r>
              <a:rPr lang="es-MX" baseline="0"/>
              <a:t> CONTROL S</a:t>
            </a:r>
            <a:endParaRPr lang="es-MX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2857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yVal>
            <c:numRef>
              <c:f>Distancia!$G$89:$G$108</c:f>
              <c:numCache>
                <c:formatCode>0.000</c:formatCode>
                <c:ptCount val="20"/>
                <c:pt idx="0">
                  <c:v>1.2414373390013125</c:v>
                </c:pt>
                <c:pt idx="1">
                  <c:v>1.5236031854346712</c:v>
                </c:pt>
                <c:pt idx="2">
                  <c:v>1.2461808322497472</c:v>
                </c:pt>
                <c:pt idx="3">
                  <c:v>0.39760742783135555</c:v>
                </c:pt>
                <c:pt idx="4">
                  <c:v>1.1402046599916444</c:v>
                </c:pt>
                <c:pt idx="5">
                  <c:v>1.1102702373746671</c:v>
                </c:pt>
                <c:pt idx="6">
                  <c:v>0.93525397620111717</c:v>
                </c:pt>
                <c:pt idx="7">
                  <c:v>2.3164682169198905</c:v>
                </c:pt>
                <c:pt idx="8">
                  <c:v>1.0708407911543112</c:v>
                </c:pt>
                <c:pt idx="9">
                  <c:v>0.86550563256399426</c:v>
                </c:pt>
                <c:pt idx="10">
                  <c:v>0.38064638007823848</c:v>
                </c:pt>
                <c:pt idx="11">
                  <c:v>0.17951323071016245</c:v>
                </c:pt>
                <c:pt idx="12">
                  <c:v>2.0412659470697694</c:v>
                </c:pt>
                <c:pt idx="13">
                  <c:v>0.96974223379204849</c:v>
                </c:pt>
                <c:pt idx="14">
                  <c:v>0.22818121453499765</c:v>
                </c:pt>
                <c:pt idx="15">
                  <c:v>2.048891976980078</c:v>
                </c:pt>
                <c:pt idx="16">
                  <c:v>0.55476721844992494</c:v>
                </c:pt>
                <c:pt idx="17">
                  <c:v>0.7270488291717413</c:v>
                </c:pt>
                <c:pt idx="18">
                  <c:v>0.94361008896684073</c:v>
                </c:pt>
                <c:pt idx="19">
                  <c:v>0.35217183305880695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DC4-D844-B38A-B11FA68689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1474816"/>
        <c:axId val="564816720"/>
      </c:scatterChart>
      <c:valAx>
        <c:axId val="5814748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AVIONES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64816720"/>
        <c:crosses val="autoZero"/>
        <c:crossBetween val="midCat"/>
        <c:majorUnit val="1"/>
      </c:valAx>
      <c:valAx>
        <c:axId val="564816720"/>
        <c:scaling>
          <c:orientation val="minMax"/>
          <c:max val="3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RANGO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814748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userShapes r:id="rId3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s-MX"/>
              <a:t>Pareto por grupo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'practica 4'!$A$2:$A$5</c:f>
              <c:strCache>
                <c:ptCount val="4"/>
                <c:pt idx="0">
                  <c:v>inclinacion de las alas</c:v>
                </c:pt>
                <c:pt idx="1">
                  <c:v>Calidad del doblado</c:v>
                </c:pt>
                <c:pt idx="2">
                  <c:v>Grado de hoja arrugada</c:v>
                </c:pt>
                <c:pt idx="3">
                  <c:v>Estado de la hoja</c:v>
                </c:pt>
              </c:strCache>
            </c:strRef>
          </c:cat>
          <c:val>
            <c:numRef>
              <c:f>'practica 4'!$B$2:$B$5</c:f>
              <c:numCache>
                <c:formatCode>General</c:formatCode>
                <c:ptCount val="4"/>
                <c:pt idx="0">
                  <c:v>15</c:v>
                </c:pt>
                <c:pt idx="1">
                  <c:v>14</c:v>
                </c:pt>
                <c:pt idx="2">
                  <c:v>11</c:v>
                </c:pt>
                <c:pt idx="3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ED-024F-9DF4-9AAC168A797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338570880"/>
        <c:axId val="1338572528"/>
      </c:barChart>
      <c:lineChart>
        <c:grouping val="standard"/>
        <c:varyColors val="0"/>
        <c:ser>
          <c:idx val="1"/>
          <c:order val="1"/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'practica 4'!$A$2:$A$4</c:f>
              <c:strCache>
                <c:ptCount val="3"/>
                <c:pt idx="0">
                  <c:v>inclinacion de las alas</c:v>
                </c:pt>
                <c:pt idx="1">
                  <c:v>Calidad del doblado</c:v>
                </c:pt>
                <c:pt idx="2">
                  <c:v>Grado de hoja arrugada</c:v>
                </c:pt>
              </c:strCache>
            </c:strRef>
          </c:cat>
          <c:val>
            <c:numRef>
              <c:f>'practica 4'!$D$2:$D$5</c:f>
              <c:numCache>
                <c:formatCode>0%</c:formatCode>
                <c:ptCount val="4"/>
                <c:pt idx="0">
                  <c:v>0.3125</c:v>
                </c:pt>
                <c:pt idx="1">
                  <c:v>0.60416666666666663</c:v>
                </c:pt>
                <c:pt idx="2">
                  <c:v>0.83333333333333337</c:v>
                </c:pt>
                <c:pt idx="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9ED-024F-9DF4-9AAC168A797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339750864"/>
        <c:axId val="1324782960"/>
      </c:lineChart>
      <c:catAx>
        <c:axId val="13385708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338572528"/>
        <c:crosses val="autoZero"/>
        <c:auto val="1"/>
        <c:lblAlgn val="ctr"/>
        <c:lblOffset val="100"/>
        <c:noMultiLvlLbl val="0"/>
      </c:catAx>
      <c:valAx>
        <c:axId val="1338572528"/>
        <c:scaling>
          <c:orientation val="minMax"/>
          <c:max val="8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Frecuencia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338570880"/>
        <c:crosses val="autoZero"/>
        <c:crossBetween val="between"/>
        <c:majorUnit val="5"/>
      </c:valAx>
      <c:valAx>
        <c:axId val="1324782960"/>
        <c:scaling>
          <c:orientation val="minMax"/>
          <c:max val="1"/>
        </c:scaling>
        <c:delete val="0"/>
        <c:axPos val="r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339750864"/>
        <c:crosses val="max"/>
        <c:crossBetween val="between"/>
        <c:minorUnit val="2.0000000000000004E-2"/>
      </c:valAx>
      <c:catAx>
        <c:axId val="133975086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32478296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s-MX"/>
              <a:t>Histograma tiempo</a:t>
            </a:r>
            <a:r>
              <a:rPr lang="es-MX" baseline="0"/>
              <a:t> de vuelo</a:t>
            </a:r>
            <a:endParaRPr lang="es-MX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'Proceso de avion'!$B$30:$B$39</c:f>
              <c:numCache>
                <c:formatCode>0.00</c:formatCode>
                <c:ptCount val="10"/>
                <c:pt idx="0" formatCode="General">
                  <c:v>0</c:v>
                </c:pt>
                <c:pt idx="1">
                  <c:v>1.4285714285714286</c:v>
                </c:pt>
                <c:pt idx="2">
                  <c:v>2.8571428571428572</c:v>
                </c:pt>
                <c:pt idx="3">
                  <c:v>4.2857142857142856</c:v>
                </c:pt>
                <c:pt idx="4">
                  <c:v>5.7142857142857144</c:v>
                </c:pt>
                <c:pt idx="5">
                  <c:v>7.1428571428571432</c:v>
                </c:pt>
                <c:pt idx="6">
                  <c:v>8.5714285714285712</c:v>
                </c:pt>
                <c:pt idx="7">
                  <c:v>10</c:v>
                </c:pt>
                <c:pt idx="8">
                  <c:v>11.428571428571429</c:v>
                </c:pt>
                <c:pt idx="9">
                  <c:v>12.857142857142858</c:v>
                </c:pt>
              </c:numCache>
            </c:numRef>
          </c:cat>
          <c:val>
            <c:numRef>
              <c:f>'Proceso de avion'!$C$30:$C$40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2</c:v>
                </c:pt>
                <c:pt idx="7">
                  <c:v>2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3D-334A-80B9-E0F6353BE7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70520287"/>
        <c:axId val="1576195103"/>
      </c:barChart>
      <c:scatterChart>
        <c:scatterStyle val="smoothMarker"/>
        <c:varyColors val="0"/>
        <c:ser>
          <c:idx val="1"/>
          <c:order val="1"/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'Proceso de avion'!$B$30:$B$40</c:f>
              <c:numCache>
                <c:formatCode>0.00</c:formatCode>
                <c:ptCount val="11"/>
                <c:pt idx="0" formatCode="General">
                  <c:v>0</c:v>
                </c:pt>
                <c:pt idx="1">
                  <c:v>1.4285714285714286</c:v>
                </c:pt>
                <c:pt idx="2">
                  <c:v>2.8571428571428572</c:v>
                </c:pt>
                <c:pt idx="3">
                  <c:v>4.2857142857142856</c:v>
                </c:pt>
                <c:pt idx="4">
                  <c:v>5.7142857142857144</c:v>
                </c:pt>
                <c:pt idx="5">
                  <c:v>7.1428571428571432</c:v>
                </c:pt>
                <c:pt idx="6">
                  <c:v>8.5714285714285712</c:v>
                </c:pt>
                <c:pt idx="7">
                  <c:v>10</c:v>
                </c:pt>
                <c:pt idx="8">
                  <c:v>11.428571428571429</c:v>
                </c:pt>
                <c:pt idx="9">
                  <c:v>12.857142857142858</c:v>
                </c:pt>
                <c:pt idx="10">
                  <c:v>14.285714285714286</c:v>
                </c:pt>
              </c:numCache>
            </c:numRef>
          </c:xVal>
          <c:yVal>
            <c:numRef>
              <c:f>'Proceso de avion'!$A$30:$A$40</c:f>
              <c:numCache>
                <c:formatCode>0.000</c:formatCode>
                <c:ptCount val="11"/>
                <c:pt idx="0">
                  <c:v>6.6712682963519666E-3</c:v>
                </c:pt>
                <c:pt idx="1">
                  <c:v>2.1907847965938438E-2</c:v>
                </c:pt>
                <c:pt idx="2">
                  <c:v>5.4082544354550788E-2</c:v>
                </c:pt>
                <c:pt idx="3">
                  <c:v>0.10036460902143443</c:v>
                </c:pt>
                <c:pt idx="4">
                  <c:v>0.14001358133092454</c:v>
                </c:pt>
                <c:pt idx="5">
                  <c:v>0.14683372510618617</c:v>
                </c:pt>
                <c:pt idx="6">
                  <c:v>0.11575707771345106</c:v>
                </c:pt>
                <c:pt idx="7">
                  <c:v>6.8601778894738549E-2</c:v>
                </c:pt>
                <c:pt idx="8">
                  <c:v>3.0562528792488591E-2</c:v>
                </c:pt>
                <c:pt idx="9">
                  <c:v>1.0235505100289364E-2</c:v>
                </c:pt>
                <c:pt idx="10">
                  <c:v>2.5768868998915801E-3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E3D-334A-80B9-E0F6353BE7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4679775"/>
        <c:axId val="1574667487"/>
      </c:scatterChart>
      <c:catAx>
        <c:axId val="15705202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Clase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576195103"/>
        <c:crosses val="autoZero"/>
        <c:auto val="1"/>
        <c:lblAlgn val="ctr"/>
        <c:lblOffset val="100"/>
        <c:noMultiLvlLbl val="0"/>
      </c:catAx>
      <c:valAx>
        <c:axId val="1576195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Frecuencia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570520287"/>
        <c:crosses val="autoZero"/>
        <c:crossBetween val="between"/>
      </c:valAx>
      <c:valAx>
        <c:axId val="1574667487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Distribucion estandar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524679775"/>
        <c:crosses val="max"/>
        <c:crossBetween val="midCat"/>
      </c:valAx>
      <c:valAx>
        <c:axId val="1524679775"/>
        <c:scaling>
          <c:orientation val="minMax"/>
        </c:scaling>
        <c:delete val="0"/>
        <c:axPos val="t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Clase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574667487"/>
        <c:crosses val="max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s-MX"/>
              <a:t>Histograma tiempo</a:t>
            </a:r>
            <a:r>
              <a:rPr lang="es-MX" baseline="0"/>
              <a:t> de vuelo</a:t>
            </a:r>
            <a:endParaRPr lang="es-MX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'Proceso de lanzador'!$B$30:$B$91</c:f>
              <c:numCache>
                <c:formatCode>0.00</c:formatCode>
                <c:ptCount val="62"/>
                <c:pt idx="0" formatCode="General">
                  <c:v>0</c:v>
                </c:pt>
                <c:pt idx="1">
                  <c:v>1.1547005383792517</c:v>
                </c:pt>
                <c:pt idx="2">
                  <c:v>2.3094010767585034</c:v>
                </c:pt>
                <c:pt idx="3">
                  <c:v>3.4641016151377553</c:v>
                </c:pt>
                <c:pt idx="4">
                  <c:v>4.6188021535170067</c:v>
                </c:pt>
                <c:pt idx="5">
                  <c:v>5.7735026918962582</c:v>
                </c:pt>
                <c:pt idx="6">
                  <c:v>6.9282032302755097</c:v>
                </c:pt>
                <c:pt idx="7">
                  <c:v>8.0829037686547611</c:v>
                </c:pt>
                <c:pt idx="8">
                  <c:v>9.2376043070340135</c:v>
                </c:pt>
                <c:pt idx="9">
                  <c:v>10.392304845413266</c:v>
                </c:pt>
                <c:pt idx="10">
                  <c:v>11.547005383792518</c:v>
                </c:pt>
                <c:pt idx="11">
                  <c:v>12.701705922171771</c:v>
                </c:pt>
                <c:pt idx="12">
                  <c:v>13.856406460551023</c:v>
                </c:pt>
                <c:pt idx="13">
                  <c:v>15.011106998930275</c:v>
                </c:pt>
                <c:pt idx="14">
                  <c:v>16.165807537309526</c:v>
                </c:pt>
                <c:pt idx="15">
                  <c:v>17.320508075688778</c:v>
                </c:pt>
                <c:pt idx="16">
                  <c:v>18.47520861406803</c:v>
                </c:pt>
                <c:pt idx="17">
                  <c:v>19.629909152447283</c:v>
                </c:pt>
                <c:pt idx="18">
                  <c:v>20.784609690826535</c:v>
                </c:pt>
                <c:pt idx="19">
                  <c:v>21.939310229205788</c:v>
                </c:pt>
                <c:pt idx="20">
                  <c:v>23.09401076758504</c:v>
                </c:pt>
                <c:pt idx="21">
                  <c:v>24.248711305964292</c:v>
                </c:pt>
                <c:pt idx="22">
                  <c:v>25.403411844343545</c:v>
                </c:pt>
                <c:pt idx="23">
                  <c:v>26.558112382722797</c:v>
                </c:pt>
                <c:pt idx="24">
                  <c:v>27.712812921102049</c:v>
                </c:pt>
                <c:pt idx="25">
                  <c:v>28.867513459481302</c:v>
                </c:pt>
                <c:pt idx="26">
                  <c:v>30.022213997860554</c:v>
                </c:pt>
                <c:pt idx="27">
                  <c:v>31.176914536239806</c:v>
                </c:pt>
                <c:pt idx="28">
                  <c:v>32.331615074619059</c:v>
                </c:pt>
                <c:pt idx="29">
                  <c:v>33.486315612998311</c:v>
                </c:pt>
                <c:pt idx="30">
                  <c:v>34.641016151377563</c:v>
                </c:pt>
                <c:pt idx="31">
                  <c:v>35.795716689756816</c:v>
                </c:pt>
                <c:pt idx="32">
                  <c:v>36.950417228136068</c:v>
                </c:pt>
                <c:pt idx="33">
                  <c:v>38.10511776651532</c:v>
                </c:pt>
                <c:pt idx="34">
                  <c:v>39.259818304894573</c:v>
                </c:pt>
                <c:pt idx="35">
                  <c:v>40.414518843273825</c:v>
                </c:pt>
                <c:pt idx="36">
                  <c:v>41.569219381653078</c:v>
                </c:pt>
                <c:pt idx="37">
                  <c:v>42.72391992003233</c:v>
                </c:pt>
                <c:pt idx="38">
                  <c:v>43.878620458411582</c:v>
                </c:pt>
                <c:pt idx="39">
                  <c:v>45.033320996790835</c:v>
                </c:pt>
                <c:pt idx="40">
                  <c:v>46.188021535170087</c:v>
                </c:pt>
                <c:pt idx="41">
                  <c:v>47.342722073549339</c:v>
                </c:pt>
                <c:pt idx="42">
                  <c:v>48.497422611928592</c:v>
                </c:pt>
                <c:pt idx="43">
                  <c:v>49.652123150307844</c:v>
                </c:pt>
                <c:pt idx="44">
                  <c:v>50.806823688687096</c:v>
                </c:pt>
                <c:pt idx="45">
                  <c:v>51.961524227066349</c:v>
                </c:pt>
                <c:pt idx="46">
                  <c:v>53.116224765445601</c:v>
                </c:pt>
                <c:pt idx="47">
                  <c:v>54.270925303824853</c:v>
                </c:pt>
                <c:pt idx="48">
                  <c:v>55.425625842204106</c:v>
                </c:pt>
                <c:pt idx="49">
                  <c:v>56.580326380583358</c:v>
                </c:pt>
                <c:pt idx="50">
                  <c:v>57.73502691896261</c:v>
                </c:pt>
                <c:pt idx="51">
                  <c:v>58.889727457341863</c:v>
                </c:pt>
                <c:pt idx="52">
                  <c:v>60.044427995721115</c:v>
                </c:pt>
                <c:pt idx="53">
                  <c:v>61.199128534100367</c:v>
                </c:pt>
                <c:pt idx="54">
                  <c:v>62.35382907247962</c:v>
                </c:pt>
                <c:pt idx="55">
                  <c:v>63.508529610858872</c:v>
                </c:pt>
                <c:pt idx="56">
                  <c:v>64.663230149238117</c:v>
                </c:pt>
                <c:pt idx="57">
                  <c:v>65.817930687617363</c:v>
                </c:pt>
                <c:pt idx="58">
                  <c:v>66.972631225996608</c:v>
                </c:pt>
                <c:pt idx="59">
                  <c:v>68.127331764375853</c:v>
                </c:pt>
                <c:pt idx="60">
                  <c:v>69.282032302755098</c:v>
                </c:pt>
                <c:pt idx="61">
                  <c:v>70.436732841134344</c:v>
                </c:pt>
              </c:numCache>
            </c:numRef>
          </c:cat>
          <c:val>
            <c:numRef>
              <c:f>'Proceso de lanzador'!$C$30:$C$91</c:f>
              <c:numCache>
                <c:formatCode>General</c:formatCode>
                <c:ptCount val="62"/>
                <c:pt idx="1">
                  <c:v>1</c:v>
                </c:pt>
                <c:pt idx="3">
                  <c:v>1</c:v>
                </c:pt>
                <c:pt idx="6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3E-8347-8CA4-9F0B86BB1D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70520287"/>
        <c:axId val="1576195103"/>
      </c:barChart>
      <c:scatterChart>
        <c:scatterStyle val="smoothMarker"/>
        <c:varyColors val="0"/>
        <c:ser>
          <c:idx val="1"/>
          <c:order val="1"/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'Proceso de lanzador'!$B$30:$B$91</c:f>
              <c:numCache>
                <c:formatCode>0.00</c:formatCode>
                <c:ptCount val="62"/>
                <c:pt idx="0" formatCode="General">
                  <c:v>0</c:v>
                </c:pt>
                <c:pt idx="1">
                  <c:v>1.1547005383792517</c:v>
                </c:pt>
                <c:pt idx="2">
                  <c:v>2.3094010767585034</c:v>
                </c:pt>
                <c:pt idx="3">
                  <c:v>3.4641016151377553</c:v>
                </c:pt>
                <c:pt idx="4">
                  <c:v>4.6188021535170067</c:v>
                </c:pt>
                <c:pt idx="5">
                  <c:v>5.7735026918962582</c:v>
                </c:pt>
                <c:pt idx="6">
                  <c:v>6.9282032302755097</c:v>
                </c:pt>
                <c:pt idx="7">
                  <c:v>8.0829037686547611</c:v>
                </c:pt>
                <c:pt idx="8">
                  <c:v>9.2376043070340135</c:v>
                </c:pt>
                <c:pt idx="9">
                  <c:v>10.392304845413266</c:v>
                </c:pt>
                <c:pt idx="10">
                  <c:v>11.547005383792518</c:v>
                </c:pt>
                <c:pt idx="11">
                  <c:v>12.701705922171771</c:v>
                </c:pt>
                <c:pt idx="12">
                  <c:v>13.856406460551023</c:v>
                </c:pt>
                <c:pt idx="13">
                  <c:v>15.011106998930275</c:v>
                </c:pt>
                <c:pt idx="14">
                  <c:v>16.165807537309526</c:v>
                </c:pt>
                <c:pt idx="15">
                  <c:v>17.320508075688778</c:v>
                </c:pt>
                <c:pt idx="16">
                  <c:v>18.47520861406803</c:v>
                </c:pt>
                <c:pt idx="17">
                  <c:v>19.629909152447283</c:v>
                </c:pt>
                <c:pt idx="18">
                  <c:v>20.784609690826535</c:v>
                </c:pt>
                <c:pt idx="19">
                  <c:v>21.939310229205788</c:v>
                </c:pt>
                <c:pt idx="20">
                  <c:v>23.09401076758504</c:v>
                </c:pt>
                <c:pt idx="21">
                  <c:v>24.248711305964292</c:v>
                </c:pt>
                <c:pt idx="22">
                  <c:v>25.403411844343545</c:v>
                </c:pt>
                <c:pt idx="23">
                  <c:v>26.558112382722797</c:v>
                </c:pt>
                <c:pt idx="24">
                  <c:v>27.712812921102049</c:v>
                </c:pt>
                <c:pt idx="25">
                  <c:v>28.867513459481302</c:v>
                </c:pt>
                <c:pt idx="26">
                  <c:v>30.022213997860554</c:v>
                </c:pt>
                <c:pt idx="27">
                  <c:v>31.176914536239806</c:v>
                </c:pt>
                <c:pt idx="28">
                  <c:v>32.331615074619059</c:v>
                </c:pt>
                <c:pt idx="29">
                  <c:v>33.486315612998311</c:v>
                </c:pt>
                <c:pt idx="30">
                  <c:v>34.641016151377563</c:v>
                </c:pt>
                <c:pt idx="31">
                  <c:v>35.795716689756816</c:v>
                </c:pt>
                <c:pt idx="32">
                  <c:v>36.950417228136068</c:v>
                </c:pt>
                <c:pt idx="33">
                  <c:v>38.10511776651532</c:v>
                </c:pt>
                <c:pt idx="34">
                  <c:v>39.259818304894573</c:v>
                </c:pt>
                <c:pt idx="35">
                  <c:v>40.414518843273825</c:v>
                </c:pt>
                <c:pt idx="36">
                  <c:v>41.569219381653078</c:v>
                </c:pt>
                <c:pt idx="37">
                  <c:v>42.72391992003233</c:v>
                </c:pt>
                <c:pt idx="38">
                  <c:v>43.878620458411582</c:v>
                </c:pt>
                <c:pt idx="39">
                  <c:v>45.033320996790835</c:v>
                </c:pt>
                <c:pt idx="40">
                  <c:v>46.188021535170087</c:v>
                </c:pt>
                <c:pt idx="41">
                  <c:v>47.342722073549339</c:v>
                </c:pt>
                <c:pt idx="42">
                  <c:v>48.497422611928592</c:v>
                </c:pt>
                <c:pt idx="43">
                  <c:v>49.652123150307844</c:v>
                </c:pt>
                <c:pt idx="44">
                  <c:v>50.806823688687096</c:v>
                </c:pt>
                <c:pt idx="45">
                  <c:v>51.961524227066349</c:v>
                </c:pt>
                <c:pt idx="46">
                  <c:v>53.116224765445601</c:v>
                </c:pt>
                <c:pt idx="47">
                  <c:v>54.270925303824853</c:v>
                </c:pt>
                <c:pt idx="48">
                  <c:v>55.425625842204106</c:v>
                </c:pt>
                <c:pt idx="49">
                  <c:v>56.580326380583358</c:v>
                </c:pt>
                <c:pt idx="50">
                  <c:v>57.73502691896261</c:v>
                </c:pt>
                <c:pt idx="51">
                  <c:v>58.889727457341863</c:v>
                </c:pt>
                <c:pt idx="52">
                  <c:v>60.044427995721115</c:v>
                </c:pt>
                <c:pt idx="53">
                  <c:v>61.199128534100367</c:v>
                </c:pt>
                <c:pt idx="54">
                  <c:v>62.35382907247962</c:v>
                </c:pt>
                <c:pt idx="55">
                  <c:v>63.508529610858872</c:v>
                </c:pt>
                <c:pt idx="56">
                  <c:v>64.663230149238117</c:v>
                </c:pt>
                <c:pt idx="57">
                  <c:v>65.817930687617363</c:v>
                </c:pt>
                <c:pt idx="58">
                  <c:v>66.972631225996608</c:v>
                </c:pt>
                <c:pt idx="59">
                  <c:v>68.127331764375853</c:v>
                </c:pt>
                <c:pt idx="60">
                  <c:v>69.282032302755098</c:v>
                </c:pt>
                <c:pt idx="61">
                  <c:v>70.436732841134344</c:v>
                </c:pt>
              </c:numCache>
            </c:numRef>
          </c:xVal>
          <c:yVal>
            <c:numRef>
              <c:f>'Proceso de lanzador'!$A$30:$A$91</c:f>
              <c:numCache>
                <c:formatCode>0.000</c:formatCode>
                <c:ptCount val="62"/>
                <c:pt idx="0">
                  <c:v>7.6837001488484786E-3</c:v>
                </c:pt>
                <c:pt idx="1">
                  <c:v>7.8114937756248431E-3</c:v>
                </c:pt>
                <c:pt idx="2">
                  <c:v>7.935617244299302E-3</c:v>
                </c:pt>
                <c:pt idx="3">
                  <c:v>8.0558296281573911E-3</c:v>
                </c:pt>
                <c:pt idx="4">
                  <c:v>8.1718948908022018E-3</c:v>
                </c:pt>
                <c:pt idx="5">
                  <c:v>8.2835826543264709E-3</c:v>
                </c:pt>
                <c:pt idx="6">
                  <c:v>8.3906689580397452E-3</c:v>
                </c:pt>
                <c:pt idx="7">
                  <c:v>8.4929370042698422E-3</c:v>
                </c:pt>
                <c:pt idx="8">
                  <c:v>8.5901778877755137E-3</c:v>
                </c:pt>
                <c:pt idx="9">
                  <c:v>8.6821913053452965E-3</c:v>
                </c:pt>
                <c:pt idx="10">
                  <c:v>8.7687862422165079E-3</c:v>
                </c:pt>
                <c:pt idx="11">
                  <c:v>8.8497816320274626E-3</c:v>
                </c:pt>
                <c:pt idx="12">
                  <c:v>8.9250069871155691E-3</c:v>
                </c:pt>
                <c:pt idx="13">
                  <c:v>8.994302996093155E-3</c:v>
                </c:pt>
                <c:pt idx="14">
                  <c:v>9.0575220857713225E-3</c:v>
                </c:pt>
                <c:pt idx="15">
                  <c:v>9.1145289446589364E-3</c:v>
                </c:pt>
                <c:pt idx="16">
                  <c:v>9.1652010054383646E-3</c:v>
                </c:pt>
                <c:pt idx="17">
                  <c:v>9.2094288840105527E-3</c:v>
                </c:pt>
                <c:pt idx="18">
                  <c:v>9.2471167729085164E-3</c:v>
                </c:pt>
                <c:pt idx="19">
                  <c:v>9.2781827870988976E-3</c:v>
                </c:pt>
                <c:pt idx="20">
                  <c:v>9.3025592604248069E-3</c:v>
                </c:pt>
                <c:pt idx="21">
                  <c:v>9.3201929911877739E-3</c:v>
                </c:pt>
                <c:pt idx="22">
                  <c:v>9.3310454356214066E-3</c:v>
                </c:pt>
                <c:pt idx="23">
                  <c:v>9.3350928482719264E-3</c:v>
                </c:pt>
                <c:pt idx="24">
                  <c:v>9.3323263685699612E-3</c:v>
                </c:pt>
                <c:pt idx="25">
                  <c:v>9.3227520531518632E-3</c:v>
                </c:pt>
                <c:pt idx="26">
                  <c:v>9.3063908537654831E-3</c:v>
                </c:pt>
                <c:pt idx="27">
                  <c:v>9.2832785408732479E-3</c:v>
                </c:pt>
                <c:pt idx="28">
                  <c:v>9.2534655733424159E-3</c:v>
                </c:pt>
                <c:pt idx="29">
                  <c:v>9.2170169148869802E-3</c:v>
                </c:pt>
                <c:pt idx="30">
                  <c:v>9.1740117981957831E-3</c:v>
                </c:pt>
                <c:pt idx="31">
                  <c:v>9.1245434379455467E-3</c:v>
                </c:pt>
                <c:pt idx="32">
                  <c:v>9.0687186941537153E-3</c:v>
                </c:pt>
                <c:pt idx="33">
                  <c:v>9.0066576875727604E-3</c:v>
                </c:pt>
                <c:pt idx="34">
                  <c:v>8.938493369063303E-3</c:v>
                </c:pt>
                <c:pt idx="35">
                  <c:v>8.8643710451065377E-3</c:v>
                </c:pt>
                <c:pt idx="36">
                  <c:v>8.7844478618257053E-3</c:v>
                </c:pt>
                <c:pt idx="37">
                  <c:v>8.6988922500803156E-3</c:v>
                </c:pt>
                <c:pt idx="38">
                  <c:v>8.6078833343745092E-3</c:v>
                </c:pt>
                <c:pt idx="39">
                  <c:v>8.5116103084811844E-3</c:v>
                </c:pt>
                <c:pt idx="40">
                  <c:v>8.4102717808253995E-3</c:v>
                </c:pt>
                <c:pt idx="41">
                  <c:v>8.3040750927935621E-3</c:v>
                </c:pt>
                <c:pt idx="42">
                  <c:v>8.1932356132380351E-3</c:v>
                </c:pt>
                <c:pt idx="43">
                  <c:v>8.0779760125299551E-3</c:v>
                </c:pt>
                <c:pt idx="44">
                  <c:v>7.9585255195757411E-3</c:v>
                </c:pt>
                <c:pt idx="45">
                  <c:v>7.8351191652547784E-3</c:v>
                </c:pt>
                <c:pt idx="46">
                  <c:v>7.707997015757335E-3</c:v>
                </c:pt>
                <c:pt idx="47">
                  <c:v>7.5774033993027089E-3</c:v>
                </c:pt>
                <c:pt idx="48">
                  <c:v>7.4435861296985135E-3</c:v>
                </c:pt>
                <c:pt idx="49">
                  <c:v>7.3067957301631058E-3</c:v>
                </c:pt>
                <c:pt idx="50">
                  <c:v>7.1672846607750756E-3</c:v>
                </c:pt>
                <c:pt idx="51">
                  <c:v>7.0253065528372328E-3</c:v>
                </c:pt>
                <c:pt idx="52">
                  <c:v>6.8811154533482931E-3</c:v>
                </c:pt>
                <c:pt idx="53">
                  <c:v>6.7349650826645591E-3</c:v>
                </c:pt>
                <c:pt idx="54">
                  <c:v>6.5871081083072568E-3</c:v>
                </c:pt>
                <c:pt idx="55">
                  <c:v>6.4377954377300524E-3</c:v>
                </c:pt>
                <c:pt idx="56">
                  <c:v>6.2872755327066515E-3</c:v>
                </c:pt>
                <c:pt idx="57">
                  <c:v>6.1357937478318672E-3</c:v>
                </c:pt>
                <c:pt idx="58">
                  <c:v>5.9835916954521081E-3</c:v>
                </c:pt>
                <c:pt idx="59">
                  <c:v>5.830906639154634E-3</c:v>
                </c:pt>
                <c:pt idx="60">
                  <c:v>5.6779709177502526E-3</c:v>
                </c:pt>
                <c:pt idx="61">
                  <c:v>5.5250114014831365E-3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E3E-8347-8CA4-9F0B86BB1D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4679775"/>
        <c:axId val="1574667487"/>
      </c:scatterChart>
      <c:catAx>
        <c:axId val="15705202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Clase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576195103"/>
        <c:crosses val="autoZero"/>
        <c:auto val="1"/>
        <c:lblAlgn val="ctr"/>
        <c:lblOffset val="100"/>
        <c:noMultiLvlLbl val="0"/>
      </c:catAx>
      <c:valAx>
        <c:axId val="1576195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Frecuencia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570520287"/>
        <c:crosses val="autoZero"/>
        <c:crossBetween val="between"/>
      </c:valAx>
      <c:valAx>
        <c:axId val="1574667487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Distribucion estandar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524679775"/>
        <c:crosses val="max"/>
        <c:crossBetween val="midCat"/>
      </c:valAx>
      <c:valAx>
        <c:axId val="1524679775"/>
        <c:scaling>
          <c:orientation val="minMax"/>
        </c:scaling>
        <c:delete val="0"/>
        <c:axPos val="t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Clase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574667487"/>
        <c:crosses val="max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s-MX"/>
              <a:t>Pareto</a:t>
            </a:r>
            <a:r>
              <a:rPr lang="es-MX" baseline="0"/>
              <a:t> del lanzador</a:t>
            </a:r>
            <a:endParaRPr lang="es-MX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'Proceso de lanzador'!$J$4:$J$5</c:f>
              <c:strCache>
                <c:ptCount val="2"/>
                <c:pt idx="0">
                  <c:v>DOBLADO</c:v>
                </c:pt>
                <c:pt idx="1">
                  <c:v>ROTO</c:v>
                </c:pt>
              </c:strCache>
            </c:strRef>
          </c:cat>
          <c:val>
            <c:numRef>
              <c:f>'Proceso de lanzador'!$K$4:$K$5</c:f>
              <c:numCache>
                <c:formatCode>General</c:formatCode>
                <c:ptCount val="2"/>
                <c:pt idx="0">
                  <c:v>3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6D-7D4C-AD36-46CF5C85D20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338570880"/>
        <c:axId val="1338572528"/>
      </c:barChart>
      <c:lineChart>
        <c:grouping val="standard"/>
        <c:varyColors val="0"/>
        <c:ser>
          <c:idx val="1"/>
          <c:order val="1"/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'Proceso de lanzador'!$J$4:$J$5</c:f>
              <c:strCache>
                <c:ptCount val="2"/>
                <c:pt idx="0">
                  <c:v>DOBLADO</c:v>
                </c:pt>
                <c:pt idx="1">
                  <c:v>ROTO</c:v>
                </c:pt>
              </c:strCache>
            </c:strRef>
          </c:cat>
          <c:val>
            <c:numRef>
              <c:f>'Proceso de lanzador'!$M$4:$M$5</c:f>
              <c:numCache>
                <c:formatCode>0%</c:formatCode>
                <c:ptCount val="2"/>
                <c:pt idx="0">
                  <c:v>0.75</c:v>
                </c:pt>
                <c:pt idx="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46D-7D4C-AD36-46CF5C85D20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339750864"/>
        <c:axId val="1324782960"/>
      </c:lineChart>
      <c:catAx>
        <c:axId val="1338570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338572528"/>
        <c:crosses val="autoZero"/>
        <c:auto val="1"/>
        <c:lblAlgn val="ctr"/>
        <c:lblOffset val="100"/>
        <c:noMultiLvlLbl val="0"/>
      </c:catAx>
      <c:valAx>
        <c:axId val="1338572528"/>
        <c:scaling>
          <c:orientation val="minMax"/>
          <c:max val="4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Frecuencia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338570880"/>
        <c:crosses val="autoZero"/>
        <c:crossBetween val="between"/>
      </c:valAx>
      <c:valAx>
        <c:axId val="1324782960"/>
        <c:scaling>
          <c:orientation val="minMax"/>
          <c:max val="1"/>
        </c:scaling>
        <c:delete val="0"/>
        <c:axPos val="r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339750864"/>
        <c:crosses val="max"/>
        <c:crossBetween val="between"/>
      </c:valAx>
      <c:catAx>
        <c:axId val="133975086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32478296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s-MX"/>
              <a:t>Histograma tiempo</a:t>
            </a:r>
            <a:r>
              <a:rPr lang="es-MX" baseline="0"/>
              <a:t> de vuelo</a:t>
            </a:r>
            <a:endParaRPr lang="es-MX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Daño!$B$31:$B$35</c:f>
              <c:numCache>
                <c:formatCode>0.00</c:formatCode>
                <c:ptCount val="5"/>
                <c:pt idx="0" formatCode="General">
                  <c:v>0</c:v>
                </c:pt>
                <c:pt idx="1">
                  <c:v>16.263455967290593</c:v>
                </c:pt>
                <c:pt idx="2">
                  <c:v>32.526911934581186</c:v>
                </c:pt>
                <c:pt idx="3">
                  <c:v>48.790367901871775</c:v>
                </c:pt>
                <c:pt idx="4">
                  <c:v>65.053823869162372</c:v>
                </c:pt>
              </c:numCache>
            </c:numRef>
          </c:cat>
          <c:val>
            <c:numRef>
              <c:f>Daño!$C$31:$C$35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C6-C14F-8FD1-AA8101ABC6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70520287"/>
        <c:axId val="1576195103"/>
      </c:barChart>
      <c:scatterChart>
        <c:scatterStyle val="smoothMarker"/>
        <c:varyColors val="0"/>
        <c:ser>
          <c:idx val="1"/>
          <c:order val="1"/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Daño!$B$31:$B$35</c:f>
              <c:numCache>
                <c:formatCode>0.00</c:formatCode>
                <c:ptCount val="5"/>
                <c:pt idx="0" formatCode="General">
                  <c:v>0</c:v>
                </c:pt>
                <c:pt idx="1">
                  <c:v>16.263455967290593</c:v>
                </c:pt>
                <c:pt idx="2">
                  <c:v>32.526911934581186</c:v>
                </c:pt>
                <c:pt idx="3">
                  <c:v>48.790367901871775</c:v>
                </c:pt>
                <c:pt idx="4">
                  <c:v>65.053823869162372</c:v>
                </c:pt>
              </c:numCache>
            </c:numRef>
          </c:xVal>
          <c:yVal>
            <c:numRef>
              <c:f>Daño!$A$31:$A$35</c:f>
              <c:numCache>
                <c:formatCode>0.000</c:formatCode>
                <c:ptCount val="5"/>
                <c:pt idx="0">
                  <c:v>7.1756264718141911E-3</c:v>
                </c:pt>
                <c:pt idx="1">
                  <c:v>2.0876466062867177E-2</c:v>
                </c:pt>
                <c:pt idx="2">
                  <c:v>2.2343935158542012E-2</c:v>
                </c:pt>
                <c:pt idx="3">
                  <c:v>8.7976738782411454E-3</c:v>
                </c:pt>
                <c:pt idx="4">
                  <c:v>1.27432902141271E-3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3C6-C14F-8FD1-AA8101ABC6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4679775"/>
        <c:axId val="1574667487"/>
      </c:scatterChart>
      <c:catAx>
        <c:axId val="15705202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Clase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576195103"/>
        <c:crosses val="autoZero"/>
        <c:auto val="1"/>
        <c:lblAlgn val="ctr"/>
        <c:lblOffset val="100"/>
        <c:noMultiLvlLbl val="0"/>
      </c:catAx>
      <c:valAx>
        <c:axId val="1576195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Frecuencia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570520287"/>
        <c:crosses val="autoZero"/>
        <c:crossBetween val="between"/>
      </c:valAx>
      <c:valAx>
        <c:axId val="1574667487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Distribucion estandar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524679775"/>
        <c:crosses val="max"/>
        <c:crossBetween val="midCat"/>
      </c:valAx>
      <c:valAx>
        <c:axId val="1524679775"/>
        <c:scaling>
          <c:orientation val="minMax"/>
        </c:scaling>
        <c:delete val="0"/>
        <c:axPos val="t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Clase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574667487"/>
        <c:crosses val="max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s-MX"/>
              <a:t>Pareto de promedio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Daño!$M$4:$M$5</c:f>
              <c:strCache>
                <c:ptCount val="2"/>
                <c:pt idx="0">
                  <c:v>Punta</c:v>
                </c:pt>
                <c:pt idx="1">
                  <c:v>Cola</c:v>
                </c:pt>
              </c:strCache>
            </c:strRef>
          </c:cat>
          <c:val>
            <c:numRef>
              <c:f>Daño!$N$4:$N$5</c:f>
              <c:numCache>
                <c:formatCode>General</c:formatCode>
                <c:ptCount val="2"/>
                <c:pt idx="0">
                  <c:v>37</c:v>
                </c:pt>
                <c:pt idx="1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18-2444-99B2-6BDBC0887B5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390507439"/>
        <c:axId val="1335628543"/>
      </c:barChart>
      <c:lineChart>
        <c:grouping val="standard"/>
        <c:varyColors val="0"/>
        <c:ser>
          <c:idx val="1"/>
          <c:order val="1"/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Daño!$M$4:$M$5</c:f>
              <c:strCache>
                <c:ptCount val="2"/>
                <c:pt idx="0">
                  <c:v>Punta</c:v>
                </c:pt>
                <c:pt idx="1">
                  <c:v>Cola</c:v>
                </c:pt>
              </c:strCache>
            </c:strRef>
          </c:cat>
          <c:val>
            <c:numRef>
              <c:f>Daño!$P$4:$P$5</c:f>
              <c:numCache>
                <c:formatCode>0%</c:formatCode>
                <c:ptCount val="2"/>
                <c:pt idx="0">
                  <c:v>0.72549019607843135</c:v>
                </c:pt>
                <c:pt idx="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818-2444-99B2-6BDBC0887B5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335704367"/>
        <c:axId val="1417983967"/>
      </c:lineChart>
      <c:catAx>
        <c:axId val="13905074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335628543"/>
        <c:crosses val="autoZero"/>
        <c:auto val="1"/>
        <c:lblAlgn val="ctr"/>
        <c:lblOffset val="100"/>
        <c:noMultiLvlLbl val="0"/>
      </c:catAx>
      <c:valAx>
        <c:axId val="1335628543"/>
        <c:scaling>
          <c:orientation val="minMax"/>
          <c:max val="55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Frecuencia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390507439"/>
        <c:crosses val="autoZero"/>
        <c:crossBetween val="between"/>
      </c:valAx>
      <c:valAx>
        <c:axId val="1417983967"/>
        <c:scaling>
          <c:orientation val="minMax"/>
          <c:max val="1"/>
        </c:scaling>
        <c:delete val="0"/>
        <c:axPos val="r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335704367"/>
        <c:crosses val="max"/>
        <c:crossBetween val="between"/>
      </c:valAx>
      <c:catAx>
        <c:axId val="1335704367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417983967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Daño!$AE$4:$AE$5</c:f>
              <c:strCache>
                <c:ptCount val="2"/>
                <c:pt idx="0">
                  <c:v>Punta</c:v>
                </c:pt>
                <c:pt idx="1">
                  <c:v>Cola</c:v>
                </c:pt>
              </c:strCache>
            </c:strRef>
          </c:cat>
          <c:val>
            <c:numRef>
              <c:f>Daño!$AF$4:$AF$5</c:f>
              <c:numCache>
                <c:formatCode>General</c:formatCode>
                <c:ptCount val="2"/>
                <c:pt idx="0">
                  <c:v>12</c:v>
                </c:pt>
                <c:pt idx="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D6-D44E-B3CF-41863B9991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12662239"/>
        <c:axId val="1421495711"/>
      </c:barChart>
      <c:lineChart>
        <c:grouping val="standard"/>
        <c:varyColors val="0"/>
        <c:ser>
          <c:idx val="1"/>
          <c:order val="1"/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Daño!$AE$4:$AE$5</c:f>
              <c:strCache>
                <c:ptCount val="2"/>
                <c:pt idx="0">
                  <c:v>Punta</c:v>
                </c:pt>
                <c:pt idx="1">
                  <c:v>Cola</c:v>
                </c:pt>
              </c:strCache>
            </c:strRef>
          </c:cat>
          <c:val>
            <c:numRef>
              <c:f>Daño!$AH$4:$AH$5</c:f>
              <c:numCache>
                <c:formatCode>0%</c:formatCode>
                <c:ptCount val="2"/>
                <c:pt idx="0">
                  <c:v>0.8</c:v>
                </c:pt>
                <c:pt idx="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5D6-D44E-B3CF-41863B9991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4166287"/>
        <c:axId val="1419167775"/>
      </c:lineChart>
      <c:catAx>
        <c:axId val="1412662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421495711"/>
        <c:crosses val="autoZero"/>
        <c:auto val="1"/>
        <c:lblAlgn val="ctr"/>
        <c:lblOffset val="100"/>
        <c:noMultiLvlLbl val="0"/>
      </c:catAx>
      <c:valAx>
        <c:axId val="1421495711"/>
        <c:scaling>
          <c:orientation val="minMax"/>
          <c:max val="15"/>
          <c:min val="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412662239"/>
        <c:crosses val="autoZero"/>
        <c:crossBetween val="between"/>
        <c:majorUnit val="1"/>
      </c:valAx>
      <c:valAx>
        <c:axId val="1419167775"/>
        <c:scaling>
          <c:orientation val="minMax"/>
          <c:max val="1"/>
        </c:scaling>
        <c:delete val="0"/>
        <c:axPos val="r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414166287"/>
        <c:crosses val="max"/>
        <c:crossBetween val="between"/>
      </c:valAx>
      <c:catAx>
        <c:axId val="1414166287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419167775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_xlchart.v1.2</cx:f>
      </cx:numDim>
    </cx:data>
  </cx:chartData>
  <cx:chart>
    <cx:title pos="t" align="ctr" overlay="0"/>
    <cx:plotArea>
      <cx:plotAreaRegion>
        <cx:series layoutId="clusteredColumn" uniqueId="{C715804E-040C-F542-A53F-9CE8795948D6}">
          <cx:dataId val="0"/>
          <cx:layoutPr>
            <cx:aggregation/>
          </cx:layoutPr>
          <cx:axisId val="1"/>
        </cx:series>
        <cx:series layoutId="paretoLine" ownerIdx="0" uniqueId="{C1769AD9-84C7-E946-AC35-4F1AD4CE14D9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</cx:chartData>
  <cx:chart>
    <cx:title pos="t" align="ctr" overlay="0"/>
    <cx:plotArea>
      <cx:plotAreaRegion>
        <cx:series layoutId="clusteredColumn" uniqueId="{90C80623-76D3-E14B-AB94-77A5392E7615}">
          <cx:dataId val="0"/>
          <cx:layoutPr>
            <cx:aggregation/>
          </cx:layoutPr>
          <cx:axisId val="1"/>
        </cx:series>
        <cx:series layoutId="paretoLine" ownerIdx="0" uniqueId="{190ACB1B-3DE0-874A-8CE8-BEF7F2BB2EAD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</cx:f>
      </cx:strDim>
      <cx:numDim type="val">
        <cx:f>_xlchart.v1.7</cx:f>
      </cx:numDim>
    </cx:data>
  </cx:chartData>
  <cx:chart>
    <cx:title pos="t" align="ctr" overlay="0"/>
    <cx:plotArea>
      <cx:plotAreaRegion>
        <cx:series layoutId="clusteredColumn" uniqueId="{F4194A61-8C27-7E4E-82A6-7E8409F321E0}">
          <cx:dataId val="0"/>
          <cx:layoutPr>
            <cx:aggregation/>
          </cx:layoutPr>
          <cx:axisId val="1"/>
        </cx:series>
        <cx:series layoutId="paretoLine" ownerIdx="0" uniqueId="{7D77E879-8701-1F41-B3C3-D6DC3ACCF744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_xlchart.v1.4</cx:f>
      </cx:strDim>
      <cx:numDim type="val">
        <cx:f>_xlchart.v1.5</cx:f>
      </cx:numDim>
    </cx:data>
  </cx:chartData>
  <cx:chart>
    <cx:title pos="t" align="ctr" overlay="0"/>
    <cx:plotArea>
      <cx:plotAreaRegion>
        <cx:series layoutId="clusteredColumn" uniqueId="{A9426480-1197-B24B-BC7F-8C96B5B41056}">
          <cx:dataId val="0"/>
          <cx:layoutPr>
            <cx:aggregation/>
          </cx:layoutPr>
          <cx:axisId val="1"/>
        </cx:series>
        <cx:series layoutId="paretoLine" ownerIdx="0" uniqueId="{FE7ECF0C-0305-754B-AD1C-6646451E1F76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_xlchart.v1.8</cx:f>
      </cx:numDim>
    </cx:data>
    <cx:data id="1">
      <cx:numDim type="val">
        <cx:f>_xlchart.v1.9</cx:f>
      </cx:numDim>
    </cx:data>
  </cx:chartData>
  <cx:chart>
    <cx:title pos="t" align="ctr" overlay="0"/>
    <cx:plotArea>
      <cx:plotAreaRegion>
        <cx:series layoutId="clusteredColumn" uniqueId="{9FFCD4FA-EC20-3046-A173-F441DE04F08F}" formatIdx="0">
          <cx:dataId val="0"/>
          <cx:layoutPr>
            <cx:binning intervalClosed="r"/>
          </cx:layoutPr>
          <cx:axisId val="1"/>
        </cx:series>
        <cx:series layoutId="paretoLine" ownerIdx="0" uniqueId="{8C8C353B-5A36-1342-8D17-115164321CED}" formatIdx="1">
          <cx:axisId val="2"/>
        </cx:series>
        <cx:series layoutId="clusteredColumn" hidden="1" uniqueId="{2B65B841-05CF-2846-8975-D30C738CFC5F}" formatIdx="2">
          <cx:dataId val="1"/>
          <cx:layoutPr>
            <cx:binning intervalClosed="r"/>
          </cx:layoutPr>
          <cx:axisId val="1"/>
        </cx:series>
        <cx:series layoutId="paretoLine" ownerIdx="2" uniqueId="{886F7459-5571-F548-92BA-494571C259DD}" formatIdx="3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_xlchart.v1.12</cx:f>
      </cx:strDim>
      <cx:numDim type="val">
        <cx:f>_xlchart.v1.13</cx:f>
      </cx:numDim>
    </cx:data>
  </cx:chartData>
  <cx:chart>
    <cx:title pos="t" align="ctr" overlay="0"/>
    <cx:plotArea>
      <cx:plotAreaRegion>
        <cx:series layoutId="clusteredColumn" uniqueId="{824E3BDB-50BF-7F49-A272-FF8041D4515F}">
          <cx:dataId val="0"/>
          <cx:layoutPr>
            <cx:aggregation/>
          </cx:layoutPr>
          <cx:axisId val="1"/>
        </cx:series>
        <cx:series layoutId="paretoLine" ownerIdx="0" uniqueId="{A0ED3459-F69C-9C4A-8F65-23CD4B15A9F5}">
          <cx:axisId val="2"/>
        </cx:series>
      </cx:plotAreaRegion>
      <cx:axis id="0">
        <cx:catScaling gapWidth="0"/>
        <cx:tickLabels/>
      </cx:axis>
      <cx:axis id="1">
        <cx:valScaling max="16"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_xlchart.v1.22</cx:f>
      </cx:strDim>
      <cx:numDim type="val">
        <cx:f>_xlchart.v1.23</cx:f>
      </cx:numDim>
    </cx:data>
  </cx:chartData>
  <cx:chart>
    <cx:title pos="t" align="ctr" overlay="0">
      <cx:tx>
        <cx:txData>
          <cx:v>Pareto de subgrupos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s-MX" sz="1600" b="1" i="0" u="none" strike="noStrike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Calibri" panose="020F0502020204030204"/>
            </a:rPr>
            <a:t>Pareto de subgrupos</a:t>
          </a:r>
        </a:p>
      </cx:txPr>
    </cx:title>
    <cx:plotArea>
      <cx:plotAreaRegion>
        <cx:series layoutId="clusteredColumn" uniqueId="{3C3A7DE8-CB87-194D-97BD-12DA3F2E99D1}">
          <cx:dataLabels pos="outEnd">
            <cx:visibility seriesName="0" categoryName="0" value="1"/>
          </cx:dataLabels>
          <cx:dataId val="0"/>
          <cx:layoutPr>
            <cx:aggregation/>
          </cx:layoutPr>
          <cx:axisId val="1"/>
        </cx:series>
        <cx:series layoutId="paretoLine" ownerIdx="0" uniqueId="{A6A4825F-A38F-2A41-9C58-94FF04B10D10}">
          <cx:axisId val="2"/>
        </cx:series>
      </cx:plotAreaRegion>
      <cx:axis id="0">
        <cx:catScaling gapWidth="0"/>
        <cx:tickLabels/>
      </cx:axis>
      <cx:axis id="1">
        <cx:valScaling max="50"/>
        <cx:title>
          <cx:tx>
            <cx:txData>
              <cx:v>Frecuencia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s-MX" sz="900" b="0" i="0" u="none" strike="noStrike" baseline="0">
                  <a:solidFill>
                    <a:sysClr val="window" lastClr="FFFFFF">
                      <a:lumMod val="95000"/>
                    </a:sysClr>
                  </a:solidFill>
                  <a:latin typeface="Calibri" panose="020F0502020204030204"/>
                </a:rPr>
                <a:t>Frecuencia</a:t>
              </a:r>
            </a:p>
          </cx:txPr>
        </cx:title>
        <cx:majorGridlines/>
        <cx:tickLabels/>
      </cx:axis>
      <cx:axis id="2">
        <cx:valScaling max="1" min="0"/>
        <cx:units unit="percentage"/>
        <cx:tickLabels/>
      </cx:axis>
    </cx:plotArea>
    <cx:legend pos="b" align="ctr" overlay="0"/>
  </cx:chart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_xlchart.v1.33</cx:f>
      </cx:strDim>
      <cx:numDim type="val">
        <cx:f>_xlchart.v1.34</cx:f>
      </cx:numDim>
    </cx:data>
    <cx:data id="1">
      <cx:strDim type="cat">
        <cx:f>_xlchart.v1.33</cx:f>
      </cx:strDim>
      <cx:numDim type="val">
        <cx:f>_xlchart.v1.35</cx:f>
      </cx:numDim>
    </cx:data>
    <cx:data id="2">
      <cx:strDim type="cat">
        <cx:f>_xlchart.v1.33</cx:f>
      </cx:strDim>
      <cx:numDim type="val">
        <cx:f>_xlchart.v1.36</cx:f>
      </cx:numDim>
    </cx:data>
    <cx:data id="3">
      <cx:strDim type="cat">
        <cx:f>_xlchart.v1.33</cx:f>
      </cx:strDim>
      <cx:numDim type="val">
        <cx:f>_xlchart.v1.37</cx:f>
      </cx:numDim>
    </cx:data>
  </cx:chartData>
  <cx:chart>
    <cx:title pos="t" align="ctr" overlay="0">
      <cx:tx>
        <cx:txData>
          <cx:v>Pareto de repeticiones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s-MX" sz="1600" b="1" i="0" u="none" strike="noStrike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Calibri" panose="020F0502020204030204"/>
            </a:rPr>
            <a:t>Pareto de repeticiones</a:t>
          </a:r>
        </a:p>
      </cx:txPr>
    </cx:title>
    <cx:plotArea>
      <cx:plotAreaRegion>
        <cx:series layoutId="clusteredColumn" uniqueId="{80A49A61-C55A-6F43-B6EF-66B385CDF5C3}" formatIdx="0">
          <cx:dataLabels pos="outEnd">
            <cx:visibility seriesName="0" categoryName="0" value="1"/>
            <cx:separator>, </cx:separator>
          </cx:dataLabels>
          <cx:dataId val="0"/>
          <cx:layoutPr>
            <cx:aggregation/>
          </cx:layoutPr>
          <cx:axisId val="1"/>
        </cx:series>
        <cx:series layoutId="paretoLine" ownerIdx="0" uniqueId="{2D952214-0A82-AB48-AD48-4C9CEFDD119E}" formatIdx="1">
          <cx:axisId val="2"/>
        </cx:series>
        <cx:series layoutId="clusteredColumn" hidden="1" uniqueId="{42A93013-E44F-4848-80DD-0A70F5F1EBB1}" formatIdx="2">
          <cx:dataLabels pos="outEnd">
            <cx:visibility seriesName="0" categoryName="0" value="0"/>
            <cx:separator>, </cx:separator>
          </cx:dataLabels>
          <cx:dataId val="1"/>
          <cx:layoutPr>
            <cx:aggregation/>
          </cx:layoutPr>
          <cx:axisId val="1"/>
        </cx:series>
        <cx:series layoutId="paretoLine" ownerIdx="2" uniqueId="{AAB686DD-5251-814B-9CB7-8E89394F41B4}" formatIdx="3">
          <cx:axisId val="2"/>
        </cx:series>
        <cx:series layoutId="clusteredColumn" hidden="1" uniqueId="{E75AA4BD-DF31-D64D-93DD-B3FE62B898C0}" formatIdx="4">
          <cx:dataId val="2"/>
          <cx:layoutPr>
            <cx:aggregation/>
          </cx:layoutPr>
          <cx:axisId val="1"/>
        </cx:series>
        <cx:series layoutId="paretoLine" ownerIdx="4" uniqueId="{7C400C2E-982D-274A-9EB9-188A2A26F237}" formatIdx="5">
          <cx:axisId val="2"/>
        </cx:series>
        <cx:series layoutId="clusteredColumn" hidden="1" uniqueId="{44D3FBEA-F0FC-B548-9EFF-7A255C7675A0}" formatIdx="6">
          <cx:dataId val="3"/>
          <cx:layoutPr>
            <cx:aggregation/>
          </cx:layoutPr>
          <cx:axisId val="1"/>
        </cx:series>
        <cx:series layoutId="paretoLine" ownerIdx="6" uniqueId="{9A949F98-D265-384A-A46E-26D934FE27DF}" formatIdx="7">
          <cx:axisId val="2"/>
        </cx:series>
      </cx:plotAreaRegion>
      <cx:axis id="0">
        <cx:catScaling gapWidth="0"/>
        <cx:title>
          <cx:tx>
            <cx:txData>
              <cx:v>Repeticion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s-MX" sz="900" b="0" i="0" u="none" strike="noStrike" baseline="0">
                  <a:solidFill>
                    <a:sysClr val="window" lastClr="FFFFFF">
                      <a:lumMod val="95000"/>
                    </a:sysClr>
                  </a:solidFill>
                  <a:latin typeface="Calibri" panose="020F0502020204030204"/>
                </a:rPr>
                <a:t>Repeticion</a:t>
              </a:r>
            </a:p>
          </cx:txPr>
        </cx:title>
        <cx:tickLabels/>
      </cx:axis>
      <cx:axis id="1">
        <cx:valScaling max="55"/>
        <cx:title>
          <cx:tx>
            <cx:txData>
              <cx:v>Frecuencia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s-MX" sz="900" b="0" i="0" u="none" strike="noStrike" baseline="0">
                  <a:solidFill>
                    <a:sysClr val="window" lastClr="FFFFFF">
                      <a:lumMod val="95000"/>
                    </a:sysClr>
                  </a:solidFill>
                  <a:latin typeface="Calibri" panose="020F0502020204030204"/>
                </a:rPr>
                <a:t>Frecuencia</a:t>
              </a:r>
            </a:p>
          </cx:txPr>
        </cx:title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9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_xlchart.v1.39</cx:f>
      </cx:strDim>
      <cx:numDim type="val">
        <cx:f>_xlchart.v1.40</cx:f>
      </cx:numDim>
    </cx:data>
    <cx:data id="1">
      <cx:strDim type="cat">
        <cx:f>_xlchart.v1.39</cx:f>
      </cx:strDim>
      <cx:numDim type="val">
        <cx:f>_xlchart.v1.38</cx:f>
      </cx:numDim>
    </cx:data>
  </cx:chartData>
  <cx:chart>
    <cx:title pos="t" align="ctr" overlay="0">
      <cx:tx>
        <cx:txData>
          <cx:v>Pareto de subgrupos de la repetición 3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es-MX" sz="1400" b="0" i="0" u="none" strike="noStrike" kern="1200" cap="none" spc="0" normalizeH="0" baseline="0" noProof="0">
              <a:ln>
                <a:noFill/>
              </a:ln>
              <a:solidFill>
                <a:schemeClr val="bg1"/>
              </a:solidFill>
              <a:effectLst/>
              <a:uLnTx/>
              <a:uFillTx/>
              <a:latin typeface="Calibri" panose="020F0502020204030204"/>
            </a:rPr>
            <a:t>Pareto de subgrupos de la repetición 3</a:t>
          </a:r>
        </a:p>
      </cx:txPr>
    </cx:title>
    <cx:plotArea>
      <cx:plotAreaRegion>
        <cx:series layoutId="clusteredColumn" uniqueId="{D178C65D-44CF-B74F-B980-ED77057F94C2}" formatIdx="0">
          <cx:tx>
            <cx:txData>
              <cx:f>_xlchart.v1.40</cx:f>
              <cx:v>10 6</cx:v>
            </cx:txData>
          </cx:tx>
          <cx:dataLabels/>
          <cx:dataId val="0"/>
          <cx:layoutPr>
            <cx:aggregation/>
          </cx:layoutPr>
          <cx:axisId val="1"/>
        </cx:series>
        <cx:series layoutId="paretoLine" ownerIdx="0" uniqueId="{CD8148B1-16BA-A941-AF34-59872C46B9D4}" formatIdx="1">
          <cx:axisId val="2"/>
        </cx:series>
        <cx:series layoutId="clusteredColumn" hidden="1" uniqueId="{6165968A-E1D2-754E-B7CE-59370FF39D39}" formatIdx="2">
          <cx:tx>
            <cx:txData>
              <cx:f>_xlchart.v1.38</cx:f>
              <cx:v>63% 100%</cx:v>
            </cx:txData>
          </cx:tx>
          <cx:dataId val="1"/>
          <cx:layoutPr>
            <cx:aggregation/>
          </cx:layoutPr>
          <cx:axisId val="1"/>
        </cx:series>
        <cx:series layoutId="paretoLine" ownerIdx="2" uniqueId="{1161D49A-86A7-AE4F-A5A7-34C7F99748D5}" formatIdx="3">
          <cx:axisId val="2"/>
        </cx:series>
      </cx:plotAreaRegion>
      <cx:axis id="0">
        <cx:catScaling gapWidth="0"/>
        <cx:tickLabels/>
      </cx:axis>
      <cx:axis id="1">
        <cx:valScaling max="16"/>
        <cx:title>
          <cx:tx>
            <cx:txData>
              <cx:v>Frecuencia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s-MX" sz="900" b="0" i="0" u="none" strike="noStrike" baseline="0">
                  <a:solidFill>
                    <a:sysClr val="window" lastClr="FFFFFF">
                      <a:lumMod val="95000"/>
                    </a:sysClr>
                  </a:solidFill>
                  <a:latin typeface="Calibri" panose="020F0502020204030204"/>
                </a:rPr>
                <a:t>Frecuencia</a:t>
              </a:r>
            </a:p>
          </cx:txPr>
        </cx:title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8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9.xml><?xml version="1.0" encoding="utf-8"?>
<cs:chartStyle xmlns:cs="http://schemas.microsoft.com/office/drawing/2012/chartStyle" xmlns:a="http://schemas.openxmlformats.org/drawingml/2006/main" id="370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20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1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2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3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4.xml><?xml version="1.0" encoding="utf-8"?>
<cs:chartStyle xmlns:cs="http://schemas.microsoft.com/office/drawing/2012/chartStyle" xmlns:a="http://schemas.openxmlformats.org/drawingml/2006/main" id="370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25.xml><?xml version="1.0" encoding="utf-8"?>
<cs:chartStyle xmlns:cs="http://schemas.microsoft.com/office/drawing/2012/chartStyle" xmlns:a="http://schemas.openxmlformats.org/drawingml/2006/main" id="370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26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5" Type="http://schemas.openxmlformats.org/officeDocument/2006/relationships/chart" Target="../charts/chart10.xml"/><Relationship Id="rId4" Type="http://schemas.openxmlformats.org/officeDocument/2006/relationships/chart" Target="../charts/chart9.xml"/></Relationships>
</file>

<file path=xl/drawings/_rels/drawing11.xml.rels><?xml version="1.0" encoding="UTF-8" standalone="yes"?>
<Relationships xmlns="http://schemas.openxmlformats.org/package/2006/relationships"><Relationship Id="rId8" Type="http://schemas.microsoft.com/office/2014/relationships/chartEx" Target="../charts/chartEx5.xml"/><Relationship Id="rId3" Type="http://schemas.openxmlformats.org/officeDocument/2006/relationships/image" Target="file:////var/folders/nr/qxqnd4tj0692szl1f2lxnk2h0000gn/T/com.microsoft.Word/WebArchiveCopyPasteTempFiles/page22image3673760" TargetMode="External"/><Relationship Id="rId7" Type="http://schemas.microsoft.com/office/2014/relationships/chartEx" Target="../charts/chartEx4.xml"/><Relationship Id="rId2" Type="http://schemas.openxmlformats.org/officeDocument/2006/relationships/image" Target="../media/image1.png"/><Relationship Id="rId1" Type="http://schemas.openxmlformats.org/officeDocument/2006/relationships/chart" Target="../charts/chart11.xml"/><Relationship Id="rId6" Type="http://schemas.microsoft.com/office/2014/relationships/chartEx" Target="../charts/chartEx3.xml"/><Relationship Id="rId5" Type="http://schemas.microsoft.com/office/2014/relationships/chartEx" Target="../charts/chartEx2.xml"/><Relationship Id="rId4" Type="http://schemas.microsoft.com/office/2014/relationships/chartEx" Target="../charts/chartEx1.xml"/></Relationships>
</file>

<file path=xl/drawings/_rels/drawing12.xml.rels><?xml version="1.0" encoding="UTF-8" standalone="yes"?>
<Relationships xmlns="http://schemas.openxmlformats.org/package/2006/relationships"><Relationship Id="rId3" Type="http://schemas.microsoft.com/office/2014/relationships/chartEx" Target="../charts/chartEx7.xml"/><Relationship Id="rId2" Type="http://schemas.microsoft.com/office/2014/relationships/chartEx" Target="../charts/chartEx6.xml"/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3" Type="http://schemas.microsoft.com/office/2014/relationships/chartEx" Target="../charts/chartEx8.xml"/><Relationship Id="rId2" Type="http://schemas.openxmlformats.org/officeDocument/2006/relationships/chart" Target="../charts/chart16.xml"/><Relationship Id="rId1" Type="http://schemas.openxmlformats.org/officeDocument/2006/relationships/chart" Target="../charts/chart15.xml"/><Relationship Id="rId5" Type="http://schemas.openxmlformats.org/officeDocument/2006/relationships/chart" Target="../charts/chart17.xml"/><Relationship Id="rId4" Type="http://schemas.microsoft.com/office/2014/relationships/chartEx" Target="../charts/chartEx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203199</xdr:colOff>
      <xdr:row>5</xdr:row>
      <xdr:rowOff>177799</xdr:rowOff>
    </xdr:from>
    <xdr:to>
      <xdr:col>15</xdr:col>
      <xdr:colOff>89839</xdr:colOff>
      <xdr:row>26</xdr:row>
      <xdr:rowOff>140571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FF769594-F45B-9048-8313-23C7708609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768461</xdr:colOff>
      <xdr:row>56</xdr:row>
      <xdr:rowOff>101598</xdr:rowOff>
    </xdr:from>
    <xdr:to>
      <xdr:col>17</xdr:col>
      <xdr:colOff>374762</xdr:colOff>
      <xdr:row>74</xdr:row>
      <xdr:rowOff>42331</xdr:rowOff>
    </xdr:to>
    <xdr:grpSp>
      <xdr:nvGrpSpPr>
        <xdr:cNvPr id="13" name="Grupo 12">
          <a:extLst>
            <a:ext uri="{FF2B5EF4-FFF2-40B4-BE49-F238E27FC236}">
              <a16:creationId xmlns:a16="http://schemas.microsoft.com/office/drawing/2014/main" id="{F3808EE1-C84B-E74C-AD4D-50482688D9EB}"/>
            </a:ext>
          </a:extLst>
        </xdr:cNvPr>
        <xdr:cNvGrpSpPr/>
      </xdr:nvGrpSpPr>
      <xdr:grpSpPr>
        <a:xfrm>
          <a:off x="9424514" y="10956756"/>
          <a:ext cx="5508459" cy="3429891"/>
          <a:chOff x="9012766" y="10896599"/>
          <a:chExt cx="5414434" cy="3445933"/>
        </a:xfrm>
      </xdr:grpSpPr>
      <xdr:graphicFrame macro="">
        <xdr:nvGraphicFramePr>
          <xdr:cNvPr id="2" name="Gráfico 1">
            <a:extLst>
              <a:ext uri="{FF2B5EF4-FFF2-40B4-BE49-F238E27FC236}">
                <a16:creationId xmlns:a16="http://schemas.microsoft.com/office/drawing/2014/main" id="{1F758853-3964-C448-ACFE-8555B801F892}"/>
              </a:ext>
            </a:extLst>
          </xdr:cNvPr>
          <xdr:cNvGraphicFramePr/>
        </xdr:nvGraphicFramePr>
        <xdr:xfrm>
          <a:off x="9012766" y="10896599"/>
          <a:ext cx="5414434" cy="3445933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cxnSp macro="">
        <xdr:nvCxnSpPr>
          <xdr:cNvPr id="5" name="Conector recto 4">
            <a:extLst>
              <a:ext uri="{FF2B5EF4-FFF2-40B4-BE49-F238E27FC236}">
                <a16:creationId xmlns:a16="http://schemas.microsoft.com/office/drawing/2014/main" id="{ABC1CA14-9DF6-EA40-9D5F-1B360CF283FA}"/>
              </a:ext>
            </a:extLst>
          </xdr:cNvPr>
          <xdr:cNvCxnSpPr/>
        </xdr:nvCxnSpPr>
        <xdr:spPr>
          <a:xfrm flipV="1">
            <a:off x="9594765" y="13128572"/>
            <a:ext cx="3877734" cy="0"/>
          </a:xfrm>
          <a:prstGeom prst="line">
            <a:avLst/>
          </a:prstGeom>
          <a:ln w="19050"/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cxnSp macro="">
        <xdr:nvCxnSpPr>
          <xdr:cNvPr id="10" name="Conector recto 9">
            <a:extLst>
              <a:ext uri="{FF2B5EF4-FFF2-40B4-BE49-F238E27FC236}">
                <a16:creationId xmlns:a16="http://schemas.microsoft.com/office/drawing/2014/main" id="{37D67B47-73CC-2440-BF56-82338D900E00}"/>
              </a:ext>
            </a:extLst>
          </xdr:cNvPr>
          <xdr:cNvCxnSpPr/>
        </xdr:nvCxnSpPr>
        <xdr:spPr>
          <a:xfrm flipV="1">
            <a:off x="9588195" y="12177092"/>
            <a:ext cx="3894667" cy="0"/>
          </a:xfrm>
          <a:prstGeom prst="line">
            <a:avLst/>
          </a:prstGeom>
          <a:ln w="19050"/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cxnSp macro="">
        <xdr:nvCxnSpPr>
          <xdr:cNvPr id="11" name="Conector recto 10">
            <a:extLst>
              <a:ext uri="{FF2B5EF4-FFF2-40B4-BE49-F238E27FC236}">
                <a16:creationId xmlns:a16="http://schemas.microsoft.com/office/drawing/2014/main" id="{7211A15D-8438-2D44-A454-938B4272ABA0}"/>
              </a:ext>
            </a:extLst>
          </xdr:cNvPr>
          <xdr:cNvCxnSpPr/>
        </xdr:nvCxnSpPr>
        <xdr:spPr>
          <a:xfrm>
            <a:off x="9597543" y="12651224"/>
            <a:ext cx="3903134" cy="0"/>
          </a:xfrm>
          <a:prstGeom prst="line">
            <a:avLst/>
          </a:prstGeom>
          <a:ln w="19050"/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</xdr:grpSp>
    <xdr:clientData/>
  </xdr:twoCellAnchor>
  <xdr:twoCellAnchor>
    <xdr:from>
      <xdr:col>17</xdr:col>
      <xdr:colOff>330199</xdr:colOff>
      <xdr:row>55</xdr:row>
      <xdr:rowOff>8466</xdr:rowOff>
    </xdr:from>
    <xdr:to>
      <xdr:col>23</xdr:col>
      <xdr:colOff>812799</xdr:colOff>
      <xdr:row>72</xdr:row>
      <xdr:rowOff>186266</xdr:rowOff>
    </xdr:to>
    <xdr:grpSp>
      <xdr:nvGrpSpPr>
        <xdr:cNvPr id="18" name="Grupo 17">
          <a:extLst>
            <a:ext uri="{FF2B5EF4-FFF2-40B4-BE49-F238E27FC236}">
              <a16:creationId xmlns:a16="http://schemas.microsoft.com/office/drawing/2014/main" id="{0C283099-306A-3D44-BACF-792A0C1D64D5}"/>
            </a:ext>
          </a:extLst>
        </xdr:cNvPr>
        <xdr:cNvGrpSpPr/>
      </xdr:nvGrpSpPr>
      <xdr:grpSpPr>
        <a:xfrm>
          <a:off x="14888410" y="10669782"/>
          <a:ext cx="5455652" cy="3473116"/>
          <a:chOff x="14799732" y="10718799"/>
          <a:chExt cx="5461000" cy="3488267"/>
        </a:xfrm>
      </xdr:grpSpPr>
      <xdr:graphicFrame macro="">
        <xdr:nvGraphicFramePr>
          <xdr:cNvPr id="9" name="Gráfico 8">
            <a:extLst>
              <a:ext uri="{FF2B5EF4-FFF2-40B4-BE49-F238E27FC236}">
                <a16:creationId xmlns:a16="http://schemas.microsoft.com/office/drawing/2014/main" id="{6C346765-9088-134D-B6C5-527613002852}"/>
              </a:ext>
            </a:extLst>
          </xdr:cNvPr>
          <xdr:cNvGraphicFramePr/>
        </xdr:nvGraphicFramePr>
        <xdr:xfrm>
          <a:off x="14799732" y="10718799"/>
          <a:ext cx="5461000" cy="3488267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  <xdr:cxnSp macro="">
        <xdr:nvCxnSpPr>
          <xdr:cNvPr id="14" name="Conector recto 13">
            <a:extLst>
              <a:ext uri="{FF2B5EF4-FFF2-40B4-BE49-F238E27FC236}">
                <a16:creationId xmlns:a16="http://schemas.microsoft.com/office/drawing/2014/main" id="{22778341-34DC-0D4B-895F-38F7E1FE8675}"/>
              </a:ext>
            </a:extLst>
          </xdr:cNvPr>
          <xdr:cNvCxnSpPr/>
        </xdr:nvCxnSpPr>
        <xdr:spPr>
          <a:xfrm flipV="1">
            <a:off x="15400867" y="12666132"/>
            <a:ext cx="3877734" cy="0"/>
          </a:xfrm>
          <a:prstGeom prst="line">
            <a:avLst/>
          </a:prstGeom>
          <a:ln w="19050"/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cxnSp macro="">
        <xdr:nvCxnSpPr>
          <xdr:cNvPr id="15" name="Conector recto 14">
            <a:extLst>
              <a:ext uri="{FF2B5EF4-FFF2-40B4-BE49-F238E27FC236}">
                <a16:creationId xmlns:a16="http://schemas.microsoft.com/office/drawing/2014/main" id="{B3AF308D-1431-464F-A0CB-697B95358ECE}"/>
              </a:ext>
            </a:extLst>
          </xdr:cNvPr>
          <xdr:cNvCxnSpPr/>
        </xdr:nvCxnSpPr>
        <xdr:spPr>
          <a:xfrm flipV="1">
            <a:off x="15400868" y="11413066"/>
            <a:ext cx="3894667" cy="0"/>
          </a:xfrm>
          <a:prstGeom prst="line">
            <a:avLst/>
          </a:prstGeom>
          <a:ln w="19050"/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</xdr:grpSp>
    <xdr:clientData/>
  </xdr:twoCellAnchor>
  <xdr:twoCellAnchor>
    <xdr:from>
      <xdr:col>18</xdr:col>
      <xdr:colOff>101600</xdr:colOff>
      <xdr:row>70</xdr:row>
      <xdr:rowOff>25399</xdr:rowOff>
    </xdr:from>
    <xdr:to>
      <xdr:col>22</xdr:col>
      <xdr:colOff>685801</xdr:colOff>
      <xdr:row>70</xdr:row>
      <xdr:rowOff>25399</xdr:rowOff>
    </xdr:to>
    <xdr:cxnSp macro="">
      <xdr:nvCxnSpPr>
        <xdr:cNvPr id="16" name="Conector recto 15">
          <a:extLst>
            <a:ext uri="{FF2B5EF4-FFF2-40B4-BE49-F238E27FC236}">
              <a16:creationId xmlns:a16="http://schemas.microsoft.com/office/drawing/2014/main" id="{1B7056F7-4603-0B4A-B6BB-290C48B0B361}"/>
            </a:ext>
          </a:extLst>
        </xdr:cNvPr>
        <xdr:cNvCxnSpPr/>
      </xdr:nvCxnSpPr>
      <xdr:spPr>
        <a:xfrm>
          <a:off x="15400867" y="13656732"/>
          <a:ext cx="3903134" cy="0"/>
        </a:xfrm>
        <a:prstGeom prst="line">
          <a:avLst/>
        </a:prstGeom>
        <a:ln w="1905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14</xdr:col>
      <xdr:colOff>182033</xdr:colOff>
      <xdr:row>53</xdr:row>
      <xdr:rowOff>8466</xdr:rowOff>
    </xdr:from>
    <xdr:ext cx="117853" cy="17209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CuadroTexto 16">
              <a:extLst>
                <a:ext uri="{FF2B5EF4-FFF2-40B4-BE49-F238E27FC236}">
                  <a16:creationId xmlns:a16="http://schemas.microsoft.com/office/drawing/2014/main" id="{2E74D072-11C6-F643-A32E-0149E52BA58B}"/>
                </a:ext>
              </a:extLst>
            </xdr:cNvPr>
            <xdr:cNvSpPr txBox="1"/>
          </xdr:nvSpPr>
          <xdr:spPr>
            <a:xfrm>
              <a:off x="12162366" y="10329333"/>
              <a:ext cx="117853" cy="17209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𝜎</m:t>
                    </m:r>
                  </m:oMath>
                </m:oMathPara>
              </a14:m>
              <a:endParaRPr lang="es-MX" sz="1100"/>
            </a:p>
          </xdr:txBody>
        </xdr:sp>
      </mc:Choice>
      <mc:Fallback xmlns="">
        <xdr:sp macro="" textlink="">
          <xdr:nvSpPr>
            <xdr:cNvPr id="17" name="CuadroTexto 16">
              <a:extLst>
                <a:ext uri="{FF2B5EF4-FFF2-40B4-BE49-F238E27FC236}">
                  <a16:creationId xmlns:a16="http://schemas.microsoft.com/office/drawing/2014/main" id="{2E74D072-11C6-F643-A32E-0149E52BA58B}"/>
                </a:ext>
              </a:extLst>
            </xdr:cNvPr>
            <xdr:cNvSpPr txBox="1"/>
          </xdr:nvSpPr>
          <xdr:spPr>
            <a:xfrm>
              <a:off x="12162366" y="10329333"/>
              <a:ext cx="117853" cy="17209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</a:t>
              </a:r>
              <a:endParaRPr lang="es-MX" sz="1100"/>
            </a:p>
          </xdr:txBody>
        </xdr:sp>
      </mc:Fallback>
    </mc:AlternateContent>
    <xdr:clientData/>
  </xdr:oneCellAnchor>
  <xdr:twoCellAnchor>
    <xdr:from>
      <xdr:col>11</xdr:col>
      <xdr:colOff>16934</xdr:colOff>
      <xdr:row>86</xdr:row>
      <xdr:rowOff>8465</xdr:rowOff>
    </xdr:from>
    <xdr:to>
      <xdr:col>17</xdr:col>
      <xdr:colOff>452968</xdr:colOff>
      <xdr:row>103</xdr:row>
      <xdr:rowOff>143932</xdr:rowOff>
    </xdr:to>
    <xdr:grpSp>
      <xdr:nvGrpSpPr>
        <xdr:cNvPr id="20" name="Grupo 19">
          <a:extLst>
            <a:ext uri="{FF2B5EF4-FFF2-40B4-BE49-F238E27FC236}">
              <a16:creationId xmlns:a16="http://schemas.microsoft.com/office/drawing/2014/main" id="{6CC58862-630A-5B49-969A-C677B0A55479}"/>
            </a:ext>
          </a:extLst>
        </xdr:cNvPr>
        <xdr:cNvGrpSpPr/>
      </xdr:nvGrpSpPr>
      <xdr:grpSpPr>
        <a:xfrm>
          <a:off x="9501829" y="16678886"/>
          <a:ext cx="5509350" cy="3430783"/>
          <a:chOff x="9012766" y="10896599"/>
          <a:chExt cx="5414434" cy="3445933"/>
        </a:xfrm>
      </xdr:grpSpPr>
      <xdr:graphicFrame macro="">
        <xdr:nvGraphicFramePr>
          <xdr:cNvPr id="21" name="Gráfico 20">
            <a:extLst>
              <a:ext uri="{FF2B5EF4-FFF2-40B4-BE49-F238E27FC236}">
                <a16:creationId xmlns:a16="http://schemas.microsoft.com/office/drawing/2014/main" id="{144CAEC0-A816-1243-891A-C3715C117C68}"/>
              </a:ext>
            </a:extLst>
          </xdr:cNvPr>
          <xdr:cNvGraphicFramePr/>
        </xdr:nvGraphicFramePr>
        <xdr:xfrm>
          <a:off x="9012766" y="10896599"/>
          <a:ext cx="5414434" cy="3445933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"/>
          </a:graphicData>
        </a:graphic>
      </xdr:graphicFrame>
      <xdr:cxnSp macro="">
        <xdr:nvCxnSpPr>
          <xdr:cNvPr id="22" name="Conector recto 21">
            <a:extLst>
              <a:ext uri="{FF2B5EF4-FFF2-40B4-BE49-F238E27FC236}">
                <a16:creationId xmlns:a16="http://schemas.microsoft.com/office/drawing/2014/main" id="{34EAB393-45D3-D84C-9A08-61E64F5C8D72}"/>
              </a:ext>
            </a:extLst>
          </xdr:cNvPr>
          <xdr:cNvCxnSpPr/>
        </xdr:nvCxnSpPr>
        <xdr:spPr>
          <a:xfrm flipV="1">
            <a:off x="9602292" y="13123334"/>
            <a:ext cx="3877734" cy="0"/>
          </a:xfrm>
          <a:prstGeom prst="line">
            <a:avLst/>
          </a:prstGeom>
          <a:ln w="19050"/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cxnSp macro="">
        <xdr:nvCxnSpPr>
          <xdr:cNvPr id="23" name="Conector recto 22">
            <a:extLst>
              <a:ext uri="{FF2B5EF4-FFF2-40B4-BE49-F238E27FC236}">
                <a16:creationId xmlns:a16="http://schemas.microsoft.com/office/drawing/2014/main" id="{3C76EA15-3C25-3A4D-9376-B4E63075BDBE}"/>
              </a:ext>
            </a:extLst>
          </xdr:cNvPr>
          <xdr:cNvCxnSpPr/>
        </xdr:nvCxnSpPr>
        <xdr:spPr>
          <a:xfrm flipV="1">
            <a:off x="9602292" y="12175067"/>
            <a:ext cx="3894667" cy="0"/>
          </a:xfrm>
          <a:prstGeom prst="line">
            <a:avLst/>
          </a:prstGeom>
          <a:ln w="19050"/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cxnSp macro="">
        <xdr:nvCxnSpPr>
          <xdr:cNvPr id="24" name="Conector recto 23">
            <a:extLst>
              <a:ext uri="{FF2B5EF4-FFF2-40B4-BE49-F238E27FC236}">
                <a16:creationId xmlns:a16="http://schemas.microsoft.com/office/drawing/2014/main" id="{9B656C77-EF5D-E543-8188-42F22F338367}"/>
              </a:ext>
            </a:extLst>
          </xdr:cNvPr>
          <xdr:cNvCxnSpPr/>
        </xdr:nvCxnSpPr>
        <xdr:spPr>
          <a:xfrm>
            <a:off x="9601980" y="12649201"/>
            <a:ext cx="3903134" cy="0"/>
          </a:xfrm>
          <a:prstGeom prst="line">
            <a:avLst/>
          </a:prstGeom>
          <a:ln w="19050"/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</xdr:grpSp>
    <xdr:clientData/>
  </xdr:twoCellAnchor>
  <xdr:twoCellAnchor>
    <xdr:from>
      <xdr:col>18</xdr:col>
      <xdr:colOff>4232</xdr:colOff>
      <xdr:row>86</xdr:row>
      <xdr:rowOff>8466</xdr:rowOff>
    </xdr:from>
    <xdr:to>
      <xdr:col>24</xdr:col>
      <xdr:colOff>486832</xdr:colOff>
      <xdr:row>103</xdr:row>
      <xdr:rowOff>186267</xdr:rowOff>
    </xdr:to>
    <xdr:grpSp>
      <xdr:nvGrpSpPr>
        <xdr:cNvPr id="25" name="Grupo 24">
          <a:extLst>
            <a:ext uri="{FF2B5EF4-FFF2-40B4-BE49-F238E27FC236}">
              <a16:creationId xmlns:a16="http://schemas.microsoft.com/office/drawing/2014/main" id="{407EF113-92E5-FE4C-B959-4DAFDD053C99}"/>
            </a:ext>
          </a:extLst>
        </xdr:cNvPr>
        <xdr:cNvGrpSpPr/>
      </xdr:nvGrpSpPr>
      <xdr:grpSpPr>
        <a:xfrm>
          <a:off x="15391285" y="16678887"/>
          <a:ext cx="5455652" cy="3473117"/>
          <a:chOff x="14842065" y="10261599"/>
          <a:chExt cx="5461000" cy="3488267"/>
        </a:xfrm>
      </xdr:grpSpPr>
      <xdr:graphicFrame macro="">
        <xdr:nvGraphicFramePr>
          <xdr:cNvPr id="26" name="Gráfico 25">
            <a:extLst>
              <a:ext uri="{FF2B5EF4-FFF2-40B4-BE49-F238E27FC236}">
                <a16:creationId xmlns:a16="http://schemas.microsoft.com/office/drawing/2014/main" id="{33EE4811-C9D6-1848-859E-978930460ADA}"/>
              </a:ext>
            </a:extLst>
          </xdr:cNvPr>
          <xdr:cNvGraphicFramePr/>
        </xdr:nvGraphicFramePr>
        <xdr:xfrm>
          <a:off x="14842065" y="10261599"/>
          <a:ext cx="5461000" cy="3488267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5"/>
          </a:graphicData>
        </a:graphic>
      </xdr:graphicFrame>
      <xdr:cxnSp macro="">
        <xdr:nvCxnSpPr>
          <xdr:cNvPr id="27" name="Conector recto 26">
            <a:extLst>
              <a:ext uri="{FF2B5EF4-FFF2-40B4-BE49-F238E27FC236}">
                <a16:creationId xmlns:a16="http://schemas.microsoft.com/office/drawing/2014/main" id="{495E2234-C203-DD48-AF9F-E141153256D7}"/>
              </a:ext>
            </a:extLst>
          </xdr:cNvPr>
          <xdr:cNvCxnSpPr/>
        </xdr:nvCxnSpPr>
        <xdr:spPr>
          <a:xfrm flipV="1">
            <a:off x="15544800" y="12183532"/>
            <a:ext cx="3877734" cy="0"/>
          </a:xfrm>
          <a:prstGeom prst="line">
            <a:avLst/>
          </a:prstGeom>
          <a:ln w="19050"/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cxnSp macro="">
        <xdr:nvCxnSpPr>
          <xdr:cNvPr id="28" name="Conector recto 27">
            <a:extLst>
              <a:ext uri="{FF2B5EF4-FFF2-40B4-BE49-F238E27FC236}">
                <a16:creationId xmlns:a16="http://schemas.microsoft.com/office/drawing/2014/main" id="{B80FC60B-92C9-1048-A018-AF185B539D4D}"/>
              </a:ext>
            </a:extLst>
          </xdr:cNvPr>
          <xdr:cNvCxnSpPr/>
        </xdr:nvCxnSpPr>
        <xdr:spPr>
          <a:xfrm flipV="1">
            <a:off x="15561735" y="10896599"/>
            <a:ext cx="3894667" cy="0"/>
          </a:xfrm>
          <a:prstGeom prst="line">
            <a:avLst/>
          </a:prstGeom>
          <a:ln w="19050"/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0.36724</cdr:x>
      <cdr:y>0.31132</cdr:y>
    </cdr:from>
    <cdr:to>
      <cdr:x>0.36724</cdr:x>
      <cdr:y>0.8692</cdr:y>
    </cdr:to>
    <cdr:cxnSp macro="">
      <cdr:nvCxnSpPr>
        <cdr:cNvPr id="3" name="Conector recto 2">
          <a:extLst xmlns:a="http://schemas.openxmlformats.org/drawingml/2006/main">
            <a:ext uri="{FF2B5EF4-FFF2-40B4-BE49-F238E27FC236}">
              <a16:creationId xmlns:a16="http://schemas.microsoft.com/office/drawing/2014/main" id="{2BB0A0ED-EE9A-FD4D-8425-7C30FCFEF544}"/>
            </a:ext>
          </a:extLst>
        </cdr:cNvPr>
        <cdr:cNvCxnSpPr/>
      </cdr:nvCxnSpPr>
      <cdr:spPr>
        <a:xfrm xmlns:a="http://schemas.openxmlformats.org/drawingml/2006/main">
          <a:off x="2396068" y="1261533"/>
          <a:ext cx="0" cy="2260601"/>
        </a:xfrm>
        <a:prstGeom xmlns:a="http://schemas.openxmlformats.org/drawingml/2006/main" prst="line">
          <a:avLst/>
        </a:prstGeom>
        <a:ln xmlns:a="http://schemas.openxmlformats.org/drawingml/2006/main" w="38100">
          <a:solidFill>
            <a:schemeClr val="bg2">
              <a:lumMod val="75000"/>
            </a:schemeClr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0.41136</cdr:x>
      <cdr:y>0.30923</cdr:y>
    </cdr:from>
    <cdr:to>
      <cdr:x>0.41136</cdr:x>
      <cdr:y>0.86711</cdr:y>
    </cdr:to>
    <cdr:cxnSp macro="">
      <cdr:nvCxnSpPr>
        <cdr:cNvPr id="5" name="Conector recto 4">
          <a:extLst xmlns:a="http://schemas.openxmlformats.org/drawingml/2006/main">
            <a:ext uri="{FF2B5EF4-FFF2-40B4-BE49-F238E27FC236}">
              <a16:creationId xmlns:a16="http://schemas.microsoft.com/office/drawing/2014/main" id="{907AC4B2-7821-4049-9D7A-D5F052EEC3A3}"/>
            </a:ext>
          </a:extLst>
        </cdr:cNvPr>
        <cdr:cNvCxnSpPr/>
      </cdr:nvCxnSpPr>
      <cdr:spPr>
        <a:xfrm xmlns:a="http://schemas.openxmlformats.org/drawingml/2006/main">
          <a:off x="2683935" y="1253066"/>
          <a:ext cx="0" cy="2260601"/>
        </a:xfrm>
        <a:prstGeom xmlns:a="http://schemas.openxmlformats.org/drawingml/2006/main" prst="line">
          <a:avLst/>
        </a:prstGeom>
        <a:ln xmlns:a="http://schemas.openxmlformats.org/drawingml/2006/main" w="38100">
          <a:solidFill>
            <a:schemeClr val="accent4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0.28992</cdr:x>
      <cdr:y>1</cdr:y>
    </cdr:from>
    <cdr:to>
      <cdr:x>1</cdr:x>
      <cdr:y>1</cdr:y>
    </cdr:to>
    <cdr:cxnSp macro="">
      <cdr:nvCxnSpPr>
        <cdr:cNvPr id="2" name="Conector recto 1">
          <a:extLst xmlns:a="http://schemas.openxmlformats.org/drawingml/2006/main">
            <a:ext uri="{FF2B5EF4-FFF2-40B4-BE49-F238E27FC236}">
              <a16:creationId xmlns:a16="http://schemas.microsoft.com/office/drawing/2014/main" id="{ABC1CA14-9DF6-EA40-9D5F-1B360CF283FA}"/>
            </a:ext>
          </a:extLst>
        </cdr:cNvPr>
        <cdr:cNvCxnSpPr/>
      </cdr:nvCxnSpPr>
      <cdr:spPr>
        <a:xfrm xmlns:a="http://schemas.openxmlformats.org/drawingml/2006/main" flipV="1">
          <a:off x="9711266" y="13394267"/>
          <a:ext cx="3877734" cy="0"/>
        </a:xfrm>
        <a:prstGeom xmlns:a="http://schemas.openxmlformats.org/drawingml/2006/main" prst="line">
          <a:avLst/>
        </a:prstGeom>
        <a:ln xmlns:a="http://schemas.openxmlformats.org/drawingml/2006/main" w="19050"/>
      </cdr:spPr>
      <cdr:style>
        <a:lnRef xmlns:a="http://schemas.openxmlformats.org/drawingml/2006/main" idx="1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0">
          <a:schemeClr val="accent2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0.28682</cdr:x>
      <cdr:y>1</cdr:y>
    </cdr:from>
    <cdr:to>
      <cdr:x>1</cdr:x>
      <cdr:y>1</cdr:y>
    </cdr:to>
    <cdr:cxnSp macro="">
      <cdr:nvCxnSpPr>
        <cdr:cNvPr id="3" name="Conector recto 2">
          <a:extLst xmlns:a="http://schemas.openxmlformats.org/drawingml/2006/main">
            <a:ext uri="{FF2B5EF4-FFF2-40B4-BE49-F238E27FC236}">
              <a16:creationId xmlns:a16="http://schemas.microsoft.com/office/drawing/2014/main" id="{37D67B47-73CC-2440-BF56-82338D900E00}"/>
            </a:ext>
          </a:extLst>
        </cdr:cNvPr>
        <cdr:cNvCxnSpPr/>
      </cdr:nvCxnSpPr>
      <cdr:spPr>
        <a:xfrm xmlns:a="http://schemas.openxmlformats.org/drawingml/2006/main" flipV="1">
          <a:off x="9711267" y="12462934"/>
          <a:ext cx="3894667" cy="0"/>
        </a:xfrm>
        <a:prstGeom xmlns:a="http://schemas.openxmlformats.org/drawingml/2006/main" prst="line">
          <a:avLst/>
        </a:prstGeom>
        <a:ln xmlns:a="http://schemas.openxmlformats.org/drawingml/2006/main" w="19050"/>
      </cdr:spPr>
      <cdr:style>
        <a:lnRef xmlns:a="http://schemas.openxmlformats.org/drawingml/2006/main" idx="1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0">
          <a:schemeClr val="accent2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0.28527</cdr:x>
      <cdr:y>1</cdr:y>
    </cdr:from>
    <cdr:to>
      <cdr:x>1</cdr:x>
      <cdr:y>1</cdr:y>
    </cdr:to>
    <cdr:cxnSp macro="">
      <cdr:nvCxnSpPr>
        <cdr:cNvPr id="4" name="Conector recto 3">
          <a:extLst xmlns:a="http://schemas.openxmlformats.org/drawingml/2006/main">
            <a:ext uri="{FF2B5EF4-FFF2-40B4-BE49-F238E27FC236}">
              <a16:creationId xmlns:a16="http://schemas.microsoft.com/office/drawing/2014/main" id="{7211A15D-8438-2D44-A454-938B4272ABA0}"/>
            </a:ext>
          </a:extLst>
        </cdr:cNvPr>
        <cdr:cNvCxnSpPr/>
      </cdr:nvCxnSpPr>
      <cdr:spPr>
        <a:xfrm xmlns:a="http://schemas.openxmlformats.org/drawingml/2006/main">
          <a:off x="9694333" y="12937067"/>
          <a:ext cx="3903134" cy="0"/>
        </a:xfrm>
        <a:prstGeom xmlns:a="http://schemas.openxmlformats.org/drawingml/2006/main" prst="line">
          <a:avLst/>
        </a:prstGeom>
        <a:ln xmlns:a="http://schemas.openxmlformats.org/drawingml/2006/main" w="19050"/>
      </cdr:spPr>
      <cdr:style>
        <a:lnRef xmlns:a="http://schemas.openxmlformats.org/drawingml/2006/main" idx="1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0">
          <a:schemeClr val="accent2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0.28992</cdr:x>
      <cdr:y>1</cdr:y>
    </cdr:from>
    <cdr:to>
      <cdr:x>1</cdr:x>
      <cdr:y>1</cdr:y>
    </cdr:to>
    <cdr:cxnSp macro="">
      <cdr:nvCxnSpPr>
        <cdr:cNvPr id="5" name="Conector recto 4">
          <a:extLst xmlns:a="http://schemas.openxmlformats.org/drawingml/2006/main">
            <a:ext uri="{FF2B5EF4-FFF2-40B4-BE49-F238E27FC236}">
              <a16:creationId xmlns:a16="http://schemas.microsoft.com/office/drawing/2014/main" id="{ABC1CA14-9DF6-EA40-9D5F-1B360CF283FA}"/>
            </a:ext>
          </a:extLst>
        </cdr:cNvPr>
        <cdr:cNvCxnSpPr/>
      </cdr:nvCxnSpPr>
      <cdr:spPr>
        <a:xfrm xmlns:a="http://schemas.openxmlformats.org/drawingml/2006/main" flipV="1">
          <a:off x="9711266" y="13394267"/>
          <a:ext cx="3877734" cy="0"/>
        </a:xfrm>
        <a:prstGeom xmlns:a="http://schemas.openxmlformats.org/drawingml/2006/main" prst="line">
          <a:avLst/>
        </a:prstGeom>
        <a:ln xmlns:a="http://schemas.openxmlformats.org/drawingml/2006/main" w="19050"/>
      </cdr:spPr>
      <cdr:style>
        <a:lnRef xmlns:a="http://schemas.openxmlformats.org/drawingml/2006/main" idx="1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0">
          <a:schemeClr val="accent2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0.28682</cdr:x>
      <cdr:y>1</cdr:y>
    </cdr:from>
    <cdr:to>
      <cdr:x>1</cdr:x>
      <cdr:y>1</cdr:y>
    </cdr:to>
    <cdr:cxnSp macro="">
      <cdr:nvCxnSpPr>
        <cdr:cNvPr id="6" name="Conector recto 5">
          <a:extLst xmlns:a="http://schemas.openxmlformats.org/drawingml/2006/main">
            <a:ext uri="{FF2B5EF4-FFF2-40B4-BE49-F238E27FC236}">
              <a16:creationId xmlns:a16="http://schemas.microsoft.com/office/drawing/2014/main" id="{37D67B47-73CC-2440-BF56-82338D900E00}"/>
            </a:ext>
          </a:extLst>
        </cdr:cNvPr>
        <cdr:cNvCxnSpPr/>
      </cdr:nvCxnSpPr>
      <cdr:spPr>
        <a:xfrm xmlns:a="http://schemas.openxmlformats.org/drawingml/2006/main" flipV="1">
          <a:off x="9711267" y="12462934"/>
          <a:ext cx="3894667" cy="0"/>
        </a:xfrm>
        <a:prstGeom xmlns:a="http://schemas.openxmlformats.org/drawingml/2006/main" prst="line">
          <a:avLst/>
        </a:prstGeom>
        <a:ln xmlns:a="http://schemas.openxmlformats.org/drawingml/2006/main" w="19050"/>
      </cdr:spPr>
      <cdr:style>
        <a:lnRef xmlns:a="http://schemas.openxmlformats.org/drawingml/2006/main" idx="1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0">
          <a:schemeClr val="accent2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0.28527</cdr:x>
      <cdr:y>1</cdr:y>
    </cdr:from>
    <cdr:to>
      <cdr:x>1</cdr:x>
      <cdr:y>1</cdr:y>
    </cdr:to>
    <cdr:cxnSp macro="">
      <cdr:nvCxnSpPr>
        <cdr:cNvPr id="7" name="Conector recto 6">
          <a:extLst xmlns:a="http://schemas.openxmlformats.org/drawingml/2006/main">
            <a:ext uri="{FF2B5EF4-FFF2-40B4-BE49-F238E27FC236}">
              <a16:creationId xmlns:a16="http://schemas.microsoft.com/office/drawing/2014/main" id="{7211A15D-8438-2D44-A454-938B4272ABA0}"/>
            </a:ext>
          </a:extLst>
        </cdr:cNvPr>
        <cdr:cNvCxnSpPr/>
      </cdr:nvCxnSpPr>
      <cdr:spPr>
        <a:xfrm xmlns:a="http://schemas.openxmlformats.org/drawingml/2006/main">
          <a:off x="9694333" y="12937067"/>
          <a:ext cx="3903134" cy="0"/>
        </a:xfrm>
        <a:prstGeom xmlns:a="http://schemas.openxmlformats.org/drawingml/2006/main" prst="line">
          <a:avLst/>
        </a:prstGeom>
        <a:ln xmlns:a="http://schemas.openxmlformats.org/drawingml/2006/main" w="19050"/>
      </cdr:spPr>
      <cdr:style>
        <a:lnRef xmlns:a="http://schemas.openxmlformats.org/drawingml/2006/main" idx="1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0">
          <a:schemeClr val="accent2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0.12868</cdr:x>
      <cdr:y>0.84223</cdr:y>
    </cdr:from>
    <cdr:to>
      <cdr:x>0.83876</cdr:x>
      <cdr:y>0.84223</cdr:y>
    </cdr:to>
    <cdr:cxnSp macro="">
      <cdr:nvCxnSpPr>
        <cdr:cNvPr id="2" name="Conector recto 1">
          <a:extLst xmlns:a="http://schemas.openxmlformats.org/drawingml/2006/main">
            <a:ext uri="{FF2B5EF4-FFF2-40B4-BE49-F238E27FC236}">
              <a16:creationId xmlns:a16="http://schemas.microsoft.com/office/drawing/2014/main" id="{ABC1CA14-9DF6-EA40-9D5F-1B360CF283FA}"/>
            </a:ext>
          </a:extLst>
        </cdr:cNvPr>
        <cdr:cNvCxnSpPr/>
      </cdr:nvCxnSpPr>
      <cdr:spPr>
        <a:xfrm xmlns:a="http://schemas.openxmlformats.org/drawingml/2006/main" flipV="1">
          <a:off x="702719" y="2937928"/>
          <a:ext cx="3877747" cy="0"/>
        </a:xfrm>
        <a:prstGeom xmlns:a="http://schemas.openxmlformats.org/drawingml/2006/main" prst="line">
          <a:avLst/>
        </a:prstGeom>
        <a:ln xmlns:a="http://schemas.openxmlformats.org/drawingml/2006/main" w="19050"/>
      </cdr:spPr>
      <cdr:style>
        <a:lnRef xmlns:a="http://schemas.openxmlformats.org/drawingml/2006/main" idx="1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0">
          <a:schemeClr val="accent2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0.28682</cdr:x>
      <cdr:y>1</cdr:y>
    </cdr:from>
    <cdr:to>
      <cdr:x>1</cdr:x>
      <cdr:y>1</cdr:y>
    </cdr:to>
    <cdr:cxnSp macro="">
      <cdr:nvCxnSpPr>
        <cdr:cNvPr id="3" name="Conector recto 2">
          <a:extLst xmlns:a="http://schemas.openxmlformats.org/drawingml/2006/main">
            <a:ext uri="{FF2B5EF4-FFF2-40B4-BE49-F238E27FC236}">
              <a16:creationId xmlns:a16="http://schemas.microsoft.com/office/drawing/2014/main" id="{37D67B47-73CC-2440-BF56-82338D900E00}"/>
            </a:ext>
          </a:extLst>
        </cdr:cNvPr>
        <cdr:cNvCxnSpPr/>
      </cdr:nvCxnSpPr>
      <cdr:spPr>
        <a:xfrm xmlns:a="http://schemas.openxmlformats.org/drawingml/2006/main" flipV="1">
          <a:off x="9711267" y="12462934"/>
          <a:ext cx="3894667" cy="0"/>
        </a:xfrm>
        <a:prstGeom xmlns:a="http://schemas.openxmlformats.org/drawingml/2006/main" prst="line">
          <a:avLst/>
        </a:prstGeom>
        <a:ln xmlns:a="http://schemas.openxmlformats.org/drawingml/2006/main" w="19050"/>
      </cdr:spPr>
      <cdr:style>
        <a:lnRef xmlns:a="http://schemas.openxmlformats.org/drawingml/2006/main" idx="1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0">
          <a:schemeClr val="accent2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725486</xdr:colOff>
      <xdr:row>2</xdr:row>
      <xdr:rowOff>121178</xdr:rowOff>
    </xdr:from>
    <xdr:to>
      <xdr:col>15</xdr:col>
      <xdr:colOff>614771</xdr:colOff>
      <xdr:row>23</xdr:row>
      <xdr:rowOff>83950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7895E0C-1C41-6240-94C7-256ED1376F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427566</xdr:colOff>
      <xdr:row>60</xdr:row>
      <xdr:rowOff>101598</xdr:rowOff>
    </xdr:from>
    <xdr:to>
      <xdr:col>17</xdr:col>
      <xdr:colOff>33867</xdr:colOff>
      <xdr:row>78</xdr:row>
      <xdr:rowOff>42331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89516C4D-BCA5-8F41-BC5F-065ECAA801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711198</xdr:colOff>
      <xdr:row>53</xdr:row>
      <xdr:rowOff>151341</xdr:rowOff>
    </xdr:from>
    <xdr:to>
      <xdr:col>30</xdr:col>
      <xdr:colOff>368298</xdr:colOff>
      <xdr:row>71</xdr:row>
      <xdr:rowOff>138641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EAFDB070-1603-7B46-A935-C77725CCFF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oneCellAnchor>
    <xdr:from>
      <xdr:col>14</xdr:col>
      <xdr:colOff>182033</xdr:colOff>
      <xdr:row>57</xdr:row>
      <xdr:rowOff>8466</xdr:rowOff>
    </xdr:from>
    <xdr:ext cx="117853" cy="17209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CuadroTexto 12">
              <a:extLst>
                <a:ext uri="{FF2B5EF4-FFF2-40B4-BE49-F238E27FC236}">
                  <a16:creationId xmlns:a16="http://schemas.microsoft.com/office/drawing/2014/main" id="{70BD1D2D-1B77-8141-9A10-F796A363CC86}"/>
                </a:ext>
              </a:extLst>
            </xdr:cNvPr>
            <xdr:cNvSpPr txBox="1"/>
          </xdr:nvSpPr>
          <xdr:spPr>
            <a:xfrm>
              <a:off x="12107333" y="10104966"/>
              <a:ext cx="117853" cy="17209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𝜎</m:t>
                    </m:r>
                  </m:oMath>
                </m:oMathPara>
              </a14:m>
              <a:endParaRPr lang="es-MX" sz="1100"/>
            </a:p>
          </xdr:txBody>
        </xdr:sp>
      </mc:Choice>
      <mc:Fallback xmlns="">
        <xdr:sp macro="" textlink="">
          <xdr:nvSpPr>
            <xdr:cNvPr id="13" name="CuadroTexto 12">
              <a:extLst>
                <a:ext uri="{FF2B5EF4-FFF2-40B4-BE49-F238E27FC236}">
                  <a16:creationId xmlns:a16="http://schemas.microsoft.com/office/drawing/2014/main" id="{70BD1D2D-1B77-8141-9A10-F796A363CC86}"/>
                </a:ext>
              </a:extLst>
            </xdr:cNvPr>
            <xdr:cNvSpPr txBox="1"/>
          </xdr:nvSpPr>
          <xdr:spPr>
            <a:xfrm>
              <a:off x="12107333" y="10104966"/>
              <a:ext cx="117853" cy="17209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</a:t>
              </a:r>
              <a:endParaRPr lang="es-MX" sz="1100"/>
            </a:p>
          </xdr:txBody>
        </xdr:sp>
      </mc:Fallback>
    </mc:AlternateContent>
    <xdr:clientData/>
  </xdr:oneCellAnchor>
  <xdr:twoCellAnchor>
    <xdr:from>
      <xdr:col>11</xdr:col>
      <xdr:colOff>16934</xdr:colOff>
      <xdr:row>90</xdr:row>
      <xdr:rowOff>8465</xdr:rowOff>
    </xdr:from>
    <xdr:to>
      <xdr:col>17</xdr:col>
      <xdr:colOff>452968</xdr:colOff>
      <xdr:row>107</xdr:row>
      <xdr:rowOff>143932</xdr:rowOff>
    </xdr:to>
    <xdr:graphicFrame macro="">
      <xdr:nvGraphicFramePr>
        <xdr:cNvPr id="15" name="Gráfico 14">
          <a:extLst>
            <a:ext uri="{FF2B5EF4-FFF2-40B4-BE49-F238E27FC236}">
              <a16:creationId xmlns:a16="http://schemas.microsoft.com/office/drawing/2014/main" id="{AAF803FB-E102-B047-9164-548B661859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4232</xdr:colOff>
      <xdr:row>90</xdr:row>
      <xdr:rowOff>8466</xdr:rowOff>
    </xdr:from>
    <xdr:to>
      <xdr:col>24</xdr:col>
      <xdr:colOff>486832</xdr:colOff>
      <xdr:row>107</xdr:row>
      <xdr:rowOff>186267</xdr:rowOff>
    </xdr:to>
    <xdr:graphicFrame macro="">
      <xdr:nvGraphicFramePr>
        <xdr:cNvPr id="20" name="Gráfico 19">
          <a:extLst>
            <a:ext uri="{FF2B5EF4-FFF2-40B4-BE49-F238E27FC236}">
              <a16:creationId xmlns:a16="http://schemas.microsoft.com/office/drawing/2014/main" id="{3CBD264F-C144-4A40-830B-68C454E605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0.3255</cdr:x>
      <cdr:y>0.22654</cdr:y>
    </cdr:from>
    <cdr:to>
      <cdr:x>0.3255</cdr:x>
      <cdr:y>0.86145</cdr:y>
    </cdr:to>
    <cdr:cxnSp macro="">
      <cdr:nvCxnSpPr>
        <cdr:cNvPr id="4" name="Conector recto 3">
          <a:extLst xmlns:a="http://schemas.openxmlformats.org/drawingml/2006/main">
            <a:ext uri="{FF2B5EF4-FFF2-40B4-BE49-F238E27FC236}">
              <a16:creationId xmlns:a16="http://schemas.microsoft.com/office/drawing/2014/main" id="{CDFDF6E1-3D7F-A442-9947-0697E18B2D4A}"/>
            </a:ext>
          </a:extLst>
        </cdr:cNvPr>
        <cdr:cNvCxnSpPr/>
      </cdr:nvCxnSpPr>
      <cdr:spPr>
        <a:xfrm xmlns:a="http://schemas.openxmlformats.org/drawingml/2006/main">
          <a:off x="2147133" y="897857"/>
          <a:ext cx="0" cy="2516321"/>
        </a:xfrm>
        <a:prstGeom xmlns:a="http://schemas.openxmlformats.org/drawingml/2006/main" prst="line">
          <a:avLst/>
        </a:prstGeom>
        <a:ln xmlns:a="http://schemas.openxmlformats.org/drawingml/2006/main">
          <a:prstDash val="sysDot"/>
        </a:ln>
      </cdr:spPr>
      <cdr:style>
        <a:lnRef xmlns:a="http://schemas.openxmlformats.org/drawingml/2006/main" idx="3">
          <a:schemeClr val="accent4"/>
        </a:lnRef>
        <a:fillRef xmlns:a="http://schemas.openxmlformats.org/drawingml/2006/main" idx="0">
          <a:schemeClr val="accent4"/>
        </a:fillRef>
        <a:effectRef xmlns:a="http://schemas.openxmlformats.org/drawingml/2006/main" idx="2">
          <a:schemeClr val="accent4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0.43675</cdr:x>
      <cdr:y>0.22702</cdr:y>
    </cdr:from>
    <cdr:to>
      <cdr:x>0.43675</cdr:x>
      <cdr:y>0.86193</cdr:y>
    </cdr:to>
    <cdr:cxnSp macro="">
      <cdr:nvCxnSpPr>
        <cdr:cNvPr id="10" name="Conector recto 9">
          <a:extLst xmlns:a="http://schemas.openxmlformats.org/drawingml/2006/main">
            <a:ext uri="{FF2B5EF4-FFF2-40B4-BE49-F238E27FC236}">
              <a16:creationId xmlns:a16="http://schemas.microsoft.com/office/drawing/2014/main" id="{C4297C2E-759C-FE4B-92AE-E85A48403881}"/>
            </a:ext>
          </a:extLst>
        </cdr:cNvPr>
        <cdr:cNvCxnSpPr/>
      </cdr:nvCxnSpPr>
      <cdr:spPr>
        <a:xfrm xmlns:a="http://schemas.openxmlformats.org/drawingml/2006/main">
          <a:off x="2881013" y="899760"/>
          <a:ext cx="0" cy="2516321"/>
        </a:xfrm>
        <a:prstGeom xmlns:a="http://schemas.openxmlformats.org/drawingml/2006/main" prst="line">
          <a:avLst/>
        </a:prstGeom>
        <a:ln xmlns:a="http://schemas.openxmlformats.org/drawingml/2006/main">
          <a:prstDash val="sysDot"/>
        </a:ln>
      </cdr:spPr>
      <cdr:style>
        <a:lnRef xmlns:a="http://schemas.openxmlformats.org/drawingml/2006/main" idx="3">
          <a:schemeClr val="accent4"/>
        </a:lnRef>
        <a:fillRef xmlns:a="http://schemas.openxmlformats.org/drawingml/2006/main" idx="0">
          <a:schemeClr val="accent4"/>
        </a:fillRef>
        <a:effectRef xmlns:a="http://schemas.openxmlformats.org/drawingml/2006/main" idx="2">
          <a:schemeClr val="accent4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0.6809</cdr:x>
      <cdr:y>0.23343</cdr:y>
    </cdr:from>
    <cdr:to>
      <cdr:x>0.6809</cdr:x>
      <cdr:y>0.86835</cdr:y>
    </cdr:to>
    <cdr:cxnSp macro="">
      <cdr:nvCxnSpPr>
        <cdr:cNvPr id="11" name="Conector recto 10">
          <a:extLst xmlns:a="http://schemas.openxmlformats.org/drawingml/2006/main">
            <a:ext uri="{FF2B5EF4-FFF2-40B4-BE49-F238E27FC236}">
              <a16:creationId xmlns:a16="http://schemas.microsoft.com/office/drawing/2014/main" id="{C4297C2E-759C-FE4B-92AE-E85A48403881}"/>
            </a:ext>
          </a:extLst>
        </cdr:cNvPr>
        <cdr:cNvCxnSpPr/>
      </cdr:nvCxnSpPr>
      <cdr:spPr>
        <a:xfrm xmlns:a="http://schemas.openxmlformats.org/drawingml/2006/main">
          <a:off x="4491522" y="925147"/>
          <a:ext cx="0" cy="2516360"/>
        </a:xfrm>
        <a:prstGeom xmlns:a="http://schemas.openxmlformats.org/drawingml/2006/main" prst="line">
          <a:avLst/>
        </a:prstGeom>
        <a:ln xmlns:a="http://schemas.openxmlformats.org/drawingml/2006/main">
          <a:prstDash val="sysDot"/>
        </a:ln>
      </cdr:spPr>
      <cdr:style>
        <a:lnRef xmlns:a="http://schemas.openxmlformats.org/drawingml/2006/main" idx="3">
          <a:schemeClr val="accent4"/>
        </a:lnRef>
        <a:fillRef xmlns:a="http://schemas.openxmlformats.org/drawingml/2006/main" idx="0">
          <a:schemeClr val="accent4"/>
        </a:fillRef>
        <a:effectRef xmlns:a="http://schemas.openxmlformats.org/drawingml/2006/main" idx="2">
          <a:schemeClr val="accent4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0.12906</cdr:x>
      <cdr:y>0.51476</cdr:y>
    </cdr:from>
    <cdr:to>
      <cdr:x>0.84524</cdr:x>
      <cdr:y>0.51476</cdr:y>
    </cdr:to>
    <cdr:cxnSp macro="">
      <cdr:nvCxnSpPr>
        <cdr:cNvPr id="2" name="Conector recto 1">
          <a:extLst xmlns:a="http://schemas.openxmlformats.org/drawingml/2006/main">
            <a:ext uri="{FF2B5EF4-FFF2-40B4-BE49-F238E27FC236}">
              <a16:creationId xmlns:a16="http://schemas.microsoft.com/office/drawing/2014/main" id="{DC705C88-D896-5A4C-9E20-D7C22CE012C5}"/>
            </a:ext>
          </a:extLst>
        </cdr:cNvPr>
        <cdr:cNvCxnSpPr/>
      </cdr:nvCxnSpPr>
      <cdr:spPr>
        <a:xfrm xmlns:a="http://schemas.openxmlformats.org/drawingml/2006/main" flipV="1">
          <a:off x="708264" y="1734608"/>
          <a:ext cx="3930413" cy="0"/>
        </a:xfrm>
        <a:prstGeom xmlns:a="http://schemas.openxmlformats.org/drawingml/2006/main" prst="line">
          <a:avLst/>
        </a:prstGeom>
        <a:ln xmlns:a="http://schemas.openxmlformats.org/drawingml/2006/main" w="19050"/>
      </cdr:spPr>
      <cdr:style>
        <a:lnRef xmlns:a="http://schemas.openxmlformats.org/drawingml/2006/main" idx="1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0">
          <a:schemeClr val="accent2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0.13027</cdr:x>
      <cdr:y>0.38992</cdr:y>
    </cdr:from>
    <cdr:to>
      <cdr:x>0.84958</cdr:x>
      <cdr:y>0.38992</cdr:y>
    </cdr:to>
    <cdr:cxnSp macro="">
      <cdr:nvCxnSpPr>
        <cdr:cNvPr id="3" name="Conector recto 2">
          <a:extLst xmlns:a="http://schemas.openxmlformats.org/drawingml/2006/main">
            <a:ext uri="{FF2B5EF4-FFF2-40B4-BE49-F238E27FC236}">
              <a16:creationId xmlns:a16="http://schemas.microsoft.com/office/drawing/2014/main" id="{3B85D4A1-970E-9C42-9AAD-A6DA6A8FD165}"/>
            </a:ext>
          </a:extLst>
        </cdr:cNvPr>
        <cdr:cNvCxnSpPr/>
      </cdr:nvCxnSpPr>
      <cdr:spPr>
        <a:xfrm xmlns:a="http://schemas.openxmlformats.org/drawingml/2006/main" flipV="1">
          <a:off x="714913" y="1313920"/>
          <a:ext cx="3947576" cy="0"/>
        </a:xfrm>
        <a:prstGeom xmlns:a="http://schemas.openxmlformats.org/drawingml/2006/main" prst="line">
          <a:avLst/>
        </a:prstGeom>
        <a:ln xmlns:a="http://schemas.openxmlformats.org/drawingml/2006/main" w="19050"/>
      </cdr:spPr>
      <cdr:style>
        <a:lnRef xmlns:a="http://schemas.openxmlformats.org/drawingml/2006/main" idx="1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0">
          <a:schemeClr val="accent2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0.13015</cdr:x>
      <cdr:y>0.2321</cdr:y>
    </cdr:from>
    <cdr:to>
      <cdr:x>0.85103</cdr:x>
      <cdr:y>0.2321</cdr:y>
    </cdr:to>
    <cdr:cxnSp macro="">
      <cdr:nvCxnSpPr>
        <cdr:cNvPr id="4" name="Conector recto 3">
          <a:extLst xmlns:a="http://schemas.openxmlformats.org/drawingml/2006/main">
            <a:ext uri="{FF2B5EF4-FFF2-40B4-BE49-F238E27FC236}">
              <a16:creationId xmlns:a16="http://schemas.microsoft.com/office/drawing/2014/main" id="{1A70935C-0C3F-274D-BF8A-97F5DEC4E870}"/>
            </a:ext>
          </a:extLst>
        </cdr:cNvPr>
        <cdr:cNvCxnSpPr/>
      </cdr:nvCxnSpPr>
      <cdr:spPr>
        <a:xfrm xmlns:a="http://schemas.openxmlformats.org/drawingml/2006/main">
          <a:off x="714268" y="782108"/>
          <a:ext cx="3956158" cy="0"/>
        </a:xfrm>
        <a:prstGeom xmlns:a="http://schemas.openxmlformats.org/drawingml/2006/main" prst="line">
          <a:avLst/>
        </a:prstGeom>
        <a:ln xmlns:a="http://schemas.openxmlformats.org/drawingml/2006/main" w="19050"/>
      </cdr:spPr>
      <cdr:style>
        <a:lnRef xmlns:a="http://schemas.openxmlformats.org/drawingml/2006/main" idx="1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0">
          <a:schemeClr val="accent2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0.09278</cdr:x>
      <cdr:y>0.83968</cdr:y>
    </cdr:from>
    <cdr:to>
      <cdr:x>0.80286</cdr:x>
      <cdr:y>0.83968</cdr:y>
    </cdr:to>
    <cdr:cxnSp macro="">
      <cdr:nvCxnSpPr>
        <cdr:cNvPr id="5" name="Conector recto 4">
          <a:extLst xmlns:a="http://schemas.openxmlformats.org/drawingml/2006/main">
            <a:ext uri="{FF2B5EF4-FFF2-40B4-BE49-F238E27FC236}">
              <a16:creationId xmlns:a16="http://schemas.microsoft.com/office/drawing/2014/main" id="{ABC1CA14-9DF6-EA40-9D5F-1B360CF283FA}"/>
            </a:ext>
          </a:extLst>
        </cdr:cNvPr>
        <cdr:cNvCxnSpPr/>
      </cdr:nvCxnSpPr>
      <cdr:spPr>
        <a:xfrm xmlns:a="http://schemas.openxmlformats.org/drawingml/2006/main" flipV="1">
          <a:off x="504326" y="2868613"/>
          <a:ext cx="3859711" cy="0"/>
        </a:xfrm>
        <a:prstGeom xmlns:a="http://schemas.openxmlformats.org/drawingml/2006/main" prst="line">
          <a:avLst/>
        </a:prstGeom>
        <a:ln xmlns:a="http://schemas.openxmlformats.org/drawingml/2006/main" w="19050"/>
      </cdr:spPr>
      <cdr:style>
        <a:lnRef xmlns:a="http://schemas.openxmlformats.org/drawingml/2006/main" idx="1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0">
          <a:schemeClr val="accent2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0.09114</cdr:x>
      <cdr:y>0.58178</cdr:y>
    </cdr:from>
    <cdr:to>
      <cdr:x>0.80432</cdr:x>
      <cdr:y>0.58178</cdr:y>
    </cdr:to>
    <cdr:cxnSp macro="">
      <cdr:nvCxnSpPr>
        <cdr:cNvPr id="6" name="Conector recto 5">
          <a:extLst xmlns:a="http://schemas.openxmlformats.org/drawingml/2006/main">
            <a:ext uri="{FF2B5EF4-FFF2-40B4-BE49-F238E27FC236}">
              <a16:creationId xmlns:a16="http://schemas.microsoft.com/office/drawing/2014/main" id="{37D67B47-73CC-2440-BF56-82338D900E00}"/>
            </a:ext>
          </a:extLst>
        </cdr:cNvPr>
        <cdr:cNvCxnSpPr/>
      </cdr:nvCxnSpPr>
      <cdr:spPr>
        <a:xfrm xmlns:a="http://schemas.openxmlformats.org/drawingml/2006/main" flipV="1">
          <a:off x="495414" y="1987550"/>
          <a:ext cx="3876561" cy="0"/>
        </a:xfrm>
        <a:prstGeom xmlns:a="http://schemas.openxmlformats.org/drawingml/2006/main" prst="line">
          <a:avLst/>
        </a:prstGeom>
        <a:ln xmlns:a="http://schemas.openxmlformats.org/drawingml/2006/main" w="19050"/>
      </cdr:spPr>
      <cdr:style>
        <a:lnRef xmlns:a="http://schemas.openxmlformats.org/drawingml/2006/main" idx="1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0">
          <a:schemeClr val="accent2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0.09251</cdr:x>
      <cdr:y>0.24954</cdr:y>
    </cdr:from>
    <cdr:to>
      <cdr:x>0.80724</cdr:x>
      <cdr:y>0.24954</cdr:y>
    </cdr:to>
    <cdr:cxnSp macro="">
      <cdr:nvCxnSpPr>
        <cdr:cNvPr id="7" name="Conector recto 6">
          <a:extLst xmlns:a="http://schemas.openxmlformats.org/drawingml/2006/main">
            <a:ext uri="{FF2B5EF4-FFF2-40B4-BE49-F238E27FC236}">
              <a16:creationId xmlns:a16="http://schemas.microsoft.com/office/drawing/2014/main" id="{7211A15D-8438-2D44-A454-938B4272ABA0}"/>
            </a:ext>
          </a:extLst>
        </cdr:cNvPr>
        <cdr:cNvCxnSpPr/>
      </cdr:nvCxnSpPr>
      <cdr:spPr>
        <a:xfrm xmlns:a="http://schemas.openxmlformats.org/drawingml/2006/main">
          <a:off x="502863" y="852487"/>
          <a:ext cx="3884986" cy="0"/>
        </a:xfrm>
        <a:prstGeom xmlns:a="http://schemas.openxmlformats.org/drawingml/2006/main" prst="line">
          <a:avLst/>
        </a:prstGeom>
        <a:ln xmlns:a="http://schemas.openxmlformats.org/drawingml/2006/main" w="19050"/>
      </cdr:spPr>
      <cdr:style>
        <a:lnRef xmlns:a="http://schemas.openxmlformats.org/drawingml/2006/main" idx="1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0">
          <a:schemeClr val="accent2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0.11761</cdr:x>
      <cdr:y>0.59065</cdr:y>
    </cdr:from>
    <cdr:to>
      <cdr:x>0.8338</cdr:x>
      <cdr:y>0.59065</cdr:y>
    </cdr:to>
    <cdr:cxnSp macro="">
      <cdr:nvCxnSpPr>
        <cdr:cNvPr id="2" name="Conector recto 1">
          <a:extLst xmlns:a="http://schemas.openxmlformats.org/drawingml/2006/main">
            <a:ext uri="{FF2B5EF4-FFF2-40B4-BE49-F238E27FC236}">
              <a16:creationId xmlns:a16="http://schemas.microsoft.com/office/drawing/2014/main" id="{A3ED0500-ED78-F342-AED8-18EAF6C46330}"/>
            </a:ext>
          </a:extLst>
        </cdr:cNvPr>
        <cdr:cNvCxnSpPr/>
      </cdr:nvCxnSpPr>
      <cdr:spPr>
        <a:xfrm xmlns:a="http://schemas.openxmlformats.org/drawingml/2006/main" flipV="1">
          <a:off x="645964" y="1992842"/>
          <a:ext cx="3933445" cy="0"/>
        </a:xfrm>
        <a:prstGeom xmlns:a="http://schemas.openxmlformats.org/drawingml/2006/main" prst="line">
          <a:avLst/>
        </a:prstGeom>
        <a:ln xmlns:a="http://schemas.openxmlformats.org/drawingml/2006/main" w="19050"/>
      </cdr:spPr>
      <cdr:style>
        <a:lnRef xmlns:a="http://schemas.openxmlformats.org/drawingml/2006/main" idx="1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0">
          <a:schemeClr val="accent2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0.11738</cdr:x>
      <cdr:y>0.43774</cdr:y>
    </cdr:from>
    <cdr:to>
      <cdr:x>0.83669</cdr:x>
      <cdr:y>0.43774</cdr:y>
    </cdr:to>
    <cdr:cxnSp macro="">
      <cdr:nvCxnSpPr>
        <cdr:cNvPr id="3" name="Conector recto 2">
          <a:extLst xmlns:a="http://schemas.openxmlformats.org/drawingml/2006/main">
            <a:ext uri="{FF2B5EF4-FFF2-40B4-BE49-F238E27FC236}">
              <a16:creationId xmlns:a16="http://schemas.microsoft.com/office/drawing/2014/main" id="{479D2E83-62BD-3647-912D-CC23C9A0066D}"/>
            </a:ext>
          </a:extLst>
        </cdr:cNvPr>
        <cdr:cNvCxnSpPr/>
      </cdr:nvCxnSpPr>
      <cdr:spPr>
        <a:xfrm xmlns:a="http://schemas.openxmlformats.org/drawingml/2006/main" flipV="1">
          <a:off x="644664" y="1476904"/>
          <a:ext cx="3950621" cy="0"/>
        </a:xfrm>
        <a:prstGeom xmlns:a="http://schemas.openxmlformats.org/drawingml/2006/main" prst="line">
          <a:avLst/>
        </a:prstGeom>
        <a:ln xmlns:a="http://schemas.openxmlformats.org/drawingml/2006/main" w="19050"/>
      </cdr:spPr>
      <cdr:style>
        <a:lnRef xmlns:a="http://schemas.openxmlformats.org/drawingml/2006/main" idx="1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0">
          <a:schemeClr val="accent2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0.12015</cdr:x>
      <cdr:y>0.28247</cdr:y>
    </cdr:from>
    <cdr:to>
      <cdr:x>0.84103</cdr:x>
      <cdr:y>0.28247</cdr:y>
    </cdr:to>
    <cdr:cxnSp macro="">
      <cdr:nvCxnSpPr>
        <cdr:cNvPr id="4" name="Conector recto 3">
          <a:extLst xmlns:a="http://schemas.openxmlformats.org/drawingml/2006/main">
            <a:ext uri="{FF2B5EF4-FFF2-40B4-BE49-F238E27FC236}">
              <a16:creationId xmlns:a16="http://schemas.microsoft.com/office/drawing/2014/main" id="{F3C6C64A-7A2E-9640-A063-CA4B94DC4D24}"/>
            </a:ext>
          </a:extLst>
        </cdr:cNvPr>
        <cdr:cNvCxnSpPr/>
      </cdr:nvCxnSpPr>
      <cdr:spPr>
        <a:xfrm xmlns:a="http://schemas.openxmlformats.org/drawingml/2006/main">
          <a:off x="659888" y="953030"/>
          <a:ext cx="3959209" cy="0"/>
        </a:xfrm>
        <a:prstGeom xmlns:a="http://schemas.openxmlformats.org/drawingml/2006/main" prst="line">
          <a:avLst/>
        </a:prstGeom>
        <a:ln xmlns:a="http://schemas.openxmlformats.org/drawingml/2006/main" w="19050"/>
      </cdr:spPr>
      <cdr:style>
        <a:lnRef xmlns:a="http://schemas.openxmlformats.org/drawingml/2006/main" idx="1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0">
          <a:schemeClr val="accent2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0.13057</cdr:x>
      <cdr:y>0.30994</cdr:y>
    </cdr:from>
    <cdr:to>
      <cdr:x>0.84375</cdr:x>
      <cdr:y>0.30994</cdr:y>
    </cdr:to>
    <cdr:cxnSp macro="">
      <cdr:nvCxnSpPr>
        <cdr:cNvPr id="3" name="Conector recto 2">
          <a:extLst xmlns:a="http://schemas.openxmlformats.org/drawingml/2006/main">
            <a:ext uri="{FF2B5EF4-FFF2-40B4-BE49-F238E27FC236}">
              <a16:creationId xmlns:a16="http://schemas.microsoft.com/office/drawing/2014/main" id="{37D67B47-73CC-2440-BF56-82338D900E00}"/>
            </a:ext>
          </a:extLst>
        </cdr:cNvPr>
        <cdr:cNvCxnSpPr/>
      </cdr:nvCxnSpPr>
      <cdr:spPr>
        <a:xfrm xmlns:a="http://schemas.openxmlformats.org/drawingml/2006/main" flipV="1">
          <a:off x="709726" y="1058863"/>
          <a:ext cx="3876561" cy="0"/>
        </a:xfrm>
        <a:prstGeom xmlns:a="http://schemas.openxmlformats.org/drawingml/2006/main" prst="line">
          <a:avLst/>
        </a:prstGeom>
        <a:ln xmlns:a="http://schemas.openxmlformats.org/drawingml/2006/main" w="19050"/>
      </cdr:spPr>
      <cdr:style>
        <a:lnRef xmlns:a="http://schemas.openxmlformats.org/drawingml/2006/main" idx="1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0">
          <a:schemeClr val="accent2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0.13261</cdr:x>
      <cdr:y>0.6013</cdr:y>
    </cdr:from>
    <cdr:to>
      <cdr:x>0.84579</cdr:x>
      <cdr:y>0.6013</cdr:y>
    </cdr:to>
    <cdr:cxnSp macro="">
      <cdr:nvCxnSpPr>
        <cdr:cNvPr id="4" name="Conector recto 3">
          <a:extLst xmlns:a="http://schemas.openxmlformats.org/drawingml/2006/main">
            <a:ext uri="{FF2B5EF4-FFF2-40B4-BE49-F238E27FC236}">
              <a16:creationId xmlns:a16="http://schemas.microsoft.com/office/drawing/2014/main" id="{ED37751E-1407-BD4E-ADE6-5DB0650C5547}"/>
            </a:ext>
          </a:extLst>
        </cdr:cNvPr>
        <cdr:cNvCxnSpPr/>
      </cdr:nvCxnSpPr>
      <cdr:spPr>
        <a:xfrm xmlns:a="http://schemas.openxmlformats.org/drawingml/2006/main" flipV="1">
          <a:off x="720839" y="2054226"/>
          <a:ext cx="3876561" cy="0"/>
        </a:xfrm>
        <a:prstGeom xmlns:a="http://schemas.openxmlformats.org/drawingml/2006/main" prst="line">
          <a:avLst/>
        </a:prstGeom>
        <a:ln xmlns:a="http://schemas.openxmlformats.org/drawingml/2006/main" w="19050"/>
      </cdr:spPr>
      <cdr:style>
        <a:lnRef xmlns:a="http://schemas.openxmlformats.org/drawingml/2006/main" idx="1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0">
          <a:schemeClr val="accent2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0.13115</cdr:x>
      <cdr:y>0.83597</cdr:y>
    </cdr:from>
    <cdr:to>
      <cdr:x>0.84433</cdr:x>
      <cdr:y>0.83597</cdr:y>
    </cdr:to>
    <cdr:cxnSp macro="">
      <cdr:nvCxnSpPr>
        <cdr:cNvPr id="5" name="Conector recto 4">
          <a:extLst xmlns:a="http://schemas.openxmlformats.org/drawingml/2006/main">
            <a:ext uri="{FF2B5EF4-FFF2-40B4-BE49-F238E27FC236}">
              <a16:creationId xmlns:a16="http://schemas.microsoft.com/office/drawing/2014/main" id="{ED37751E-1407-BD4E-ADE6-5DB0650C5547}"/>
            </a:ext>
          </a:extLst>
        </cdr:cNvPr>
        <cdr:cNvCxnSpPr/>
      </cdr:nvCxnSpPr>
      <cdr:spPr>
        <a:xfrm xmlns:a="http://schemas.openxmlformats.org/drawingml/2006/main" flipV="1">
          <a:off x="712901" y="2855913"/>
          <a:ext cx="3876561" cy="0"/>
        </a:xfrm>
        <a:prstGeom xmlns:a="http://schemas.openxmlformats.org/drawingml/2006/main" prst="line">
          <a:avLst/>
        </a:prstGeom>
        <a:ln xmlns:a="http://schemas.openxmlformats.org/drawingml/2006/main" w="19050"/>
      </cdr:spPr>
      <cdr:style>
        <a:lnRef xmlns:a="http://schemas.openxmlformats.org/drawingml/2006/main" idx="1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0">
          <a:schemeClr val="accent2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233593</xdr:colOff>
      <xdr:row>0</xdr:row>
      <xdr:rowOff>0</xdr:rowOff>
    </xdr:from>
    <xdr:to>
      <xdr:col>10</xdr:col>
      <xdr:colOff>665393</xdr:colOff>
      <xdr:row>8</xdr:row>
      <xdr:rowOff>23738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4C74318-C406-D74D-BE41-14AB910910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9</xdr:row>
      <xdr:rowOff>0</xdr:rowOff>
    </xdr:from>
    <xdr:to>
      <xdr:col>1</xdr:col>
      <xdr:colOff>12700</xdr:colOff>
      <xdr:row>9</xdr:row>
      <xdr:rowOff>12700</xdr:rowOff>
    </xdr:to>
    <xdr:pic>
      <xdr:nvPicPr>
        <xdr:cNvPr id="3" name="Imagen 10" descr="page22image3673760">
          <a:extLst>
            <a:ext uri="{FF2B5EF4-FFF2-40B4-BE49-F238E27FC236}">
              <a16:creationId xmlns:a16="http://schemas.microsoft.com/office/drawing/2014/main" id="{CD18A880-95AD-0D47-A15A-98B94B1D47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4100" y="6438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28</xdr:row>
      <xdr:rowOff>0</xdr:rowOff>
    </xdr:from>
    <xdr:to>
      <xdr:col>1</xdr:col>
      <xdr:colOff>12700</xdr:colOff>
      <xdr:row>28</xdr:row>
      <xdr:rowOff>12700</xdr:rowOff>
    </xdr:to>
    <xdr:pic>
      <xdr:nvPicPr>
        <xdr:cNvPr id="13" name="Imagen 10" descr="page22image3673760">
          <a:extLst>
            <a:ext uri="{FF2B5EF4-FFF2-40B4-BE49-F238E27FC236}">
              <a16:creationId xmlns:a16="http://schemas.microsoft.com/office/drawing/2014/main" id="{0611A7A9-061C-474D-BA82-B3ECA5E572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1273" y="3394364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25</xdr:col>
      <xdr:colOff>69272</xdr:colOff>
      <xdr:row>15</xdr:row>
      <xdr:rowOff>2310</xdr:rowOff>
    </xdr:from>
    <xdr:to>
      <xdr:col>30</xdr:col>
      <xdr:colOff>484908</xdr:colOff>
      <xdr:row>21</xdr:row>
      <xdr:rowOff>286328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Gráfico 6">
              <a:extLst>
                <a:ext uri="{FF2B5EF4-FFF2-40B4-BE49-F238E27FC236}">
                  <a16:creationId xmlns:a16="http://schemas.microsoft.com/office/drawing/2014/main" id="{5342FD65-239F-0646-A474-B976DDCFB3E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1430672" y="5590310"/>
              <a:ext cx="4543136" cy="230331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MX" sz="1100"/>
                <a:t>Este gráfico no está disponible en tu versión de Excel.
Si editas esta forma o guardas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19</xdr:col>
      <xdr:colOff>357908</xdr:colOff>
      <xdr:row>14</xdr:row>
      <xdr:rowOff>152400</xdr:rowOff>
    </xdr:from>
    <xdr:to>
      <xdr:col>24</xdr:col>
      <xdr:colOff>242454</xdr:colOff>
      <xdr:row>21</xdr:row>
      <xdr:rowOff>205509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Gráfico 7">
              <a:extLst>
                <a:ext uri="{FF2B5EF4-FFF2-40B4-BE49-F238E27FC236}">
                  <a16:creationId xmlns:a16="http://schemas.microsoft.com/office/drawing/2014/main" id="{6EA54964-599C-414B-A9F9-F44735A8969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232908" y="5511800"/>
              <a:ext cx="4545446" cy="230100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MX" sz="1100"/>
                <a:t>Este gráfico no está disponible en tu versión de Excel.
Si editas esta forma o guardas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13</xdr:col>
      <xdr:colOff>80818</xdr:colOff>
      <xdr:row>14</xdr:row>
      <xdr:rowOff>187036</xdr:rowOff>
    </xdr:from>
    <xdr:to>
      <xdr:col>18</xdr:col>
      <xdr:colOff>496454</xdr:colOff>
      <xdr:row>21</xdr:row>
      <xdr:rowOff>240145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4" name="Gráfico 13">
              <a:extLst>
                <a:ext uri="{FF2B5EF4-FFF2-40B4-BE49-F238E27FC236}">
                  <a16:creationId xmlns:a16="http://schemas.microsoft.com/office/drawing/2014/main" id="{F0E47256-0318-D14C-8067-865A84A9C22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002818" y="5546436"/>
              <a:ext cx="4543136" cy="230100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MX" sz="1100"/>
                <a:t>Este gráfico no está disponible en tu versión de Excel.
Si editas esta forma o guardas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6</xdr:col>
      <xdr:colOff>727365</xdr:colOff>
      <xdr:row>12</xdr:row>
      <xdr:rowOff>163945</xdr:rowOff>
    </xdr:from>
    <xdr:to>
      <xdr:col>12</xdr:col>
      <xdr:colOff>311728</xdr:colOff>
      <xdr:row>19</xdr:row>
      <xdr:rowOff>217054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5" name="Gráfico 14">
              <a:extLst>
                <a:ext uri="{FF2B5EF4-FFF2-40B4-BE49-F238E27FC236}">
                  <a16:creationId xmlns:a16="http://schemas.microsoft.com/office/drawing/2014/main" id="{77A798E6-574C-094A-85C0-1979080E464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870865" y="4850245"/>
              <a:ext cx="4537363" cy="251690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MX" sz="1100"/>
                <a:t>Este gráfico no está disponible en tu versión de Excel.
Si editas esta forma o guardas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11</xdr:col>
      <xdr:colOff>773546</xdr:colOff>
      <xdr:row>51</xdr:row>
      <xdr:rowOff>2309</xdr:rowOff>
    </xdr:from>
    <xdr:to>
      <xdr:col>17</xdr:col>
      <xdr:colOff>357910</xdr:colOff>
      <xdr:row>64</xdr:row>
      <xdr:rowOff>193964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0" name="Gráfico 19">
              <a:extLst>
                <a:ext uri="{FF2B5EF4-FFF2-40B4-BE49-F238E27FC236}">
                  <a16:creationId xmlns:a16="http://schemas.microsoft.com/office/drawing/2014/main" id="{D2C84F64-C1ED-6641-9627-16D51799CD0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8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044546" y="15039109"/>
              <a:ext cx="4537364" cy="266815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MX" sz="1100"/>
                <a:t>Este gráfico no está disponible en tu versión de Excel.
Si editas esta forma o guardas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453570</xdr:colOff>
      <xdr:row>25</xdr:row>
      <xdr:rowOff>18142</xdr:rowOff>
    </xdr:from>
    <xdr:to>
      <xdr:col>11</xdr:col>
      <xdr:colOff>861785</xdr:colOff>
      <xdr:row>43</xdr:row>
      <xdr:rowOff>9071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7836B49-E40D-954D-8DD5-7C4B2C0DEB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811894</xdr:colOff>
      <xdr:row>5</xdr:row>
      <xdr:rowOff>29936</xdr:rowOff>
    </xdr:from>
    <xdr:to>
      <xdr:col>31</xdr:col>
      <xdr:colOff>430894</xdr:colOff>
      <xdr:row>19</xdr:row>
      <xdr:rowOff>106136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4" name="Gráfico 13">
              <a:extLst>
                <a:ext uri="{FF2B5EF4-FFF2-40B4-BE49-F238E27FC236}">
                  <a16:creationId xmlns:a16="http://schemas.microsoft.com/office/drawing/2014/main" id="{406CB10E-1E76-2546-A696-C589C25DF58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9823794" y="1744436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MX" sz="1100"/>
                <a:t>Este gráfico no está disponible en tu versión de Excel.
Si editas esta forma o guardas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25</xdr:col>
      <xdr:colOff>6350</xdr:colOff>
      <xdr:row>27</xdr:row>
      <xdr:rowOff>25400</xdr:rowOff>
    </xdr:from>
    <xdr:to>
      <xdr:col>38</xdr:col>
      <xdr:colOff>609600</xdr:colOff>
      <xdr:row>62</xdr:row>
      <xdr:rowOff>25400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Gráfico 3">
              <a:extLst>
                <a:ext uri="{FF2B5EF4-FFF2-40B4-BE49-F238E27FC236}">
                  <a16:creationId xmlns:a16="http://schemas.microsoft.com/office/drawing/2014/main" id="{4F8801C4-A8FA-6D4C-9CD2-5E0834960AC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9018250" y="5930900"/>
              <a:ext cx="11334750" cy="6731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MX" sz="1100"/>
                <a:t>Este gráfico no está disponible en tu versión de Excel.
Si editas esta forma o guardas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465665</xdr:colOff>
      <xdr:row>27</xdr:row>
      <xdr:rowOff>36284</xdr:rowOff>
    </xdr:from>
    <xdr:to>
      <xdr:col>11</xdr:col>
      <xdr:colOff>804333</xdr:colOff>
      <xdr:row>45</xdr:row>
      <xdr:rowOff>27214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3971B21-A9AB-F443-8A3D-9F93ACDB6D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12095</xdr:colOff>
      <xdr:row>8</xdr:row>
      <xdr:rowOff>0</xdr:rowOff>
    </xdr:from>
    <xdr:to>
      <xdr:col>14</xdr:col>
      <xdr:colOff>457639</xdr:colOff>
      <xdr:row>22</xdr:row>
      <xdr:rowOff>15471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E328A47E-9829-1A46-A38B-EE08EC394D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36</xdr:row>
      <xdr:rowOff>0</xdr:rowOff>
    </xdr:from>
    <xdr:to>
      <xdr:col>6</xdr:col>
      <xdr:colOff>65315</xdr:colOff>
      <xdr:row>53</xdr:row>
      <xdr:rowOff>172963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F1E95893-C227-D045-AEA9-77ACACCC01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783166</xdr:colOff>
      <xdr:row>6</xdr:row>
      <xdr:rowOff>156632</xdr:rowOff>
    </xdr:from>
    <xdr:to>
      <xdr:col>17</xdr:col>
      <xdr:colOff>0</xdr:colOff>
      <xdr:row>21</xdr:row>
      <xdr:rowOff>152399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F1441ADA-C3E9-944C-B0A7-7D141CB006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732368</xdr:colOff>
      <xdr:row>9</xdr:row>
      <xdr:rowOff>21164</xdr:rowOff>
    </xdr:from>
    <xdr:to>
      <xdr:col>22</xdr:col>
      <xdr:colOff>778935</xdr:colOff>
      <xdr:row>23</xdr:row>
      <xdr:rowOff>76199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2" name="Gráfico 11">
              <a:extLst>
                <a:ext uri="{FF2B5EF4-FFF2-40B4-BE49-F238E27FC236}">
                  <a16:creationId xmlns:a16="http://schemas.microsoft.com/office/drawing/2014/main" id="{B74128E0-1A75-014E-A748-3C4694232B0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765868" y="1824564"/>
              <a:ext cx="4174067" cy="272203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MX" sz="1100"/>
                <a:t>Este gráfico no está disponible en tu versión de Excel.
Si editas esta forma o guardas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23</xdr:col>
      <xdr:colOff>804332</xdr:colOff>
      <xdr:row>7</xdr:row>
      <xdr:rowOff>4233</xdr:rowOff>
    </xdr:from>
    <xdr:to>
      <xdr:col>28</xdr:col>
      <xdr:colOff>821267</xdr:colOff>
      <xdr:row>21</xdr:row>
      <xdr:rowOff>152400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6" name="Gráfico 15">
              <a:extLst>
                <a:ext uri="{FF2B5EF4-FFF2-40B4-BE49-F238E27FC236}">
                  <a16:creationId xmlns:a16="http://schemas.microsoft.com/office/drawing/2014/main" id="{F68ECC1A-DFB9-BD4E-902F-9B4BB051D14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9790832" y="1426633"/>
              <a:ext cx="4144435" cy="281516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MX" sz="1100"/>
                <a:t>Este gráfico no está disponible en tu versión de Excel.
Si editas esta forma o guardas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29</xdr:col>
      <xdr:colOff>821267</xdr:colOff>
      <xdr:row>7</xdr:row>
      <xdr:rowOff>12700</xdr:rowOff>
    </xdr:from>
    <xdr:to>
      <xdr:col>35</xdr:col>
      <xdr:colOff>414867</xdr:colOff>
      <xdr:row>21</xdr:row>
      <xdr:rowOff>29633</xdr:rowOff>
    </xdr:to>
    <xdr:graphicFrame macro="">
      <xdr:nvGraphicFramePr>
        <xdr:cNvPr id="17" name="Gráfico 16">
          <a:extLst>
            <a:ext uri="{FF2B5EF4-FFF2-40B4-BE49-F238E27FC236}">
              <a16:creationId xmlns:a16="http://schemas.microsoft.com/office/drawing/2014/main" id="{5D33DCDA-1277-BD47-8BCB-4C0061670F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15884-1FEE-BE48-BD2A-67AE0FE8A61C}">
  <dimension ref="A1:Z47"/>
  <sheetViews>
    <sheetView topLeftCell="I1" zoomScale="130" zoomScaleNormal="130" zoomScaleSheetLayoutView="100" workbookViewId="0">
      <selection activeCell="Y23" sqref="V4:Y23"/>
    </sheetView>
  </sheetViews>
  <sheetFormatPr baseColWidth="10" defaultColWidth="8.83203125" defaultRowHeight="15" x14ac:dyDescent="0.2"/>
  <cols>
    <col min="6" max="6" width="13.83203125" bestFit="1" customWidth="1"/>
    <col min="7" max="7" width="18.33203125" bestFit="1" customWidth="1"/>
    <col min="8" max="8" width="20.33203125" bestFit="1" customWidth="1"/>
    <col min="17" max="17" width="6.1640625" customWidth="1"/>
    <col min="18" max="18" width="8.6640625" bestFit="1" customWidth="1"/>
    <col min="19" max="21" width="8.6640625" customWidth="1"/>
    <col min="22" max="22" width="12.1640625" bestFit="1" customWidth="1"/>
  </cols>
  <sheetData>
    <row r="1" spans="1:26" x14ac:dyDescent="0.2">
      <c r="B1" t="s">
        <v>0</v>
      </c>
      <c r="I1" t="s">
        <v>10</v>
      </c>
      <c r="Q1" t="s">
        <v>13</v>
      </c>
      <c r="V1" t="s">
        <v>1</v>
      </c>
    </row>
    <row r="2" spans="1:26" x14ac:dyDescent="0.2">
      <c r="B2" t="s">
        <v>2</v>
      </c>
      <c r="E2" t="s">
        <v>6</v>
      </c>
      <c r="I2" t="s">
        <v>11</v>
      </c>
      <c r="M2" t="s">
        <v>12</v>
      </c>
      <c r="Q2" t="s">
        <v>14</v>
      </c>
      <c r="R2" t="s">
        <v>16</v>
      </c>
      <c r="V2" t="s">
        <v>16</v>
      </c>
    </row>
    <row r="3" spans="1:26" ht="9.75" customHeight="1" x14ac:dyDescent="0.2">
      <c r="B3" t="s">
        <v>3</v>
      </c>
      <c r="C3" t="s">
        <v>4</v>
      </c>
      <c r="D3" t="s">
        <v>5</v>
      </c>
      <c r="E3" t="s">
        <v>7</v>
      </c>
      <c r="F3" t="s">
        <v>8</v>
      </c>
      <c r="G3" t="s">
        <v>9</v>
      </c>
      <c r="H3" t="s">
        <v>17</v>
      </c>
      <c r="I3">
        <v>1</v>
      </c>
      <c r="J3">
        <v>2</v>
      </c>
      <c r="K3">
        <v>3</v>
      </c>
      <c r="L3">
        <v>4</v>
      </c>
      <c r="M3">
        <v>1</v>
      </c>
      <c r="N3">
        <v>2</v>
      </c>
      <c r="O3">
        <v>3</v>
      </c>
      <c r="P3">
        <v>4</v>
      </c>
      <c r="Q3" t="s">
        <v>15</v>
      </c>
      <c r="R3">
        <v>1</v>
      </c>
      <c r="S3">
        <v>2</v>
      </c>
      <c r="T3">
        <v>3</v>
      </c>
      <c r="U3">
        <v>4</v>
      </c>
      <c r="V3">
        <v>1</v>
      </c>
      <c r="W3">
        <v>2</v>
      </c>
      <c r="X3">
        <v>3</v>
      </c>
      <c r="Y3">
        <v>4</v>
      </c>
    </row>
    <row r="4" spans="1:26" x14ac:dyDescent="0.2">
      <c r="A4" s="42">
        <v>1</v>
      </c>
      <c r="C4" t="s">
        <v>18</v>
      </c>
      <c r="D4">
        <v>1</v>
      </c>
      <c r="F4" t="s">
        <v>18</v>
      </c>
      <c r="H4" t="s">
        <v>20</v>
      </c>
      <c r="I4" t="s">
        <v>23</v>
      </c>
      <c r="J4" t="s">
        <v>26</v>
      </c>
      <c r="K4" t="s">
        <v>33</v>
      </c>
      <c r="L4" t="s">
        <v>34</v>
      </c>
      <c r="M4" t="s">
        <v>24</v>
      </c>
      <c r="N4" t="s">
        <v>27</v>
      </c>
      <c r="O4" t="s">
        <v>29</v>
      </c>
      <c r="P4" t="s">
        <v>32</v>
      </c>
      <c r="Q4">
        <v>45</v>
      </c>
      <c r="R4">
        <v>0</v>
      </c>
      <c r="S4" t="s">
        <v>28</v>
      </c>
      <c r="T4">
        <v>0</v>
      </c>
      <c r="U4">
        <v>0</v>
      </c>
      <c r="V4" t="s">
        <v>25</v>
      </c>
      <c r="W4">
        <v>0</v>
      </c>
      <c r="X4" t="s">
        <v>30</v>
      </c>
      <c r="Y4" t="s">
        <v>31</v>
      </c>
    </row>
    <row r="5" spans="1:26" x14ac:dyDescent="0.2">
      <c r="A5">
        <v>2</v>
      </c>
      <c r="C5" t="s">
        <v>18</v>
      </c>
      <c r="D5">
        <v>0</v>
      </c>
      <c r="G5" t="s">
        <v>18</v>
      </c>
      <c r="H5" t="s">
        <v>19</v>
      </c>
      <c r="I5" t="s">
        <v>42</v>
      </c>
      <c r="J5" t="s">
        <v>43</v>
      </c>
      <c r="K5" t="s">
        <v>45</v>
      </c>
      <c r="L5" t="s">
        <v>44</v>
      </c>
      <c r="M5" t="s">
        <v>35</v>
      </c>
      <c r="N5" t="s">
        <v>36</v>
      </c>
      <c r="O5" t="s">
        <v>38</v>
      </c>
      <c r="P5" t="s">
        <v>41</v>
      </c>
      <c r="Q5">
        <v>45</v>
      </c>
      <c r="R5">
        <v>0</v>
      </c>
      <c r="S5">
        <v>0</v>
      </c>
      <c r="T5">
        <v>0</v>
      </c>
      <c r="U5">
        <v>0</v>
      </c>
      <c r="V5">
        <v>0</v>
      </c>
      <c r="W5" t="s">
        <v>37</v>
      </c>
      <c r="X5" t="s">
        <v>40</v>
      </c>
      <c r="Y5">
        <v>0</v>
      </c>
    </row>
    <row r="6" spans="1:26" x14ac:dyDescent="0.2">
      <c r="A6" s="42">
        <v>3</v>
      </c>
      <c r="B6" t="s">
        <v>18</v>
      </c>
      <c r="D6">
        <v>0</v>
      </c>
      <c r="E6" t="s">
        <v>18</v>
      </c>
      <c r="H6" t="s">
        <v>21</v>
      </c>
      <c r="I6" t="s">
        <v>49</v>
      </c>
      <c r="J6" t="s">
        <v>50</v>
      </c>
      <c r="K6" t="s">
        <v>51</v>
      </c>
      <c r="L6" t="s">
        <v>52</v>
      </c>
      <c r="M6" t="s">
        <v>46</v>
      </c>
      <c r="N6">
        <v>1</v>
      </c>
      <c r="O6" t="s">
        <v>36</v>
      </c>
      <c r="P6" t="s">
        <v>47</v>
      </c>
      <c r="Q6">
        <v>45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t="s">
        <v>39</v>
      </c>
      <c r="Y6" t="s">
        <v>48</v>
      </c>
    </row>
    <row r="7" spans="1:26" x14ac:dyDescent="0.2">
      <c r="A7">
        <v>4</v>
      </c>
      <c r="B7" s="42" t="s">
        <v>18</v>
      </c>
      <c r="D7" s="42">
        <v>0</v>
      </c>
      <c r="G7" t="s">
        <v>18</v>
      </c>
      <c r="H7" t="s">
        <v>22</v>
      </c>
      <c r="I7" t="s">
        <v>57</v>
      </c>
      <c r="J7" t="s">
        <v>58</v>
      </c>
      <c r="K7" t="s">
        <v>59</v>
      </c>
      <c r="L7" t="s">
        <v>60</v>
      </c>
      <c r="M7" t="s">
        <v>53</v>
      </c>
      <c r="N7" t="s">
        <v>54</v>
      </c>
      <c r="O7" t="s">
        <v>55</v>
      </c>
      <c r="P7" t="s">
        <v>56</v>
      </c>
      <c r="R7">
        <v>0</v>
      </c>
      <c r="S7">
        <v>0</v>
      </c>
      <c r="T7">
        <v>0</v>
      </c>
      <c r="U7">
        <v>0</v>
      </c>
      <c r="V7">
        <v>0</v>
      </c>
      <c r="W7" t="s">
        <v>37</v>
      </c>
      <c r="X7" t="s">
        <v>40</v>
      </c>
      <c r="Y7" t="s">
        <v>39</v>
      </c>
    </row>
    <row r="8" spans="1:26" x14ac:dyDescent="0.2">
      <c r="A8">
        <v>5</v>
      </c>
      <c r="B8" t="s">
        <v>18</v>
      </c>
      <c r="D8">
        <v>0</v>
      </c>
      <c r="F8" t="s">
        <v>18</v>
      </c>
      <c r="H8" t="s">
        <v>19</v>
      </c>
      <c r="I8" t="s">
        <v>64</v>
      </c>
      <c r="J8" t="s">
        <v>65</v>
      </c>
      <c r="K8" t="s">
        <v>66</v>
      </c>
      <c r="L8" t="s">
        <v>67</v>
      </c>
      <c r="M8" t="s">
        <v>61</v>
      </c>
      <c r="N8" t="s">
        <v>36</v>
      </c>
      <c r="O8" t="s">
        <v>62</v>
      </c>
      <c r="P8" t="s">
        <v>63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t="s">
        <v>48</v>
      </c>
      <c r="Y8" t="s">
        <v>39</v>
      </c>
    </row>
    <row r="9" spans="1:26" x14ac:dyDescent="0.2">
      <c r="A9">
        <v>6</v>
      </c>
      <c r="B9" t="s">
        <v>18</v>
      </c>
      <c r="D9">
        <v>0</v>
      </c>
      <c r="F9" t="s">
        <v>18</v>
      </c>
      <c r="H9" t="s">
        <v>22</v>
      </c>
      <c r="I9" t="s">
        <v>72</v>
      </c>
      <c r="J9" t="s">
        <v>73</v>
      </c>
      <c r="K9" t="s">
        <v>74</v>
      </c>
      <c r="L9" t="s">
        <v>75</v>
      </c>
      <c r="M9" t="s">
        <v>68</v>
      </c>
      <c r="N9" t="s">
        <v>69</v>
      </c>
      <c r="O9" t="s">
        <v>70</v>
      </c>
      <c r="P9" t="s">
        <v>71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48</v>
      </c>
    </row>
    <row r="10" spans="1:26" x14ac:dyDescent="0.2">
      <c r="A10">
        <v>7</v>
      </c>
      <c r="C10" t="s">
        <v>18</v>
      </c>
      <c r="D10">
        <v>3</v>
      </c>
      <c r="E10" t="s">
        <v>18</v>
      </c>
      <c r="H10" t="s">
        <v>22</v>
      </c>
      <c r="I10" t="s">
        <v>79</v>
      </c>
      <c r="J10" t="s">
        <v>80</v>
      </c>
      <c r="K10" t="s">
        <v>81</v>
      </c>
      <c r="L10" t="s">
        <v>82</v>
      </c>
      <c r="M10" t="s">
        <v>76</v>
      </c>
      <c r="N10" t="s">
        <v>69</v>
      </c>
      <c r="O10" t="s">
        <v>77</v>
      </c>
      <c r="P10" t="s">
        <v>78</v>
      </c>
      <c r="R10">
        <v>0</v>
      </c>
      <c r="V10" t="s">
        <v>39</v>
      </c>
      <c r="W10">
        <v>0</v>
      </c>
      <c r="X10">
        <v>0</v>
      </c>
      <c r="Y10" t="s">
        <v>39</v>
      </c>
    </row>
    <row r="11" spans="1:26" x14ac:dyDescent="0.2">
      <c r="A11">
        <v>8</v>
      </c>
      <c r="B11" t="s">
        <v>18</v>
      </c>
      <c r="D11">
        <v>0</v>
      </c>
      <c r="E11" t="s">
        <v>18</v>
      </c>
      <c r="H11" t="s">
        <v>22</v>
      </c>
      <c r="I11" t="s">
        <v>85</v>
      </c>
      <c r="J11" t="s">
        <v>86</v>
      </c>
      <c r="K11" t="s">
        <v>87</v>
      </c>
      <c r="L11" t="s">
        <v>88</v>
      </c>
      <c r="M11" t="s">
        <v>83</v>
      </c>
      <c r="N11" t="s">
        <v>84</v>
      </c>
      <c r="O11" t="s">
        <v>84</v>
      </c>
      <c r="P11" t="s">
        <v>27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t="s">
        <v>39</v>
      </c>
      <c r="Y11" t="s">
        <v>39</v>
      </c>
    </row>
    <row r="12" spans="1:26" x14ac:dyDescent="0.2">
      <c r="A12" s="42">
        <v>9</v>
      </c>
      <c r="C12" t="s">
        <v>18</v>
      </c>
      <c r="D12">
        <v>3</v>
      </c>
      <c r="G12" t="s">
        <v>18</v>
      </c>
      <c r="H12" t="s">
        <v>21</v>
      </c>
      <c r="I12" t="s">
        <v>93</v>
      </c>
      <c r="J12" t="s">
        <v>94</v>
      </c>
      <c r="K12" t="s">
        <v>96</v>
      </c>
      <c r="L12" t="s">
        <v>95</v>
      </c>
      <c r="M12" t="s">
        <v>89</v>
      </c>
      <c r="N12" t="s">
        <v>90</v>
      </c>
      <c r="O12" t="s">
        <v>91</v>
      </c>
      <c r="P12" t="s">
        <v>76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39</v>
      </c>
      <c r="Z12" t="s">
        <v>92</v>
      </c>
    </row>
    <row r="13" spans="1:26" x14ac:dyDescent="0.2">
      <c r="A13">
        <v>10</v>
      </c>
      <c r="B13" s="42"/>
      <c r="C13" s="42" t="s">
        <v>18</v>
      </c>
      <c r="D13" s="42">
        <v>2</v>
      </c>
      <c r="F13" t="s">
        <v>18</v>
      </c>
      <c r="H13" t="s">
        <v>22</v>
      </c>
      <c r="I13" t="s">
        <v>101</v>
      </c>
      <c r="J13" t="s">
        <v>103</v>
      </c>
      <c r="K13" t="s">
        <v>104</v>
      </c>
      <c r="L13" t="s">
        <v>102</v>
      </c>
      <c r="M13" t="s">
        <v>97</v>
      </c>
      <c r="N13" t="s">
        <v>98</v>
      </c>
      <c r="O13" t="s">
        <v>99</v>
      </c>
      <c r="P13" t="s">
        <v>100</v>
      </c>
      <c r="R13">
        <v>0</v>
      </c>
      <c r="S13">
        <v>0</v>
      </c>
      <c r="T13">
        <v>0</v>
      </c>
      <c r="U13">
        <v>0</v>
      </c>
      <c r="V13" t="s">
        <v>39</v>
      </c>
      <c r="W13" t="s">
        <v>37</v>
      </c>
      <c r="X13" t="s">
        <v>39</v>
      </c>
      <c r="Y13" t="s">
        <v>39</v>
      </c>
    </row>
    <row r="14" spans="1:26" x14ac:dyDescent="0.2">
      <c r="A14" s="42">
        <v>11</v>
      </c>
      <c r="B14" t="s">
        <v>18</v>
      </c>
      <c r="D14">
        <v>0</v>
      </c>
      <c r="G14" t="s">
        <v>18</v>
      </c>
      <c r="H14" t="s">
        <v>19</v>
      </c>
      <c r="I14" t="s">
        <v>109</v>
      </c>
      <c r="J14" t="s">
        <v>26</v>
      </c>
      <c r="K14" t="s">
        <v>110</v>
      </c>
      <c r="L14" t="s">
        <v>111</v>
      </c>
      <c r="M14" t="s">
        <v>105</v>
      </c>
      <c r="N14" t="s">
        <v>106</v>
      </c>
      <c r="O14" t="s">
        <v>107</v>
      </c>
      <c r="P14" t="s">
        <v>108</v>
      </c>
      <c r="R14">
        <v>0</v>
      </c>
      <c r="S14">
        <v>0</v>
      </c>
      <c r="T14">
        <v>0</v>
      </c>
      <c r="U14">
        <v>0</v>
      </c>
      <c r="V14" t="s">
        <v>39</v>
      </c>
      <c r="W14" t="s">
        <v>39</v>
      </c>
      <c r="X14" t="s">
        <v>48</v>
      </c>
    </row>
    <row r="15" spans="1:26" x14ac:dyDescent="0.2">
      <c r="A15">
        <v>12</v>
      </c>
      <c r="B15" t="s">
        <v>18</v>
      </c>
      <c r="C15" s="42"/>
      <c r="D15">
        <v>1</v>
      </c>
      <c r="G15" t="s">
        <v>18</v>
      </c>
      <c r="H15" t="s">
        <v>19</v>
      </c>
      <c r="I15">
        <v>6</v>
      </c>
      <c r="J15" t="s">
        <v>116</v>
      </c>
      <c r="K15" t="s">
        <v>117</v>
      </c>
      <c r="L15" t="s">
        <v>118</v>
      </c>
      <c r="M15" t="s">
        <v>112</v>
      </c>
      <c r="N15" t="s">
        <v>113</v>
      </c>
      <c r="O15" t="s">
        <v>114</v>
      </c>
      <c r="P15" t="s">
        <v>115</v>
      </c>
      <c r="V15" t="s">
        <v>39</v>
      </c>
      <c r="W15">
        <v>0</v>
      </c>
      <c r="X15" t="s">
        <v>39</v>
      </c>
      <c r="Y15" t="s">
        <v>39</v>
      </c>
    </row>
    <row r="16" spans="1:26" x14ac:dyDescent="0.2">
      <c r="A16">
        <v>13</v>
      </c>
      <c r="B16" s="42" t="s">
        <v>18</v>
      </c>
      <c r="C16" s="42"/>
      <c r="D16" s="42">
        <v>0</v>
      </c>
      <c r="E16" t="s">
        <v>18</v>
      </c>
      <c r="H16" t="s">
        <v>21</v>
      </c>
      <c r="I16" t="s">
        <v>124</v>
      </c>
      <c r="J16" t="s">
        <v>123</v>
      </c>
      <c r="K16" t="s">
        <v>125</v>
      </c>
      <c r="L16">
        <v>7</v>
      </c>
      <c r="M16" t="s">
        <v>119</v>
      </c>
      <c r="N16" t="s">
        <v>120</v>
      </c>
      <c r="O16" t="s">
        <v>121</v>
      </c>
      <c r="P16" t="s">
        <v>122</v>
      </c>
      <c r="V16" t="s">
        <v>39</v>
      </c>
      <c r="W16" t="s">
        <v>37</v>
      </c>
      <c r="X16" t="s">
        <v>39</v>
      </c>
      <c r="Y16" t="s">
        <v>39</v>
      </c>
    </row>
    <row r="17" spans="1:26" x14ac:dyDescent="0.2">
      <c r="A17">
        <v>14</v>
      </c>
      <c r="B17" t="s">
        <v>18</v>
      </c>
      <c r="D17">
        <v>3</v>
      </c>
      <c r="E17" t="s">
        <v>18</v>
      </c>
      <c r="H17" t="s">
        <v>21</v>
      </c>
      <c r="I17" t="s">
        <v>128</v>
      </c>
      <c r="J17" t="s">
        <v>129</v>
      </c>
      <c r="K17">
        <v>6</v>
      </c>
      <c r="L17" t="s">
        <v>130</v>
      </c>
      <c r="M17" t="s">
        <v>69</v>
      </c>
      <c r="N17" t="s">
        <v>126</v>
      </c>
      <c r="O17" t="s">
        <v>62</v>
      </c>
      <c r="P17" t="s">
        <v>127</v>
      </c>
      <c r="V17">
        <v>0</v>
      </c>
      <c r="W17" t="s">
        <v>39</v>
      </c>
      <c r="X17">
        <v>0</v>
      </c>
      <c r="Y17" t="s">
        <v>39</v>
      </c>
    </row>
    <row r="18" spans="1:26" x14ac:dyDescent="0.2">
      <c r="A18">
        <v>15</v>
      </c>
      <c r="B18" s="42" t="s">
        <v>18</v>
      </c>
      <c r="D18" s="42">
        <v>3</v>
      </c>
      <c r="E18" t="s">
        <v>18</v>
      </c>
      <c r="H18" t="s">
        <v>19</v>
      </c>
      <c r="I18" t="s">
        <v>136</v>
      </c>
      <c r="J18" t="s">
        <v>137</v>
      </c>
      <c r="K18" t="s">
        <v>138</v>
      </c>
      <c r="L18" t="s">
        <v>139</v>
      </c>
      <c r="M18" t="s">
        <v>131</v>
      </c>
      <c r="N18" t="s">
        <v>132</v>
      </c>
      <c r="O18" t="s">
        <v>133</v>
      </c>
      <c r="P18" t="s">
        <v>134</v>
      </c>
      <c r="R18">
        <v>0</v>
      </c>
      <c r="S18">
        <v>0</v>
      </c>
      <c r="T18" t="s">
        <v>147</v>
      </c>
      <c r="U18" t="s">
        <v>147</v>
      </c>
      <c r="V18" t="s">
        <v>39</v>
      </c>
      <c r="W18" t="s">
        <v>37</v>
      </c>
      <c r="X18" t="s">
        <v>39</v>
      </c>
      <c r="Y18">
        <v>0</v>
      </c>
      <c r="Z18" t="s">
        <v>135</v>
      </c>
    </row>
    <row r="19" spans="1:26" x14ac:dyDescent="0.2">
      <c r="A19">
        <v>16</v>
      </c>
      <c r="B19" t="s">
        <v>18</v>
      </c>
      <c r="C19" s="42"/>
      <c r="D19">
        <v>2</v>
      </c>
      <c r="F19" t="s">
        <v>18</v>
      </c>
      <c r="H19" t="s">
        <v>19</v>
      </c>
      <c r="I19" t="s">
        <v>143</v>
      </c>
      <c r="J19" t="s">
        <v>144</v>
      </c>
      <c r="K19" t="s">
        <v>145</v>
      </c>
      <c r="L19" t="s">
        <v>146</v>
      </c>
      <c r="M19" t="s">
        <v>62</v>
      </c>
      <c r="N19" t="s">
        <v>141</v>
      </c>
      <c r="O19" t="s">
        <v>142</v>
      </c>
      <c r="P19" t="s">
        <v>115</v>
      </c>
      <c r="R19" t="s">
        <v>140</v>
      </c>
      <c r="S19">
        <v>0</v>
      </c>
      <c r="T19">
        <v>0</v>
      </c>
      <c r="U19">
        <v>0</v>
      </c>
      <c r="V19" t="s">
        <v>39</v>
      </c>
      <c r="W19">
        <v>0</v>
      </c>
      <c r="X19" t="s">
        <v>39</v>
      </c>
      <c r="Y19" t="s">
        <v>39</v>
      </c>
    </row>
    <row r="20" spans="1:26" x14ac:dyDescent="0.2">
      <c r="A20">
        <v>17</v>
      </c>
      <c r="B20" t="s">
        <v>18</v>
      </c>
      <c r="D20">
        <v>1</v>
      </c>
      <c r="G20" t="s">
        <v>18</v>
      </c>
      <c r="H20" t="s">
        <v>22</v>
      </c>
      <c r="I20" t="s">
        <v>151</v>
      </c>
      <c r="J20" t="s">
        <v>153</v>
      </c>
      <c r="K20" t="s">
        <v>152</v>
      </c>
      <c r="L20" t="s">
        <v>154</v>
      </c>
      <c r="M20" t="s">
        <v>112</v>
      </c>
      <c r="N20" t="s">
        <v>89</v>
      </c>
      <c r="O20" t="s">
        <v>148</v>
      </c>
      <c r="P20" t="s">
        <v>150</v>
      </c>
      <c r="R20">
        <v>0</v>
      </c>
      <c r="S20">
        <v>0</v>
      </c>
      <c r="T20">
        <v>0</v>
      </c>
      <c r="U20">
        <v>0</v>
      </c>
      <c r="V20" t="s">
        <v>39</v>
      </c>
      <c r="W20">
        <v>0</v>
      </c>
      <c r="X20" t="s">
        <v>149</v>
      </c>
      <c r="Y20">
        <v>0</v>
      </c>
    </row>
    <row r="21" spans="1:26" x14ac:dyDescent="0.2">
      <c r="A21">
        <v>18</v>
      </c>
      <c r="C21" t="s">
        <v>18</v>
      </c>
      <c r="D21">
        <v>0</v>
      </c>
      <c r="F21" t="s">
        <v>18</v>
      </c>
      <c r="H21" t="s">
        <v>19</v>
      </c>
      <c r="I21" t="s">
        <v>156</v>
      </c>
      <c r="J21" t="s">
        <v>157</v>
      </c>
      <c r="K21" t="s">
        <v>158</v>
      </c>
      <c r="L21" t="s">
        <v>159</v>
      </c>
      <c r="M21" t="s">
        <v>106</v>
      </c>
      <c r="N21" t="s">
        <v>112</v>
      </c>
      <c r="O21" t="s">
        <v>108</v>
      </c>
      <c r="P21" t="s">
        <v>155</v>
      </c>
      <c r="R21">
        <v>0</v>
      </c>
      <c r="S21">
        <v>0</v>
      </c>
      <c r="T21">
        <v>0</v>
      </c>
      <c r="U21">
        <v>0</v>
      </c>
      <c r="V21" t="s">
        <v>39</v>
      </c>
      <c r="W21" t="s">
        <v>39</v>
      </c>
      <c r="X21">
        <v>0</v>
      </c>
      <c r="Y21">
        <v>0</v>
      </c>
    </row>
    <row r="22" spans="1:26" x14ac:dyDescent="0.2">
      <c r="A22">
        <v>19</v>
      </c>
      <c r="C22" t="s">
        <v>18</v>
      </c>
      <c r="D22">
        <v>1</v>
      </c>
      <c r="F22" t="s">
        <v>18</v>
      </c>
      <c r="H22" t="s">
        <v>19</v>
      </c>
      <c r="I22" t="s">
        <v>162</v>
      </c>
      <c r="J22" t="s">
        <v>163</v>
      </c>
      <c r="K22" t="s">
        <v>164</v>
      </c>
      <c r="L22" t="s">
        <v>165</v>
      </c>
      <c r="M22" t="s">
        <v>160</v>
      </c>
      <c r="N22" t="s">
        <v>97</v>
      </c>
      <c r="O22" t="s">
        <v>161</v>
      </c>
      <c r="P22" t="s">
        <v>112</v>
      </c>
      <c r="R22">
        <v>0</v>
      </c>
      <c r="S22">
        <v>0</v>
      </c>
      <c r="T22">
        <v>0</v>
      </c>
      <c r="U22">
        <v>0</v>
      </c>
      <c r="V22">
        <v>0</v>
      </c>
      <c r="W22" t="s">
        <v>39</v>
      </c>
      <c r="X22">
        <v>0</v>
      </c>
      <c r="Y22" t="s">
        <v>40</v>
      </c>
    </row>
    <row r="23" spans="1:26" x14ac:dyDescent="0.2">
      <c r="A23">
        <v>20</v>
      </c>
      <c r="C23" t="s">
        <v>18</v>
      </c>
      <c r="D23">
        <v>1</v>
      </c>
      <c r="F23" t="s">
        <v>18</v>
      </c>
      <c r="H23" t="s">
        <v>21</v>
      </c>
      <c r="I23" t="s">
        <v>65</v>
      </c>
      <c r="J23" t="s">
        <v>166</v>
      </c>
      <c r="K23" t="s">
        <v>82</v>
      </c>
      <c r="L23" t="s">
        <v>167</v>
      </c>
      <c r="M23" t="s">
        <v>90</v>
      </c>
      <c r="N23" t="s">
        <v>168</v>
      </c>
      <c r="O23" t="s">
        <v>100</v>
      </c>
      <c r="P23" t="s">
        <v>84</v>
      </c>
      <c r="W23" t="s">
        <v>39</v>
      </c>
      <c r="X23" t="s">
        <v>48</v>
      </c>
    </row>
    <row r="27" spans="1:26" x14ac:dyDescent="0.2">
      <c r="B27" s="17"/>
      <c r="C27" s="1"/>
    </row>
    <row r="28" spans="1:26" x14ac:dyDescent="0.2">
      <c r="A28" s="39">
        <v>1</v>
      </c>
      <c r="B28" s="40">
        <v>1</v>
      </c>
      <c r="C28" s="1"/>
    </row>
    <row r="29" spans="1:26" x14ac:dyDescent="0.2">
      <c r="A29" s="39">
        <v>2</v>
      </c>
      <c r="B29" s="17"/>
      <c r="C29" s="1"/>
    </row>
    <row r="30" spans="1:26" x14ac:dyDescent="0.2">
      <c r="A30" s="38">
        <v>3</v>
      </c>
      <c r="B30" s="39">
        <v>3</v>
      </c>
      <c r="C30" s="1"/>
    </row>
    <row r="31" spans="1:26" x14ac:dyDescent="0.2">
      <c r="B31" s="17"/>
    </row>
    <row r="32" spans="1:26" x14ac:dyDescent="0.2">
      <c r="A32" s="40">
        <v>5</v>
      </c>
      <c r="B32" s="40">
        <v>5</v>
      </c>
      <c r="C32" s="40">
        <v>5</v>
      </c>
    </row>
    <row r="33" spans="1:3" x14ac:dyDescent="0.2">
      <c r="B33" s="17"/>
      <c r="C33" s="1"/>
    </row>
    <row r="34" spans="1:3" x14ac:dyDescent="0.2">
      <c r="B34" s="17"/>
      <c r="C34" s="1"/>
    </row>
    <row r="35" spans="1:3" x14ac:dyDescent="0.2">
      <c r="A35" s="40">
        <v>8</v>
      </c>
      <c r="B35" s="40">
        <v>8</v>
      </c>
      <c r="C35" s="40">
        <v>8</v>
      </c>
    </row>
    <row r="36" spans="1:3" x14ac:dyDescent="0.2">
      <c r="A36" s="39">
        <v>9</v>
      </c>
      <c r="B36" s="39">
        <v>9</v>
      </c>
      <c r="C36" s="1"/>
    </row>
    <row r="37" spans="1:3" x14ac:dyDescent="0.2">
      <c r="A37" s="41">
        <v>10</v>
      </c>
      <c r="B37" s="17"/>
      <c r="C37" s="1"/>
    </row>
    <row r="38" spans="1:3" x14ac:dyDescent="0.2">
      <c r="A38" s="41">
        <v>11</v>
      </c>
      <c r="B38" s="41">
        <v>11</v>
      </c>
      <c r="C38" s="1"/>
    </row>
    <row r="39" spans="1:3" x14ac:dyDescent="0.2">
      <c r="B39" s="17"/>
      <c r="C39" s="1"/>
    </row>
    <row r="40" spans="1:3" x14ac:dyDescent="0.2">
      <c r="B40" s="17"/>
      <c r="C40" s="1"/>
    </row>
    <row r="41" spans="1:3" x14ac:dyDescent="0.2">
      <c r="A41" s="39">
        <v>14</v>
      </c>
      <c r="B41" s="17"/>
      <c r="C41" s="1"/>
    </row>
    <row r="42" spans="1:3" x14ac:dyDescent="0.2">
      <c r="B42" s="17"/>
      <c r="C42" s="1"/>
    </row>
    <row r="43" spans="1:3" x14ac:dyDescent="0.2">
      <c r="A43" s="39">
        <v>16</v>
      </c>
      <c r="B43" s="17"/>
      <c r="C43" s="1"/>
    </row>
    <row r="44" spans="1:3" x14ac:dyDescent="0.2">
      <c r="A44" s="39">
        <v>17</v>
      </c>
      <c r="B44" s="17"/>
      <c r="C44" s="1"/>
    </row>
    <row r="45" spans="1:3" x14ac:dyDescent="0.2">
      <c r="A45" s="41">
        <v>18</v>
      </c>
      <c r="B45" s="17"/>
      <c r="C45" s="1"/>
    </row>
    <row r="46" spans="1:3" x14ac:dyDescent="0.2">
      <c r="A46" s="41">
        <v>19</v>
      </c>
      <c r="B46" s="17"/>
      <c r="C46" s="1"/>
    </row>
    <row r="47" spans="1:3" x14ac:dyDescent="0.2">
      <c r="A47" s="41">
        <v>20</v>
      </c>
      <c r="B47" s="17"/>
      <c r="C4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0E34B-3F65-E346-ABEB-FC3EC48993D6}">
  <dimension ref="A1:Q108"/>
  <sheetViews>
    <sheetView topLeftCell="A22" zoomScale="190" zoomScaleNormal="190" workbookViewId="0">
      <selection activeCell="E33" sqref="E33"/>
    </sheetView>
  </sheetViews>
  <sheetFormatPr baseColWidth="10" defaultRowHeight="15" x14ac:dyDescent="0.2"/>
  <cols>
    <col min="4" max="4" width="15.6640625" bestFit="1" customWidth="1"/>
    <col min="15" max="15" width="12.1640625" bestFit="1" customWidth="1"/>
  </cols>
  <sheetData>
    <row r="1" spans="1:9" x14ac:dyDescent="0.2">
      <c r="B1" t="s">
        <v>12</v>
      </c>
      <c r="G1" s="24">
        <v>0</v>
      </c>
      <c r="I1">
        <f>4.5/14</f>
        <v>0.32142857142857145</v>
      </c>
    </row>
    <row r="2" spans="1:9" x14ac:dyDescent="0.2">
      <c r="A2" s="4" t="s">
        <v>169</v>
      </c>
      <c r="B2" s="4">
        <v>1</v>
      </c>
      <c r="C2" s="4">
        <v>2</v>
      </c>
      <c r="D2" s="4">
        <v>3</v>
      </c>
      <c r="E2" s="4">
        <v>4</v>
      </c>
      <c r="G2" s="35">
        <f>G1+$I$1</f>
        <v>0.32142857142857145</v>
      </c>
      <c r="I2" s="1"/>
    </row>
    <row r="3" spans="1:9" x14ac:dyDescent="0.2">
      <c r="A3" s="4">
        <v>1</v>
      </c>
      <c r="B3" s="11">
        <v>2.19</v>
      </c>
      <c r="C3" s="37">
        <v>1.68</v>
      </c>
      <c r="D3" s="11">
        <v>2.08</v>
      </c>
      <c r="E3" s="37">
        <v>1.56</v>
      </c>
      <c r="G3" s="35">
        <f t="shared" ref="G3:G12" si="0">G2+$I$1</f>
        <v>0.6428571428571429</v>
      </c>
      <c r="I3" s="1"/>
    </row>
    <row r="4" spans="1:9" x14ac:dyDescent="0.2">
      <c r="A4" s="4">
        <v>2</v>
      </c>
      <c r="B4" s="11">
        <v>1.95</v>
      </c>
      <c r="C4" s="37">
        <v>1.52</v>
      </c>
      <c r="D4" s="11">
        <v>1.1399999999999999</v>
      </c>
      <c r="E4" s="11">
        <v>1.21</v>
      </c>
      <c r="G4" s="35">
        <f t="shared" si="0"/>
        <v>0.96428571428571441</v>
      </c>
      <c r="I4" s="1"/>
    </row>
    <row r="5" spans="1:9" x14ac:dyDescent="0.2">
      <c r="A5" s="4">
        <v>3</v>
      </c>
      <c r="B5" s="11">
        <v>1.23</v>
      </c>
      <c r="C5" s="4">
        <v>1</v>
      </c>
      <c r="D5" s="37">
        <v>1.52</v>
      </c>
      <c r="E5" s="37">
        <v>1.64</v>
      </c>
      <c r="G5" s="35">
        <f t="shared" si="0"/>
        <v>1.2857142857142858</v>
      </c>
      <c r="I5" s="1"/>
    </row>
    <row r="6" spans="1:9" x14ac:dyDescent="0.2">
      <c r="A6" s="4">
        <v>4</v>
      </c>
      <c r="B6" s="11">
        <v>1.04</v>
      </c>
      <c r="C6" s="11">
        <v>1.06</v>
      </c>
      <c r="D6" s="11">
        <v>1.1299999999999999</v>
      </c>
      <c r="E6" s="11">
        <v>1.3</v>
      </c>
      <c r="G6" s="35">
        <f t="shared" si="0"/>
        <v>1.6071428571428572</v>
      </c>
    </row>
    <row r="7" spans="1:9" x14ac:dyDescent="0.2">
      <c r="A7" s="4">
        <v>5</v>
      </c>
      <c r="B7" s="11">
        <v>0.89</v>
      </c>
      <c r="C7" s="37">
        <v>1.52</v>
      </c>
      <c r="D7" s="37">
        <v>1.54</v>
      </c>
      <c r="E7" s="37">
        <v>1.57</v>
      </c>
      <c r="G7" s="35">
        <f t="shared" si="0"/>
        <v>1.9285714285714286</v>
      </c>
      <c r="I7" s="1"/>
    </row>
    <row r="8" spans="1:9" x14ac:dyDescent="0.2">
      <c r="A8" s="4">
        <v>6</v>
      </c>
      <c r="B8" s="11">
        <v>2.2000000000000002</v>
      </c>
      <c r="C8" s="11">
        <v>1.98</v>
      </c>
      <c r="D8" s="11">
        <v>1.87</v>
      </c>
      <c r="E8" s="11">
        <v>2.0299999999999998</v>
      </c>
      <c r="G8" s="35">
        <f t="shared" si="0"/>
        <v>2.25</v>
      </c>
      <c r="I8" s="1"/>
    </row>
    <row r="9" spans="1:9" x14ac:dyDescent="0.2">
      <c r="A9" s="4">
        <v>7</v>
      </c>
      <c r="B9" s="11">
        <v>2.14</v>
      </c>
      <c r="C9" s="11">
        <v>1.98</v>
      </c>
      <c r="D9" s="11">
        <v>1.17</v>
      </c>
      <c r="E9" s="11">
        <v>1.28</v>
      </c>
      <c r="G9" s="35">
        <f t="shared" si="0"/>
        <v>2.5714285714285716</v>
      </c>
      <c r="I9" s="1"/>
    </row>
    <row r="10" spans="1:9" x14ac:dyDescent="0.2">
      <c r="A10" s="4">
        <v>8</v>
      </c>
      <c r="B10" s="11">
        <v>1.99</v>
      </c>
      <c r="C10" s="37">
        <v>1.61</v>
      </c>
      <c r="D10" s="37">
        <v>1.61</v>
      </c>
      <c r="E10" s="37">
        <v>1.68</v>
      </c>
      <c r="G10" s="35">
        <f t="shared" si="0"/>
        <v>2.8928571428571432</v>
      </c>
      <c r="I10" s="1"/>
    </row>
    <row r="11" spans="1:9" x14ac:dyDescent="0.2">
      <c r="A11" s="4">
        <v>9</v>
      </c>
      <c r="B11" s="37">
        <v>1.46</v>
      </c>
      <c r="C11" s="37">
        <v>1.62</v>
      </c>
      <c r="D11" s="11">
        <v>1.76</v>
      </c>
      <c r="E11" s="11">
        <v>2.14</v>
      </c>
      <c r="G11" s="35">
        <f t="shared" si="0"/>
        <v>3.2142857142857149</v>
      </c>
      <c r="I11" s="1"/>
    </row>
    <row r="12" spans="1:9" x14ac:dyDescent="0.2">
      <c r="A12" s="4">
        <v>10</v>
      </c>
      <c r="B12" s="37">
        <v>1.63</v>
      </c>
      <c r="C12" s="11">
        <v>2.99</v>
      </c>
      <c r="D12" s="11">
        <v>1.97</v>
      </c>
      <c r="E12" s="11">
        <v>1.93</v>
      </c>
      <c r="G12" s="35">
        <f t="shared" si="0"/>
        <v>3.5357142857142865</v>
      </c>
      <c r="I12" s="1"/>
    </row>
    <row r="13" spans="1:9" x14ac:dyDescent="0.2">
      <c r="A13" s="4">
        <v>11</v>
      </c>
      <c r="B13" s="11">
        <v>1.24</v>
      </c>
      <c r="C13" s="11">
        <v>1.29</v>
      </c>
      <c r="D13" s="37">
        <v>1.67</v>
      </c>
      <c r="E13" s="37">
        <v>1.53</v>
      </c>
      <c r="G13" s="35">
        <f>G12+$I$1</f>
        <v>3.8571428571428581</v>
      </c>
      <c r="I13" s="1"/>
    </row>
    <row r="14" spans="1:9" x14ac:dyDescent="0.2">
      <c r="A14" s="4">
        <v>12</v>
      </c>
      <c r="B14" s="11">
        <v>1.42</v>
      </c>
      <c r="C14" s="11">
        <v>1.32</v>
      </c>
      <c r="D14" s="11">
        <v>1.37</v>
      </c>
      <c r="E14" s="11">
        <v>1.36</v>
      </c>
      <c r="G14" s="35">
        <f t="shared" ref="G14:G15" si="1">G13+$I$1</f>
        <v>4.1785714285714297</v>
      </c>
      <c r="I14" s="1"/>
    </row>
    <row r="15" spans="1:9" x14ac:dyDescent="0.2">
      <c r="A15" s="4">
        <v>13</v>
      </c>
      <c r="B15" s="11">
        <v>1.86</v>
      </c>
      <c r="C15" s="11">
        <v>3.27</v>
      </c>
      <c r="D15" s="11">
        <v>3.06</v>
      </c>
      <c r="E15" s="11">
        <v>2.5</v>
      </c>
      <c r="G15" s="35">
        <f t="shared" si="1"/>
        <v>4.5000000000000009</v>
      </c>
      <c r="I15" s="1"/>
    </row>
    <row r="16" spans="1:9" x14ac:dyDescent="0.2">
      <c r="A16" s="4">
        <v>14</v>
      </c>
      <c r="B16" s="11">
        <v>1.98</v>
      </c>
      <c r="C16" s="11">
        <v>2.0499999999999998</v>
      </c>
      <c r="D16" s="37">
        <v>1.54</v>
      </c>
      <c r="E16" s="11">
        <v>1.83</v>
      </c>
      <c r="I16" s="1"/>
    </row>
    <row r="17" spans="1:9" x14ac:dyDescent="0.2">
      <c r="A17" s="4">
        <v>15</v>
      </c>
      <c r="B17" s="11">
        <v>1.18</v>
      </c>
      <c r="C17" s="11">
        <v>0.8</v>
      </c>
      <c r="D17" s="11">
        <v>0.71</v>
      </c>
      <c r="E17" s="11">
        <v>0.91</v>
      </c>
      <c r="I17" s="1"/>
    </row>
    <row r="18" spans="1:9" x14ac:dyDescent="0.2">
      <c r="A18" s="4">
        <v>16</v>
      </c>
      <c r="B18" s="37">
        <v>1.54</v>
      </c>
      <c r="C18" s="11">
        <v>2.76</v>
      </c>
      <c r="D18" s="11">
        <v>2.0099999999999998</v>
      </c>
      <c r="E18" s="11">
        <v>1.36</v>
      </c>
      <c r="I18" s="1"/>
    </row>
    <row r="19" spans="1:9" x14ac:dyDescent="0.2">
      <c r="A19" s="4">
        <v>17</v>
      </c>
      <c r="B19" s="11">
        <v>1.42</v>
      </c>
      <c r="C19" s="37">
        <v>1.46</v>
      </c>
      <c r="D19" s="11">
        <v>1.34</v>
      </c>
      <c r="E19" s="11">
        <v>1.92</v>
      </c>
      <c r="I19" s="1"/>
    </row>
    <row r="20" spans="1:9" x14ac:dyDescent="0.2">
      <c r="A20" s="4">
        <v>18</v>
      </c>
      <c r="B20" s="11">
        <v>1.29</v>
      </c>
      <c r="C20" s="11">
        <v>1.42</v>
      </c>
      <c r="D20" s="37">
        <v>1.53</v>
      </c>
      <c r="E20" s="11">
        <v>1.75</v>
      </c>
      <c r="I20" s="1"/>
    </row>
    <row r="21" spans="1:9" x14ac:dyDescent="0.2">
      <c r="A21" s="4">
        <v>19</v>
      </c>
      <c r="B21" s="11">
        <v>1.73</v>
      </c>
      <c r="C21" s="37">
        <v>1.63</v>
      </c>
      <c r="D21" s="11">
        <v>1.31</v>
      </c>
      <c r="E21" s="11">
        <v>1.42</v>
      </c>
      <c r="I21" s="1"/>
    </row>
    <row r="22" spans="1:9" x14ac:dyDescent="0.2">
      <c r="A22" s="4">
        <v>20</v>
      </c>
      <c r="B22" s="37">
        <v>1.62</v>
      </c>
      <c r="C22" s="11">
        <v>1.77</v>
      </c>
      <c r="D22" s="11">
        <v>1.93</v>
      </c>
      <c r="E22" s="37">
        <v>1.61</v>
      </c>
      <c r="I22" s="1"/>
    </row>
    <row r="23" spans="1:9" x14ac:dyDescent="0.2">
      <c r="G23" s="17"/>
      <c r="H23" s="1"/>
      <c r="I23" s="1"/>
    </row>
    <row r="24" spans="1:9" x14ac:dyDescent="0.2">
      <c r="A24" s="2" t="s">
        <v>170</v>
      </c>
      <c r="B24" s="2" t="s">
        <v>171</v>
      </c>
      <c r="C24" s="2" t="s">
        <v>172</v>
      </c>
      <c r="D24" s="2" t="s">
        <v>173</v>
      </c>
      <c r="E24" s="38"/>
      <c r="G24" s="17"/>
      <c r="H24" s="1"/>
      <c r="I24" s="1"/>
    </row>
    <row r="25" spans="1:9" x14ac:dyDescent="0.2">
      <c r="A25" s="4">
        <f>AVERAGE(B3:E22)</f>
        <v>1.6440000000000006</v>
      </c>
      <c r="B25" s="4">
        <f>MEDIAN(B3:E22)</f>
        <v>1.59</v>
      </c>
      <c r="C25" s="4" cm="1">
        <f t="array" ref="C25">_xlfn.MODE.MULT(B3:E22)</f>
        <v>1.42</v>
      </c>
      <c r="D25" s="7">
        <f>STDEVA(B3:E22)</f>
        <v>0.47718478229685313</v>
      </c>
      <c r="G25" s="17"/>
      <c r="H25" s="1"/>
      <c r="I25" s="1"/>
    </row>
    <row r="26" spans="1:9" x14ac:dyDescent="0.2">
      <c r="G26" s="17"/>
      <c r="H26" s="1"/>
      <c r="I26" s="1"/>
    </row>
    <row r="27" spans="1:9" x14ac:dyDescent="0.2">
      <c r="A27" s="2" t="s">
        <v>174</v>
      </c>
      <c r="B27" s="2" t="s">
        <v>175</v>
      </c>
      <c r="C27" s="2" t="s">
        <v>176</v>
      </c>
      <c r="D27" s="2" t="s">
        <v>177</v>
      </c>
      <c r="E27" s="9" t="s">
        <v>178</v>
      </c>
      <c r="G27" s="17"/>
      <c r="H27" s="1"/>
      <c r="I27" s="1"/>
    </row>
    <row r="28" spans="1:9" x14ac:dyDescent="0.2">
      <c r="A28" s="7">
        <f>_xlfn.NORM.DIST(B28,$A$25,$D$25,FALSE)</f>
        <v>2.2121062843235648E-3</v>
      </c>
      <c r="B28" s="4">
        <v>0</v>
      </c>
      <c r="C28" s="4">
        <v>0</v>
      </c>
      <c r="D28" s="4">
        <f>C15-D17</f>
        <v>2.56</v>
      </c>
      <c r="E28" s="10">
        <f>SQRT(80)</f>
        <v>8.9442719099991592</v>
      </c>
      <c r="G28" s="17"/>
      <c r="H28" s="1"/>
      <c r="I28" s="1"/>
    </row>
    <row r="29" spans="1:9" x14ac:dyDescent="0.2">
      <c r="A29" s="7">
        <f t="shared" ref="A29:A42" si="2">_xlfn.NORM.DIST(B29,$A$25,$D$25,FALSE)</f>
        <v>1.4438997588146551E-2</v>
      </c>
      <c r="B29" s="8">
        <f>B28+$D$29</f>
        <v>0.28444444444444444</v>
      </c>
      <c r="C29" s="4">
        <v>0</v>
      </c>
      <c r="D29" s="8">
        <f>D28/9</f>
        <v>0.28444444444444444</v>
      </c>
      <c r="G29" s="17"/>
      <c r="H29" s="1"/>
      <c r="I29" s="1"/>
    </row>
    <row r="30" spans="1:9" x14ac:dyDescent="0.2">
      <c r="A30" s="7">
        <f t="shared" si="2"/>
        <v>6.6062323001971818E-2</v>
      </c>
      <c r="B30" s="8">
        <f t="shared" ref="B30:B35" si="3">B29+$D$29</f>
        <v>0.56888888888888889</v>
      </c>
      <c r="C30" s="4">
        <v>0</v>
      </c>
      <c r="G30" s="17"/>
      <c r="H30" s="1"/>
      <c r="I30" s="1"/>
    </row>
    <row r="31" spans="1:9" x14ac:dyDescent="0.2">
      <c r="A31" s="7">
        <f t="shared" si="2"/>
        <v>0.21186361639220519</v>
      </c>
      <c r="B31" s="8">
        <f t="shared" si="3"/>
        <v>0.85333333333333328</v>
      </c>
      <c r="C31" s="4">
        <v>2</v>
      </c>
      <c r="G31" s="17"/>
      <c r="H31" s="1"/>
      <c r="I31" s="1"/>
    </row>
    <row r="32" spans="1:9" x14ac:dyDescent="0.2">
      <c r="A32" s="7">
        <f t="shared" si="2"/>
        <v>0.47626061031587269</v>
      </c>
      <c r="B32" s="8">
        <f t="shared" si="3"/>
        <v>1.1377777777777778</v>
      </c>
      <c r="C32" s="4">
        <v>7</v>
      </c>
      <c r="G32" s="17"/>
      <c r="H32" s="1"/>
      <c r="I32" s="1"/>
    </row>
    <row r="33" spans="1:9" x14ac:dyDescent="0.2">
      <c r="A33" s="7">
        <f t="shared" si="2"/>
        <v>0.75044469189101459</v>
      </c>
      <c r="B33" s="8">
        <f t="shared" si="3"/>
        <v>1.4222222222222223</v>
      </c>
      <c r="C33" s="4">
        <v>19</v>
      </c>
      <c r="G33" s="17"/>
      <c r="H33" s="1"/>
      <c r="I33" s="1"/>
    </row>
    <row r="34" spans="1:9" x14ac:dyDescent="0.2">
      <c r="A34" s="7">
        <f t="shared" si="2"/>
        <v>0.82885480377341225</v>
      </c>
      <c r="B34" s="8">
        <f t="shared" si="3"/>
        <v>1.7066666666666668</v>
      </c>
      <c r="C34" s="4">
        <v>23</v>
      </c>
      <c r="G34" s="17"/>
      <c r="H34" s="1"/>
      <c r="I34" s="1"/>
    </row>
    <row r="35" spans="1:9" x14ac:dyDescent="0.2">
      <c r="A35" s="7">
        <f t="shared" si="2"/>
        <v>0.6416880779511811</v>
      </c>
      <c r="B35" s="8">
        <f t="shared" si="3"/>
        <v>1.9911111111111113</v>
      </c>
      <c r="C35" s="4">
        <v>16</v>
      </c>
      <c r="G35" s="17"/>
      <c r="H35" s="1"/>
      <c r="I35" s="1"/>
    </row>
    <row r="36" spans="1:9" x14ac:dyDescent="0.2">
      <c r="A36" s="7">
        <f t="shared" si="2"/>
        <v>0.34822121386670801</v>
      </c>
      <c r="B36" s="8">
        <f>B35+$D$29</f>
        <v>2.2755555555555556</v>
      </c>
      <c r="C36" s="4">
        <v>8</v>
      </c>
      <c r="G36" s="17"/>
      <c r="H36" s="1"/>
      <c r="I36" s="1"/>
    </row>
    <row r="37" spans="1:9" x14ac:dyDescent="0.2">
      <c r="A37" s="7">
        <f t="shared" si="2"/>
        <v>0.13245617896325454</v>
      </c>
      <c r="B37" s="8">
        <f>B36+$D$29</f>
        <v>2.56</v>
      </c>
      <c r="C37" s="4">
        <v>1</v>
      </c>
      <c r="E37" s="1"/>
      <c r="G37" s="17"/>
      <c r="H37" s="1"/>
      <c r="I37" s="1"/>
    </row>
    <row r="38" spans="1:9" x14ac:dyDescent="0.2">
      <c r="A38" s="7">
        <f t="shared" si="2"/>
        <v>3.5316280936248771E-2</v>
      </c>
      <c r="B38" s="8">
        <f t="shared" ref="B38:B41" si="4">B37+$D$29</f>
        <v>2.8444444444444446</v>
      </c>
      <c r="C38" s="4">
        <v>1</v>
      </c>
      <c r="E38" s="1"/>
      <c r="G38" s="17"/>
      <c r="H38" s="1"/>
      <c r="I38" s="1"/>
    </row>
    <row r="39" spans="1:9" x14ac:dyDescent="0.2">
      <c r="A39" s="7">
        <f t="shared" si="2"/>
        <v>6.6002965107998055E-3</v>
      </c>
      <c r="B39" s="8">
        <f t="shared" si="4"/>
        <v>3.1288888888888891</v>
      </c>
      <c r="C39" s="4">
        <v>2</v>
      </c>
      <c r="E39" s="1"/>
      <c r="G39" s="17"/>
      <c r="H39" s="1"/>
      <c r="I39" s="1"/>
    </row>
    <row r="40" spans="1:9" x14ac:dyDescent="0.2">
      <c r="A40" s="7">
        <f t="shared" si="2"/>
        <v>8.6464467725457406E-4</v>
      </c>
      <c r="B40" s="8">
        <f t="shared" si="4"/>
        <v>3.4133333333333336</v>
      </c>
      <c r="C40" s="4">
        <v>1</v>
      </c>
      <c r="G40" s="17"/>
      <c r="H40" s="1"/>
      <c r="I40" s="1"/>
    </row>
    <row r="41" spans="1:9" x14ac:dyDescent="0.2">
      <c r="A41" s="7">
        <f t="shared" si="2"/>
        <v>7.9395820526581882E-5</v>
      </c>
      <c r="B41" s="8">
        <f t="shared" si="4"/>
        <v>3.6977777777777781</v>
      </c>
      <c r="C41" s="4">
        <v>0</v>
      </c>
      <c r="G41" s="17"/>
      <c r="H41" s="1"/>
      <c r="I41" s="1"/>
    </row>
    <row r="42" spans="1:9" x14ac:dyDescent="0.2">
      <c r="A42" s="7">
        <f t="shared" si="2"/>
        <v>5.110264195163395E-6</v>
      </c>
      <c r="B42" s="8">
        <f t="shared" ref="B42" si="5">B41+$D$29</f>
        <v>3.9822222222222226</v>
      </c>
      <c r="C42" s="4">
        <v>0</v>
      </c>
      <c r="G42" s="17"/>
      <c r="I42" s="1"/>
    </row>
    <row r="43" spans="1:9" x14ac:dyDescent="0.2">
      <c r="G43" s="17"/>
      <c r="I43" s="1"/>
    </row>
    <row r="44" spans="1:9" x14ac:dyDescent="0.2">
      <c r="A44" s="2" t="s">
        <v>179</v>
      </c>
      <c r="B44" s="2" t="s">
        <v>180</v>
      </c>
      <c r="C44" s="2" t="s">
        <v>181</v>
      </c>
      <c r="D44" s="3" t="s">
        <v>182</v>
      </c>
      <c r="G44" s="17"/>
      <c r="I44" s="1"/>
    </row>
    <row r="45" spans="1:9" x14ac:dyDescent="0.2">
      <c r="A45" s="4">
        <f>SKEW(B3:E22)</f>
        <v>1.0417955521191107</v>
      </c>
      <c r="B45" s="5">
        <f>KURT(B3:E22)</f>
        <v>2.0561904417267098</v>
      </c>
      <c r="C45" s="6">
        <f>_xlfn.PERCENTILE.EXC(B28:B42,D29)</f>
        <v>1.0100938271604938</v>
      </c>
      <c r="D45" s="4" t="s">
        <v>183</v>
      </c>
      <c r="E45" s="4">
        <f>_xlfn.QUARTILE.EXC(B3:E22,1)</f>
        <v>1.3250000000000002</v>
      </c>
      <c r="G45" s="17"/>
      <c r="I45" s="1"/>
    </row>
    <row r="46" spans="1:9" x14ac:dyDescent="0.2">
      <c r="D46" s="4" t="s">
        <v>171</v>
      </c>
      <c r="E46" s="4">
        <f>_xlfn.QUARTILE.EXC(B3:E22,2)</f>
        <v>1.59</v>
      </c>
      <c r="G46" s="17"/>
      <c r="I46" s="1"/>
    </row>
    <row r="47" spans="1:9" x14ac:dyDescent="0.2">
      <c r="D47" s="4" t="s">
        <v>184</v>
      </c>
      <c r="E47" s="4">
        <f>_xlfn.QUARTILE.EXC(B3:E22,3)</f>
        <v>1.93</v>
      </c>
      <c r="G47" s="17"/>
      <c r="I47" s="1"/>
    </row>
    <row r="48" spans="1:9" x14ac:dyDescent="0.2">
      <c r="G48" s="17"/>
      <c r="I48" s="1"/>
    </row>
    <row r="49" spans="1:15" x14ac:dyDescent="0.2">
      <c r="G49" s="17"/>
      <c r="I49" s="1"/>
    </row>
    <row r="50" spans="1:15" x14ac:dyDescent="0.2">
      <c r="A50" s="2" t="s">
        <v>185</v>
      </c>
      <c r="B50" s="2" t="s">
        <v>186</v>
      </c>
      <c r="C50" s="2" t="s">
        <v>187</v>
      </c>
      <c r="G50" s="17"/>
      <c r="I50" s="1"/>
    </row>
    <row r="51" spans="1:15" x14ac:dyDescent="0.2">
      <c r="A51" s="4">
        <v>1.85</v>
      </c>
      <c r="B51" s="4">
        <v>2</v>
      </c>
      <c r="C51" s="4">
        <v>2.15</v>
      </c>
      <c r="G51" s="17"/>
      <c r="I51" s="1"/>
    </row>
    <row r="52" spans="1:15" x14ac:dyDescent="0.2">
      <c r="G52" s="17"/>
      <c r="I52" s="1"/>
    </row>
    <row r="54" spans="1:15" x14ac:dyDescent="0.2">
      <c r="A54" s="2" t="s">
        <v>188</v>
      </c>
      <c r="B54" s="2" t="s">
        <v>194</v>
      </c>
      <c r="C54" s="2" t="s">
        <v>195</v>
      </c>
      <c r="D54" s="2" t="s">
        <v>189</v>
      </c>
      <c r="E54" s="2" t="s">
        <v>196</v>
      </c>
      <c r="F54" s="2" t="s">
        <v>190</v>
      </c>
      <c r="G54" s="2" t="s">
        <v>191</v>
      </c>
      <c r="I54" s="2" t="s">
        <v>202</v>
      </c>
      <c r="J54" s="2" t="s">
        <v>207</v>
      </c>
      <c r="K54" s="2" t="s">
        <v>204</v>
      </c>
      <c r="L54" s="2" t="s">
        <v>203</v>
      </c>
      <c r="M54" s="2" t="s">
        <v>206</v>
      </c>
      <c r="N54" s="2" t="s">
        <v>205</v>
      </c>
    </row>
    <row r="55" spans="1:15" x14ac:dyDescent="0.2">
      <c r="A55" s="7">
        <f>(C51-A51)/(6*D25)</f>
        <v>0.1047812123415439</v>
      </c>
      <c r="B55" s="7">
        <f>(A25-A51)/(3*D25)</f>
        <v>-0.14389953161572006</v>
      </c>
      <c r="C55" s="7">
        <f>(C51-A25)/((3*D25))</f>
        <v>0.35346195629880789</v>
      </c>
      <c r="D55" s="13">
        <f>MIN(B55,C55)</f>
        <v>-0.14389953161572006</v>
      </c>
      <c r="E55" s="7">
        <f>SQRT(D25^2+(A25-(0.5*(C51+A51)))^2)</f>
        <v>0.59534974297104948</v>
      </c>
      <c r="F55" s="7">
        <f>(C51-A51)/(E55)</f>
        <v>0.50390548335986796</v>
      </c>
      <c r="G55" s="14"/>
      <c r="I55" s="4">
        <v>0.72899999999999998</v>
      </c>
      <c r="J55" s="4">
        <v>0.88</v>
      </c>
      <c r="K55" s="4">
        <v>0</v>
      </c>
      <c r="L55" s="4">
        <v>2.2822</v>
      </c>
      <c r="M55" s="4">
        <v>0.92130000000000001</v>
      </c>
      <c r="N55" s="4">
        <v>2.0590000000000002</v>
      </c>
      <c r="O55">
        <f>G79/N55</f>
        <v>0.31180184555609525</v>
      </c>
    </row>
    <row r="57" spans="1:15" x14ac:dyDescent="0.2">
      <c r="A57" t="s">
        <v>192</v>
      </c>
      <c r="H57" s="15"/>
      <c r="I57" s="15"/>
      <c r="J57" s="15"/>
      <c r="K57" s="15"/>
      <c r="L57" s="15"/>
      <c r="M57" s="15"/>
    </row>
    <row r="58" spans="1:15" x14ac:dyDescent="0.2">
      <c r="A58" s="4" t="s">
        <v>169</v>
      </c>
      <c r="B58" s="4">
        <v>1</v>
      </c>
      <c r="C58" s="4">
        <v>2</v>
      </c>
      <c r="D58" s="4">
        <v>3</v>
      </c>
      <c r="E58" s="6">
        <v>4</v>
      </c>
      <c r="F58" s="4" t="s">
        <v>197</v>
      </c>
      <c r="G58" s="6" t="s">
        <v>198</v>
      </c>
      <c r="H58" s="15"/>
      <c r="I58" s="20" t="s">
        <v>208</v>
      </c>
      <c r="J58" s="21">
        <f>F79+(I55*G79)</f>
        <v>2.1120180000000004</v>
      </c>
      <c r="K58" s="15"/>
      <c r="L58" s="15"/>
      <c r="M58" s="15"/>
    </row>
    <row r="59" spans="1:15" x14ac:dyDescent="0.2">
      <c r="A59" s="4">
        <v>1</v>
      </c>
      <c r="B59" s="11">
        <v>2.19</v>
      </c>
      <c r="C59" s="11">
        <v>1.68</v>
      </c>
      <c r="D59" s="11">
        <v>2.08</v>
      </c>
      <c r="E59" s="16">
        <v>1.56</v>
      </c>
      <c r="F59" s="4">
        <f>AVERAGE(B59:E59)</f>
        <v>1.8774999999999999</v>
      </c>
      <c r="G59" s="16">
        <f>B59-E59</f>
        <v>0.62999999999999989</v>
      </c>
      <c r="H59" s="17"/>
      <c r="I59" s="20" t="s">
        <v>186</v>
      </c>
      <c r="J59" s="21">
        <f>F79</f>
        <v>1.6440000000000001</v>
      </c>
      <c r="K59" s="17"/>
      <c r="L59" s="17"/>
      <c r="M59" s="17"/>
    </row>
    <row r="60" spans="1:15" x14ac:dyDescent="0.2">
      <c r="A60" s="4">
        <v>2</v>
      </c>
      <c r="B60" s="11">
        <v>1.95</v>
      </c>
      <c r="C60" s="11">
        <v>1.52</v>
      </c>
      <c r="D60" s="11">
        <v>1.1399999999999999</v>
      </c>
      <c r="E60" s="16">
        <v>1.21</v>
      </c>
      <c r="F60" s="4">
        <f t="shared" ref="F60:F78" si="6">AVERAGE(B60:E60)</f>
        <v>1.4549999999999998</v>
      </c>
      <c r="G60" s="6">
        <f>B60-D60</f>
        <v>0.81</v>
      </c>
      <c r="H60" s="17"/>
      <c r="I60" s="20" t="s">
        <v>208</v>
      </c>
      <c r="J60" s="21">
        <f>F79-(I55*G79)</f>
        <v>1.1759820000000001</v>
      </c>
      <c r="K60" s="17"/>
      <c r="L60" s="17"/>
      <c r="M60" s="17"/>
    </row>
    <row r="61" spans="1:15" x14ac:dyDescent="0.2">
      <c r="A61" s="4">
        <v>3</v>
      </c>
      <c r="B61" s="11">
        <v>1.23</v>
      </c>
      <c r="C61" s="4">
        <v>1</v>
      </c>
      <c r="D61" s="11">
        <v>1.52</v>
      </c>
      <c r="E61" s="16">
        <v>1.64</v>
      </c>
      <c r="F61" s="4">
        <f t="shared" si="6"/>
        <v>1.3474999999999999</v>
      </c>
      <c r="G61" s="6">
        <f>E61-C61</f>
        <v>0.6399999999999999</v>
      </c>
      <c r="H61" s="17"/>
      <c r="I61" s="18"/>
      <c r="J61" s="18"/>
      <c r="K61" s="17"/>
      <c r="L61" s="17"/>
      <c r="M61" s="17"/>
    </row>
    <row r="62" spans="1:15" x14ac:dyDescent="0.2">
      <c r="A62" s="4">
        <v>4</v>
      </c>
      <c r="B62" s="11">
        <v>1.04</v>
      </c>
      <c r="C62" s="11">
        <v>1.06</v>
      </c>
      <c r="D62" s="11">
        <v>1.1299999999999999</v>
      </c>
      <c r="E62" s="16">
        <v>1.3</v>
      </c>
      <c r="F62" s="4">
        <f t="shared" si="6"/>
        <v>1.1325000000000001</v>
      </c>
      <c r="G62" s="6">
        <f>E62-B62</f>
        <v>0.26</v>
      </c>
      <c r="H62" s="17"/>
      <c r="I62" s="20" t="s">
        <v>199</v>
      </c>
      <c r="J62" s="21">
        <f>L55*G79</f>
        <v>1.4651724000000004</v>
      </c>
      <c r="K62" s="17"/>
      <c r="L62" s="17"/>
      <c r="M62" s="17"/>
    </row>
    <row r="63" spans="1:15" x14ac:dyDescent="0.2">
      <c r="A63" s="4">
        <v>5</v>
      </c>
      <c r="B63" s="11">
        <v>0.89</v>
      </c>
      <c r="C63" s="11">
        <v>1.52</v>
      </c>
      <c r="D63" s="11">
        <v>1.54</v>
      </c>
      <c r="E63" s="16">
        <v>1.57</v>
      </c>
      <c r="F63" s="4">
        <f t="shared" si="6"/>
        <v>1.3800000000000001</v>
      </c>
      <c r="G63" s="6">
        <f>E63-B63</f>
        <v>0.68</v>
      </c>
      <c r="H63" s="17"/>
      <c r="I63" s="20" t="s">
        <v>200</v>
      </c>
      <c r="J63" s="22">
        <f>G79</f>
        <v>0.64200000000000013</v>
      </c>
      <c r="K63" s="17"/>
      <c r="L63" s="17"/>
      <c r="M63" s="17"/>
    </row>
    <row r="64" spans="1:15" x14ac:dyDescent="0.2">
      <c r="A64" s="4">
        <v>6</v>
      </c>
      <c r="B64" s="11">
        <v>2.2000000000000002</v>
      </c>
      <c r="C64" s="11">
        <v>1.98</v>
      </c>
      <c r="D64" s="11">
        <v>1.87</v>
      </c>
      <c r="E64" s="16">
        <v>2.0299999999999998</v>
      </c>
      <c r="F64" s="4">
        <f t="shared" si="6"/>
        <v>2.02</v>
      </c>
      <c r="G64" s="6">
        <f>B64-D64</f>
        <v>0.33000000000000007</v>
      </c>
      <c r="H64" s="17"/>
      <c r="I64" s="20" t="s">
        <v>201</v>
      </c>
      <c r="J64" s="21">
        <f>K55*G79</f>
        <v>0</v>
      </c>
      <c r="K64" s="17"/>
      <c r="L64" s="17"/>
      <c r="M64" s="17"/>
    </row>
    <row r="65" spans="1:13" x14ac:dyDescent="0.2">
      <c r="A65" s="4">
        <v>7</v>
      </c>
      <c r="B65" s="11">
        <v>2.14</v>
      </c>
      <c r="C65" s="11">
        <v>1.98</v>
      </c>
      <c r="D65" s="11">
        <v>1.17</v>
      </c>
      <c r="E65" s="16">
        <v>1.28</v>
      </c>
      <c r="F65" s="4">
        <f t="shared" si="6"/>
        <v>1.6425000000000001</v>
      </c>
      <c r="G65" s="6">
        <f>B65-D65</f>
        <v>0.9700000000000002</v>
      </c>
      <c r="H65" s="17"/>
      <c r="I65" s="17"/>
      <c r="J65" s="17"/>
      <c r="K65" s="17"/>
      <c r="L65" s="17"/>
      <c r="M65" s="17"/>
    </row>
    <row r="66" spans="1:13" x14ac:dyDescent="0.2">
      <c r="A66" s="4">
        <v>8</v>
      </c>
      <c r="B66" s="11">
        <v>1.99</v>
      </c>
      <c r="C66" s="11">
        <v>1.61</v>
      </c>
      <c r="D66" s="11">
        <v>1.61</v>
      </c>
      <c r="E66" s="16">
        <v>1.68</v>
      </c>
      <c r="F66" s="4">
        <f>AVERAGE(B66:E66)</f>
        <v>1.7224999999999999</v>
      </c>
      <c r="G66" s="6">
        <f>B66-D66</f>
        <v>0.37999999999999989</v>
      </c>
      <c r="H66" s="17"/>
      <c r="I66" s="25"/>
      <c r="J66" s="17"/>
      <c r="K66" s="17"/>
      <c r="L66" s="17"/>
      <c r="M66" s="17"/>
    </row>
    <row r="67" spans="1:13" x14ac:dyDescent="0.2">
      <c r="A67" s="4">
        <v>9</v>
      </c>
      <c r="B67" s="11">
        <v>1.46</v>
      </c>
      <c r="C67" s="11">
        <v>1.62</v>
      </c>
      <c r="D67" s="11">
        <v>1.76</v>
      </c>
      <c r="E67" s="16">
        <v>2.14</v>
      </c>
      <c r="F67" s="4">
        <f t="shared" si="6"/>
        <v>1.7450000000000001</v>
      </c>
      <c r="G67" s="6">
        <f>E67-B67</f>
        <v>0.68000000000000016</v>
      </c>
      <c r="H67" s="17"/>
      <c r="I67" s="23"/>
      <c r="J67" s="24"/>
      <c r="K67" s="17"/>
      <c r="L67" s="17"/>
      <c r="M67" s="17"/>
    </row>
    <row r="68" spans="1:13" x14ac:dyDescent="0.2">
      <c r="A68" s="4">
        <v>10</v>
      </c>
      <c r="B68" s="11">
        <v>1.63</v>
      </c>
      <c r="C68" s="11">
        <v>2.99</v>
      </c>
      <c r="D68" s="11">
        <v>1.97</v>
      </c>
      <c r="E68" s="16">
        <v>1.93</v>
      </c>
      <c r="F68" s="4">
        <f t="shared" si="6"/>
        <v>2.13</v>
      </c>
      <c r="G68" s="6">
        <f>C68-B68</f>
        <v>1.3600000000000003</v>
      </c>
      <c r="H68" s="17"/>
      <c r="I68" s="23"/>
      <c r="J68" s="17"/>
      <c r="K68" s="17"/>
      <c r="L68" s="17"/>
      <c r="M68" s="17"/>
    </row>
    <row r="69" spans="1:13" x14ac:dyDescent="0.2">
      <c r="A69" s="4">
        <v>11</v>
      </c>
      <c r="B69" s="11">
        <v>1.24</v>
      </c>
      <c r="C69" s="11">
        <v>1.29</v>
      </c>
      <c r="D69" s="11">
        <v>1.67</v>
      </c>
      <c r="E69" s="16">
        <v>1.53</v>
      </c>
      <c r="F69" s="4">
        <f t="shared" si="6"/>
        <v>1.4325000000000001</v>
      </c>
      <c r="G69" s="6">
        <f>D69-B69</f>
        <v>0.42999999999999994</v>
      </c>
      <c r="H69" s="17"/>
      <c r="I69" s="23"/>
      <c r="J69" s="24"/>
      <c r="K69" s="17"/>
      <c r="L69" s="17"/>
      <c r="M69" s="17"/>
    </row>
    <row r="70" spans="1:13" x14ac:dyDescent="0.2">
      <c r="A70" s="4">
        <v>12</v>
      </c>
      <c r="B70" s="11">
        <v>1.42</v>
      </c>
      <c r="C70" s="11">
        <v>1.32</v>
      </c>
      <c r="D70" s="11">
        <v>1.37</v>
      </c>
      <c r="E70" s="16">
        <v>1.36</v>
      </c>
      <c r="F70" s="4">
        <f t="shared" si="6"/>
        <v>1.3675000000000002</v>
      </c>
      <c r="G70" s="6">
        <f>B70-C70</f>
        <v>9.9999999999999867E-2</v>
      </c>
      <c r="H70" s="17"/>
      <c r="I70" s="23"/>
      <c r="J70" s="17"/>
      <c r="K70" s="17"/>
      <c r="L70" s="17"/>
      <c r="M70" s="17"/>
    </row>
    <row r="71" spans="1:13" x14ac:dyDescent="0.2">
      <c r="A71" s="4">
        <v>13</v>
      </c>
      <c r="B71" s="11">
        <v>1.86</v>
      </c>
      <c r="C71" s="11">
        <v>3.27</v>
      </c>
      <c r="D71" s="11">
        <v>3.06</v>
      </c>
      <c r="E71" s="16">
        <v>2.5</v>
      </c>
      <c r="F71" s="4">
        <f t="shared" si="6"/>
        <v>2.6724999999999999</v>
      </c>
      <c r="G71" s="6">
        <f>C71-B71</f>
        <v>1.41</v>
      </c>
      <c r="H71" s="17"/>
      <c r="I71" s="23"/>
      <c r="J71" s="17"/>
      <c r="K71" s="17"/>
      <c r="L71" s="17"/>
      <c r="M71" s="17"/>
    </row>
    <row r="72" spans="1:13" x14ac:dyDescent="0.2">
      <c r="A72" s="4">
        <v>14</v>
      </c>
      <c r="B72" s="11">
        <v>1.98</v>
      </c>
      <c r="C72" s="11">
        <v>2.0499999999999998</v>
      </c>
      <c r="D72" s="11">
        <v>1.54</v>
      </c>
      <c r="E72" s="16">
        <v>1.83</v>
      </c>
      <c r="F72" s="4">
        <f t="shared" si="6"/>
        <v>1.8499999999999999</v>
      </c>
      <c r="G72" s="6">
        <f>C72-D72</f>
        <v>0.50999999999999979</v>
      </c>
      <c r="H72" s="17"/>
      <c r="I72" s="23"/>
      <c r="J72" s="17"/>
      <c r="K72" s="17"/>
      <c r="L72" s="17"/>
      <c r="M72" s="17"/>
    </row>
    <row r="73" spans="1:13" x14ac:dyDescent="0.2">
      <c r="A73" s="4">
        <v>15</v>
      </c>
      <c r="B73" s="11">
        <v>1.18</v>
      </c>
      <c r="C73" s="11">
        <v>0.8</v>
      </c>
      <c r="D73" s="11">
        <v>0.71</v>
      </c>
      <c r="E73" s="16">
        <v>0.91</v>
      </c>
      <c r="F73" s="4">
        <f t="shared" si="6"/>
        <v>0.9</v>
      </c>
      <c r="G73" s="6">
        <f>B73-D73</f>
        <v>0.47</v>
      </c>
      <c r="H73" s="17"/>
      <c r="I73" s="23"/>
      <c r="J73" s="17"/>
      <c r="K73" s="17"/>
      <c r="L73" s="17"/>
      <c r="M73" s="17"/>
    </row>
    <row r="74" spans="1:13" x14ac:dyDescent="0.2">
      <c r="A74" s="4">
        <v>16</v>
      </c>
      <c r="B74" s="11">
        <v>1.54</v>
      </c>
      <c r="C74" s="11">
        <v>2.76</v>
      </c>
      <c r="D74" s="11">
        <v>2.0099999999999998</v>
      </c>
      <c r="E74" s="16">
        <v>1.36</v>
      </c>
      <c r="F74" s="4">
        <f t="shared" si="6"/>
        <v>1.9175</v>
      </c>
      <c r="G74" s="6">
        <f>C74-E74</f>
        <v>1.3999999999999997</v>
      </c>
      <c r="H74" s="17"/>
      <c r="I74" s="17"/>
      <c r="J74" s="17"/>
      <c r="K74" s="17"/>
      <c r="L74" s="17"/>
      <c r="M74" s="17"/>
    </row>
    <row r="75" spans="1:13" x14ac:dyDescent="0.2">
      <c r="A75" s="4">
        <v>17</v>
      </c>
      <c r="B75" s="11">
        <v>1.42</v>
      </c>
      <c r="C75" s="11">
        <v>1.46</v>
      </c>
      <c r="D75" s="11">
        <v>1.34</v>
      </c>
      <c r="E75" s="16">
        <v>1.92</v>
      </c>
      <c r="F75" s="4">
        <f t="shared" si="6"/>
        <v>1.5349999999999999</v>
      </c>
      <c r="G75" s="6">
        <f>E75-D75</f>
        <v>0.57999999999999985</v>
      </c>
      <c r="H75" s="17"/>
      <c r="I75" s="17"/>
      <c r="J75" s="17"/>
      <c r="K75" s="17"/>
      <c r="L75" s="17"/>
      <c r="M75" s="17"/>
    </row>
    <row r="76" spans="1:13" x14ac:dyDescent="0.2">
      <c r="A76" s="4">
        <v>18</v>
      </c>
      <c r="B76" s="11">
        <v>1.29</v>
      </c>
      <c r="C76" s="11">
        <v>1.42</v>
      </c>
      <c r="D76" s="11">
        <v>1.53</v>
      </c>
      <c r="E76" s="16">
        <v>1.75</v>
      </c>
      <c r="F76" s="4">
        <f t="shared" si="6"/>
        <v>1.4975000000000001</v>
      </c>
      <c r="G76" s="6">
        <f>E76-B76</f>
        <v>0.45999999999999996</v>
      </c>
      <c r="H76" s="17"/>
      <c r="I76" s="17"/>
      <c r="J76" s="17"/>
      <c r="K76" s="17"/>
      <c r="L76" s="17"/>
      <c r="M76" s="17"/>
    </row>
    <row r="77" spans="1:13" x14ac:dyDescent="0.2">
      <c r="A77" s="4">
        <v>19</v>
      </c>
      <c r="B77" s="11">
        <v>1.73</v>
      </c>
      <c r="C77" s="11">
        <v>1.63</v>
      </c>
      <c r="D77" s="11">
        <v>1.31</v>
      </c>
      <c r="E77" s="16">
        <v>1.42</v>
      </c>
      <c r="F77" s="4">
        <f t="shared" si="6"/>
        <v>1.5225</v>
      </c>
      <c r="G77" s="6">
        <f>B77-D77</f>
        <v>0.41999999999999993</v>
      </c>
      <c r="H77" s="17"/>
      <c r="I77" s="17"/>
      <c r="J77" s="17"/>
      <c r="K77" s="17"/>
      <c r="L77" s="17"/>
      <c r="M77" s="17"/>
    </row>
    <row r="78" spans="1:13" x14ac:dyDescent="0.2">
      <c r="A78" s="4">
        <v>20</v>
      </c>
      <c r="B78" s="11">
        <v>1.62</v>
      </c>
      <c r="C78" s="11">
        <v>1.77</v>
      </c>
      <c r="D78" s="11">
        <v>1.93</v>
      </c>
      <c r="E78" s="16">
        <v>1.61</v>
      </c>
      <c r="F78" s="4">
        <f t="shared" si="6"/>
        <v>1.7325000000000002</v>
      </c>
      <c r="G78" s="6">
        <f>D78-E78</f>
        <v>0.31999999999999984</v>
      </c>
      <c r="H78" s="17"/>
      <c r="I78" s="17"/>
      <c r="J78" s="17"/>
      <c r="K78" s="17"/>
      <c r="L78" s="17"/>
      <c r="M78" s="17"/>
    </row>
    <row r="79" spans="1:13" x14ac:dyDescent="0.2">
      <c r="F79" s="2">
        <f>AVERAGE(F59:F78)</f>
        <v>1.6440000000000001</v>
      </c>
      <c r="G79" s="2">
        <f>AVERAGE(G59:G78)</f>
        <v>0.64200000000000013</v>
      </c>
      <c r="I79" s="15"/>
      <c r="J79" s="15"/>
      <c r="K79" s="15"/>
      <c r="L79" s="15"/>
      <c r="M79" s="15"/>
    </row>
    <row r="80" spans="1:13" x14ac:dyDescent="0.2">
      <c r="I80" s="15"/>
      <c r="J80" s="15"/>
      <c r="K80" s="15"/>
      <c r="L80" s="15"/>
      <c r="M80" s="15"/>
    </row>
    <row r="81" spans="1:17" x14ac:dyDescent="0.2">
      <c r="I81" s="15"/>
      <c r="J81" s="15"/>
      <c r="K81" s="15"/>
      <c r="L81" s="15"/>
      <c r="M81" s="15"/>
      <c r="Q81" s="4"/>
    </row>
    <row r="82" spans="1:17" x14ac:dyDescent="0.2">
      <c r="A82" t="s">
        <v>193</v>
      </c>
      <c r="I82" s="15"/>
      <c r="J82" s="15"/>
      <c r="K82" s="15"/>
      <c r="L82" s="15"/>
      <c r="M82" s="15"/>
    </row>
    <row r="83" spans="1:17" x14ac:dyDescent="0.2">
      <c r="I83" s="15"/>
      <c r="J83" s="15"/>
      <c r="K83" s="15"/>
      <c r="L83" s="15"/>
      <c r="M83" s="15"/>
      <c r="N83" s="15"/>
      <c r="O83" s="15"/>
    </row>
    <row r="84" spans="1:17" x14ac:dyDescent="0.2">
      <c r="A84" s="26" t="s">
        <v>169</v>
      </c>
      <c r="B84" s="26">
        <v>1</v>
      </c>
      <c r="C84" s="26">
        <v>2</v>
      </c>
      <c r="D84" s="26">
        <v>3</v>
      </c>
      <c r="E84" s="26">
        <v>4</v>
      </c>
      <c r="F84" s="26" t="s">
        <v>197</v>
      </c>
      <c r="G84" s="26" t="s">
        <v>173</v>
      </c>
      <c r="I84" s="2" t="s">
        <v>209</v>
      </c>
      <c r="J84" s="2" t="s">
        <v>210</v>
      </c>
      <c r="K84" s="2" t="s">
        <v>211</v>
      </c>
      <c r="N84" s="30"/>
      <c r="O84" s="30"/>
    </row>
    <row r="85" spans="1:17" x14ac:dyDescent="0.2">
      <c r="A85" s="26">
        <v>1</v>
      </c>
      <c r="B85" s="27">
        <v>2.19</v>
      </c>
      <c r="C85" s="27">
        <v>1.68</v>
      </c>
      <c r="D85" s="27">
        <v>2.08</v>
      </c>
      <c r="E85" s="27">
        <v>1.56</v>
      </c>
      <c r="F85" s="26">
        <f>AVERAGE(B85:E85)</f>
        <v>1.8774999999999999</v>
      </c>
      <c r="G85" s="13">
        <f>STDEVA(B85:E85)</f>
        <v>0.30467195473164355</v>
      </c>
      <c r="I85" s="4">
        <v>1.6279999999999999</v>
      </c>
      <c r="J85" s="4">
        <v>0</v>
      </c>
      <c r="K85" s="4">
        <v>2.266</v>
      </c>
      <c r="N85" s="30"/>
      <c r="O85" s="30"/>
      <c r="P85" s="29"/>
    </row>
    <row r="86" spans="1:17" x14ac:dyDescent="0.2">
      <c r="A86" s="26">
        <v>2</v>
      </c>
      <c r="B86" s="27">
        <v>1.95</v>
      </c>
      <c r="C86" s="27">
        <v>1.52</v>
      </c>
      <c r="D86" s="27">
        <v>1.1399999999999999</v>
      </c>
      <c r="E86" s="27">
        <v>1.21</v>
      </c>
      <c r="F86" s="26">
        <f t="shared" ref="F86:F91" si="7">AVERAGE(B86:E86)</f>
        <v>1.4549999999999998</v>
      </c>
      <c r="G86" s="13">
        <f t="shared" ref="G86:G104" si="8">STDEVA(B86:E86)</f>
        <v>0.36900767833023107</v>
      </c>
      <c r="N86" s="15"/>
      <c r="O86" s="15"/>
    </row>
    <row r="87" spans="1:17" x14ac:dyDescent="0.2">
      <c r="A87" s="26">
        <v>3</v>
      </c>
      <c r="B87" s="27">
        <v>1.23</v>
      </c>
      <c r="C87" s="26">
        <v>1</v>
      </c>
      <c r="D87" s="27">
        <v>1.52</v>
      </c>
      <c r="E87" s="27">
        <v>1.64</v>
      </c>
      <c r="F87" s="26">
        <f t="shared" si="7"/>
        <v>1.3474999999999999</v>
      </c>
      <c r="G87" s="13">
        <f t="shared" si="8"/>
        <v>0.28860295678781039</v>
      </c>
      <c r="I87" s="15"/>
      <c r="J87" s="15"/>
      <c r="L87" s="15"/>
      <c r="M87" s="15"/>
      <c r="N87" s="15"/>
    </row>
    <row r="88" spans="1:17" x14ac:dyDescent="0.2">
      <c r="A88" s="26">
        <v>4</v>
      </c>
      <c r="B88" s="27">
        <v>1.04</v>
      </c>
      <c r="C88" s="27">
        <v>1.06</v>
      </c>
      <c r="D88" s="27">
        <v>1.1299999999999999</v>
      </c>
      <c r="E88" s="27">
        <v>1.3</v>
      </c>
      <c r="F88" s="26">
        <f t="shared" si="7"/>
        <v>1.1325000000000001</v>
      </c>
      <c r="G88" s="13">
        <f t="shared" si="8"/>
        <v>0.11814539065631521</v>
      </c>
      <c r="I88" s="20" t="s">
        <v>208</v>
      </c>
      <c r="J88" s="21">
        <f>F105+(I85*G105)</f>
        <v>2.1183670638916676</v>
      </c>
      <c r="L88" s="15"/>
      <c r="M88" s="15"/>
      <c r="N88" s="15"/>
    </row>
    <row r="89" spans="1:17" x14ac:dyDescent="0.2">
      <c r="A89" s="26">
        <v>5</v>
      </c>
      <c r="B89" s="27">
        <v>0.89</v>
      </c>
      <c r="C89" s="27">
        <v>1.52</v>
      </c>
      <c r="D89" s="27">
        <v>1.54</v>
      </c>
      <c r="E89" s="27">
        <v>1.57</v>
      </c>
      <c r="F89" s="26">
        <f t="shared" si="7"/>
        <v>1.3800000000000001</v>
      </c>
      <c r="G89" s="13">
        <f t="shared" si="8"/>
        <v>0.32731228717133876</v>
      </c>
      <c r="I89" s="20" t="s">
        <v>186</v>
      </c>
      <c r="J89" s="21">
        <f>F105</f>
        <v>1.6440000000000001</v>
      </c>
      <c r="L89" s="17"/>
      <c r="M89" s="17"/>
      <c r="N89" s="17"/>
    </row>
    <row r="90" spans="1:17" x14ac:dyDescent="0.2">
      <c r="A90" s="26">
        <v>6</v>
      </c>
      <c r="B90" s="27">
        <v>2.2000000000000002</v>
      </c>
      <c r="C90" s="27">
        <v>1.98</v>
      </c>
      <c r="D90" s="27">
        <v>1.87</v>
      </c>
      <c r="E90" s="27">
        <v>2.0299999999999998</v>
      </c>
      <c r="F90" s="26">
        <f t="shared" si="7"/>
        <v>2.02</v>
      </c>
      <c r="G90" s="13">
        <f t="shared" si="8"/>
        <v>0.13735598518691014</v>
      </c>
      <c r="I90" s="20" t="s">
        <v>208</v>
      </c>
      <c r="J90" s="21">
        <f>F105-(I85*G105)</f>
        <v>1.1696329361083326</v>
      </c>
      <c r="L90" s="17"/>
      <c r="M90" s="17"/>
      <c r="N90" s="17"/>
    </row>
    <row r="91" spans="1:17" x14ac:dyDescent="0.2">
      <c r="A91" s="26">
        <v>7</v>
      </c>
      <c r="B91" s="27">
        <v>2.14</v>
      </c>
      <c r="C91" s="27">
        <v>1.98</v>
      </c>
      <c r="D91" s="27">
        <v>1.17</v>
      </c>
      <c r="E91" s="27">
        <v>1.28</v>
      </c>
      <c r="F91" s="26">
        <f t="shared" si="7"/>
        <v>1.6425000000000001</v>
      </c>
      <c r="G91" s="13">
        <f>STDEVA(B91:E91)</f>
        <v>0.48856081163624521</v>
      </c>
      <c r="I91" s="18"/>
      <c r="J91" s="18"/>
      <c r="L91" s="17"/>
      <c r="M91" s="17"/>
      <c r="N91" s="17"/>
    </row>
    <row r="92" spans="1:17" x14ac:dyDescent="0.2">
      <c r="A92" s="26">
        <v>8</v>
      </c>
      <c r="B92" s="27">
        <v>1.99</v>
      </c>
      <c r="C92" s="27">
        <v>1.61</v>
      </c>
      <c r="D92" s="27">
        <v>1.61</v>
      </c>
      <c r="E92" s="27">
        <v>1.68</v>
      </c>
      <c r="F92" s="26">
        <f>AVERAGE(B92:E92)</f>
        <v>1.7224999999999999</v>
      </c>
      <c r="G92" s="13">
        <f t="shared" si="8"/>
        <v>0.18136059844041827</v>
      </c>
      <c r="L92" s="17"/>
      <c r="M92" s="17"/>
      <c r="N92" s="17"/>
    </row>
    <row r="93" spans="1:17" x14ac:dyDescent="0.2">
      <c r="A93" s="26">
        <v>9</v>
      </c>
      <c r="B93" s="27">
        <v>1.46</v>
      </c>
      <c r="C93" s="27">
        <v>1.62</v>
      </c>
      <c r="D93" s="27">
        <v>1.76</v>
      </c>
      <c r="E93" s="27">
        <v>2.14</v>
      </c>
      <c r="F93" s="26">
        <f t="shared" ref="F93:F104" si="9">AVERAGE(B93:E93)</f>
        <v>1.7450000000000001</v>
      </c>
      <c r="G93" s="13">
        <f t="shared" si="8"/>
        <v>0.29045940622859168</v>
      </c>
      <c r="I93" s="20" t="s">
        <v>212</v>
      </c>
      <c r="J93" s="21">
        <f>K85*G105</f>
        <v>0.66026767001137499</v>
      </c>
      <c r="L93" s="17"/>
      <c r="M93" s="17"/>
      <c r="N93" s="17"/>
    </row>
    <row r="94" spans="1:17" x14ac:dyDescent="0.2">
      <c r="A94" s="26">
        <v>10</v>
      </c>
      <c r="B94" s="27">
        <v>1.63</v>
      </c>
      <c r="C94" s="27">
        <v>2.99</v>
      </c>
      <c r="D94" s="27">
        <v>1.97</v>
      </c>
      <c r="E94" s="27">
        <v>1.93</v>
      </c>
      <c r="F94" s="26">
        <f>AVERAGE(B94:E94)</f>
        <v>2.13</v>
      </c>
      <c r="G94" s="13">
        <f t="shared" si="8"/>
        <v>0.59307110310091438</v>
      </c>
      <c r="I94" s="20" t="s">
        <v>187</v>
      </c>
      <c r="J94" s="22">
        <f>G105</f>
        <v>0.29138026037571713</v>
      </c>
      <c r="L94" s="17"/>
      <c r="M94" s="17"/>
    </row>
    <row r="95" spans="1:17" x14ac:dyDescent="0.2">
      <c r="A95" s="26">
        <v>11</v>
      </c>
      <c r="B95" s="27">
        <v>1.24</v>
      </c>
      <c r="C95" s="27">
        <v>1.29</v>
      </c>
      <c r="D95" s="27">
        <v>1.67</v>
      </c>
      <c r="E95" s="27">
        <v>1.53</v>
      </c>
      <c r="F95" s="26">
        <f t="shared" si="9"/>
        <v>1.4325000000000001</v>
      </c>
      <c r="G95" s="13">
        <f t="shared" si="8"/>
        <v>0.20271079563423977</v>
      </c>
      <c r="I95" s="20" t="s">
        <v>213</v>
      </c>
      <c r="J95" s="21">
        <f>J85*G105</f>
        <v>0</v>
      </c>
    </row>
    <row r="96" spans="1:17" x14ac:dyDescent="0.2">
      <c r="A96" s="26">
        <v>12</v>
      </c>
      <c r="B96" s="27">
        <v>1.42</v>
      </c>
      <c r="C96" s="27">
        <v>1.32</v>
      </c>
      <c r="D96" s="27">
        <v>1.37</v>
      </c>
      <c r="E96" s="27">
        <v>1.36</v>
      </c>
      <c r="F96" s="26">
        <f t="shared" si="9"/>
        <v>1.3675000000000002</v>
      </c>
      <c r="G96" s="13">
        <f t="shared" si="8"/>
        <v>4.1129875597510156E-2</v>
      </c>
    </row>
    <row r="97" spans="1:11" x14ac:dyDescent="0.2">
      <c r="A97" s="26">
        <v>13</v>
      </c>
      <c r="B97" s="27">
        <v>1.86</v>
      </c>
      <c r="C97" s="27">
        <v>3.27</v>
      </c>
      <c r="D97" s="27">
        <v>3.06</v>
      </c>
      <c r="E97" s="27">
        <v>2.5</v>
      </c>
      <c r="F97" s="26">
        <f t="shared" si="9"/>
        <v>2.6724999999999999</v>
      </c>
      <c r="G97" s="13">
        <f t="shared" si="8"/>
        <v>0.63168425657127292</v>
      </c>
    </row>
    <row r="98" spans="1:11" x14ac:dyDescent="0.2">
      <c r="A98" s="26">
        <v>14</v>
      </c>
      <c r="B98" s="27">
        <v>1.98</v>
      </c>
      <c r="C98" s="27">
        <v>2.0499999999999998</v>
      </c>
      <c r="D98" s="27">
        <v>1.54</v>
      </c>
      <c r="E98" s="27">
        <v>1.83</v>
      </c>
      <c r="F98" s="26">
        <f t="shared" si="9"/>
        <v>1.8499999999999999</v>
      </c>
      <c r="G98" s="13">
        <f t="shared" si="8"/>
        <v>0.22612680808195604</v>
      </c>
    </row>
    <row r="99" spans="1:11" x14ac:dyDescent="0.2">
      <c r="A99" s="26">
        <v>15</v>
      </c>
      <c r="B99" s="27">
        <v>1.18</v>
      </c>
      <c r="C99" s="27">
        <v>0.8</v>
      </c>
      <c r="D99" s="27">
        <v>0.71</v>
      </c>
      <c r="E99" s="27">
        <v>0.91</v>
      </c>
      <c r="F99" s="26">
        <f t="shared" si="9"/>
        <v>0.9</v>
      </c>
      <c r="G99" s="13">
        <f t="shared" si="8"/>
        <v>0.20379728490177032</v>
      </c>
    </row>
    <row r="100" spans="1:11" x14ac:dyDescent="0.2">
      <c r="A100" s="26">
        <v>16</v>
      </c>
      <c r="B100" s="27">
        <v>1.54</v>
      </c>
      <c r="C100" s="27">
        <v>2.76</v>
      </c>
      <c r="D100" s="27">
        <v>2.0099999999999998</v>
      </c>
      <c r="E100" s="27">
        <v>1.36</v>
      </c>
      <c r="F100" s="26">
        <f t="shared" si="9"/>
        <v>1.9175</v>
      </c>
      <c r="G100" s="13">
        <f t="shared" si="8"/>
        <v>0.62494666439091651</v>
      </c>
    </row>
    <row r="101" spans="1:11" x14ac:dyDescent="0.2">
      <c r="A101" s="26">
        <v>17</v>
      </c>
      <c r="B101" s="27">
        <v>1.42</v>
      </c>
      <c r="C101" s="27">
        <v>1.46</v>
      </c>
      <c r="D101" s="27">
        <v>1.34</v>
      </c>
      <c r="E101" s="27">
        <v>1.92</v>
      </c>
      <c r="F101" s="26">
        <f t="shared" si="9"/>
        <v>1.5349999999999999</v>
      </c>
      <c r="G101" s="13">
        <f t="shared" si="8"/>
        <v>0.26147020225384499</v>
      </c>
    </row>
    <row r="102" spans="1:11" x14ac:dyDescent="0.2">
      <c r="A102" s="26">
        <v>18</v>
      </c>
      <c r="B102" s="27">
        <v>1.29</v>
      </c>
      <c r="C102" s="27">
        <v>1.42</v>
      </c>
      <c r="D102" s="27">
        <v>1.53</v>
      </c>
      <c r="E102" s="27">
        <v>1.75</v>
      </c>
      <c r="F102" s="26">
        <f t="shared" si="9"/>
        <v>1.4975000000000001</v>
      </c>
      <c r="G102" s="13">
        <f t="shared" si="8"/>
        <v>0.19482898483883962</v>
      </c>
    </row>
    <row r="103" spans="1:11" x14ac:dyDescent="0.2">
      <c r="A103" s="26">
        <v>19</v>
      </c>
      <c r="B103" s="27">
        <v>1.73</v>
      </c>
      <c r="C103" s="27">
        <v>1.63</v>
      </c>
      <c r="D103" s="27">
        <v>1.31</v>
      </c>
      <c r="E103" s="27">
        <v>1.42</v>
      </c>
      <c r="F103" s="26">
        <f t="shared" si="9"/>
        <v>1.5225</v>
      </c>
      <c r="G103" s="13">
        <f t="shared" si="8"/>
        <v>0.19172462891692818</v>
      </c>
    </row>
    <row r="104" spans="1:11" x14ac:dyDescent="0.2">
      <c r="A104" s="26">
        <v>20</v>
      </c>
      <c r="B104" s="27">
        <v>1.62</v>
      </c>
      <c r="C104" s="27">
        <v>1.77</v>
      </c>
      <c r="D104" s="27">
        <v>1.93</v>
      </c>
      <c r="E104" s="27">
        <v>1.61</v>
      </c>
      <c r="F104" s="26">
        <f t="shared" si="9"/>
        <v>1.7325000000000002</v>
      </c>
      <c r="G104" s="13">
        <f t="shared" si="8"/>
        <v>0.15063753405664421</v>
      </c>
    </row>
    <row r="105" spans="1:11" x14ac:dyDescent="0.2">
      <c r="A105" s="26"/>
      <c r="B105" s="26"/>
      <c r="C105" s="26"/>
      <c r="D105" s="26"/>
      <c r="E105" s="26"/>
      <c r="F105" s="2">
        <f>AVERAGE(F85:F104)</f>
        <v>1.6440000000000001</v>
      </c>
      <c r="G105" s="2">
        <f>AVERAGE(G85:G104)</f>
        <v>0.29138026037571713</v>
      </c>
    </row>
    <row r="108" spans="1:11" x14ac:dyDescent="0.2">
      <c r="A108">
        <v>50</v>
      </c>
      <c r="B108">
        <v>41</v>
      </c>
      <c r="C108">
        <v>21</v>
      </c>
      <c r="K108" s="28"/>
    </row>
  </sheetData>
  <sortState xmlns:xlrd2="http://schemas.microsoft.com/office/spreadsheetml/2017/richdata2" ref="Q1:Q81">
    <sortCondition ref="Q1:Q81"/>
  </sortState>
  <pageMargins left="0.7" right="0.7" top="0.75" bottom="0.75" header="0.3" footer="0.3"/>
  <ignoredErrors>
    <ignoredError sqref="F85:F93 F95:F104" formulaRange="1"/>
  </ignoredError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E058A-C915-AB49-9465-E0EE5F461B5C}">
  <dimension ref="A1:P112"/>
  <sheetViews>
    <sheetView zoomScale="160" zoomScaleNormal="160" workbookViewId="0">
      <selection activeCell="C36" sqref="B35:C36"/>
    </sheetView>
  </sheetViews>
  <sheetFormatPr baseColWidth="10" defaultRowHeight="15" x14ac:dyDescent="0.2"/>
  <cols>
    <col min="4" max="4" width="15.6640625" bestFit="1" customWidth="1"/>
    <col min="15" max="15" width="12.1640625" bestFit="1" customWidth="1"/>
  </cols>
  <sheetData>
    <row r="1" spans="1:9" x14ac:dyDescent="0.2">
      <c r="B1" t="s">
        <v>12</v>
      </c>
      <c r="F1" s="1"/>
      <c r="G1" s="1"/>
    </row>
    <row r="2" spans="1:9" x14ac:dyDescent="0.2">
      <c r="A2" s="4" t="s">
        <v>169</v>
      </c>
      <c r="B2" s="4">
        <v>1</v>
      </c>
      <c r="C2" s="4">
        <v>2</v>
      </c>
      <c r="D2" s="4">
        <v>3</v>
      </c>
      <c r="E2" s="4">
        <v>4</v>
      </c>
      <c r="F2" s="1"/>
      <c r="G2" s="1"/>
      <c r="H2" s="1"/>
      <c r="I2" s="1"/>
    </row>
    <row r="3" spans="1:9" x14ac:dyDescent="0.2">
      <c r="A3" s="4">
        <v>1</v>
      </c>
      <c r="B3" s="1">
        <v>8.8000000000000007</v>
      </c>
      <c r="C3" s="1">
        <v>7.06</v>
      </c>
      <c r="D3" s="1">
        <v>5.78</v>
      </c>
      <c r="E3" s="1">
        <v>7.02</v>
      </c>
      <c r="F3" s="1"/>
      <c r="G3" s="1"/>
      <c r="H3" s="1"/>
      <c r="I3" s="1"/>
    </row>
    <row r="4" spans="1:9" x14ac:dyDescent="0.2">
      <c r="A4" s="4">
        <v>2</v>
      </c>
      <c r="B4" s="1">
        <v>7.62</v>
      </c>
      <c r="C4" s="43">
        <v>4.7</v>
      </c>
      <c r="D4" s="1">
        <v>6.73</v>
      </c>
      <c r="E4" s="1">
        <v>8.17</v>
      </c>
      <c r="F4" s="1"/>
      <c r="G4" s="1"/>
      <c r="H4" s="1"/>
      <c r="I4" s="1"/>
    </row>
    <row r="5" spans="1:9" x14ac:dyDescent="0.2">
      <c r="A5" s="4">
        <v>3</v>
      </c>
      <c r="B5" s="1">
        <v>8.1</v>
      </c>
      <c r="C5" s="1">
        <v>6.25</v>
      </c>
      <c r="D5" s="1">
        <v>7.44</v>
      </c>
      <c r="E5" s="1">
        <v>9.23</v>
      </c>
      <c r="F5" s="1"/>
      <c r="G5" s="1"/>
      <c r="H5" s="1"/>
      <c r="I5" s="1"/>
    </row>
    <row r="6" spans="1:9" x14ac:dyDescent="0.2">
      <c r="A6" s="4">
        <v>4</v>
      </c>
      <c r="B6" s="1">
        <v>7.7</v>
      </c>
      <c r="C6" s="1">
        <v>7.23</v>
      </c>
      <c r="D6" s="1">
        <v>6.94</v>
      </c>
      <c r="E6" s="1">
        <v>7.78</v>
      </c>
      <c r="F6" s="1"/>
      <c r="G6" s="1"/>
    </row>
    <row r="7" spans="1:9" x14ac:dyDescent="0.2">
      <c r="A7" s="4">
        <v>5</v>
      </c>
      <c r="B7" s="1">
        <v>6.51</v>
      </c>
      <c r="C7" s="1">
        <v>8.02</v>
      </c>
      <c r="D7" s="1">
        <v>7.67</v>
      </c>
      <c r="E7" s="1">
        <v>5.52</v>
      </c>
      <c r="F7" s="1"/>
      <c r="G7" s="1"/>
      <c r="H7" s="1"/>
      <c r="I7" s="1"/>
    </row>
    <row r="8" spans="1:9" x14ac:dyDescent="0.2">
      <c r="A8" s="4">
        <v>6</v>
      </c>
      <c r="B8" s="1">
        <v>10.85</v>
      </c>
      <c r="C8" s="1">
        <v>10.34</v>
      </c>
      <c r="D8" s="1">
        <v>8.35</v>
      </c>
      <c r="E8" s="1">
        <v>9.32</v>
      </c>
      <c r="F8" s="1"/>
      <c r="G8" s="1"/>
      <c r="H8" s="1"/>
      <c r="I8" s="1"/>
    </row>
    <row r="9" spans="1:9" x14ac:dyDescent="0.2">
      <c r="A9" s="4">
        <v>7</v>
      </c>
      <c r="B9" s="1">
        <v>8.09</v>
      </c>
      <c r="C9" s="1">
        <v>9.0500000000000007</v>
      </c>
      <c r="D9" s="1">
        <v>9.6199999999999992</v>
      </c>
      <c r="E9" s="1">
        <v>7.54</v>
      </c>
      <c r="F9" s="1"/>
      <c r="G9" s="1"/>
      <c r="H9" s="1"/>
      <c r="I9" s="1"/>
    </row>
    <row r="10" spans="1:9" x14ac:dyDescent="0.2">
      <c r="A10" s="4">
        <v>8</v>
      </c>
      <c r="B10" s="43">
        <v>4.51</v>
      </c>
      <c r="C10" s="1">
        <v>8.27</v>
      </c>
      <c r="D10" s="1">
        <v>9.6999999999999993</v>
      </c>
      <c r="E10" s="1">
        <v>9.01</v>
      </c>
      <c r="F10" s="1"/>
      <c r="G10" s="1"/>
      <c r="H10" s="1"/>
      <c r="I10" s="1"/>
    </row>
    <row r="11" spans="1:9" x14ac:dyDescent="0.2">
      <c r="A11" s="4">
        <v>9</v>
      </c>
      <c r="B11" s="1">
        <v>7.1</v>
      </c>
      <c r="C11" s="1">
        <v>5.81</v>
      </c>
      <c r="D11" s="1">
        <v>8.2100000000000009</v>
      </c>
      <c r="E11" s="1">
        <v>6.18</v>
      </c>
      <c r="F11" s="1"/>
      <c r="G11" s="1"/>
      <c r="H11" s="1"/>
      <c r="I11" s="1"/>
    </row>
    <row r="12" spans="1:9" x14ac:dyDescent="0.2">
      <c r="A12" s="4">
        <v>10</v>
      </c>
      <c r="B12" s="1">
        <v>7.93</v>
      </c>
      <c r="C12" s="1">
        <v>9.5299999999999994</v>
      </c>
      <c r="D12" s="1">
        <v>7.6</v>
      </c>
      <c r="E12" s="1">
        <v>7.96</v>
      </c>
      <c r="G12" s="1"/>
      <c r="H12" s="1"/>
      <c r="I12" s="1"/>
    </row>
    <row r="13" spans="1:9" x14ac:dyDescent="0.2">
      <c r="A13" s="4">
        <v>11</v>
      </c>
      <c r="B13" s="1">
        <v>6.78</v>
      </c>
      <c r="C13" s="1">
        <v>7.06</v>
      </c>
      <c r="D13" s="1">
        <v>6.31</v>
      </c>
      <c r="E13" s="1">
        <v>7.16</v>
      </c>
      <c r="G13" s="1"/>
      <c r="H13" s="1"/>
      <c r="I13" s="1"/>
    </row>
    <row r="14" spans="1:9" x14ac:dyDescent="0.2">
      <c r="A14" s="4">
        <v>12</v>
      </c>
      <c r="B14">
        <v>6</v>
      </c>
      <c r="C14" s="1">
        <v>5.97</v>
      </c>
      <c r="D14" s="1">
        <v>5.64</v>
      </c>
      <c r="E14" s="1">
        <v>6.02</v>
      </c>
      <c r="G14" s="1"/>
      <c r="H14" s="1"/>
      <c r="I14" s="1"/>
    </row>
    <row r="15" spans="1:9" x14ac:dyDescent="0.2">
      <c r="A15" s="4">
        <v>13</v>
      </c>
      <c r="B15" s="1">
        <v>10.199999999999999</v>
      </c>
      <c r="C15" s="1">
        <v>6.98</v>
      </c>
      <c r="D15" s="1">
        <v>10.8</v>
      </c>
      <c r="E15">
        <v>7</v>
      </c>
      <c r="G15" s="1"/>
      <c r="H15" s="1"/>
      <c r="I15" s="1"/>
    </row>
    <row r="16" spans="1:9" x14ac:dyDescent="0.2">
      <c r="A16" s="4">
        <v>14</v>
      </c>
      <c r="B16" s="1">
        <v>7.64</v>
      </c>
      <c r="C16" s="1">
        <v>8.3000000000000007</v>
      </c>
      <c r="D16">
        <v>6</v>
      </c>
      <c r="E16" s="1">
        <v>7.46</v>
      </c>
      <c r="G16" s="1"/>
      <c r="H16" s="1"/>
      <c r="I16" s="1"/>
    </row>
    <row r="17" spans="1:9" x14ac:dyDescent="0.2">
      <c r="A17" s="4">
        <v>15</v>
      </c>
      <c r="B17" s="43">
        <v>3.79</v>
      </c>
      <c r="C17" s="43">
        <v>3.44</v>
      </c>
      <c r="D17" s="43">
        <v>3.35</v>
      </c>
      <c r="E17" s="43">
        <v>3.78</v>
      </c>
      <c r="G17" s="1"/>
      <c r="H17" s="1"/>
      <c r="I17" s="1"/>
    </row>
    <row r="18" spans="1:9" x14ac:dyDescent="0.2">
      <c r="A18" s="4">
        <v>16</v>
      </c>
      <c r="B18" s="1">
        <v>6.62</v>
      </c>
      <c r="C18" s="1">
        <v>10.9</v>
      </c>
      <c r="D18" s="1">
        <v>7.21</v>
      </c>
      <c r="E18" s="1">
        <v>6.68</v>
      </c>
      <c r="G18" s="1"/>
      <c r="H18" s="1"/>
      <c r="I18" s="1"/>
    </row>
    <row r="19" spans="1:9" x14ac:dyDescent="0.2">
      <c r="A19" s="4">
        <v>17</v>
      </c>
      <c r="B19" s="1">
        <v>7.49</v>
      </c>
      <c r="C19" s="1">
        <v>8.42</v>
      </c>
      <c r="D19" s="1">
        <v>7.89</v>
      </c>
      <c r="E19" s="1">
        <v>8.74</v>
      </c>
      <c r="G19" s="1"/>
      <c r="H19" s="1"/>
      <c r="I19" s="1"/>
    </row>
    <row r="20" spans="1:9" x14ac:dyDescent="0.2">
      <c r="A20" s="4">
        <v>18</v>
      </c>
      <c r="B20" s="1">
        <v>5.79</v>
      </c>
      <c r="C20" s="1">
        <v>6.12</v>
      </c>
      <c r="D20" s="1">
        <v>7.47</v>
      </c>
      <c r="E20" s="1">
        <v>6.5</v>
      </c>
      <c r="G20" s="1"/>
      <c r="H20" s="1"/>
      <c r="I20" s="1"/>
    </row>
    <row r="21" spans="1:9" x14ac:dyDescent="0.2">
      <c r="A21" s="4">
        <v>19</v>
      </c>
      <c r="B21" s="1">
        <v>6.77</v>
      </c>
      <c r="C21" s="1">
        <v>8.7100000000000009</v>
      </c>
      <c r="D21" s="1">
        <v>6.67</v>
      </c>
      <c r="E21" s="1">
        <v>7.57</v>
      </c>
      <c r="G21" s="1"/>
      <c r="H21" s="1"/>
      <c r="I21" s="1"/>
    </row>
    <row r="22" spans="1:9" x14ac:dyDescent="0.2">
      <c r="A22" s="4">
        <v>20</v>
      </c>
      <c r="B22" s="1">
        <v>8.02</v>
      </c>
      <c r="C22" s="1">
        <v>8.3800000000000008</v>
      </c>
      <c r="D22" s="1">
        <v>7.54</v>
      </c>
      <c r="E22" s="1">
        <v>7.83</v>
      </c>
      <c r="G22" s="1"/>
      <c r="H22" s="1"/>
      <c r="I22" s="1"/>
    </row>
    <row r="23" spans="1:9" x14ac:dyDescent="0.2">
      <c r="G23" s="1"/>
      <c r="H23" s="1"/>
      <c r="I23" s="1"/>
    </row>
    <row r="24" spans="1:9" x14ac:dyDescent="0.2">
      <c r="A24" s="2" t="s">
        <v>170</v>
      </c>
      <c r="B24" s="2" t="s">
        <v>171</v>
      </c>
      <c r="C24" s="2" t="s">
        <v>172</v>
      </c>
      <c r="D24" s="2" t="s">
        <v>173</v>
      </c>
      <c r="E24" s="12"/>
      <c r="G24" s="1"/>
      <c r="H24" s="1"/>
      <c r="I24" s="1"/>
    </row>
    <row r="25" spans="1:9" x14ac:dyDescent="0.2">
      <c r="A25" s="4">
        <f>AVERAGE(B3:E22)</f>
        <v>7.3780000000000001</v>
      </c>
      <c r="B25" s="6">
        <f>MEDIAN(B3:E22)</f>
        <v>7.48</v>
      </c>
      <c r="C25" s="4" cm="1">
        <f t="array" ref="C25:C28">_xlfn.MODE.MULT(B3:E22)</f>
        <v>7.06</v>
      </c>
      <c r="D25" s="32">
        <f>STDEVA(B3:E22)</f>
        <v>1.5955701334109187</v>
      </c>
      <c r="G25" s="1"/>
      <c r="H25" s="1"/>
      <c r="I25" s="1"/>
    </row>
    <row r="26" spans="1:9" x14ac:dyDescent="0.2">
      <c r="A26" s="15"/>
      <c r="B26" s="15"/>
      <c r="C26" s="4">
        <v>8.02</v>
      </c>
      <c r="D26" s="31"/>
      <c r="G26" s="1"/>
      <c r="H26" s="1"/>
      <c r="I26" s="1"/>
    </row>
    <row r="27" spans="1:9" x14ac:dyDescent="0.2">
      <c r="A27" s="15"/>
      <c r="B27" s="15"/>
      <c r="C27" s="4">
        <v>7.54</v>
      </c>
      <c r="D27" s="31"/>
      <c r="G27" s="1"/>
      <c r="H27" s="1"/>
      <c r="I27" s="1"/>
    </row>
    <row r="28" spans="1:9" x14ac:dyDescent="0.2">
      <c r="A28" s="15"/>
      <c r="B28" s="15"/>
      <c r="C28" s="4">
        <v>6</v>
      </c>
      <c r="D28" s="31"/>
      <c r="G28" s="1"/>
      <c r="H28" s="1"/>
      <c r="I28" s="1"/>
    </row>
    <row r="29" spans="1:9" x14ac:dyDescent="0.2">
      <c r="G29" s="1"/>
      <c r="H29" s="1"/>
      <c r="I29" s="1"/>
    </row>
    <row r="30" spans="1:9" x14ac:dyDescent="0.2">
      <c r="A30" s="2" t="s">
        <v>174</v>
      </c>
      <c r="B30" s="2" t="s">
        <v>175</v>
      </c>
      <c r="C30" s="2" t="s">
        <v>176</v>
      </c>
      <c r="D30" s="2" t="s">
        <v>177</v>
      </c>
      <c r="E30" s="9" t="s">
        <v>178</v>
      </c>
      <c r="G30" s="1"/>
      <c r="H30" s="1"/>
      <c r="I30" s="1"/>
    </row>
    <row r="31" spans="1:9" x14ac:dyDescent="0.2">
      <c r="A31" s="33">
        <f>_xlfn.NORM.DIST(B31,$A$25,$D$25,FALSE)</f>
        <v>5.6882937047004601E-6</v>
      </c>
      <c r="B31" s="4">
        <v>0</v>
      </c>
      <c r="C31" s="4">
        <v>0</v>
      </c>
      <c r="D31" s="4">
        <f>C18-D17</f>
        <v>7.5500000000000007</v>
      </c>
      <c r="E31" s="10">
        <f>SQRT(80)</f>
        <v>8.9442719099991592</v>
      </c>
      <c r="G31" s="1"/>
      <c r="H31" s="1"/>
      <c r="I31" s="1"/>
    </row>
    <row r="32" spans="1:9" x14ac:dyDescent="0.2">
      <c r="A32" s="33">
        <f>_xlfn.NORM.DIST(B32,$A$25,$D$25,FALSE)</f>
        <v>5.6336651729253068E-5</v>
      </c>
      <c r="B32" s="8">
        <f t="shared" ref="B32:B45" si="0">B31+$D$32</f>
        <v>0.83888888888888902</v>
      </c>
      <c r="C32" s="4">
        <v>0</v>
      </c>
      <c r="D32" s="8">
        <f>D31/9</f>
        <v>0.83888888888888902</v>
      </c>
      <c r="G32" s="1"/>
      <c r="H32" s="1"/>
      <c r="I32" s="1"/>
    </row>
    <row r="33" spans="1:9" x14ac:dyDescent="0.2">
      <c r="A33" s="33">
        <f>_xlfn.NORM.DIST(B33,$A$25,$D$25,FALSE)</f>
        <v>4.2320448644278422E-4</v>
      </c>
      <c r="B33" s="8">
        <f t="shared" si="0"/>
        <v>1.677777777777778</v>
      </c>
      <c r="C33" s="4">
        <v>0</v>
      </c>
      <c r="G33" s="1"/>
      <c r="H33" s="1"/>
      <c r="I33" s="1"/>
    </row>
    <row r="34" spans="1:9" x14ac:dyDescent="0.2">
      <c r="A34" s="33">
        <f t="shared" ref="A34:A45" si="1">_xlfn.NORM.DIST(B34,$A$25,$D$25,FALSE)</f>
        <v>2.411346970598964E-3</v>
      </c>
      <c r="B34" s="8">
        <f t="shared" si="0"/>
        <v>2.5166666666666671</v>
      </c>
      <c r="C34" s="4">
        <v>0</v>
      </c>
      <c r="G34" s="1"/>
      <c r="H34" s="1"/>
      <c r="I34" s="1"/>
    </row>
    <row r="35" spans="1:9" x14ac:dyDescent="0.2">
      <c r="A35" s="33">
        <f t="shared" si="1"/>
        <v>1.0421239099466722E-2</v>
      </c>
      <c r="B35" s="8">
        <f>B34+$D$32</f>
        <v>3.3555555555555561</v>
      </c>
      <c r="C35" s="4">
        <v>1</v>
      </c>
      <c r="G35" s="1"/>
      <c r="H35" s="1"/>
      <c r="I35" s="1"/>
    </row>
    <row r="36" spans="1:9" x14ac:dyDescent="0.2">
      <c r="A36" s="33">
        <f t="shared" si="1"/>
        <v>8.1582471548327068E-2</v>
      </c>
      <c r="B36" s="8">
        <v>4.99</v>
      </c>
      <c r="C36" s="4">
        <v>5</v>
      </c>
      <c r="G36" s="1"/>
      <c r="H36" s="1"/>
      <c r="I36" s="1"/>
    </row>
    <row r="37" spans="1:9" x14ac:dyDescent="0.2">
      <c r="A37" s="33">
        <f t="shared" si="1"/>
        <v>0.15606603423035478</v>
      </c>
      <c r="B37" s="8">
        <f t="shared" si="0"/>
        <v>5.8288888888888888</v>
      </c>
      <c r="C37" s="4">
        <v>5</v>
      </c>
      <c r="G37" s="1"/>
      <c r="H37" s="1"/>
      <c r="I37" s="1"/>
    </row>
    <row r="38" spans="1:9" x14ac:dyDescent="0.2">
      <c r="A38" s="33">
        <f t="shared" si="1"/>
        <v>0.22644886219387023</v>
      </c>
      <c r="B38" s="8">
        <f t="shared" si="0"/>
        <v>6.6677777777777774</v>
      </c>
      <c r="C38" s="4">
        <v>12</v>
      </c>
      <c r="G38" s="1"/>
      <c r="H38" s="1"/>
      <c r="I38" s="1"/>
    </row>
    <row r="39" spans="1:9" x14ac:dyDescent="0.2">
      <c r="A39" s="33">
        <f t="shared" si="1"/>
        <v>0.24921954721380601</v>
      </c>
      <c r="B39" s="8">
        <f t="shared" si="0"/>
        <v>7.5066666666666659</v>
      </c>
      <c r="C39" s="4">
        <v>18</v>
      </c>
      <c r="G39" s="1"/>
      <c r="H39" s="1"/>
      <c r="I39" s="1"/>
    </row>
    <row r="40" spans="1:9" x14ac:dyDescent="0.2">
      <c r="A40" s="33">
        <f t="shared" si="1"/>
        <v>0.20803876837908342</v>
      </c>
      <c r="B40" s="8">
        <f t="shared" si="0"/>
        <v>8.3455555555555545</v>
      </c>
      <c r="C40" s="4">
        <v>22</v>
      </c>
      <c r="E40" s="1"/>
      <c r="G40" s="1"/>
      <c r="H40" s="1"/>
      <c r="I40" s="1"/>
    </row>
    <row r="41" spans="1:9" x14ac:dyDescent="0.2">
      <c r="A41" s="33">
        <f t="shared" si="1"/>
        <v>0.13172149676399283</v>
      </c>
      <c r="B41" s="8">
        <f t="shared" si="0"/>
        <v>9.1844444444444431</v>
      </c>
      <c r="C41" s="4">
        <v>7</v>
      </c>
      <c r="E41" s="1"/>
      <c r="G41" s="1"/>
      <c r="H41" s="1"/>
      <c r="I41" s="1"/>
    </row>
    <row r="42" spans="1:9" x14ac:dyDescent="0.2">
      <c r="A42" s="33">
        <f t="shared" si="1"/>
        <v>6.3258552723517117E-2</v>
      </c>
      <c r="B42" s="8">
        <f t="shared" si="0"/>
        <v>10.023333333333332</v>
      </c>
      <c r="C42" s="4">
        <v>6</v>
      </c>
      <c r="E42" s="1"/>
      <c r="G42" s="1"/>
      <c r="H42" s="1"/>
      <c r="I42" s="1"/>
    </row>
    <row r="43" spans="1:9" x14ac:dyDescent="0.2">
      <c r="A43" s="33">
        <f t="shared" si="1"/>
        <v>2.3042630606501156E-2</v>
      </c>
      <c r="B43" s="8">
        <f t="shared" si="0"/>
        <v>10.86222222222222</v>
      </c>
      <c r="C43" s="4">
        <v>3</v>
      </c>
      <c r="G43" s="1"/>
      <c r="H43" s="1"/>
      <c r="I43" s="1"/>
    </row>
    <row r="44" spans="1:9" x14ac:dyDescent="0.2">
      <c r="A44" s="33">
        <f t="shared" si="1"/>
        <v>6.366416913146088E-3</v>
      </c>
      <c r="B44" s="8">
        <f t="shared" si="0"/>
        <v>11.701111111111109</v>
      </c>
      <c r="C44" s="4">
        <v>1</v>
      </c>
      <c r="G44" s="1"/>
      <c r="H44" s="1"/>
      <c r="I44" s="1"/>
    </row>
    <row r="45" spans="1:9" x14ac:dyDescent="0.2">
      <c r="A45" s="33">
        <f t="shared" si="1"/>
        <v>1.3341611956501232E-3</v>
      </c>
      <c r="B45" s="8">
        <f t="shared" si="0"/>
        <v>12.539999999999997</v>
      </c>
      <c r="C45" s="4">
        <v>0</v>
      </c>
      <c r="G45" s="1"/>
      <c r="I45" s="1"/>
    </row>
    <row r="46" spans="1:9" x14ac:dyDescent="0.2">
      <c r="A46" s="33"/>
      <c r="B46" s="8"/>
      <c r="C46" s="4"/>
      <c r="G46" s="1"/>
      <c r="I46" s="1"/>
    </row>
    <row r="47" spans="1:9" x14ac:dyDescent="0.2">
      <c r="G47" s="1"/>
      <c r="I47" s="1"/>
    </row>
    <row r="48" spans="1:9" x14ac:dyDescent="0.2">
      <c r="A48" s="2" t="s">
        <v>179</v>
      </c>
      <c r="B48" s="2" t="s">
        <v>180</v>
      </c>
      <c r="C48" s="2" t="s">
        <v>181</v>
      </c>
      <c r="D48" s="3" t="s">
        <v>182</v>
      </c>
      <c r="G48" s="1"/>
      <c r="I48" s="1"/>
    </row>
    <row r="49" spans="1:15" x14ac:dyDescent="0.2">
      <c r="A49" s="4">
        <f>SKEW(B3:E22)</f>
        <v>-0.19192918099531195</v>
      </c>
      <c r="B49" s="5">
        <f>KURT(B3:E22)</f>
        <v>0.53078165776647035</v>
      </c>
      <c r="C49" s="6">
        <f>_xlfn.PERCENTILE.EXC(B31:B45,D32)</f>
        <v>11.21641975308642</v>
      </c>
      <c r="D49" s="4" t="s">
        <v>183</v>
      </c>
      <c r="E49" s="4">
        <f>_xlfn.QUARTILE.EXC(B3:E22,1)</f>
        <v>6.5024999999999995</v>
      </c>
      <c r="G49" s="1"/>
      <c r="I49" s="1"/>
    </row>
    <row r="50" spans="1:15" x14ac:dyDescent="0.2">
      <c r="D50" s="4" t="s">
        <v>171</v>
      </c>
      <c r="E50" s="4">
        <f>_xlfn.QUARTILE.EXC(B3:E22,2)</f>
        <v>7.48</v>
      </c>
      <c r="G50" s="1"/>
      <c r="I50" s="1"/>
    </row>
    <row r="51" spans="1:15" x14ac:dyDescent="0.2">
      <c r="D51" s="4" t="s">
        <v>184</v>
      </c>
      <c r="E51" s="4">
        <f>_xlfn.QUARTILE.EXC(B3:E22,3)</f>
        <v>8.254999999999999</v>
      </c>
      <c r="G51" s="1"/>
      <c r="I51" s="1"/>
    </row>
    <row r="52" spans="1:15" x14ac:dyDescent="0.2">
      <c r="G52" s="1"/>
      <c r="I52" s="1"/>
    </row>
    <row r="53" spans="1:15" x14ac:dyDescent="0.2">
      <c r="G53" s="1"/>
      <c r="I53" s="1"/>
    </row>
    <row r="54" spans="1:15" x14ac:dyDescent="0.2">
      <c r="A54" s="2" t="s">
        <v>185</v>
      </c>
      <c r="B54" s="2" t="s">
        <v>186</v>
      </c>
      <c r="C54" s="2" t="s">
        <v>187</v>
      </c>
      <c r="G54" s="1"/>
      <c r="I54" s="1"/>
    </row>
    <row r="55" spans="1:15" x14ac:dyDescent="0.2">
      <c r="A55" s="4">
        <v>5</v>
      </c>
      <c r="B55" s="34">
        <f>A25</f>
        <v>7.3780000000000001</v>
      </c>
      <c r="C55" s="34">
        <f>A25+3*(D25)</f>
        <v>12.164710400232757</v>
      </c>
      <c r="I55" s="1"/>
    </row>
    <row r="56" spans="1:15" x14ac:dyDescent="0.2">
      <c r="I56" s="1"/>
    </row>
    <row r="58" spans="1:15" x14ac:dyDescent="0.2">
      <c r="A58" s="2" t="s">
        <v>188</v>
      </c>
      <c r="B58" s="2" t="s">
        <v>194</v>
      </c>
      <c r="C58" s="2" t="s">
        <v>195</v>
      </c>
      <c r="D58" s="2" t="s">
        <v>189</v>
      </c>
      <c r="E58" s="2" t="s">
        <v>196</v>
      </c>
      <c r="F58" s="2" t="s">
        <v>190</v>
      </c>
      <c r="G58" s="2" t="s">
        <v>191</v>
      </c>
      <c r="I58" s="2" t="s">
        <v>202</v>
      </c>
      <c r="J58" s="2" t="s">
        <v>207</v>
      </c>
      <c r="K58" s="2" t="s">
        <v>204</v>
      </c>
      <c r="L58" s="2" t="s">
        <v>203</v>
      </c>
      <c r="M58" s="2" t="s">
        <v>206</v>
      </c>
      <c r="N58" s="2" t="s">
        <v>205</v>
      </c>
    </row>
    <row r="59" spans="1:15" x14ac:dyDescent="0.2">
      <c r="A59" s="7">
        <f>(C55-A55)/(6*D25)</f>
        <v>0.74839605921055596</v>
      </c>
      <c r="B59" s="7">
        <f>(A25-A55)/(3*D25)</f>
        <v>0.49679211842111204</v>
      </c>
      <c r="C59" s="7">
        <f>(C55-A25)/((3*D25))</f>
        <v>1</v>
      </c>
      <c r="D59" s="13">
        <f>MIN(B59,C59)</f>
        <v>0.49679211842111204</v>
      </c>
      <c r="E59" s="7">
        <f>SQRT((D25^2)+(A25-(0.5*(C55+A55)))^2)</f>
        <v>1.9990786624543562</v>
      </c>
      <c r="F59" s="7">
        <f>(C55-A55)/(E59)</f>
        <v>3.5840062398726866</v>
      </c>
      <c r="G59" s="26">
        <v>35728.714999999997</v>
      </c>
      <c r="I59" s="4">
        <v>0.72899999999999998</v>
      </c>
      <c r="J59" s="4">
        <v>0.88</v>
      </c>
      <c r="K59" s="4">
        <v>0</v>
      </c>
      <c r="L59" s="4">
        <v>2.2822</v>
      </c>
      <c r="M59" s="4">
        <v>0.92130000000000001</v>
      </c>
      <c r="N59" s="4">
        <v>2.0590000000000002</v>
      </c>
      <c r="O59">
        <f>G83/N59</f>
        <v>1.0876639145216125</v>
      </c>
    </row>
    <row r="61" spans="1:15" x14ac:dyDescent="0.2">
      <c r="A61" t="s">
        <v>192</v>
      </c>
      <c r="H61" s="15"/>
      <c r="I61" s="15"/>
      <c r="J61" s="15"/>
      <c r="K61" s="15"/>
      <c r="L61" s="15"/>
      <c r="M61" s="15"/>
    </row>
    <row r="62" spans="1:15" x14ac:dyDescent="0.2">
      <c r="A62" s="4" t="s">
        <v>169</v>
      </c>
      <c r="B62" s="4">
        <v>1</v>
      </c>
      <c r="C62" s="4">
        <v>2</v>
      </c>
      <c r="D62" s="4">
        <v>3</v>
      </c>
      <c r="E62" s="6">
        <v>4</v>
      </c>
      <c r="F62" s="4" t="s">
        <v>197</v>
      </c>
      <c r="G62" s="6" t="s">
        <v>198</v>
      </c>
      <c r="H62" s="15"/>
      <c r="I62" s="20" t="s">
        <v>215</v>
      </c>
      <c r="J62" s="21">
        <f>F83+(I59*G83)</f>
        <v>9.0105955000000026</v>
      </c>
      <c r="K62" s="15"/>
      <c r="L62" s="15"/>
      <c r="M62" s="15"/>
    </row>
    <row r="63" spans="1:15" x14ac:dyDescent="0.2">
      <c r="A63" s="4">
        <v>1</v>
      </c>
      <c r="B63" s="11">
        <v>8.8000000000000007</v>
      </c>
      <c r="C63" s="11">
        <v>7.06</v>
      </c>
      <c r="D63" s="11">
        <v>5.78</v>
      </c>
      <c r="E63" s="11">
        <v>7.02</v>
      </c>
      <c r="F63" s="8">
        <f>AVERAGE(B63:E63)</f>
        <v>7.165</v>
      </c>
      <c r="G63" s="16">
        <f>B63-D63</f>
        <v>3.0200000000000005</v>
      </c>
      <c r="H63" s="17"/>
      <c r="I63" s="20" t="s">
        <v>186</v>
      </c>
      <c r="J63" s="21">
        <f>F83</f>
        <v>7.3780000000000019</v>
      </c>
      <c r="K63" s="17"/>
      <c r="L63" s="17"/>
      <c r="M63" s="17"/>
    </row>
    <row r="64" spans="1:15" x14ac:dyDescent="0.2">
      <c r="A64" s="4">
        <v>2</v>
      </c>
      <c r="B64" s="11">
        <v>7.62</v>
      </c>
      <c r="C64" s="11">
        <v>4.7</v>
      </c>
      <c r="D64" s="11">
        <v>6.73</v>
      </c>
      <c r="E64" s="11">
        <v>8.17</v>
      </c>
      <c r="F64" s="8">
        <f t="shared" ref="F64:F82" si="2">AVERAGE(B64:E64)</f>
        <v>6.8049999999999997</v>
      </c>
      <c r="G64" s="6">
        <f>E64-C64</f>
        <v>3.4699999999999998</v>
      </c>
      <c r="H64" s="17"/>
      <c r="I64" s="20" t="s">
        <v>214</v>
      </c>
      <c r="J64" s="21">
        <f>F83-(I59*G83)</f>
        <v>5.7454045000000011</v>
      </c>
      <c r="K64" s="17"/>
      <c r="L64" s="17"/>
      <c r="M64" s="17"/>
    </row>
    <row r="65" spans="1:13" x14ac:dyDescent="0.2">
      <c r="A65" s="4">
        <v>3</v>
      </c>
      <c r="B65" s="11">
        <v>8.1</v>
      </c>
      <c r="C65" s="11">
        <v>6.25</v>
      </c>
      <c r="D65" s="11">
        <v>7.44</v>
      </c>
      <c r="E65" s="11">
        <v>9.23</v>
      </c>
      <c r="F65" s="8">
        <f t="shared" si="2"/>
        <v>7.7549999999999999</v>
      </c>
      <c r="G65" s="6">
        <f>E65-C65</f>
        <v>2.9800000000000004</v>
      </c>
      <c r="H65" s="17"/>
      <c r="I65" s="18"/>
      <c r="J65" s="19"/>
      <c r="K65" s="17"/>
      <c r="L65" s="17"/>
      <c r="M65" s="17"/>
    </row>
    <row r="66" spans="1:13" x14ac:dyDescent="0.2">
      <c r="A66" s="4">
        <v>4</v>
      </c>
      <c r="B66" s="11">
        <v>7.7</v>
      </c>
      <c r="C66" s="11">
        <v>7.23</v>
      </c>
      <c r="D66" s="11">
        <v>6.94</v>
      </c>
      <c r="E66" s="11">
        <v>7.78</v>
      </c>
      <c r="F66" s="8">
        <f t="shared" si="2"/>
        <v>7.4125000000000005</v>
      </c>
      <c r="G66" s="6">
        <f>E66-D66</f>
        <v>0.83999999999999986</v>
      </c>
      <c r="H66" s="17"/>
      <c r="I66" s="20" t="s">
        <v>199</v>
      </c>
      <c r="J66" s="21">
        <f>L59*G83</f>
        <v>5.1109869000000012</v>
      </c>
      <c r="K66" s="17"/>
      <c r="L66" s="17"/>
      <c r="M66" s="17"/>
    </row>
    <row r="67" spans="1:13" x14ac:dyDescent="0.2">
      <c r="A67" s="4">
        <v>5</v>
      </c>
      <c r="B67" s="11">
        <v>6.51</v>
      </c>
      <c r="C67" s="11">
        <v>8.02</v>
      </c>
      <c r="D67" s="11">
        <v>7.67</v>
      </c>
      <c r="E67" s="11">
        <v>5.52</v>
      </c>
      <c r="F67" s="8">
        <f t="shared" si="2"/>
        <v>6.93</v>
      </c>
      <c r="G67" s="6">
        <f>C67-E67</f>
        <v>2.5</v>
      </c>
      <c r="H67" s="17"/>
      <c r="I67" s="20" t="s">
        <v>200</v>
      </c>
      <c r="J67" s="21">
        <f>G83</f>
        <v>2.2395000000000005</v>
      </c>
      <c r="K67" s="17"/>
      <c r="L67" s="17"/>
      <c r="M67" s="17"/>
    </row>
    <row r="68" spans="1:13" x14ac:dyDescent="0.2">
      <c r="A68" s="4">
        <v>6</v>
      </c>
      <c r="B68" s="11">
        <v>10.85</v>
      </c>
      <c r="C68" s="11">
        <v>10.34</v>
      </c>
      <c r="D68" s="11">
        <v>8.35</v>
      </c>
      <c r="E68" s="11">
        <v>9.32</v>
      </c>
      <c r="F68" s="8">
        <f t="shared" si="2"/>
        <v>9.7149999999999999</v>
      </c>
      <c r="G68" s="6">
        <f>B68-D68</f>
        <v>2.5</v>
      </c>
      <c r="H68" s="17"/>
      <c r="I68" s="20" t="s">
        <v>201</v>
      </c>
      <c r="J68" s="21">
        <f>K59*G83</f>
        <v>0</v>
      </c>
      <c r="K68" s="17"/>
      <c r="L68" s="17"/>
      <c r="M68" s="17"/>
    </row>
    <row r="69" spans="1:13" x14ac:dyDescent="0.2">
      <c r="A69" s="4">
        <v>7</v>
      </c>
      <c r="B69" s="11">
        <v>8.09</v>
      </c>
      <c r="C69" s="11">
        <v>9.0500000000000007</v>
      </c>
      <c r="D69" s="11">
        <v>9.6199999999999992</v>
      </c>
      <c r="E69" s="11">
        <v>7.54</v>
      </c>
      <c r="F69" s="8">
        <f t="shared" si="2"/>
        <v>8.5749999999999993</v>
      </c>
      <c r="G69" s="6">
        <f>D69-E69</f>
        <v>2.0799999999999992</v>
      </c>
      <c r="H69" s="17"/>
      <c r="I69" s="17"/>
      <c r="J69" s="17"/>
      <c r="K69" s="17"/>
      <c r="L69" s="17"/>
      <c r="M69" s="17"/>
    </row>
    <row r="70" spans="1:13" x14ac:dyDescent="0.2">
      <c r="A70" s="4">
        <v>8</v>
      </c>
      <c r="B70" s="11">
        <v>4.51</v>
      </c>
      <c r="C70" s="11">
        <v>8.27</v>
      </c>
      <c r="D70" s="11">
        <v>9.6999999999999993</v>
      </c>
      <c r="E70" s="11">
        <v>9.01</v>
      </c>
      <c r="F70" s="8">
        <f t="shared" si="2"/>
        <v>7.8724999999999987</v>
      </c>
      <c r="G70" s="6">
        <f>D70-B70</f>
        <v>5.1899999999999995</v>
      </c>
      <c r="H70" s="17"/>
      <c r="I70" s="25"/>
      <c r="J70" s="17"/>
      <c r="K70" s="17"/>
      <c r="L70" s="17"/>
      <c r="M70" s="17"/>
    </row>
    <row r="71" spans="1:13" x14ac:dyDescent="0.2">
      <c r="A71" s="4">
        <v>9</v>
      </c>
      <c r="B71" s="11">
        <v>7.1</v>
      </c>
      <c r="C71" s="11">
        <v>5.81</v>
      </c>
      <c r="D71" s="11">
        <v>8.2100000000000009</v>
      </c>
      <c r="E71" s="11">
        <v>6.18</v>
      </c>
      <c r="F71" s="8">
        <f t="shared" si="2"/>
        <v>6.8250000000000002</v>
      </c>
      <c r="G71" s="6">
        <f>D71-C71</f>
        <v>2.4000000000000012</v>
      </c>
      <c r="H71" s="17"/>
      <c r="I71" s="23"/>
      <c r="J71" s="24"/>
      <c r="K71" s="17"/>
      <c r="L71" s="17"/>
      <c r="M71" s="17"/>
    </row>
    <row r="72" spans="1:13" x14ac:dyDescent="0.2">
      <c r="A72" s="4">
        <v>10</v>
      </c>
      <c r="B72" s="11">
        <v>7.93</v>
      </c>
      <c r="C72" s="11">
        <v>9.5299999999999994</v>
      </c>
      <c r="D72" s="11">
        <v>7.6</v>
      </c>
      <c r="E72" s="11">
        <v>7.96</v>
      </c>
      <c r="F72" s="8">
        <f t="shared" si="2"/>
        <v>8.2550000000000008</v>
      </c>
      <c r="G72" s="6">
        <f>C72-D72</f>
        <v>1.9299999999999997</v>
      </c>
      <c r="H72" s="17"/>
      <c r="I72" s="23"/>
      <c r="J72" s="17"/>
      <c r="K72" s="17"/>
      <c r="L72" s="17"/>
      <c r="M72" s="17"/>
    </row>
    <row r="73" spans="1:13" x14ac:dyDescent="0.2">
      <c r="A73" s="4">
        <v>11</v>
      </c>
      <c r="B73" s="11">
        <v>6.78</v>
      </c>
      <c r="C73" s="11">
        <v>7.06</v>
      </c>
      <c r="D73" s="11">
        <v>6.31</v>
      </c>
      <c r="E73" s="11">
        <v>7.16</v>
      </c>
      <c r="F73" s="8">
        <f t="shared" si="2"/>
        <v>6.8274999999999997</v>
      </c>
      <c r="G73" s="6">
        <f>E73-D73</f>
        <v>0.85000000000000053</v>
      </c>
      <c r="H73" s="17"/>
      <c r="I73" s="23"/>
      <c r="J73" s="24"/>
      <c r="K73" s="17"/>
      <c r="L73" s="17"/>
      <c r="M73" s="17"/>
    </row>
    <row r="74" spans="1:13" x14ac:dyDescent="0.2">
      <c r="A74" s="4">
        <v>12</v>
      </c>
      <c r="B74" s="8">
        <v>6</v>
      </c>
      <c r="C74" s="11">
        <v>5.97</v>
      </c>
      <c r="D74" s="11">
        <v>5.64</v>
      </c>
      <c r="E74" s="11">
        <v>6.02</v>
      </c>
      <c r="F74" s="8">
        <f t="shared" si="2"/>
        <v>5.9074999999999998</v>
      </c>
      <c r="G74" s="6">
        <f>E74-D74</f>
        <v>0.37999999999999989</v>
      </c>
      <c r="H74" s="17"/>
      <c r="I74" s="23"/>
      <c r="J74" s="17"/>
      <c r="K74" s="17"/>
      <c r="L74" s="17"/>
      <c r="M74" s="17"/>
    </row>
    <row r="75" spans="1:13" x14ac:dyDescent="0.2">
      <c r="A75" s="4">
        <v>13</v>
      </c>
      <c r="B75" s="11">
        <v>10.199999999999999</v>
      </c>
      <c r="C75" s="11">
        <v>6.98</v>
      </c>
      <c r="D75" s="11">
        <v>10.8</v>
      </c>
      <c r="E75" s="4">
        <v>7</v>
      </c>
      <c r="F75" s="8">
        <f t="shared" si="2"/>
        <v>8.745000000000001</v>
      </c>
      <c r="G75" s="6">
        <f>D75-C75</f>
        <v>3.8200000000000003</v>
      </c>
      <c r="H75" s="17"/>
      <c r="I75" s="23"/>
      <c r="J75" s="17"/>
      <c r="K75" s="17"/>
      <c r="L75" s="17"/>
      <c r="M75" s="17"/>
    </row>
    <row r="76" spans="1:13" x14ac:dyDescent="0.2">
      <c r="A76" s="4">
        <v>14</v>
      </c>
      <c r="B76" s="11">
        <v>7.64</v>
      </c>
      <c r="C76" s="11">
        <v>8.3000000000000007</v>
      </c>
      <c r="D76" s="4">
        <v>6</v>
      </c>
      <c r="E76" s="11">
        <v>7.46</v>
      </c>
      <c r="F76" s="8">
        <f t="shared" si="2"/>
        <v>7.3500000000000005</v>
      </c>
      <c r="G76" s="6">
        <f>C76-D76</f>
        <v>2.3000000000000007</v>
      </c>
      <c r="H76" s="17"/>
      <c r="I76" s="23"/>
      <c r="J76" s="17"/>
      <c r="K76" s="17"/>
      <c r="L76" s="17"/>
      <c r="M76" s="17"/>
    </row>
    <row r="77" spans="1:13" x14ac:dyDescent="0.2">
      <c r="A77" s="4">
        <v>15</v>
      </c>
      <c r="B77" s="11">
        <v>3.79</v>
      </c>
      <c r="C77" s="11">
        <v>3.44</v>
      </c>
      <c r="D77" s="11">
        <v>3.35</v>
      </c>
      <c r="E77" s="11">
        <v>3.78</v>
      </c>
      <c r="F77" s="8">
        <f>AVERAGE(B77:E77)</f>
        <v>3.59</v>
      </c>
      <c r="G77" s="6">
        <f>B77-D77</f>
        <v>0.43999999999999995</v>
      </c>
      <c r="H77" s="17"/>
      <c r="I77" s="23"/>
      <c r="J77" s="17"/>
      <c r="K77" s="17"/>
      <c r="L77" s="17"/>
      <c r="M77" s="17"/>
    </row>
    <row r="78" spans="1:13" x14ac:dyDescent="0.2">
      <c r="A78" s="4">
        <v>16</v>
      </c>
      <c r="B78" s="11">
        <v>6.62</v>
      </c>
      <c r="C78" s="11">
        <v>10.9</v>
      </c>
      <c r="D78" s="11">
        <v>7.21</v>
      </c>
      <c r="E78" s="11">
        <v>6.68</v>
      </c>
      <c r="F78" s="8">
        <f t="shared" si="2"/>
        <v>7.8525</v>
      </c>
      <c r="G78" s="6">
        <f>C78-B78</f>
        <v>4.28</v>
      </c>
      <c r="H78" s="17"/>
      <c r="I78" s="17"/>
      <c r="J78" s="17"/>
      <c r="K78" s="17"/>
      <c r="L78" s="17"/>
      <c r="M78" s="17"/>
    </row>
    <row r="79" spans="1:13" x14ac:dyDescent="0.2">
      <c r="A79" s="4">
        <v>17</v>
      </c>
      <c r="B79" s="11">
        <v>7.49</v>
      </c>
      <c r="C79" s="11">
        <v>8.42</v>
      </c>
      <c r="D79" s="11">
        <v>7.89</v>
      </c>
      <c r="E79" s="11">
        <v>8.74</v>
      </c>
      <c r="F79" s="8">
        <f t="shared" si="2"/>
        <v>8.1349999999999998</v>
      </c>
      <c r="G79" s="6">
        <f>E79-B79</f>
        <v>1.25</v>
      </c>
      <c r="H79" s="17"/>
      <c r="I79" s="17"/>
      <c r="J79" s="17"/>
      <c r="K79" s="17"/>
      <c r="L79" s="17"/>
      <c r="M79" s="17"/>
    </row>
    <row r="80" spans="1:13" x14ac:dyDescent="0.2">
      <c r="A80" s="4">
        <v>18</v>
      </c>
      <c r="B80" s="11">
        <v>5.79</v>
      </c>
      <c r="C80" s="11">
        <v>6.12</v>
      </c>
      <c r="D80" s="11">
        <v>7.47</v>
      </c>
      <c r="E80" s="11">
        <v>6.5</v>
      </c>
      <c r="F80" s="8">
        <f t="shared" si="2"/>
        <v>6.47</v>
      </c>
      <c r="G80" s="6">
        <f>D80-B80</f>
        <v>1.6799999999999997</v>
      </c>
      <c r="H80" s="17"/>
      <c r="I80" s="17"/>
      <c r="J80" s="17"/>
      <c r="K80" s="17"/>
      <c r="L80" s="17"/>
      <c r="M80" s="17"/>
    </row>
    <row r="81" spans="1:16" x14ac:dyDescent="0.2">
      <c r="A81" s="4">
        <v>19</v>
      </c>
      <c r="B81" s="11">
        <v>6.77</v>
      </c>
      <c r="C81" s="11">
        <v>8.7100000000000009</v>
      </c>
      <c r="D81" s="11">
        <v>6.67</v>
      </c>
      <c r="E81" s="11">
        <v>7.57</v>
      </c>
      <c r="F81" s="8">
        <f t="shared" si="2"/>
        <v>7.43</v>
      </c>
      <c r="G81" s="6">
        <f>C81-D81</f>
        <v>2.0400000000000009</v>
      </c>
      <c r="H81" s="17"/>
      <c r="I81" s="17"/>
      <c r="J81" s="17"/>
      <c r="K81" s="17"/>
      <c r="L81" s="17"/>
      <c r="M81" s="17"/>
    </row>
    <row r="82" spans="1:16" x14ac:dyDescent="0.2">
      <c r="A82" s="4">
        <v>20</v>
      </c>
      <c r="B82" s="11">
        <v>8.02</v>
      </c>
      <c r="C82" s="11">
        <v>8.3800000000000008</v>
      </c>
      <c r="D82" s="11">
        <v>7.54</v>
      </c>
      <c r="E82" s="11">
        <v>7.83</v>
      </c>
      <c r="F82" s="8">
        <f t="shared" si="2"/>
        <v>7.942499999999999</v>
      </c>
      <c r="G82" s="6">
        <f>C82-D82</f>
        <v>0.84000000000000075</v>
      </c>
      <c r="H82" s="17"/>
      <c r="I82" s="17"/>
      <c r="J82" s="17"/>
      <c r="K82" s="17"/>
      <c r="L82" s="17"/>
      <c r="M82" s="17"/>
    </row>
    <row r="83" spans="1:16" x14ac:dyDescent="0.2">
      <c r="A83" s="4"/>
      <c r="B83" s="4"/>
      <c r="C83" s="4"/>
      <c r="D83" s="4"/>
      <c r="E83" s="4"/>
      <c r="F83" s="2">
        <f>AVERAGE(F63:F82)</f>
        <v>7.3780000000000019</v>
      </c>
      <c r="G83" s="2">
        <f>AVERAGE(G63:G82)</f>
        <v>2.2395000000000005</v>
      </c>
      <c r="I83" s="15"/>
      <c r="J83" s="15"/>
      <c r="K83" s="15"/>
      <c r="L83" s="15"/>
      <c r="M83" s="15"/>
    </row>
    <row r="84" spans="1:16" x14ac:dyDescent="0.2">
      <c r="I84" s="15"/>
      <c r="J84" s="15"/>
      <c r="K84" s="15"/>
      <c r="L84" s="15"/>
      <c r="M84" s="15"/>
    </row>
    <row r="85" spans="1:16" x14ac:dyDescent="0.2">
      <c r="I85" s="15"/>
      <c r="J85" s="15"/>
      <c r="K85" s="15"/>
      <c r="L85" s="15"/>
      <c r="M85" s="15"/>
    </row>
    <row r="86" spans="1:16" x14ac:dyDescent="0.2">
      <c r="A86" t="s">
        <v>193</v>
      </c>
      <c r="I86" s="15"/>
      <c r="J86" s="15"/>
      <c r="K86" s="15"/>
      <c r="L86" s="15"/>
      <c r="M86" s="15"/>
    </row>
    <row r="87" spans="1:16" x14ac:dyDescent="0.2">
      <c r="I87" s="15"/>
      <c r="J87" s="15"/>
      <c r="K87" s="15"/>
      <c r="L87" s="15"/>
      <c r="M87" s="15"/>
      <c r="N87" s="15"/>
      <c r="O87" s="15"/>
    </row>
    <row r="88" spans="1:16" x14ac:dyDescent="0.2">
      <c r="A88" s="26" t="s">
        <v>169</v>
      </c>
      <c r="B88" s="26">
        <v>1</v>
      </c>
      <c r="C88" s="26">
        <v>2</v>
      </c>
      <c r="D88" s="26">
        <v>3</v>
      </c>
      <c r="E88" s="26">
        <v>4</v>
      </c>
      <c r="F88" s="26" t="s">
        <v>197</v>
      </c>
      <c r="G88" s="26" t="s">
        <v>173</v>
      </c>
      <c r="I88" s="2" t="s">
        <v>209</v>
      </c>
      <c r="J88" s="2" t="s">
        <v>210</v>
      </c>
      <c r="K88" s="2" t="s">
        <v>211</v>
      </c>
      <c r="N88" s="30"/>
      <c r="O88" s="30"/>
    </row>
    <row r="89" spans="1:16" x14ac:dyDescent="0.2">
      <c r="A89" s="26">
        <v>1</v>
      </c>
      <c r="B89" s="1">
        <v>8.8000000000000007</v>
      </c>
      <c r="C89" s="1">
        <v>7.06</v>
      </c>
      <c r="D89" s="1">
        <v>5.78</v>
      </c>
      <c r="E89" s="1">
        <v>7.02</v>
      </c>
      <c r="F89" s="26">
        <f>AVERAGE(B89:E89)</f>
        <v>7.165</v>
      </c>
      <c r="G89" s="13">
        <f>STDEVA(B89:E89)</f>
        <v>1.2414373390013125</v>
      </c>
      <c r="I89" s="4">
        <v>1.6279999999999999</v>
      </c>
      <c r="J89" s="4">
        <v>0</v>
      </c>
      <c r="K89" s="4">
        <v>2.266</v>
      </c>
      <c r="N89" s="30"/>
      <c r="O89" s="30"/>
      <c r="P89" s="29"/>
    </row>
    <row r="90" spans="1:16" x14ac:dyDescent="0.2">
      <c r="A90" s="26">
        <v>2</v>
      </c>
      <c r="B90" s="1">
        <v>7.62</v>
      </c>
      <c r="C90" s="1">
        <v>4.7</v>
      </c>
      <c r="D90" s="1">
        <v>6.73</v>
      </c>
      <c r="E90" s="1">
        <v>8.17</v>
      </c>
      <c r="F90" s="26">
        <f t="shared" ref="F90:F95" si="3">AVERAGE(B90:E90)</f>
        <v>6.8049999999999997</v>
      </c>
      <c r="G90" s="13">
        <f t="shared" ref="G90:G108" si="4">STDEVA(B90:E90)</f>
        <v>1.5236031854346712</v>
      </c>
      <c r="N90" s="15"/>
      <c r="O90" s="15"/>
    </row>
    <row r="91" spans="1:16" x14ac:dyDescent="0.2">
      <c r="A91" s="26">
        <v>3</v>
      </c>
      <c r="B91" s="1">
        <v>8.1</v>
      </c>
      <c r="C91" s="1">
        <v>6.25</v>
      </c>
      <c r="D91" s="1">
        <v>7.44</v>
      </c>
      <c r="E91" s="1">
        <v>9.23</v>
      </c>
      <c r="F91" s="26">
        <f t="shared" si="3"/>
        <v>7.7549999999999999</v>
      </c>
      <c r="G91" s="13">
        <f t="shared" si="4"/>
        <v>1.2461808322497472</v>
      </c>
      <c r="I91" s="15"/>
      <c r="J91" s="15"/>
      <c r="L91" s="15"/>
      <c r="M91" s="15"/>
      <c r="N91" s="15"/>
    </row>
    <row r="92" spans="1:16" x14ac:dyDescent="0.2">
      <c r="A92" s="26">
        <v>4</v>
      </c>
      <c r="B92" s="1">
        <v>7.7</v>
      </c>
      <c r="C92" s="1">
        <v>7.23</v>
      </c>
      <c r="D92" s="1">
        <v>6.94</v>
      </c>
      <c r="E92" s="1">
        <v>7.78</v>
      </c>
      <c r="F92" s="26">
        <f t="shared" si="3"/>
        <v>7.4125000000000005</v>
      </c>
      <c r="G92" s="13">
        <f t="shared" si="4"/>
        <v>0.39760742783135555</v>
      </c>
      <c r="I92" s="20" t="s">
        <v>208</v>
      </c>
      <c r="J92" s="21">
        <f>F109+(I89*G109)</f>
        <v>9.0282393958749765</v>
      </c>
      <c r="L92" s="15"/>
      <c r="M92" s="15"/>
      <c r="N92" s="15"/>
    </row>
    <row r="93" spans="1:16" x14ac:dyDescent="0.2">
      <c r="A93" s="26">
        <v>5</v>
      </c>
      <c r="B93" s="1">
        <v>6.51</v>
      </c>
      <c r="C93" s="1">
        <v>8.02</v>
      </c>
      <c r="D93" s="1">
        <v>7.67</v>
      </c>
      <c r="E93" s="1">
        <v>5.52</v>
      </c>
      <c r="F93" s="26">
        <f t="shared" si="3"/>
        <v>6.93</v>
      </c>
      <c r="G93" s="13">
        <f t="shared" si="4"/>
        <v>1.1402046599916444</v>
      </c>
      <c r="I93" s="20" t="s">
        <v>186</v>
      </c>
      <c r="J93" s="21">
        <f>F109</f>
        <v>7.3780000000000019</v>
      </c>
      <c r="L93" s="17"/>
      <c r="M93" s="17"/>
      <c r="N93" s="17"/>
    </row>
    <row r="94" spans="1:16" x14ac:dyDescent="0.2">
      <c r="A94" s="26">
        <v>6</v>
      </c>
      <c r="B94" s="1">
        <v>10.85</v>
      </c>
      <c r="C94" s="1">
        <v>10.34</v>
      </c>
      <c r="D94" s="1">
        <v>8.35</v>
      </c>
      <c r="E94" s="1">
        <v>9.32</v>
      </c>
      <c r="F94" s="26">
        <f t="shared" si="3"/>
        <v>9.7149999999999999</v>
      </c>
      <c r="G94" s="13">
        <f t="shared" si="4"/>
        <v>1.1102702373746671</v>
      </c>
      <c r="I94" s="20" t="s">
        <v>208</v>
      </c>
      <c r="J94" s="21">
        <f>F109-(I89*G109)</f>
        <v>5.7277606041250273</v>
      </c>
      <c r="L94" s="17"/>
      <c r="M94" s="17"/>
      <c r="N94" s="17"/>
    </row>
    <row r="95" spans="1:16" x14ac:dyDescent="0.2">
      <c r="A95" s="26">
        <v>7</v>
      </c>
      <c r="B95" s="1">
        <v>8.09</v>
      </c>
      <c r="C95" s="1">
        <v>9.0500000000000007</v>
      </c>
      <c r="D95" s="1">
        <v>9.6199999999999992</v>
      </c>
      <c r="E95" s="1">
        <v>7.54</v>
      </c>
      <c r="F95" s="26">
        <f t="shared" si="3"/>
        <v>8.5749999999999993</v>
      </c>
      <c r="G95" s="13">
        <f t="shared" si="4"/>
        <v>0.93525397620111717</v>
      </c>
      <c r="I95" s="18"/>
      <c r="J95" s="19"/>
      <c r="L95" s="17"/>
      <c r="M95" s="17"/>
      <c r="N95" s="17"/>
    </row>
    <row r="96" spans="1:16" x14ac:dyDescent="0.2">
      <c r="A96" s="26">
        <v>8</v>
      </c>
      <c r="B96" s="1">
        <v>4.51</v>
      </c>
      <c r="C96" s="1">
        <v>8.27</v>
      </c>
      <c r="D96" s="1">
        <v>9.6999999999999993</v>
      </c>
      <c r="E96" s="1">
        <v>9.01</v>
      </c>
      <c r="F96" s="26">
        <f>AVERAGE(B96:E96)</f>
        <v>7.8724999999999987</v>
      </c>
      <c r="G96" s="13">
        <f t="shared" si="4"/>
        <v>2.3164682169198905</v>
      </c>
      <c r="J96" s="35"/>
      <c r="L96" s="17"/>
      <c r="M96" s="17"/>
      <c r="N96" s="17"/>
    </row>
    <row r="97" spans="1:14" x14ac:dyDescent="0.2">
      <c r="A97" s="26">
        <v>9</v>
      </c>
      <c r="B97" s="1">
        <v>7.1</v>
      </c>
      <c r="C97" s="1">
        <v>5.81</v>
      </c>
      <c r="D97" s="1">
        <v>8.2100000000000009</v>
      </c>
      <c r="E97" s="1">
        <v>6.18</v>
      </c>
      <c r="F97" s="26">
        <f t="shared" ref="F97:F108" si="5">AVERAGE(B97:E97)</f>
        <v>6.8250000000000002</v>
      </c>
      <c r="G97" s="13">
        <f t="shared" si="4"/>
        <v>1.0708407911543112</v>
      </c>
      <c r="I97" s="20" t="s">
        <v>212</v>
      </c>
      <c r="J97" s="21">
        <f>K89*G109</f>
        <v>2.2969548347989521</v>
      </c>
      <c r="L97" s="17"/>
      <c r="M97" s="17"/>
      <c r="N97" s="17"/>
    </row>
    <row r="98" spans="1:14" x14ac:dyDescent="0.2">
      <c r="A98" s="26">
        <v>10</v>
      </c>
      <c r="B98" s="1">
        <v>7.93</v>
      </c>
      <c r="C98" s="1">
        <v>9.5299999999999994</v>
      </c>
      <c r="D98" s="1">
        <v>7.6</v>
      </c>
      <c r="E98" s="1">
        <v>7.96</v>
      </c>
      <c r="F98" s="26">
        <f>AVERAGE(B98:E98)</f>
        <v>8.2550000000000008</v>
      </c>
      <c r="G98" s="13">
        <f t="shared" si="4"/>
        <v>0.86550563256399426</v>
      </c>
      <c r="I98" s="20" t="s">
        <v>187</v>
      </c>
      <c r="J98" s="21">
        <f>G109</f>
        <v>1.0136605625767661</v>
      </c>
      <c r="L98" s="17"/>
      <c r="M98" s="17"/>
    </row>
    <row r="99" spans="1:14" x14ac:dyDescent="0.2">
      <c r="A99" s="26">
        <v>11</v>
      </c>
      <c r="B99" s="1">
        <v>6.78</v>
      </c>
      <c r="C99" s="1">
        <v>7.06</v>
      </c>
      <c r="D99" s="1">
        <v>6.31</v>
      </c>
      <c r="E99" s="1">
        <v>7.16</v>
      </c>
      <c r="F99" s="26">
        <f t="shared" si="5"/>
        <v>6.8274999999999997</v>
      </c>
      <c r="G99" s="13">
        <f t="shared" si="4"/>
        <v>0.38064638007823848</v>
      </c>
      <c r="I99" s="20" t="s">
        <v>213</v>
      </c>
      <c r="J99" s="21">
        <f>J89*G109</f>
        <v>0</v>
      </c>
    </row>
    <row r="100" spans="1:14" x14ac:dyDescent="0.2">
      <c r="A100" s="26">
        <v>12</v>
      </c>
      <c r="B100">
        <v>6</v>
      </c>
      <c r="C100" s="1">
        <v>5.97</v>
      </c>
      <c r="D100" s="1">
        <v>5.64</v>
      </c>
      <c r="E100" s="1">
        <v>6.02</v>
      </c>
      <c r="F100" s="26">
        <f t="shared" si="5"/>
        <v>5.9074999999999998</v>
      </c>
      <c r="G100" s="13">
        <f t="shared" si="4"/>
        <v>0.17951323071016245</v>
      </c>
    </row>
    <row r="101" spans="1:14" x14ac:dyDescent="0.2">
      <c r="A101" s="26">
        <v>13</v>
      </c>
      <c r="B101" s="1">
        <v>10.199999999999999</v>
      </c>
      <c r="C101" s="1">
        <v>6.98</v>
      </c>
      <c r="D101" s="1">
        <v>10.8</v>
      </c>
      <c r="E101">
        <v>7</v>
      </c>
      <c r="F101" s="26">
        <f t="shared" si="5"/>
        <v>8.745000000000001</v>
      </c>
      <c r="G101" s="13">
        <f t="shared" si="4"/>
        <v>2.0412659470697694</v>
      </c>
    </row>
    <row r="102" spans="1:14" x14ac:dyDescent="0.2">
      <c r="A102" s="26">
        <v>14</v>
      </c>
      <c r="B102" s="1">
        <v>7.64</v>
      </c>
      <c r="C102" s="1">
        <v>8.3000000000000007</v>
      </c>
      <c r="D102">
        <v>6</v>
      </c>
      <c r="E102" s="1">
        <v>7.46</v>
      </c>
      <c r="F102" s="26">
        <f t="shared" si="5"/>
        <v>7.3500000000000005</v>
      </c>
      <c r="G102" s="13">
        <f t="shared" si="4"/>
        <v>0.96974223379204849</v>
      </c>
    </row>
    <row r="103" spans="1:14" x14ac:dyDescent="0.2">
      <c r="A103" s="26">
        <v>15</v>
      </c>
      <c r="B103" s="1">
        <v>3.79</v>
      </c>
      <c r="C103" s="1">
        <v>3.44</v>
      </c>
      <c r="D103" s="1">
        <v>3.35</v>
      </c>
      <c r="E103" s="1">
        <v>3.78</v>
      </c>
      <c r="F103" s="26">
        <f t="shared" si="5"/>
        <v>3.59</v>
      </c>
      <c r="G103" s="13">
        <f t="shared" si="4"/>
        <v>0.22818121453499765</v>
      </c>
    </row>
    <row r="104" spans="1:14" x14ac:dyDescent="0.2">
      <c r="A104" s="26">
        <v>16</v>
      </c>
      <c r="B104" s="1">
        <v>6.62</v>
      </c>
      <c r="C104" s="1">
        <v>10.9</v>
      </c>
      <c r="D104" s="1">
        <v>7.21</v>
      </c>
      <c r="E104" s="1">
        <v>6.68</v>
      </c>
      <c r="F104" s="26">
        <f t="shared" si="5"/>
        <v>7.8525</v>
      </c>
      <c r="G104" s="13">
        <f t="shared" si="4"/>
        <v>2.048891976980078</v>
      </c>
    </row>
    <row r="105" spans="1:14" x14ac:dyDescent="0.2">
      <c r="A105" s="26">
        <v>17</v>
      </c>
      <c r="B105" s="1">
        <v>7.49</v>
      </c>
      <c r="C105" s="1">
        <v>8.42</v>
      </c>
      <c r="D105" s="1">
        <v>7.89</v>
      </c>
      <c r="E105" s="1">
        <v>8.74</v>
      </c>
      <c r="F105" s="26">
        <f t="shared" si="5"/>
        <v>8.1349999999999998</v>
      </c>
      <c r="G105" s="13">
        <f t="shared" si="4"/>
        <v>0.55476721844992494</v>
      </c>
    </row>
    <row r="106" spans="1:14" x14ac:dyDescent="0.2">
      <c r="A106" s="26">
        <v>18</v>
      </c>
      <c r="B106" s="1">
        <v>5.79</v>
      </c>
      <c r="C106" s="1">
        <v>6.12</v>
      </c>
      <c r="D106" s="1">
        <v>7.47</v>
      </c>
      <c r="E106" s="1">
        <v>6.5</v>
      </c>
      <c r="F106" s="26">
        <f t="shared" si="5"/>
        <v>6.47</v>
      </c>
      <c r="G106" s="13">
        <f t="shared" si="4"/>
        <v>0.7270488291717413</v>
      </c>
    </row>
    <row r="107" spans="1:14" x14ac:dyDescent="0.2">
      <c r="A107" s="26">
        <v>19</v>
      </c>
      <c r="B107" s="1">
        <v>6.77</v>
      </c>
      <c r="C107" s="1">
        <v>8.7100000000000009</v>
      </c>
      <c r="D107" s="1">
        <v>6.67</v>
      </c>
      <c r="E107" s="1">
        <v>7.57</v>
      </c>
      <c r="F107" s="26">
        <f t="shared" si="5"/>
        <v>7.43</v>
      </c>
      <c r="G107" s="13">
        <f t="shared" si="4"/>
        <v>0.94361008896684073</v>
      </c>
    </row>
    <row r="108" spans="1:14" x14ac:dyDescent="0.2">
      <c r="A108" s="26">
        <v>20</v>
      </c>
      <c r="B108" s="1">
        <v>8.02</v>
      </c>
      <c r="C108" s="1">
        <v>8.3800000000000008</v>
      </c>
      <c r="D108" s="1">
        <v>7.54</v>
      </c>
      <c r="E108" s="1">
        <v>7.83</v>
      </c>
      <c r="F108" s="26">
        <f t="shared" si="5"/>
        <v>7.942499999999999</v>
      </c>
      <c r="G108" s="13">
        <f t="shared" si="4"/>
        <v>0.35217183305880695</v>
      </c>
    </row>
    <row r="109" spans="1:14" x14ac:dyDescent="0.2">
      <c r="A109" s="26"/>
      <c r="B109" s="26"/>
      <c r="C109" s="26"/>
      <c r="D109" s="26"/>
      <c r="E109" s="26"/>
      <c r="F109" s="2">
        <f>AVERAGE(F89:F108)</f>
        <v>7.3780000000000019</v>
      </c>
      <c r="G109" s="36">
        <f>AVERAGE(G89:G108)</f>
        <v>1.0136605625767661</v>
      </c>
    </row>
    <row r="112" spans="1:14" x14ac:dyDescent="0.2">
      <c r="K112" s="28"/>
    </row>
  </sheetData>
  <sortState xmlns:xlrd2="http://schemas.microsoft.com/office/spreadsheetml/2017/richdata2" ref="W1:W81">
    <sortCondition ref="W81"/>
  </sortState>
  <pageMargins left="0.7" right="0.7" top="0.75" bottom="0.75" header="0.3" footer="0.3"/>
  <ignoredErrors>
    <ignoredError sqref="F63 F64:F76 F78:F82 F90:F108 G89:G108" formulaRange="1"/>
  </ignoredError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0160F-86C6-724C-B190-61C4C00C81D1}">
  <dimension ref="A1:AJ82"/>
  <sheetViews>
    <sheetView topLeftCell="D1" zoomScale="285" zoomScaleNormal="285" workbookViewId="0">
      <selection activeCell="L4" sqref="L4"/>
    </sheetView>
  </sheetViews>
  <sheetFormatPr baseColWidth="10" defaultRowHeight="15" x14ac:dyDescent="0.2"/>
  <cols>
    <col min="2" max="2" width="13.33203125" bestFit="1" customWidth="1"/>
    <col min="20" max="20" width="17.83203125" bestFit="1" customWidth="1"/>
  </cols>
  <sheetData>
    <row r="1" spans="1:30" x14ac:dyDescent="0.2">
      <c r="A1" s="44" t="s">
        <v>216</v>
      </c>
      <c r="B1" s="44" t="s">
        <v>222</v>
      </c>
      <c r="C1" s="4" t="s">
        <v>223</v>
      </c>
      <c r="D1" s="4" t="s">
        <v>221</v>
      </c>
      <c r="E1" s="4"/>
    </row>
    <row r="2" spans="1:30" ht="51" x14ac:dyDescent="0.2">
      <c r="A2" s="45" t="s">
        <v>17</v>
      </c>
      <c r="B2" s="102">
        <v>15</v>
      </c>
      <c r="C2" s="47">
        <f>(D2*E2)/B2</f>
        <v>0.3125</v>
      </c>
      <c r="D2" s="46">
        <f>E2/$E$5</f>
        <v>0.3125</v>
      </c>
      <c r="E2" s="4">
        <f>B2+E1</f>
        <v>15</v>
      </c>
    </row>
    <row r="3" spans="1:30" ht="51" x14ac:dyDescent="0.2">
      <c r="A3" s="45" t="s">
        <v>219</v>
      </c>
      <c r="B3" s="102">
        <v>14</v>
      </c>
      <c r="C3" s="48">
        <f>(D3*E3)/B3</f>
        <v>1.2514880952380951</v>
      </c>
      <c r="D3" s="46">
        <f>E3/$E$5</f>
        <v>0.60416666666666663</v>
      </c>
      <c r="E3" s="4">
        <f>B3+E2</f>
        <v>29</v>
      </c>
    </row>
    <row r="4" spans="1:30" ht="51" x14ac:dyDescent="0.2">
      <c r="A4" s="45" t="s">
        <v>218</v>
      </c>
      <c r="B4" s="102">
        <v>11</v>
      </c>
      <c r="C4" s="48">
        <f>(D4*E4)/B4</f>
        <v>3.0303030303030307</v>
      </c>
      <c r="D4" s="46">
        <f>E4/$E$5</f>
        <v>0.83333333333333337</v>
      </c>
      <c r="E4" s="4">
        <f t="shared" ref="E4" si="0">B4+E3</f>
        <v>40</v>
      </c>
    </row>
    <row r="5" spans="1:30" ht="34" x14ac:dyDescent="0.2">
      <c r="A5" s="45" t="s">
        <v>217</v>
      </c>
      <c r="B5" s="102">
        <v>8</v>
      </c>
      <c r="C5" s="48">
        <f>(D5*E5)/B5</f>
        <v>6</v>
      </c>
      <c r="D5" s="46">
        <f t="shared" ref="D5" si="1">E5/$E$5</f>
        <v>1</v>
      </c>
      <c r="E5" s="4">
        <f>B5+E4</f>
        <v>48</v>
      </c>
    </row>
    <row r="6" spans="1:30" ht="17" x14ac:dyDescent="0.2">
      <c r="A6" s="45" t="s">
        <v>224</v>
      </c>
      <c r="B6" s="45">
        <v>80</v>
      </c>
      <c r="C6" s="46"/>
      <c r="D6" s="46"/>
    </row>
    <row r="7" spans="1:30" x14ac:dyDescent="0.2">
      <c r="A7" s="49"/>
      <c r="B7" s="49"/>
      <c r="C7" s="49"/>
      <c r="D7" s="49"/>
      <c r="E7" s="49"/>
      <c r="F7" s="49"/>
      <c r="G7" s="49"/>
    </row>
    <row r="8" spans="1:30" ht="17" x14ac:dyDescent="0.2">
      <c r="A8" s="50" t="s">
        <v>225</v>
      </c>
    </row>
    <row r="9" spans="1:30" ht="15" customHeight="1" x14ac:dyDescent="0.2">
      <c r="A9" s="56"/>
      <c r="B9" s="51"/>
      <c r="C9" s="51"/>
      <c r="D9" s="51"/>
      <c r="E9" s="51"/>
      <c r="F9" s="4"/>
      <c r="H9" t="s">
        <v>226</v>
      </c>
      <c r="T9" t="s">
        <v>227</v>
      </c>
    </row>
    <row r="10" spans="1:30" ht="16" customHeight="1" thickBot="1" x14ac:dyDescent="0.25">
      <c r="B10" s="51"/>
      <c r="C10" s="45" t="s">
        <v>17</v>
      </c>
      <c r="D10" s="45" t="s">
        <v>219</v>
      </c>
      <c r="E10" s="45" t="s">
        <v>218</v>
      </c>
      <c r="F10" s="45" t="s">
        <v>217</v>
      </c>
      <c r="H10" s="60" t="s">
        <v>217</v>
      </c>
      <c r="I10" s="4" t="s">
        <v>222</v>
      </c>
      <c r="J10" s="4" t="s">
        <v>220</v>
      </c>
      <c r="K10" s="4" t="s">
        <v>221</v>
      </c>
      <c r="N10" s="103" t="s">
        <v>218</v>
      </c>
      <c r="O10" s="103"/>
      <c r="P10" s="103"/>
      <c r="Q10" s="4" t="s">
        <v>221</v>
      </c>
      <c r="T10" s="103" t="s">
        <v>219</v>
      </c>
      <c r="U10" s="103"/>
      <c r="V10" s="4" t="s">
        <v>220</v>
      </c>
      <c r="W10" s="4" t="s">
        <v>221</v>
      </c>
      <c r="Z10" s="103" t="s">
        <v>17</v>
      </c>
      <c r="AA10" s="103"/>
      <c r="AB10" s="4" t="s">
        <v>220</v>
      </c>
      <c r="AC10" s="4" t="s">
        <v>221</v>
      </c>
    </row>
    <row r="11" spans="1:30" ht="35" thickBot="1" x14ac:dyDescent="0.25">
      <c r="A11" s="45"/>
      <c r="B11" s="54" t="s">
        <v>229</v>
      </c>
      <c r="D11" s="45"/>
      <c r="E11" s="45"/>
      <c r="F11" s="45">
        <v>15</v>
      </c>
      <c r="H11" s="4" t="s">
        <v>3</v>
      </c>
      <c r="I11" s="4">
        <f>SUM(C11:F11)</f>
        <v>15</v>
      </c>
      <c r="J11" s="47">
        <f>(K11*L11)/I11</f>
        <v>0.65217391304347827</v>
      </c>
      <c r="K11" s="46">
        <f>L11/$L$12</f>
        <v>0.65217391304347827</v>
      </c>
      <c r="L11" s="4">
        <f>I11+L10</f>
        <v>15</v>
      </c>
      <c r="M11" s="52"/>
      <c r="N11" s="54" t="s">
        <v>233</v>
      </c>
      <c r="O11" s="4">
        <f>SUM(C16:F16)</f>
        <v>3</v>
      </c>
      <c r="P11" s="47">
        <f>(Q11*R11)/O11</f>
        <v>0.15789473684210525</v>
      </c>
      <c r="Q11" s="46">
        <f>R11/$R$14</f>
        <v>0.15789473684210525</v>
      </c>
      <c r="R11" s="4">
        <f>O11+R10</f>
        <v>3</v>
      </c>
      <c r="T11" s="55" t="s">
        <v>235</v>
      </c>
      <c r="U11" s="4">
        <f>SUM(C18:F18)</f>
        <v>8</v>
      </c>
      <c r="V11" s="47">
        <f>(W11*X11)/U11</f>
        <v>0.4</v>
      </c>
      <c r="W11" s="46">
        <f>X11/$X$13</f>
        <v>0.4</v>
      </c>
      <c r="X11" s="4">
        <f>U11+X10</f>
        <v>8</v>
      </c>
      <c r="Z11" s="55" t="s">
        <v>238</v>
      </c>
      <c r="AA11" s="4">
        <f>SUM(C21:F21)</f>
        <v>9</v>
      </c>
      <c r="AB11" s="47">
        <f>(AC11*AD11)/AA11</f>
        <v>0.44999999999999996</v>
      </c>
      <c r="AC11" s="46">
        <f>AD11/$AD$13</f>
        <v>0.45</v>
      </c>
      <c r="AD11" s="4">
        <f>AA11+AD10</f>
        <v>9</v>
      </c>
    </row>
    <row r="12" spans="1:30" ht="52" thickBot="1" x14ac:dyDescent="0.25">
      <c r="B12" s="55" t="s">
        <v>228</v>
      </c>
      <c r="C12" s="4"/>
      <c r="D12" s="4"/>
      <c r="E12" s="4"/>
      <c r="F12" s="4">
        <v>8</v>
      </c>
      <c r="H12" s="51" t="s">
        <v>240</v>
      </c>
      <c r="I12" s="4">
        <f>SUM(C12:F12)</f>
        <v>8</v>
      </c>
      <c r="J12" s="48">
        <f>(K12*L12)/I12</f>
        <v>2.875</v>
      </c>
      <c r="K12" s="46">
        <f>L12/$L$12</f>
        <v>1</v>
      </c>
      <c r="L12" s="4">
        <f>I12+L11</f>
        <v>23</v>
      </c>
      <c r="N12" s="55" t="s">
        <v>230</v>
      </c>
      <c r="O12" s="4">
        <f>SUM(C13:F13)</f>
        <v>9</v>
      </c>
      <c r="P12" s="47">
        <f t="shared" ref="P12:P14" si="2">(Q12*R12)/O12</f>
        <v>0.84210526315789469</v>
      </c>
      <c r="Q12" s="46">
        <f t="shared" ref="Q12:Q14" si="3">R12/$R$14</f>
        <v>0.63157894736842102</v>
      </c>
      <c r="R12" s="4">
        <f>O12+R11</f>
        <v>12</v>
      </c>
      <c r="T12" t="s">
        <v>234</v>
      </c>
      <c r="U12" s="4">
        <f>SUM(C17:F17)</f>
        <v>6</v>
      </c>
      <c r="V12" s="47">
        <f t="shared" ref="V12" si="4">(W12*X12)/U12</f>
        <v>1.6333333333333331</v>
      </c>
      <c r="W12" s="46">
        <f t="shared" ref="W12:W13" si="5">X12/$X$13</f>
        <v>0.7</v>
      </c>
      <c r="X12" s="4">
        <f>U12+X11</f>
        <v>14</v>
      </c>
      <c r="Z12" s="55" t="s">
        <v>239</v>
      </c>
      <c r="AA12" s="4">
        <f>SUM(C22:F22)</f>
        <v>6</v>
      </c>
      <c r="AB12" s="47">
        <f>(AC12*AD12)/AA12</f>
        <v>1.875</v>
      </c>
      <c r="AC12" s="46">
        <f t="shared" ref="AC12:AC13" si="6">AD12/$AD$13</f>
        <v>0.75</v>
      </c>
      <c r="AD12" s="4">
        <f>AA12+AD11</f>
        <v>15</v>
      </c>
    </row>
    <row r="13" spans="1:30" ht="35" thickBot="1" x14ac:dyDescent="0.25">
      <c r="B13" s="54" t="s">
        <v>230</v>
      </c>
      <c r="C13" s="4"/>
      <c r="D13" s="4"/>
      <c r="E13" s="4">
        <v>9</v>
      </c>
      <c r="F13" s="4"/>
      <c r="H13" s="15"/>
      <c r="I13" s="15"/>
      <c r="J13" s="57"/>
      <c r="K13" s="53"/>
      <c r="L13" s="15"/>
      <c r="N13" s="55" t="s">
        <v>231</v>
      </c>
      <c r="O13" s="4">
        <f>SUM(C14:F14)</f>
        <v>5</v>
      </c>
      <c r="P13" s="47">
        <f t="shared" si="2"/>
        <v>3.0421052631578949</v>
      </c>
      <c r="Q13" s="46">
        <f t="shared" si="3"/>
        <v>0.89473684210526316</v>
      </c>
      <c r="R13" s="4">
        <f t="shared" ref="R13:R14" si="7">O13+R12</f>
        <v>17</v>
      </c>
      <c r="T13" s="55" t="s">
        <v>236</v>
      </c>
      <c r="U13" s="4">
        <f>SUM(C19:F19)</f>
        <v>6</v>
      </c>
      <c r="V13" s="47">
        <f>(W13*X13)/U13</f>
        <v>3.3333333333333335</v>
      </c>
      <c r="W13" s="46">
        <f t="shared" si="5"/>
        <v>1</v>
      </c>
      <c r="X13" s="4">
        <f t="shared" ref="X13" si="8">U13+X12</f>
        <v>20</v>
      </c>
      <c r="Z13" s="54" t="s">
        <v>237</v>
      </c>
      <c r="AA13" s="4">
        <f>SUM(C20:F20)</f>
        <v>5</v>
      </c>
      <c r="AB13" s="47">
        <f>(AC13*AD13)/AA13</f>
        <v>4</v>
      </c>
      <c r="AC13" s="46">
        <f t="shared" si="6"/>
        <v>1</v>
      </c>
      <c r="AD13" s="4">
        <f>AA13+AD12</f>
        <v>20</v>
      </c>
    </row>
    <row r="14" spans="1:30" ht="18" thickBot="1" x14ac:dyDescent="0.25">
      <c r="B14" s="55" t="s">
        <v>231</v>
      </c>
      <c r="C14" s="4"/>
      <c r="D14" s="4"/>
      <c r="E14" s="4">
        <v>5</v>
      </c>
      <c r="F14" s="4"/>
      <c r="H14" s="15"/>
      <c r="I14" s="15"/>
      <c r="J14" s="57"/>
      <c r="K14" s="53"/>
      <c r="L14" s="15"/>
      <c r="N14" s="55" t="s">
        <v>232</v>
      </c>
      <c r="O14" s="4">
        <f>SUM(C15:F15)</f>
        <v>2</v>
      </c>
      <c r="P14" s="47">
        <f t="shared" si="2"/>
        <v>9.5</v>
      </c>
      <c r="Q14" s="46">
        <f t="shared" si="3"/>
        <v>1</v>
      </c>
      <c r="R14" s="4">
        <f t="shared" si="7"/>
        <v>19</v>
      </c>
      <c r="U14" s="4"/>
      <c r="V14" s="47"/>
      <c r="W14" s="46"/>
      <c r="X14" s="4"/>
    </row>
    <row r="15" spans="1:30" ht="18" thickBot="1" x14ac:dyDescent="0.25">
      <c r="B15" s="55" t="s">
        <v>232</v>
      </c>
      <c r="C15" s="4"/>
      <c r="D15" s="4"/>
      <c r="E15" s="4">
        <v>2</v>
      </c>
      <c r="F15" s="4"/>
    </row>
    <row r="16" spans="1:30" ht="18" thickBot="1" x14ac:dyDescent="0.25">
      <c r="B16" s="55" t="s">
        <v>233</v>
      </c>
      <c r="C16" s="4"/>
      <c r="D16" s="4"/>
      <c r="E16" s="4">
        <v>3</v>
      </c>
      <c r="F16" s="4"/>
    </row>
    <row r="17" spans="1:36" ht="18" thickBot="1" x14ac:dyDescent="0.25">
      <c r="B17" s="54" t="s">
        <v>234</v>
      </c>
      <c r="C17" s="26"/>
      <c r="D17" s="26">
        <v>6</v>
      </c>
      <c r="E17" s="26"/>
      <c r="F17" s="4"/>
    </row>
    <row r="18" spans="1:36" ht="35" thickBot="1" x14ac:dyDescent="0.25">
      <c r="B18" s="55" t="s">
        <v>235</v>
      </c>
      <c r="C18" s="51"/>
      <c r="D18" s="51">
        <v>8</v>
      </c>
      <c r="E18" s="51"/>
      <c r="F18" s="26"/>
    </row>
    <row r="19" spans="1:36" ht="52" customHeight="1" thickBot="1" x14ac:dyDescent="0.25">
      <c r="B19" s="55" t="s">
        <v>236</v>
      </c>
      <c r="C19" s="51"/>
      <c r="D19" s="51">
        <v>6</v>
      </c>
      <c r="E19" s="51"/>
      <c r="F19" s="26"/>
      <c r="G19" s="49"/>
    </row>
    <row r="20" spans="1:36" ht="18" thickBot="1" x14ac:dyDescent="0.25">
      <c r="B20" s="54" t="s">
        <v>237</v>
      </c>
      <c r="C20" s="4">
        <v>5</v>
      </c>
      <c r="D20" s="4"/>
      <c r="E20" s="4"/>
      <c r="F20" s="26"/>
      <c r="G20" s="49"/>
    </row>
    <row r="21" spans="1:36" ht="18" thickBot="1" x14ac:dyDescent="0.25">
      <c r="B21" s="55" t="s">
        <v>238</v>
      </c>
      <c r="C21" s="51">
        <v>9</v>
      </c>
      <c r="D21" s="51"/>
      <c r="E21" s="51"/>
      <c r="F21" s="26"/>
      <c r="G21" s="49"/>
    </row>
    <row r="22" spans="1:36" ht="35" thickBot="1" x14ac:dyDescent="0.25">
      <c r="B22" s="55" t="s">
        <v>239</v>
      </c>
      <c r="C22" s="51">
        <v>6</v>
      </c>
      <c r="D22" s="51"/>
      <c r="E22" s="51"/>
      <c r="F22" s="26"/>
      <c r="G22" s="49"/>
    </row>
    <row r="23" spans="1:36" x14ac:dyDescent="0.2">
      <c r="B23" s="49"/>
      <c r="C23" s="49"/>
      <c r="D23" s="49"/>
      <c r="E23" s="49"/>
      <c r="F23" s="49"/>
      <c r="G23" s="49"/>
    </row>
    <row r="24" spans="1:36" x14ac:dyDescent="0.2">
      <c r="B24" s="49"/>
      <c r="C24" s="49"/>
      <c r="D24" s="49"/>
      <c r="E24" s="49"/>
      <c r="F24" s="49"/>
      <c r="G24" s="49"/>
    </row>
    <row r="25" spans="1:36" x14ac:dyDescent="0.2">
      <c r="B25" s="49"/>
      <c r="C25" s="49"/>
      <c r="D25" s="49"/>
      <c r="E25" s="49"/>
      <c r="F25" s="49"/>
      <c r="G25" s="49"/>
    </row>
    <row r="26" spans="1:36" x14ac:dyDescent="0.2">
      <c r="B26" s="49"/>
      <c r="C26" s="49"/>
      <c r="D26" s="49"/>
      <c r="E26" s="49"/>
      <c r="F26" s="49"/>
    </row>
    <row r="27" spans="1:36" ht="17" x14ac:dyDescent="0.2">
      <c r="A27" s="58" t="s">
        <v>225</v>
      </c>
      <c r="B27" s="59"/>
      <c r="C27" s="59"/>
      <c r="D27" s="59"/>
      <c r="E27" s="59"/>
      <c r="F27" s="59"/>
      <c r="G27" s="59"/>
      <c r="H27" s="59"/>
      <c r="I27" s="59"/>
      <c r="S27" s="49"/>
    </row>
    <row r="28" spans="1:36" ht="51" customHeight="1" x14ac:dyDescent="0.2">
      <c r="A28" s="62"/>
      <c r="B28" s="60" t="s">
        <v>217</v>
      </c>
      <c r="C28" s="103" t="s">
        <v>218</v>
      </c>
      <c r="D28" s="103"/>
      <c r="E28" s="103"/>
      <c r="F28" s="103" t="s">
        <v>219</v>
      </c>
      <c r="G28" s="103"/>
      <c r="H28" s="103" t="s">
        <v>17</v>
      </c>
      <c r="I28" s="103"/>
      <c r="M28" t="s">
        <v>226</v>
      </c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</row>
    <row r="29" spans="1:36" ht="68" x14ac:dyDescent="0.2">
      <c r="A29" s="61" t="s">
        <v>169</v>
      </c>
      <c r="B29" s="63" t="s">
        <v>228</v>
      </c>
      <c r="C29" s="63" t="s">
        <v>231</v>
      </c>
      <c r="D29" s="63" t="s">
        <v>232</v>
      </c>
      <c r="E29" s="63" t="s">
        <v>233</v>
      </c>
      <c r="F29" s="63" t="s">
        <v>235</v>
      </c>
      <c r="G29" s="63" t="s">
        <v>236</v>
      </c>
      <c r="H29" s="63" t="s">
        <v>238</v>
      </c>
      <c r="I29" s="63" t="s">
        <v>239</v>
      </c>
      <c r="M29" s="45" t="s">
        <v>169</v>
      </c>
      <c r="N29" s="4" t="s">
        <v>222</v>
      </c>
      <c r="O29" s="4" t="s">
        <v>220</v>
      </c>
      <c r="P29" s="4" t="s">
        <v>221</v>
      </c>
      <c r="Q29" s="4"/>
      <c r="R29" s="15"/>
      <c r="S29" s="104"/>
      <c r="T29" s="104"/>
      <c r="U29" s="104"/>
      <c r="V29" s="15"/>
      <c r="W29" s="15"/>
      <c r="X29" s="15"/>
      <c r="Y29" s="80"/>
      <c r="Z29" s="15"/>
      <c r="AA29" s="15"/>
      <c r="AB29" s="15"/>
      <c r="AC29" s="15"/>
      <c r="AD29" s="15"/>
      <c r="AE29" s="80"/>
      <c r="AF29" s="15"/>
      <c r="AG29" s="15"/>
      <c r="AH29" s="15"/>
      <c r="AI29" s="15"/>
      <c r="AJ29" s="15"/>
    </row>
    <row r="30" spans="1:36" ht="16" x14ac:dyDescent="0.2">
      <c r="A30" s="60">
        <v>1</v>
      </c>
      <c r="B30" s="64">
        <v>1</v>
      </c>
      <c r="C30" s="64">
        <v>1</v>
      </c>
      <c r="D30" s="64"/>
      <c r="E30" s="64"/>
      <c r="F30" s="65">
        <v>1</v>
      </c>
      <c r="G30" s="64"/>
      <c r="H30" s="65">
        <v>1</v>
      </c>
      <c r="I30" s="64"/>
      <c r="M30" s="4">
        <v>3</v>
      </c>
      <c r="N30" s="4">
        <v>0</v>
      </c>
      <c r="O30" s="47" t="e">
        <f>(P30*Q30)/N30</f>
        <v>#DIV/0!</v>
      </c>
      <c r="P30" s="46">
        <f>Q30/$Q$49</f>
        <v>0</v>
      </c>
      <c r="Q30" s="4">
        <f t="shared" ref="Q30:Q49" si="9">N30+Q29</f>
        <v>0</v>
      </c>
      <c r="R30" s="81"/>
      <c r="S30" s="82"/>
      <c r="T30" s="15"/>
      <c r="U30" s="83"/>
      <c r="V30" s="53"/>
      <c r="W30" s="15"/>
      <c r="X30" s="15"/>
      <c r="Y30" s="82"/>
      <c r="Z30" s="15"/>
      <c r="AA30" s="83"/>
      <c r="AB30" s="53"/>
      <c r="AC30" s="15"/>
      <c r="AD30" s="15"/>
      <c r="AE30" s="82"/>
      <c r="AF30" s="15"/>
      <c r="AG30" s="83"/>
      <c r="AH30" s="53"/>
      <c r="AI30" s="15"/>
      <c r="AJ30" s="15"/>
    </row>
    <row r="31" spans="1:36" ht="16" x14ac:dyDescent="0.2">
      <c r="A31" s="61">
        <v>2</v>
      </c>
      <c r="B31" s="64">
        <v>1</v>
      </c>
      <c r="C31" s="64"/>
      <c r="D31" s="64"/>
      <c r="E31" s="64"/>
      <c r="F31" s="64"/>
      <c r="G31" s="65">
        <v>1</v>
      </c>
      <c r="H31" s="65">
        <v>1</v>
      </c>
      <c r="I31" s="64"/>
      <c r="M31" s="4">
        <v>13</v>
      </c>
      <c r="N31" s="4">
        <v>0</v>
      </c>
      <c r="O31" s="47" t="e">
        <f>(P31*Q31)/N31</f>
        <v>#DIV/0!</v>
      </c>
      <c r="P31" s="46">
        <f>Q31/$Q$49</f>
        <v>0</v>
      </c>
      <c r="Q31" s="4">
        <f t="shared" si="9"/>
        <v>0</v>
      </c>
      <c r="R31" s="15"/>
      <c r="S31" s="82"/>
      <c r="T31" s="15"/>
      <c r="U31" s="83"/>
      <c r="V31" s="53"/>
      <c r="W31" s="15"/>
      <c r="X31" s="15"/>
      <c r="Y31" s="15"/>
      <c r="Z31" s="15"/>
      <c r="AA31" s="83"/>
      <c r="AB31" s="53"/>
      <c r="AC31" s="15"/>
      <c r="AD31" s="15"/>
      <c r="AE31" s="82"/>
      <c r="AF31" s="15"/>
      <c r="AG31" s="83"/>
      <c r="AH31" s="53"/>
      <c r="AI31" s="15"/>
      <c r="AJ31" s="15"/>
    </row>
    <row r="32" spans="1:36" ht="20" customHeight="1" x14ac:dyDescent="0.2">
      <c r="A32" s="61">
        <v>3</v>
      </c>
      <c r="B32" s="64"/>
      <c r="C32" s="64"/>
      <c r="D32" s="64"/>
      <c r="E32" s="64"/>
      <c r="F32" s="64"/>
      <c r="G32" s="64"/>
      <c r="H32" s="64"/>
      <c r="I32" s="64"/>
      <c r="M32" s="4">
        <v>8</v>
      </c>
      <c r="N32" s="4">
        <v>1</v>
      </c>
      <c r="O32" s="47">
        <v>0</v>
      </c>
      <c r="P32" s="46">
        <f>Q32/$Q$49</f>
        <v>2.1276595744680851E-2</v>
      </c>
      <c r="Q32" s="4">
        <f t="shared" si="9"/>
        <v>1</v>
      </c>
      <c r="R32" s="15"/>
      <c r="S32" s="82"/>
      <c r="T32" s="15"/>
      <c r="U32" s="83"/>
      <c r="V32" s="53"/>
      <c r="W32" s="15"/>
      <c r="X32" s="15"/>
      <c r="Y32" s="82"/>
      <c r="Z32" s="15"/>
      <c r="AA32" s="83"/>
      <c r="AB32" s="53"/>
      <c r="AC32" s="15"/>
      <c r="AD32" s="15"/>
      <c r="AE32" s="82"/>
      <c r="AF32" s="15"/>
      <c r="AG32" s="83"/>
      <c r="AH32" s="53"/>
      <c r="AI32" s="15"/>
      <c r="AJ32" s="15"/>
    </row>
    <row r="33" spans="1:36" ht="16" x14ac:dyDescent="0.2">
      <c r="A33" s="60">
        <v>4</v>
      </c>
      <c r="B33" s="64"/>
      <c r="C33" s="64"/>
      <c r="D33" s="64"/>
      <c r="E33" s="64"/>
      <c r="F33" s="64"/>
      <c r="G33" s="65">
        <v>1</v>
      </c>
      <c r="H33" s="64"/>
      <c r="I33" s="64">
        <v>1</v>
      </c>
      <c r="M33" s="4">
        <v>14</v>
      </c>
      <c r="N33" s="4">
        <v>1</v>
      </c>
      <c r="O33" s="47">
        <f t="shared" ref="O33:O41" si="10">(P33*Q33)/N33</f>
        <v>8.5106382978723402E-2</v>
      </c>
      <c r="P33" s="46">
        <f>Q33/$Q$49</f>
        <v>4.2553191489361701E-2</v>
      </c>
      <c r="Q33" s="4">
        <f t="shared" si="9"/>
        <v>2</v>
      </c>
      <c r="R33" s="15"/>
      <c r="S33" s="82"/>
      <c r="T33" s="15"/>
      <c r="U33" s="83"/>
      <c r="V33" s="53"/>
      <c r="W33" s="15"/>
      <c r="X33" s="15"/>
      <c r="Y33" s="15"/>
      <c r="Z33" s="15"/>
      <c r="AA33" s="83"/>
      <c r="AB33" s="53"/>
      <c r="AC33" s="15"/>
      <c r="AD33" s="15"/>
      <c r="AE33" s="15"/>
      <c r="AF33" s="15"/>
      <c r="AG33" s="15"/>
      <c r="AH33" s="15"/>
      <c r="AI33" s="15"/>
      <c r="AJ33" s="15"/>
    </row>
    <row r="34" spans="1:36" ht="16" x14ac:dyDescent="0.2">
      <c r="A34" s="61">
        <v>5</v>
      </c>
      <c r="B34" s="64"/>
      <c r="C34" s="64"/>
      <c r="D34" s="64"/>
      <c r="E34" s="64"/>
      <c r="F34" s="65">
        <v>1</v>
      </c>
      <c r="G34" s="64"/>
      <c r="H34" s="65">
        <v>1</v>
      </c>
      <c r="I34" s="64"/>
      <c r="M34" s="4">
        <v>4</v>
      </c>
      <c r="N34" s="4">
        <v>2</v>
      </c>
      <c r="O34" s="47">
        <f t="shared" si="10"/>
        <v>0.1702127659574468</v>
      </c>
      <c r="P34" s="46">
        <f t="shared" ref="P34:P49" si="11">Q34/$Q$49</f>
        <v>8.5106382978723402E-2</v>
      </c>
      <c r="Q34" s="4">
        <f t="shared" si="9"/>
        <v>4</v>
      </c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</row>
    <row r="35" spans="1:36" ht="16" x14ac:dyDescent="0.2">
      <c r="A35" s="61">
        <v>6</v>
      </c>
      <c r="B35" s="64"/>
      <c r="C35" s="64"/>
      <c r="D35" s="64"/>
      <c r="E35" s="64"/>
      <c r="F35" s="65">
        <v>1</v>
      </c>
      <c r="G35" s="64"/>
      <c r="H35" s="64"/>
      <c r="I35" s="64">
        <v>1</v>
      </c>
      <c r="M35" s="4">
        <v>5</v>
      </c>
      <c r="N35" s="4">
        <v>2</v>
      </c>
      <c r="O35" s="47">
        <f t="shared" si="10"/>
        <v>0.38297872340425532</v>
      </c>
      <c r="P35" s="46">
        <f t="shared" si="11"/>
        <v>0.1276595744680851</v>
      </c>
      <c r="Q35" s="4">
        <f t="shared" si="9"/>
        <v>6</v>
      </c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</row>
    <row r="36" spans="1:36" ht="16" x14ac:dyDescent="0.2">
      <c r="A36" s="60">
        <v>7</v>
      </c>
      <c r="B36" s="64">
        <v>1</v>
      </c>
      <c r="C36" s="64"/>
      <c r="D36" s="64"/>
      <c r="E36" s="64"/>
      <c r="F36" s="64"/>
      <c r="G36" s="64"/>
      <c r="H36" s="64"/>
      <c r="I36" s="64">
        <v>1</v>
      </c>
      <c r="M36" s="4">
        <v>6</v>
      </c>
      <c r="N36" s="4">
        <v>2</v>
      </c>
      <c r="O36" s="47">
        <f t="shared" si="10"/>
        <v>0.68085106382978722</v>
      </c>
      <c r="P36" s="46">
        <f t="shared" si="11"/>
        <v>0.1702127659574468</v>
      </c>
      <c r="Q36" s="4">
        <f t="shared" si="9"/>
        <v>8</v>
      </c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</row>
    <row r="37" spans="1:36" ht="16" x14ac:dyDescent="0.2">
      <c r="A37" s="61">
        <v>8</v>
      </c>
      <c r="B37" s="64"/>
      <c r="C37" s="64"/>
      <c r="D37" s="64"/>
      <c r="E37" s="64"/>
      <c r="F37" s="64"/>
      <c r="G37" s="64"/>
      <c r="H37" s="64"/>
      <c r="I37" s="64">
        <v>1</v>
      </c>
      <c r="M37" s="4">
        <v>7</v>
      </c>
      <c r="N37" s="4">
        <v>2</v>
      </c>
      <c r="O37" s="47">
        <f t="shared" si="10"/>
        <v>1.0638297872340425</v>
      </c>
      <c r="P37" s="46">
        <f t="shared" si="11"/>
        <v>0.21276595744680851</v>
      </c>
      <c r="Q37" s="4">
        <f t="shared" si="9"/>
        <v>10</v>
      </c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</row>
    <row r="38" spans="1:36" ht="16" x14ac:dyDescent="0.2">
      <c r="A38" s="61">
        <v>9</v>
      </c>
      <c r="B38" s="64">
        <v>1</v>
      </c>
      <c r="C38" s="64"/>
      <c r="D38" s="64"/>
      <c r="E38" s="64">
        <v>1</v>
      </c>
      <c r="F38" s="64"/>
      <c r="G38" s="65">
        <v>1</v>
      </c>
      <c r="H38" s="64"/>
      <c r="I38" s="64"/>
      <c r="L38" s="49"/>
      <c r="M38" s="4">
        <v>11</v>
      </c>
      <c r="N38" s="4">
        <v>2</v>
      </c>
      <c r="O38" s="47">
        <f t="shared" si="10"/>
        <v>1.5319148936170213</v>
      </c>
      <c r="P38" s="46">
        <f t="shared" si="11"/>
        <v>0.25531914893617019</v>
      </c>
      <c r="Q38" s="4">
        <f t="shared" si="9"/>
        <v>12</v>
      </c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</row>
    <row r="39" spans="1:36" ht="16" x14ac:dyDescent="0.2">
      <c r="A39" s="60">
        <v>10</v>
      </c>
      <c r="B39" s="64">
        <v>1</v>
      </c>
      <c r="C39" s="64"/>
      <c r="D39" s="64">
        <v>1</v>
      </c>
      <c r="E39" s="64"/>
      <c r="F39" s="65">
        <v>1</v>
      </c>
      <c r="G39" s="64"/>
      <c r="H39" s="64"/>
      <c r="I39" s="64">
        <v>1</v>
      </c>
      <c r="L39" s="49"/>
      <c r="M39" s="4">
        <v>15</v>
      </c>
      <c r="N39" s="4">
        <v>2</v>
      </c>
      <c r="O39" s="47">
        <f t="shared" si="10"/>
        <v>2.0851063829787231</v>
      </c>
      <c r="P39" s="46">
        <f t="shared" si="11"/>
        <v>0.2978723404255319</v>
      </c>
      <c r="Q39" s="4">
        <f t="shared" si="9"/>
        <v>14</v>
      </c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</row>
    <row r="40" spans="1:36" ht="16" x14ac:dyDescent="0.2">
      <c r="A40" s="61">
        <v>11</v>
      </c>
      <c r="B40" s="64"/>
      <c r="C40" s="64"/>
      <c r="D40" s="64"/>
      <c r="E40" s="64"/>
      <c r="F40" s="64"/>
      <c r="G40" s="65">
        <v>1</v>
      </c>
      <c r="H40" s="64">
        <v>1</v>
      </c>
      <c r="I40" s="64"/>
      <c r="L40" s="49"/>
      <c r="M40" s="4">
        <v>2</v>
      </c>
      <c r="N40" s="4">
        <v>3</v>
      </c>
      <c r="O40" s="47">
        <f t="shared" si="10"/>
        <v>2.0496453900709222</v>
      </c>
      <c r="P40" s="46">
        <f t="shared" si="11"/>
        <v>0.36170212765957449</v>
      </c>
      <c r="Q40" s="4">
        <f t="shared" si="9"/>
        <v>17</v>
      </c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</row>
    <row r="41" spans="1:36" ht="16" x14ac:dyDescent="0.2">
      <c r="A41" s="61">
        <v>12</v>
      </c>
      <c r="B41" s="64"/>
      <c r="C41" s="64">
        <v>1</v>
      </c>
      <c r="D41" s="64"/>
      <c r="E41" s="64"/>
      <c r="F41" s="64"/>
      <c r="G41" s="65">
        <v>1</v>
      </c>
      <c r="H41" s="65">
        <v>1</v>
      </c>
      <c r="I41" s="64"/>
      <c r="L41" s="49"/>
      <c r="M41" s="4">
        <v>9</v>
      </c>
      <c r="N41" s="4">
        <v>3</v>
      </c>
      <c r="O41" s="47">
        <f t="shared" si="10"/>
        <v>2.8368794326241136</v>
      </c>
      <c r="P41" s="46">
        <f t="shared" si="11"/>
        <v>0.42553191489361702</v>
      </c>
      <c r="Q41" s="4">
        <f t="shared" si="9"/>
        <v>20</v>
      </c>
    </row>
    <row r="42" spans="1:36" ht="16" x14ac:dyDescent="0.2">
      <c r="A42" s="60">
        <v>13</v>
      </c>
      <c r="B42" s="64"/>
      <c r="C42" s="64"/>
      <c r="D42" s="64"/>
      <c r="E42" s="64"/>
      <c r="F42" s="64"/>
      <c r="G42" s="64"/>
      <c r="H42" s="64"/>
      <c r="I42" s="64"/>
      <c r="L42" s="49"/>
      <c r="M42" s="4">
        <v>12</v>
      </c>
      <c r="N42" s="4">
        <v>3</v>
      </c>
      <c r="O42" s="47">
        <v>0</v>
      </c>
      <c r="P42" s="46">
        <f t="shared" si="11"/>
        <v>0.48936170212765956</v>
      </c>
      <c r="Q42" s="4">
        <f t="shared" si="9"/>
        <v>23</v>
      </c>
    </row>
    <row r="43" spans="1:36" ht="16" x14ac:dyDescent="0.2">
      <c r="A43" s="61">
        <v>14</v>
      </c>
      <c r="B43" s="64"/>
      <c r="C43" s="64"/>
      <c r="D43" s="64"/>
      <c r="E43" s="64">
        <v>1</v>
      </c>
      <c r="F43" s="64"/>
      <c r="G43" s="64"/>
      <c r="H43" s="64"/>
      <c r="I43" s="64"/>
      <c r="M43" s="4">
        <v>16</v>
      </c>
      <c r="N43" s="4">
        <v>3</v>
      </c>
      <c r="O43" s="47">
        <f t="shared" ref="O43:O49" si="12">(P43*Q43)/N43</f>
        <v>4.794326241134752</v>
      </c>
      <c r="P43" s="46">
        <f t="shared" si="11"/>
        <v>0.55319148936170215</v>
      </c>
      <c r="Q43" s="4">
        <f t="shared" si="9"/>
        <v>26</v>
      </c>
    </row>
    <row r="44" spans="1:36" ht="16" x14ac:dyDescent="0.2">
      <c r="A44" s="61">
        <v>15</v>
      </c>
      <c r="B44" s="64"/>
      <c r="C44" s="64"/>
      <c r="D44" s="64"/>
      <c r="E44" s="64">
        <v>1</v>
      </c>
      <c r="F44" s="64"/>
      <c r="G44" s="64"/>
      <c r="H44" s="64">
        <v>1</v>
      </c>
      <c r="I44" s="64"/>
      <c r="M44" s="4">
        <v>17</v>
      </c>
      <c r="N44" s="4">
        <v>3</v>
      </c>
      <c r="O44" s="47">
        <f t="shared" si="12"/>
        <v>5.9645390070921991</v>
      </c>
      <c r="P44" s="46">
        <f t="shared" si="11"/>
        <v>0.61702127659574468</v>
      </c>
      <c r="Q44" s="4">
        <f t="shared" si="9"/>
        <v>29</v>
      </c>
    </row>
    <row r="45" spans="1:36" ht="16" x14ac:dyDescent="0.2">
      <c r="A45" s="60">
        <v>16</v>
      </c>
      <c r="B45" s="64"/>
      <c r="C45" s="64"/>
      <c r="D45" s="64">
        <v>1</v>
      </c>
      <c r="E45" s="64"/>
      <c r="F45" s="65">
        <v>1</v>
      </c>
      <c r="G45" s="64"/>
      <c r="H45" s="65">
        <v>1</v>
      </c>
      <c r="I45" s="64"/>
      <c r="M45" s="4">
        <v>18</v>
      </c>
      <c r="N45" s="4">
        <v>3</v>
      </c>
      <c r="O45" s="47">
        <f t="shared" si="12"/>
        <v>7.2624113475177303</v>
      </c>
      <c r="P45" s="46">
        <f t="shared" si="11"/>
        <v>0.68085106382978722</v>
      </c>
      <c r="Q45" s="4">
        <f t="shared" si="9"/>
        <v>32</v>
      </c>
    </row>
    <row r="46" spans="1:36" ht="16" x14ac:dyDescent="0.2">
      <c r="A46" s="61">
        <v>17</v>
      </c>
      <c r="B46" s="64"/>
      <c r="C46" s="64">
        <v>1</v>
      </c>
      <c r="D46" s="64"/>
      <c r="E46" s="64"/>
      <c r="F46" s="64"/>
      <c r="G46" s="65">
        <v>1</v>
      </c>
      <c r="H46" s="64"/>
      <c r="I46" s="64">
        <v>1</v>
      </c>
      <c r="M46" s="4">
        <v>20</v>
      </c>
      <c r="N46" s="4">
        <v>3</v>
      </c>
      <c r="O46" s="47">
        <f t="shared" si="12"/>
        <v>8.6879432624113466</v>
      </c>
      <c r="P46" s="46">
        <f t="shared" si="11"/>
        <v>0.74468085106382975</v>
      </c>
      <c r="Q46" s="4">
        <f t="shared" si="9"/>
        <v>35</v>
      </c>
    </row>
    <row r="47" spans="1:36" ht="16" x14ac:dyDescent="0.2">
      <c r="A47" s="61">
        <v>18</v>
      </c>
      <c r="B47" s="64">
        <v>1</v>
      </c>
      <c r="C47" s="64"/>
      <c r="D47" s="64"/>
      <c r="E47" s="64"/>
      <c r="F47" s="65">
        <v>1</v>
      </c>
      <c r="G47" s="64"/>
      <c r="H47" s="65">
        <v>1</v>
      </c>
      <c r="I47" s="64"/>
      <c r="M47" s="4">
        <v>1</v>
      </c>
      <c r="N47" s="4">
        <v>4</v>
      </c>
      <c r="O47" s="47">
        <f t="shared" si="12"/>
        <v>8.0904255319148941</v>
      </c>
      <c r="P47" s="46">
        <f t="shared" si="11"/>
        <v>0.82978723404255317</v>
      </c>
      <c r="Q47" s="4">
        <f t="shared" si="9"/>
        <v>39</v>
      </c>
    </row>
    <row r="48" spans="1:36" ht="16" x14ac:dyDescent="0.2">
      <c r="A48" s="60">
        <v>19</v>
      </c>
      <c r="B48" s="64">
        <v>1</v>
      </c>
      <c r="C48" s="64">
        <v>1</v>
      </c>
      <c r="D48" s="64"/>
      <c r="E48" s="64"/>
      <c r="F48" s="65">
        <v>1</v>
      </c>
      <c r="G48" s="64"/>
      <c r="H48" s="65">
        <v>1</v>
      </c>
      <c r="I48" s="64"/>
      <c r="M48" s="4">
        <v>10</v>
      </c>
      <c r="N48" s="4">
        <v>4</v>
      </c>
      <c r="O48" s="47">
        <f t="shared" si="12"/>
        <v>9.835106382978724</v>
      </c>
      <c r="P48" s="46">
        <f t="shared" si="11"/>
        <v>0.91489361702127658</v>
      </c>
      <c r="Q48" s="4">
        <f t="shared" si="9"/>
        <v>43</v>
      </c>
    </row>
    <row r="49" spans="1:17" ht="16" x14ac:dyDescent="0.2">
      <c r="A49" s="4">
        <v>20</v>
      </c>
      <c r="B49" s="64">
        <v>1</v>
      </c>
      <c r="C49" s="64">
        <v>1</v>
      </c>
      <c r="D49" s="64"/>
      <c r="E49" s="64"/>
      <c r="F49" s="65">
        <v>1</v>
      </c>
      <c r="G49" s="64"/>
      <c r="H49" s="64"/>
      <c r="I49" s="64"/>
      <c r="M49" s="4">
        <v>19</v>
      </c>
      <c r="N49" s="4">
        <v>4</v>
      </c>
      <c r="O49" s="47">
        <f t="shared" si="12"/>
        <v>11.75</v>
      </c>
      <c r="P49" s="46">
        <f t="shared" si="11"/>
        <v>1</v>
      </c>
      <c r="Q49" s="4">
        <f t="shared" si="9"/>
        <v>47</v>
      </c>
    </row>
    <row r="50" spans="1:17" x14ac:dyDescent="0.2">
      <c r="A50" s="4" t="s">
        <v>224</v>
      </c>
      <c r="B50" s="4">
        <f>SUM(B30:B49)</f>
        <v>8</v>
      </c>
      <c r="C50" s="4">
        <f t="shared" ref="C50:I50" si="13">SUM(C30:C49)</f>
        <v>5</v>
      </c>
      <c r="D50" s="4">
        <f t="shared" si="13"/>
        <v>2</v>
      </c>
      <c r="E50" s="4">
        <f t="shared" si="13"/>
        <v>3</v>
      </c>
      <c r="F50" s="4">
        <f t="shared" si="13"/>
        <v>8</v>
      </c>
      <c r="G50" s="4">
        <f t="shared" si="13"/>
        <v>6</v>
      </c>
      <c r="H50" s="4">
        <f t="shared" si="13"/>
        <v>9</v>
      </c>
      <c r="I50" s="4">
        <f t="shared" si="13"/>
        <v>6</v>
      </c>
      <c r="M50" s="4"/>
      <c r="N50" s="4"/>
      <c r="O50" s="47"/>
      <c r="P50" s="46"/>
      <c r="Q50" s="4"/>
    </row>
    <row r="62" spans="1:17" x14ac:dyDescent="0.2">
      <c r="A62" s="4"/>
      <c r="B62" s="4"/>
      <c r="C62" s="4"/>
      <c r="D62" s="4"/>
      <c r="E62" s="4"/>
    </row>
    <row r="63" spans="1:17" x14ac:dyDescent="0.2">
      <c r="A63" s="4"/>
      <c r="B63" s="11"/>
      <c r="C63" s="37"/>
      <c r="D63" s="11"/>
      <c r="E63" s="37"/>
    </row>
    <row r="64" spans="1:17" x14ac:dyDescent="0.2">
      <c r="A64" s="4"/>
      <c r="B64" s="11"/>
      <c r="C64" s="37"/>
      <c r="D64" s="11"/>
      <c r="E64" s="11"/>
    </row>
    <row r="65" spans="1:5" x14ac:dyDescent="0.2">
      <c r="A65" s="4"/>
      <c r="B65" s="11"/>
      <c r="C65" s="4"/>
      <c r="D65" s="37"/>
      <c r="E65" s="37"/>
    </row>
    <row r="66" spans="1:5" x14ac:dyDescent="0.2">
      <c r="A66" s="4"/>
      <c r="B66" s="11"/>
      <c r="C66" s="11"/>
      <c r="D66" s="11"/>
      <c r="E66" s="11"/>
    </row>
    <row r="67" spans="1:5" x14ac:dyDescent="0.2">
      <c r="A67" s="4"/>
      <c r="B67" s="11"/>
      <c r="C67" s="37"/>
      <c r="D67" s="37"/>
      <c r="E67" s="37"/>
    </row>
    <row r="68" spans="1:5" x14ac:dyDescent="0.2">
      <c r="A68" s="4"/>
      <c r="B68" s="11"/>
      <c r="C68" s="11"/>
      <c r="D68" s="11"/>
      <c r="E68" s="11"/>
    </row>
    <row r="69" spans="1:5" x14ac:dyDescent="0.2">
      <c r="A69" s="4"/>
      <c r="B69" s="11"/>
      <c r="C69" s="11"/>
      <c r="D69" s="11"/>
      <c r="E69" s="11"/>
    </row>
    <row r="70" spans="1:5" x14ac:dyDescent="0.2">
      <c r="A70" s="4"/>
      <c r="B70" s="11"/>
      <c r="C70" s="37"/>
      <c r="D70" s="37"/>
      <c r="E70" s="37"/>
    </row>
    <row r="71" spans="1:5" x14ac:dyDescent="0.2">
      <c r="A71" s="4"/>
      <c r="B71" s="37"/>
      <c r="C71" s="37"/>
      <c r="D71" s="11"/>
      <c r="E71" s="11"/>
    </row>
    <row r="72" spans="1:5" x14ac:dyDescent="0.2">
      <c r="A72" s="4"/>
      <c r="B72" s="37"/>
      <c r="C72" s="11"/>
      <c r="D72" s="11"/>
      <c r="E72" s="11"/>
    </row>
    <row r="73" spans="1:5" x14ac:dyDescent="0.2">
      <c r="A73" s="4"/>
      <c r="B73" s="11"/>
      <c r="C73" s="11"/>
      <c r="D73" s="37"/>
      <c r="E73" s="37"/>
    </row>
    <row r="74" spans="1:5" x14ac:dyDescent="0.2">
      <c r="A74" s="4"/>
      <c r="B74" s="11"/>
      <c r="C74" s="11"/>
      <c r="D74" s="11"/>
      <c r="E74" s="11"/>
    </row>
    <row r="75" spans="1:5" x14ac:dyDescent="0.2">
      <c r="A75" s="4"/>
      <c r="B75" s="11"/>
      <c r="C75" s="11"/>
      <c r="D75" s="11"/>
      <c r="E75" s="11"/>
    </row>
    <row r="76" spans="1:5" x14ac:dyDescent="0.2">
      <c r="A76" s="4"/>
      <c r="B76" s="11"/>
      <c r="C76" s="11"/>
      <c r="D76" s="37"/>
      <c r="E76" s="11"/>
    </row>
    <row r="77" spans="1:5" x14ac:dyDescent="0.2">
      <c r="A77" s="4"/>
      <c r="B77" s="11"/>
      <c r="C77" s="11"/>
      <c r="D77" s="11"/>
      <c r="E77" s="11"/>
    </row>
    <row r="78" spans="1:5" x14ac:dyDescent="0.2">
      <c r="A78" s="4"/>
      <c r="B78" s="37"/>
      <c r="C78" s="11"/>
      <c r="D78" s="11"/>
      <c r="E78" s="11"/>
    </row>
    <row r="79" spans="1:5" x14ac:dyDescent="0.2">
      <c r="A79" s="4"/>
      <c r="B79" s="11"/>
      <c r="C79" s="37"/>
      <c r="D79" s="11"/>
      <c r="E79" s="11"/>
    </row>
    <row r="80" spans="1:5" x14ac:dyDescent="0.2">
      <c r="A80" s="4"/>
      <c r="B80" s="11"/>
      <c r="C80" s="11"/>
      <c r="D80" s="37"/>
      <c r="E80" s="11"/>
    </row>
    <row r="81" spans="1:5" x14ac:dyDescent="0.2">
      <c r="A81" s="4"/>
      <c r="B81" s="11"/>
      <c r="C81" s="37"/>
      <c r="D81" s="11"/>
      <c r="E81" s="11"/>
    </row>
    <row r="82" spans="1:5" x14ac:dyDescent="0.2">
      <c r="A82" s="4"/>
      <c r="B82" s="37"/>
      <c r="C82" s="11"/>
      <c r="D82" s="11"/>
      <c r="E82" s="37"/>
    </row>
  </sheetData>
  <mergeCells count="7">
    <mergeCell ref="Z10:AA10"/>
    <mergeCell ref="S29:U29"/>
    <mergeCell ref="C28:E28"/>
    <mergeCell ref="F28:G28"/>
    <mergeCell ref="H28:I28"/>
    <mergeCell ref="N10:P10"/>
    <mergeCell ref="T10:U10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14410-DB88-804B-8360-DC9A76DB4971}">
  <dimension ref="A1:AE40"/>
  <sheetViews>
    <sheetView topLeftCell="P17" zoomScaleNormal="100" workbookViewId="0">
      <selection activeCell="AB74" sqref="AB74"/>
    </sheetView>
  </sheetViews>
  <sheetFormatPr baseColWidth="10" defaultRowHeight="15" x14ac:dyDescent="0.2"/>
  <cols>
    <col min="1" max="1" width="9.5" bestFit="1" customWidth="1"/>
    <col min="2" max="2" width="9.33203125" customWidth="1"/>
    <col min="3" max="3" width="5.1640625" customWidth="1"/>
    <col min="4" max="4" width="5" customWidth="1"/>
    <col min="5" max="5" width="6.5" customWidth="1"/>
    <col min="6" max="6" width="6.6640625" customWidth="1"/>
    <col min="7" max="7" width="8" customWidth="1"/>
    <col min="8" max="8" width="12.5" customWidth="1"/>
    <col min="9" max="9" width="17.6640625" customWidth="1"/>
    <col min="10" max="10" width="6.1640625" customWidth="1"/>
    <col min="11" max="11" width="9.83203125" customWidth="1"/>
    <col min="12" max="12" width="12.33203125" customWidth="1"/>
  </cols>
  <sheetData>
    <row r="1" spans="1:31" ht="16" x14ac:dyDescent="0.2">
      <c r="A1" s="30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15"/>
      <c r="L1" s="15"/>
      <c r="AA1" s="103" t="s">
        <v>17</v>
      </c>
      <c r="AB1" s="103"/>
      <c r="AC1" s="4" t="s">
        <v>220</v>
      </c>
      <c r="AD1" s="4" t="s">
        <v>221</v>
      </c>
    </row>
    <row r="2" spans="1:31" ht="35" thickBot="1" x14ac:dyDescent="0.25">
      <c r="A2" s="105" t="s">
        <v>2</v>
      </c>
      <c r="B2" s="105"/>
      <c r="C2" s="108" t="s">
        <v>241</v>
      </c>
      <c r="D2" s="108"/>
      <c r="E2" s="108"/>
      <c r="F2" s="108"/>
      <c r="G2" s="106" t="s">
        <v>6</v>
      </c>
      <c r="H2" s="106"/>
      <c r="I2" s="106"/>
      <c r="J2" s="107" t="s">
        <v>246</v>
      </c>
      <c r="K2" s="107"/>
      <c r="L2" s="107"/>
      <c r="N2" s="105" t="s">
        <v>247</v>
      </c>
      <c r="O2" s="105"/>
      <c r="P2" s="108" t="s">
        <v>241</v>
      </c>
      <c r="Q2" s="108"/>
      <c r="R2" s="108"/>
      <c r="S2" s="108"/>
      <c r="T2" s="106" t="s">
        <v>6</v>
      </c>
      <c r="U2" s="106"/>
      <c r="V2" s="106"/>
      <c r="W2" s="107" t="s">
        <v>246</v>
      </c>
      <c r="X2" s="107"/>
      <c r="Y2" s="107"/>
      <c r="AA2" s="55" t="s">
        <v>238</v>
      </c>
      <c r="AB2" s="4">
        <f>X24</f>
        <v>9</v>
      </c>
      <c r="AC2" s="47">
        <f>(AD2*AE2)/AB2</f>
        <v>0.6</v>
      </c>
      <c r="AD2" s="46">
        <f>AE2/$AE$3</f>
        <v>0.6</v>
      </c>
      <c r="AE2" s="4">
        <f>AB2+AE1</f>
        <v>9</v>
      </c>
    </row>
    <row r="3" spans="1:31" ht="52" thickBot="1" x14ac:dyDescent="0.25">
      <c r="A3" s="66" t="s">
        <v>3</v>
      </c>
      <c r="B3" s="66" t="s">
        <v>4</v>
      </c>
      <c r="C3" s="67" t="s">
        <v>242</v>
      </c>
      <c r="D3" s="67" t="s">
        <v>243</v>
      </c>
      <c r="E3" s="67" t="s">
        <v>244</v>
      </c>
      <c r="F3" s="67" t="s">
        <v>245</v>
      </c>
      <c r="G3" s="68" t="s">
        <v>7</v>
      </c>
      <c r="H3" s="68" t="s">
        <v>8</v>
      </c>
      <c r="I3" s="68" t="s">
        <v>9</v>
      </c>
      <c r="J3" s="69" t="s">
        <v>21</v>
      </c>
      <c r="K3" s="69" t="s">
        <v>19</v>
      </c>
      <c r="L3" s="69" t="s">
        <v>22</v>
      </c>
      <c r="N3" s="66"/>
      <c r="O3" s="66" t="s">
        <v>248</v>
      </c>
      <c r="P3" s="67"/>
      <c r="Q3" s="67" t="s">
        <v>231</v>
      </c>
      <c r="R3" s="67" t="s">
        <v>232</v>
      </c>
      <c r="S3" s="67" t="s">
        <v>249</v>
      </c>
      <c r="T3" s="68"/>
      <c r="U3" s="68" t="s">
        <v>250</v>
      </c>
      <c r="V3" s="68" t="s">
        <v>251</v>
      </c>
      <c r="W3" s="69"/>
      <c r="X3" s="69" t="s">
        <v>238</v>
      </c>
      <c r="Y3" s="69" t="s">
        <v>239</v>
      </c>
      <c r="AA3" s="55" t="s">
        <v>239</v>
      </c>
      <c r="AB3" s="4">
        <f>Y24</f>
        <v>6</v>
      </c>
      <c r="AC3" s="47">
        <f>(AD3*AE3)/AB3</f>
        <v>2.5</v>
      </c>
      <c r="AD3" s="46">
        <f>AE3/$AE$3</f>
        <v>1</v>
      </c>
      <c r="AE3" s="4">
        <f>AB3+AE2</f>
        <v>15</v>
      </c>
    </row>
    <row r="4" spans="1:31" ht="17" thickBot="1" x14ac:dyDescent="0.25">
      <c r="A4" s="66"/>
      <c r="B4" s="66">
        <v>1</v>
      </c>
      <c r="C4" s="67"/>
      <c r="D4" s="67">
        <v>1</v>
      </c>
      <c r="E4" s="67"/>
      <c r="F4" s="67"/>
      <c r="G4" s="68"/>
      <c r="H4" s="68">
        <v>1</v>
      </c>
      <c r="I4" s="68"/>
      <c r="J4" s="69"/>
      <c r="K4" s="69">
        <v>1</v>
      </c>
      <c r="L4" s="69"/>
      <c r="N4" s="66"/>
      <c r="O4" s="66">
        <v>1</v>
      </c>
      <c r="P4" s="67"/>
      <c r="Q4" s="67">
        <v>1</v>
      </c>
      <c r="R4" s="67"/>
      <c r="S4" s="67"/>
      <c r="T4" s="68"/>
      <c r="U4" s="68">
        <v>1</v>
      </c>
      <c r="V4" s="68"/>
      <c r="W4" s="69"/>
      <c r="X4" s="69">
        <v>1</v>
      </c>
      <c r="Y4" s="69"/>
      <c r="AA4" s="54"/>
      <c r="AB4" s="4">
        <f>SUM(AB2:AB3)</f>
        <v>15</v>
      </c>
      <c r="AC4" s="47"/>
      <c r="AD4" s="46"/>
      <c r="AE4" s="4"/>
    </row>
    <row r="5" spans="1:31" x14ac:dyDescent="0.2">
      <c r="A5" s="66"/>
      <c r="B5" s="66">
        <v>1</v>
      </c>
      <c r="C5" s="67">
        <v>1</v>
      </c>
      <c r="D5" s="67"/>
      <c r="E5" s="67"/>
      <c r="F5" s="67"/>
      <c r="G5" s="68"/>
      <c r="H5" s="68"/>
      <c r="I5" s="68">
        <v>1</v>
      </c>
      <c r="J5" s="69"/>
      <c r="K5" s="69">
        <v>1</v>
      </c>
      <c r="L5" s="69"/>
      <c r="N5" s="66"/>
      <c r="O5" s="66">
        <v>1</v>
      </c>
      <c r="P5" s="67"/>
      <c r="Q5" s="67"/>
      <c r="R5" s="67"/>
      <c r="S5" s="67"/>
      <c r="T5" s="68"/>
      <c r="U5" s="68"/>
      <c r="V5" s="68">
        <v>1</v>
      </c>
      <c r="W5" s="69"/>
      <c r="X5" s="69">
        <v>1</v>
      </c>
      <c r="Y5" s="69"/>
    </row>
    <row r="6" spans="1:31" x14ac:dyDescent="0.2">
      <c r="A6" s="66">
        <v>1</v>
      </c>
      <c r="B6" s="66"/>
      <c r="C6" s="67">
        <v>1</v>
      </c>
      <c r="D6" s="67"/>
      <c r="E6" s="67"/>
      <c r="F6" s="67"/>
      <c r="G6" s="68">
        <v>1</v>
      </c>
      <c r="H6" s="68"/>
      <c r="I6" s="68"/>
      <c r="J6" s="69">
        <v>1</v>
      </c>
      <c r="K6" s="69"/>
      <c r="L6" s="69"/>
      <c r="N6" s="66"/>
      <c r="O6" s="66"/>
      <c r="P6" s="67"/>
      <c r="Q6" s="67"/>
      <c r="R6" s="67"/>
      <c r="S6" s="67"/>
      <c r="T6" s="68"/>
      <c r="U6" s="68"/>
      <c r="V6" s="68"/>
      <c r="W6" s="69"/>
      <c r="X6" s="69"/>
      <c r="Y6" s="69"/>
    </row>
    <row r="7" spans="1:31" x14ac:dyDescent="0.2">
      <c r="A7" s="66">
        <v>1</v>
      </c>
      <c r="B7" s="66"/>
      <c r="C7" s="67">
        <v>1</v>
      </c>
      <c r="D7" s="67"/>
      <c r="E7" s="67"/>
      <c r="F7" s="67"/>
      <c r="G7" s="68"/>
      <c r="H7" s="68"/>
      <c r="I7" s="68">
        <v>1</v>
      </c>
      <c r="J7" s="69"/>
      <c r="K7" s="69"/>
      <c r="L7" s="69">
        <v>1</v>
      </c>
      <c r="N7" s="66"/>
      <c r="O7" s="66"/>
      <c r="P7" s="67"/>
      <c r="Q7" s="67"/>
      <c r="R7" s="67"/>
      <c r="S7" s="67"/>
      <c r="T7" s="68"/>
      <c r="U7" s="68"/>
      <c r="V7" s="68">
        <v>1</v>
      </c>
      <c r="W7" s="69"/>
      <c r="X7" s="69"/>
      <c r="Y7" s="69">
        <v>1</v>
      </c>
    </row>
    <row r="8" spans="1:31" x14ac:dyDescent="0.2">
      <c r="A8" s="66">
        <v>1</v>
      </c>
      <c r="B8" s="66"/>
      <c r="C8" s="67">
        <v>1</v>
      </c>
      <c r="D8" s="67"/>
      <c r="E8" s="67"/>
      <c r="F8" s="67"/>
      <c r="G8" s="68"/>
      <c r="H8" s="68">
        <v>1</v>
      </c>
      <c r="I8" s="68"/>
      <c r="J8" s="69"/>
      <c r="K8" s="69">
        <v>1</v>
      </c>
      <c r="L8" s="69"/>
      <c r="N8" s="66"/>
      <c r="O8" s="66"/>
      <c r="P8" s="67"/>
      <c r="Q8" s="67"/>
      <c r="R8" s="67"/>
      <c r="S8" s="67"/>
      <c r="T8" s="68"/>
      <c r="U8" s="68">
        <v>1</v>
      </c>
      <c r="V8" s="68"/>
      <c r="W8" s="69"/>
      <c r="X8" s="69">
        <v>1</v>
      </c>
      <c r="Y8" s="69"/>
    </row>
    <row r="9" spans="1:31" x14ac:dyDescent="0.2">
      <c r="A9" s="66">
        <v>1</v>
      </c>
      <c r="B9" s="66"/>
      <c r="C9" s="67">
        <v>1</v>
      </c>
      <c r="D9" s="67"/>
      <c r="E9" s="67"/>
      <c r="F9" s="67"/>
      <c r="G9" s="68"/>
      <c r="H9" s="68">
        <v>1</v>
      </c>
      <c r="I9" s="68"/>
      <c r="J9" s="69"/>
      <c r="K9" s="69"/>
      <c r="L9" s="69">
        <v>1</v>
      </c>
      <c r="N9" s="66"/>
      <c r="O9" s="66"/>
      <c r="P9" s="67"/>
      <c r="Q9" s="67"/>
      <c r="R9" s="67"/>
      <c r="S9" s="67"/>
      <c r="T9" s="68"/>
      <c r="U9" s="68">
        <v>1</v>
      </c>
      <c r="V9" s="68"/>
      <c r="W9" s="69"/>
      <c r="X9" s="69"/>
      <c r="Y9" s="69">
        <v>1</v>
      </c>
    </row>
    <row r="10" spans="1:31" x14ac:dyDescent="0.2">
      <c r="A10" s="66"/>
      <c r="B10" s="66">
        <v>1</v>
      </c>
      <c r="C10" s="67"/>
      <c r="D10" s="67"/>
      <c r="E10" s="67"/>
      <c r="F10" s="67">
        <v>1</v>
      </c>
      <c r="G10" s="68">
        <v>1</v>
      </c>
      <c r="H10" s="68"/>
      <c r="I10" s="68"/>
      <c r="J10" s="69"/>
      <c r="K10" s="69"/>
      <c r="L10" s="69">
        <v>1</v>
      </c>
      <c r="N10" s="66"/>
      <c r="O10" s="66">
        <v>1</v>
      </c>
      <c r="P10" s="67"/>
      <c r="Q10" s="67"/>
      <c r="R10" s="67"/>
      <c r="S10" s="67">
        <v>1</v>
      </c>
      <c r="T10" s="68"/>
      <c r="U10" s="68"/>
      <c r="V10" s="68"/>
      <c r="W10" s="69"/>
      <c r="X10" s="69"/>
      <c r="Y10" s="69">
        <v>1</v>
      </c>
    </row>
    <row r="11" spans="1:31" x14ac:dyDescent="0.2">
      <c r="A11" s="66">
        <v>1</v>
      </c>
      <c r="B11" s="66"/>
      <c r="C11" s="67">
        <v>1</v>
      </c>
      <c r="D11" s="67"/>
      <c r="E11" s="67"/>
      <c r="F11" s="67"/>
      <c r="G11" s="68">
        <v>1</v>
      </c>
      <c r="H11" s="68"/>
      <c r="I11" s="68"/>
      <c r="J11" s="69"/>
      <c r="K11" s="69"/>
      <c r="L11" s="69">
        <v>1</v>
      </c>
      <c r="N11" s="66"/>
      <c r="O11" s="66"/>
      <c r="P11" s="67"/>
      <c r="Q11" s="67"/>
      <c r="R11" s="67"/>
      <c r="S11" s="67"/>
      <c r="T11" s="68"/>
      <c r="U11" s="68"/>
      <c r="V11" s="68"/>
      <c r="W11" s="69"/>
      <c r="X11" s="69"/>
      <c r="Y11" s="69">
        <v>1</v>
      </c>
    </row>
    <row r="12" spans="1:31" x14ac:dyDescent="0.2">
      <c r="A12" s="66"/>
      <c r="B12" s="66">
        <v>1</v>
      </c>
      <c r="C12" s="67"/>
      <c r="D12" s="67"/>
      <c r="E12" s="67"/>
      <c r="F12" s="67">
        <v>1</v>
      </c>
      <c r="G12" s="68"/>
      <c r="H12" s="68"/>
      <c r="I12" s="68">
        <v>1</v>
      </c>
      <c r="J12" s="69">
        <v>1</v>
      </c>
      <c r="K12" s="69"/>
      <c r="L12" s="69"/>
      <c r="N12" s="66"/>
      <c r="O12" s="66">
        <v>1</v>
      </c>
      <c r="P12" s="67"/>
      <c r="Q12" s="67"/>
      <c r="R12" s="67"/>
      <c r="S12" s="67">
        <v>1</v>
      </c>
      <c r="T12" s="68"/>
      <c r="U12" s="68"/>
      <c r="V12" s="68">
        <v>1</v>
      </c>
      <c r="W12" s="69"/>
      <c r="X12" s="69"/>
      <c r="Y12" s="69"/>
    </row>
    <row r="13" spans="1:31" x14ac:dyDescent="0.2">
      <c r="A13" s="66"/>
      <c r="B13" s="66">
        <v>1</v>
      </c>
      <c r="C13" s="67"/>
      <c r="D13" s="67"/>
      <c r="E13" s="67">
        <v>1</v>
      </c>
      <c r="F13" s="67"/>
      <c r="G13" s="68"/>
      <c r="H13" s="68">
        <v>1</v>
      </c>
      <c r="I13" s="68"/>
      <c r="J13" s="69"/>
      <c r="K13" s="69"/>
      <c r="L13" s="69">
        <v>1</v>
      </c>
      <c r="N13" s="66"/>
      <c r="O13" s="66">
        <v>1</v>
      </c>
      <c r="P13" s="67"/>
      <c r="Q13" s="67"/>
      <c r="R13" s="67">
        <v>1</v>
      </c>
      <c r="S13" s="67"/>
      <c r="T13" s="68"/>
      <c r="U13" s="68">
        <v>1</v>
      </c>
      <c r="V13" s="68"/>
      <c r="W13" s="69"/>
      <c r="X13" s="69"/>
      <c r="Y13" s="69">
        <v>1</v>
      </c>
    </row>
    <row r="14" spans="1:31" x14ac:dyDescent="0.2">
      <c r="A14" s="66">
        <v>1</v>
      </c>
      <c r="B14" s="66"/>
      <c r="C14" s="67">
        <v>1</v>
      </c>
      <c r="D14" s="67"/>
      <c r="E14" s="67"/>
      <c r="F14" s="67"/>
      <c r="G14" s="68"/>
      <c r="H14" s="68"/>
      <c r="I14" s="68">
        <v>1</v>
      </c>
      <c r="J14" s="69"/>
      <c r="K14" s="69">
        <v>1</v>
      </c>
      <c r="L14" s="69"/>
      <c r="N14" s="66"/>
      <c r="O14" s="66"/>
      <c r="P14" s="67"/>
      <c r="Q14" s="67"/>
      <c r="R14" s="67"/>
      <c r="S14" s="67"/>
      <c r="T14" s="68"/>
      <c r="U14" s="68"/>
      <c r="V14" s="68">
        <v>1</v>
      </c>
      <c r="W14" s="69"/>
      <c r="X14" s="69">
        <v>1</v>
      </c>
      <c r="Y14" s="69"/>
    </row>
    <row r="15" spans="1:31" x14ac:dyDescent="0.2">
      <c r="A15" s="66">
        <v>1</v>
      </c>
      <c r="B15" s="66"/>
      <c r="C15" s="67"/>
      <c r="D15" s="67">
        <v>1</v>
      </c>
      <c r="E15" s="67"/>
      <c r="F15" s="67"/>
      <c r="G15" s="68"/>
      <c r="H15" s="68"/>
      <c r="I15" s="68">
        <v>1</v>
      </c>
      <c r="J15" s="69"/>
      <c r="K15" s="69">
        <v>1</v>
      </c>
      <c r="L15" s="69"/>
      <c r="N15" s="66"/>
      <c r="O15" s="66"/>
      <c r="P15" s="67"/>
      <c r="Q15" s="67">
        <v>1</v>
      </c>
      <c r="R15" s="67"/>
      <c r="S15" s="67"/>
      <c r="T15" s="68"/>
      <c r="U15" s="68"/>
      <c r="V15" s="68">
        <v>1</v>
      </c>
      <c r="W15" s="69"/>
      <c r="X15" s="69">
        <v>1</v>
      </c>
      <c r="Y15" s="69"/>
    </row>
    <row r="16" spans="1:31" x14ac:dyDescent="0.2">
      <c r="A16" s="66">
        <v>1</v>
      </c>
      <c r="B16" s="66"/>
      <c r="C16" s="67">
        <v>1</v>
      </c>
      <c r="D16" s="67"/>
      <c r="E16" s="67"/>
      <c r="F16" s="67"/>
      <c r="G16" s="68">
        <v>1</v>
      </c>
      <c r="H16" s="68"/>
      <c r="I16" s="68"/>
      <c r="J16" s="69">
        <v>1</v>
      </c>
      <c r="K16" s="69"/>
      <c r="L16" s="69"/>
      <c r="N16" s="66"/>
      <c r="O16" s="66"/>
      <c r="P16" s="67"/>
      <c r="Q16" s="67"/>
      <c r="R16" s="67"/>
      <c r="S16" s="67"/>
      <c r="T16" s="68"/>
      <c r="U16" s="68"/>
      <c r="V16" s="68"/>
      <c r="W16" s="69"/>
      <c r="X16" s="69"/>
      <c r="Y16" s="69"/>
    </row>
    <row r="17" spans="1:26" x14ac:dyDescent="0.2">
      <c r="A17" s="66">
        <v>1</v>
      </c>
      <c r="B17" s="66"/>
      <c r="C17" s="67"/>
      <c r="D17" s="67"/>
      <c r="E17" s="67"/>
      <c r="F17" s="67">
        <v>1</v>
      </c>
      <c r="G17" s="68">
        <v>1</v>
      </c>
      <c r="H17" s="68"/>
      <c r="I17" s="68"/>
      <c r="J17" s="69">
        <v>1</v>
      </c>
      <c r="K17" s="69"/>
      <c r="L17" s="69"/>
      <c r="N17" s="66"/>
      <c r="O17" s="66"/>
      <c r="P17" s="67"/>
      <c r="Q17" s="67"/>
      <c r="R17" s="67"/>
      <c r="S17" s="67">
        <v>1</v>
      </c>
      <c r="T17" s="68"/>
      <c r="U17" s="68"/>
      <c r="V17" s="68"/>
      <c r="W17" s="69"/>
      <c r="X17" s="69"/>
      <c r="Y17" s="69"/>
    </row>
    <row r="18" spans="1:26" x14ac:dyDescent="0.2">
      <c r="A18" s="66">
        <v>1</v>
      </c>
      <c r="B18" s="66"/>
      <c r="C18" s="67"/>
      <c r="D18" s="67"/>
      <c r="E18" s="67"/>
      <c r="F18" s="67">
        <v>1</v>
      </c>
      <c r="G18" s="68">
        <v>1</v>
      </c>
      <c r="H18" s="68"/>
      <c r="I18" s="68"/>
      <c r="J18" s="69"/>
      <c r="K18" s="69">
        <v>1</v>
      </c>
      <c r="L18" s="69"/>
      <c r="N18" s="66"/>
      <c r="O18" s="66"/>
      <c r="P18" s="67"/>
      <c r="Q18" s="67"/>
      <c r="R18" s="67"/>
      <c r="S18" s="67">
        <v>1</v>
      </c>
      <c r="T18" s="68"/>
      <c r="U18" s="68"/>
      <c r="V18" s="68"/>
      <c r="W18" s="69"/>
      <c r="X18" s="69">
        <v>1</v>
      </c>
      <c r="Y18" s="69"/>
    </row>
    <row r="19" spans="1:26" x14ac:dyDescent="0.2">
      <c r="A19" s="66">
        <v>1</v>
      </c>
      <c r="B19" s="66"/>
      <c r="C19" s="67"/>
      <c r="D19" s="67"/>
      <c r="E19" s="67">
        <v>1</v>
      </c>
      <c r="F19" s="67"/>
      <c r="G19" s="68"/>
      <c r="H19" s="68">
        <v>1</v>
      </c>
      <c r="I19" s="68"/>
      <c r="J19" s="69"/>
      <c r="K19" s="69">
        <v>1</v>
      </c>
      <c r="L19" s="69"/>
      <c r="N19" s="66"/>
      <c r="O19" s="66"/>
      <c r="P19" s="67"/>
      <c r="Q19" s="67"/>
      <c r="R19" s="67">
        <v>1</v>
      </c>
      <c r="S19" s="67"/>
      <c r="T19" s="68"/>
      <c r="U19" s="68">
        <v>1</v>
      </c>
      <c r="V19" s="68"/>
      <c r="W19" s="69"/>
      <c r="X19" s="69">
        <v>1</v>
      </c>
      <c r="Y19" s="69"/>
    </row>
    <row r="20" spans="1:26" x14ac:dyDescent="0.2">
      <c r="A20" s="66">
        <v>1</v>
      </c>
      <c r="B20" s="66"/>
      <c r="C20" s="67"/>
      <c r="D20" s="67">
        <v>1</v>
      </c>
      <c r="E20" s="67"/>
      <c r="F20" s="67"/>
      <c r="G20" s="68"/>
      <c r="H20" s="68"/>
      <c r="I20" s="68">
        <v>1</v>
      </c>
      <c r="J20" s="69"/>
      <c r="K20" s="69"/>
      <c r="L20" s="69">
        <v>1</v>
      </c>
      <c r="N20" s="66"/>
      <c r="O20" s="66"/>
      <c r="P20" s="67"/>
      <c r="Q20" s="67">
        <v>1</v>
      </c>
      <c r="R20" s="67"/>
      <c r="S20" s="67"/>
      <c r="T20" s="68"/>
      <c r="U20" s="68"/>
      <c r="V20" s="68">
        <v>1</v>
      </c>
      <c r="W20" s="69"/>
      <c r="X20" s="69"/>
      <c r="Y20" s="69">
        <v>1</v>
      </c>
    </row>
    <row r="21" spans="1:26" x14ac:dyDescent="0.2">
      <c r="A21" s="66"/>
      <c r="B21" s="66">
        <v>1</v>
      </c>
      <c r="C21" s="67">
        <v>1</v>
      </c>
      <c r="D21" s="67"/>
      <c r="E21" s="67"/>
      <c r="F21" s="67"/>
      <c r="G21" s="68"/>
      <c r="H21" s="68">
        <v>1</v>
      </c>
      <c r="I21" s="68"/>
      <c r="J21" s="69"/>
      <c r="K21" s="69">
        <v>1</v>
      </c>
      <c r="L21" s="69"/>
      <c r="N21" s="66"/>
      <c r="O21" s="66">
        <v>1</v>
      </c>
      <c r="P21" s="67"/>
      <c r="Q21" s="67"/>
      <c r="R21" s="67"/>
      <c r="S21" s="67"/>
      <c r="T21" s="68"/>
      <c r="U21" s="68">
        <v>1</v>
      </c>
      <c r="V21" s="68"/>
      <c r="W21" s="69"/>
      <c r="X21" s="69">
        <v>1</v>
      </c>
      <c r="Y21" s="69"/>
    </row>
    <row r="22" spans="1:26" x14ac:dyDescent="0.2">
      <c r="A22" s="66"/>
      <c r="B22" s="66">
        <v>1</v>
      </c>
      <c r="C22" s="67"/>
      <c r="D22" s="67">
        <v>1</v>
      </c>
      <c r="E22" s="67"/>
      <c r="F22" s="67"/>
      <c r="G22" s="68"/>
      <c r="H22" s="68">
        <v>1</v>
      </c>
      <c r="I22" s="68"/>
      <c r="J22" s="69"/>
      <c r="K22" s="69">
        <v>1</v>
      </c>
      <c r="L22" s="69"/>
      <c r="N22" s="66"/>
      <c r="O22" s="66">
        <v>1</v>
      </c>
      <c r="P22" s="67"/>
      <c r="Q22" s="67">
        <v>1</v>
      </c>
      <c r="R22" s="67"/>
      <c r="S22" s="67"/>
      <c r="T22" s="68"/>
      <c r="U22" s="68">
        <v>1</v>
      </c>
      <c r="V22" s="68"/>
      <c r="W22" s="69"/>
      <c r="X22" s="69">
        <v>1</v>
      </c>
      <c r="Y22" s="69"/>
    </row>
    <row r="23" spans="1:26" x14ac:dyDescent="0.2">
      <c r="A23" s="66"/>
      <c r="B23" s="66">
        <v>1</v>
      </c>
      <c r="C23" s="67"/>
      <c r="D23" s="67">
        <v>1</v>
      </c>
      <c r="E23" s="67"/>
      <c r="F23" s="67"/>
      <c r="G23" s="68"/>
      <c r="H23" s="68">
        <v>1</v>
      </c>
      <c r="I23" s="68"/>
      <c r="J23" s="69">
        <v>1</v>
      </c>
      <c r="K23" s="69"/>
      <c r="L23" s="69"/>
      <c r="N23" s="66"/>
      <c r="O23" s="66">
        <v>1</v>
      </c>
      <c r="P23" s="67"/>
      <c r="Q23" s="67">
        <v>1</v>
      </c>
      <c r="R23" s="67"/>
      <c r="S23" s="67"/>
      <c r="T23" s="68"/>
      <c r="U23" s="68">
        <v>1</v>
      </c>
      <c r="V23" s="68"/>
      <c r="W23" s="69"/>
      <c r="X23" s="69"/>
      <c r="Y23" s="69"/>
    </row>
    <row r="24" spans="1:26" x14ac:dyDescent="0.2">
      <c r="A24" s="70">
        <f>SUM(A4:A23)</f>
        <v>12</v>
      </c>
      <c r="B24" s="70">
        <f t="shared" ref="B24:L24" si="0">SUM(B4:B23)</f>
        <v>8</v>
      </c>
      <c r="C24" s="71">
        <f t="shared" si="0"/>
        <v>9</v>
      </c>
      <c r="D24" s="71">
        <f t="shared" si="0"/>
        <v>5</v>
      </c>
      <c r="E24" s="71">
        <f t="shared" si="0"/>
        <v>2</v>
      </c>
      <c r="F24" s="71">
        <f t="shared" si="0"/>
        <v>4</v>
      </c>
      <c r="G24" s="72">
        <f t="shared" si="0"/>
        <v>6</v>
      </c>
      <c r="H24" s="72">
        <f t="shared" si="0"/>
        <v>8</v>
      </c>
      <c r="I24" s="72">
        <f t="shared" si="0"/>
        <v>6</v>
      </c>
      <c r="J24" s="73">
        <f t="shared" si="0"/>
        <v>5</v>
      </c>
      <c r="K24" s="73">
        <f t="shared" si="0"/>
        <v>9</v>
      </c>
      <c r="L24" s="73">
        <f t="shared" si="0"/>
        <v>6</v>
      </c>
      <c r="N24" s="70"/>
      <c r="O24" s="70">
        <f t="shared" ref="O24:Y24" si="1">SUM(O4:O23)</f>
        <v>8</v>
      </c>
      <c r="P24" s="71"/>
      <c r="Q24" s="71">
        <f t="shared" si="1"/>
        <v>5</v>
      </c>
      <c r="R24" s="71">
        <f t="shared" si="1"/>
        <v>2</v>
      </c>
      <c r="S24" s="71">
        <f t="shared" si="1"/>
        <v>4</v>
      </c>
      <c r="T24" s="72"/>
      <c r="U24" s="72">
        <f t="shared" si="1"/>
        <v>8</v>
      </c>
      <c r="V24" s="72">
        <f t="shared" si="1"/>
        <v>6</v>
      </c>
      <c r="W24" s="73"/>
      <c r="X24" s="73">
        <f t="shared" si="1"/>
        <v>9</v>
      </c>
      <c r="Y24" s="73">
        <f t="shared" si="1"/>
        <v>6</v>
      </c>
      <c r="Z24" s="101">
        <f>SUM(N24:Y24)</f>
        <v>48</v>
      </c>
    </row>
    <row r="25" spans="1:26" x14ac:dyDescent="0.2">
      <c r="O25" s="79">
        <v>8</v>
      </c>
      <c r="R25">
        <v>11</v>
      </c>
      <c r="U25" s="78">
        <v>14</v>
      </c>
      <c r="Y25">
        <v>15</v>
      </c>
    </row>
    <row r="26" spans="1:26" x14ac:dyDescent="0.2">
      <c r="A26" s="2" t="s">
        <v>170</v>
      </c>
      <c r="B26" s="2" t="s">
        <v>171</v>
      </c>
      <c r="C26" s="2" t="s">
        <v>172</v>
      </c>
      <c r="D26" s="2" t="s">
        <v>173</v>
      </c>
      <c r="E26" s="38"/>
    </row>
    <row r="27" spans="1:26" x14ac:dyDescent="0.2">
      <c r="A27" s="4">
        <f>AVERAGE(A24:L24)</f>
        <v>6.666666666666667</v>
      </c>
      <c r="B27" s="4">
        <f>MEDIAN(A24:L24)</f>
        <v>6</v>
      </c>
      <c r="C27" s="4" cm="1">
        <f t="array" ref="C27">_xlfn.MODE.MULT(A24:L24)</f>
        <v>6</v>
      </c>
      <c r="D27" s="7">
        <f>STDEVA(A24:L24)</f>
        <v>2.6742316936860853</v>
      </c>
    </row>
    <row r="29" spans="1:26" x14ac:dyDescent="0.2">
      <c r="A29" s="2" t="s">
        <v>174</v>
      </c>
      <c r="B29" s="2" t="s">
        <v>175</v>
      </c>
      <c r="C29" s="2" t="s">
        <v>176</v>
      </c>
      <c r="D29" s="2" t="s">
        <v>177</v>
      </c>
      <c r="E29" s="9" t="s">
        <v>178</v>
      </c>
      <c r="T29" s="44" t="s">
        <v>216</v>
      </c>
      <c r="U29" s="44" t="s">
        <v>222</v>
      </c>
      <c r="V29" s="84" t="s">
        <v>223</v>
      </c>
      <c r="W29" s="84" t="s">
        <v>221</v>
      </c>
      <c r="X29" s="84"/>
    </row>
    <row r="30" spans="1:26" ht="16" x14ac:dyDescent="0.2">
      <c r="A30" s="7">
        <f>_xlfn.NORM.DIST(B30,$A$27,$D$27,FALSE)</f>
        <v>6.6712682963519666E-3</v>
      </c>
      <c r="B30" s="4">
        <v>0</v>
      </c>
      <c r="C30" s="4">
        <v>0</v>
      </c>
      <c r="D30" s="4">
        <f>A24-E24</f>
        <v>10</v>
      </c>
      <c r="E30" s="10">
        <v>7</v>
      </c>
      <c r="T30" s="75" t="s">
        <v>248</v>
      </c>
      <c r="U30" s="45">
        <f>O24</f>
        <v>8</v>
      </c>
      <c r="V30" s="85">
        <f>(W30*X30)/U30</f>
        <v>0.16666666666666666</v>
      </c>
      <c r="W30" s="86">
        <f>X30/$X$37</f>
        <v>0.16666666666666666</v>
      </c>
      <c r="X30" s="84">
        <f>U30+X29</f>
        <v>8</v>
      </c>
    </row>
    <row r="31" spans="1:26" ht="16" x14ac:dyDescent="0.2">
      <c r="A31" s="7">
        <f>_xlfn.NORM.DIST(B31,$A$27,$D$27,FALSE)</f>
        <v>2.1907847965938438E-2</v>
      </c>
      <c r="B31" s="8">
        <f>B30+$D$31</f>
        <v>1.4285714285714286</v>
      </c>
      <c r="C31" s="4">
        <v>0</v>
      </c>
      <c r="D31" s="8">
        <f>D30/E30</f>
        <v>1.4285714285714286</v>
      </c>
      <c r="T31" s="74" t="s">
        <v>231</v>
      </c>
      <c r="U31" s="45">
        <f>Q24</f>
        <v>5</v>
      </c>
      <c r="V31" s="85">
        <f t="shared" ref="V31:V37" si="2">(W31*X31)/U31</f>
        <v>0.70416666666666661</v>
      </c>
      <c r="W31" s="86">
        <f t="shared" ref="W31:W37" si="3">X31/$X$37</f>
        <v>0.27083333333333331</v>
      </c>
      <c r="X31" s="84">
        <f t="shared" ref="X31:X37" si="4">U31+X30</f>
        <v>13</v>
      </c>
    </row>
    <row r="32" spans="1:26" ht="16" x14ac:dyDescent="0.2">
      <c r="A32" s="7">
        <f t="shared" ref="A32:A35" si="5">_xlfn.NORM.DIST(B32,$A$27,$D$27,FALSE)</f>
        <v>5.4082544354550788E-2</v>
      </c>
      <c r="B32" s="8">
        <f t="shared" ref="B32:B40" si="6">B31+$D$31</f>
        <v>2.8571428571428572</v>
      </c>
      <c r="C32" s="4">
        <v>1</v>
      </c>
      <c r="T32" s="74" t="s">
        <v>232</v>
      </c>
      <c r="U32" s="45">
        <f>R24</f>
        <v>2</v>
      </c>
      <c r="V32" s="85">
        <f t="shared" si="2"/>
        <v>2.34375</v>
      </c>
      <c r="W32" s="86">
        <f t="shared" si="3"/>
        <v>0.3125</v>
      </c>
      <c r="X32" s="84">
        <f t="shared" si="4"/>
        <v>15</v>
      </c>
    </row>
    <row r="33" spans="1:24" ht="16" x14ac:dyDescent="0.2">
      <c r="A33" s="7">
        <f t="shared" si="5"/>
        <v>0.10036460902143443</v>
      </c>
      <c r="B33" s="8">
        <f t="shared" si="6"/>
        <v>4.2857142857142856</v>
      </c>
      <c r="C33" s="4">
        <v>1</v>
      </c>
      <c r="T33" s="74" t="s">
        <v>249</v>
      </c>
      <c r="U33" s="45">
        <f>S24</f>
        <v>4</v>
      </c>
      <c r="V33" s="85">
        <f t="shared" si="2"/>
        <v>1.8802083333333333</v>
      </c>
      <c r="W33" s="86">
        <f t="shared" si="3"/>
        <v>0.39583333333333331</v>
      </c>
      <c r="X33" s="84">
        <f t="shared" si="4"/>
        <v>19</v>
      </c>
    </row>
    <row r="34" spans="1:24" ht="16" x14ac:dyDescent="0.2">
      <c r="A34" s="7">
        <f t="shared" si="5"/>
        <v>0.14001358133092454</v>
      </c>
      <c r="B34" s="8">
        <f t="shared" si="6"/>
        <v>5.7142857142857144</v>
      </c>
      <c r="C34" s="4">
        <v>2</v>
      </c>
      <c r="T34" s="76" t="s">
        <v>250</v>
      </c>
      <c r="U34" s="45">
        <f>U24</f>
        <v>8</v>
      </c>
      <c r="V34" s="85">
        <f t="shared" si="2"/>
        <v>1.8984375</v>
      </c>
      <c r="W34" s="86">
        <f t="shared" si="3"/>
        <v>0.5625</v>
      </c>
      <c r="X34" s="84">
        <f t="shared" si="4"/>
        <v>27</v>
      </c>
    </row>
    <row r="35" spans="1:24" x14ac:dyDescent="0.2">
      <c r="A35" s="7">
        <f t="shared" si="5"/>
        <v>0.14683372510618617</v>
      </c>
      <c r="B35" s="8">
        <f t="shared" si="6"/>
        <v>7.1428571428571432</v>
      </c>
      <c r="C35" s="4">
        <v>3</v>
      </c>
      <c r="T35" s="76" t="s">
        <v>251</v>
      </c>
      <c r="U35" s="100">
        <f>V24</f>
        <v>6</v>
      </c>
      <c r="V35" s="85">
        <f t="shared" si="2"/>
        <v>3.78125</v>
      </c>
      <c r="W35" s="86">
        <f t="shared" si="3"/>
        <v>0.6875</v>
      </c>
      <c r="X35" s="84">
        <f t="shared" si="4"/>
        <v>33</v>
      </c>
    </row>
    <row r="36" spans="1:24" x14ac:dyDescent="0.2">
      <c r="A36" s="7">
        <f>_xlfn.NORM.DIST(B36,$A$27,$D$27,FALSE)</f>
        <v>0.11575707771345106</v>
      </c>
      <c r="B36" s="8">
        <f t="shared" si="6"/>
        <v>8.5714285714285712</v>
      </c>
      <c r="C36" s="4">
        <v>2</v>
      </c>
      <c r="T36" s="77" t="s">
        <v>238</v>
      </c>
      <c r="U36" s="100">
        <f>X24</f>
        <v>9</v>
      </c>
      <c r="V36" s="85">
        <f t="shared" si="2"/>
        <v>4.083333333333333</v>
      </c>
      <c r="W36" s="86">
        <f t="shared" si="3"/>
        <v>0.875</v>
      </c>
      <c r="X36" s="84">
        <f t="shared" si="4"/>
        <v>42</v>
      </c>
    </row>
    <row r="37" spans="1:24" x14ac:dyDescent="0.2">
      <c r="A37" s="7">
        <f>_xlfn.NORM.DIST(B37,$A$27,$D$27,FALSE)</f>
        <v>6.8601778894738549E-2</v>
      </c>
      <c r="B37" s="8">
        <f t="shared" si="6"/>
        <v>10</v>
      </c>
      <c r="C37" s="4">
        <v>2</v>
      </c>
      <c r="T37" s="77" t="s">
        <v>239</v>
      </c>
      <c r="U37" s="100">
        <f>Y24</f>
        <v>6</v>
      </c>
      <c r="V37" s="85">
        <f t="shared" si="2"/>
        <v>8</v>
      </c>
      <c r="W37" s="86">
        <f t="shared" si="3"/>
        <v>1</v>
      </c>
      <c r="X37" s="84">
        <f t="shared" si="4"/>
        <v>48</v>
      </c>
    </row>
    <row r="38" spans="1:24" x14ac:dyDescent="0.2">
      <c r="A38" s="7">
        <f t="shared" ref="A38:A40" si="7">_xlfn.NORM.DIST(B38,$A$27,$D$27,FALSE)</f>
        <v>3.0562528792488591E-2</v>
      </c>
      <c r="B38" s="8">
        <f t="shared" si="6"/>
        <v>11.428571428571429</v>
      </c>
      <c r="C38" s="4">
        <v>0</v>
      </c>
      <c r="U38">
        <f>SUM(U30:U37)</f>
        <v>48</v>
      </c>
    </row>
    <row r="39" spans="1:24" x14ac:dyDescent="0.2">
      <c r="A39" s="7">
        <f t="shared" si="7"/>
        <v>1.0235505100289364E-2</v>
      </c>
      <c r="B39" s="8">
        <f t="shared" si="6"/>
        <v>12.857142857142858</v>
      </c>
      <c r="C39" s="4">
        <v>1</v>
      </c>
    </row>
    <row r="40" spans="1:24" x14ac:dyDescent="0.2">
      <c r="A40" s="7">
        <f t="shared" si="7"/>
        <v>2.5768868998915801E-3</v>
      </c>
      <c r="B40" s="8">
        <f t="shared" si="6"/>
        <v>14.285714285714286</v>
      </c>
      <c r="C40" s="4">
        <v>0</v>
      </c>
    </row>
  </sheetData>
  <sortState xmlns:xlrd2="http://schemas.microsoft.com/office/spreadsheetml/2017/richdata2" ref="H27:H35">
    <sortCondition ref="H27:H35"/>
  </sortState>
  <mergeCells count="9">
    <mergeCell ref="T2:V2"/>
    <mergeCell ref="W2:Y2"/>
    <mergeCell ref="AA1:AB1"/>
    <mergeCell ref="C2:F2"/>
    <mergeCell ref="A2:B2"/>
    <mergeCell ref="G2:I2"/>
    <mergeCell ref="J2:L2"/>
    <mergeCell ref="N2:O2"/>
    <mergeCell ref="P2:S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1AD42-A7CB-2A47-8CAC-9DDD3AD28959}">
  <dimension ref="A1:N91"/>
  <sheetViews>
    <sheetView zoomScaleNormal="100" workbookViewId="0">
      <selection activeCell="R12" sqref="R12"/>
    </sheetView>
  </sheetViews>
  <sheetFormatPr baseColWidth="10" defaultRowHeight="15" x14ac:dyDescent="0.2"/>
  <cols>
    <col min="1" max="1" width="9.5" bestFit="1" customWidth="1"/>
    <col min="2" max="2" width="9.33203125" customWidth="1"/>
    <col min="3" max="3" width="5.1640625" customWidth="1"/>
    <col min="4" max="4" width="5" customWidth="1"/>
    <col min="5" max="5" width="6.5" customWidth="1"/>
    <col min="6" max="6" width="6.6640625" customWidth="1"/>
    <col min="7" max="7" width="8" customWidth="1"/>
    <col min="8" max="8" width="12.5" customWidth="1"/>
    <col min="9" max="9" width="17.6640625" customWidth="1"/>
  </cols>
  <sheetData>
    <row r="1" spans="1:14" x14ac:dyDescent="0.2">
      <c r="A1" s="30" t="s">
        <v>0</v>
      </c>
      <c r="B1" s="30"/>
      <c r="C1" s="30"/>
      <c r="D1" s="30"/>
      <c r="E1" s="30"/>
      <c r="F1" s="30"/>
      <c r="G1" s="30"/>
      <c r="H1" s="30"/>
      <c r="I1" s="30"/>
    </row>
    <row r="2" spans="1:14" x14ac:dyDescent="0.2">
      <c r="A2" s="105" t="s">
        <v>253</v>
      </c>
      <c r="B2" s="105"/>
      <c r="C2" s="87"/>
    </row>
    <row r="3" spans="1:14" x14ac:dyDescent="0.2">
      <c r="A3" s="66" t="s">
        <v>3</v>
      </c>
      <c r="B3" s="66" t="s">
        <v>147</v>
      </c>
      <c r="C3" s="67" t="s">
        <v>252</v>
      </c>
      <c r="G3" s="66" t="s">
        <v>147</v>
      </c>
      <c r="H3" s="67" t="s">
        <v>252</v>
      </c>
      <c r="J3" s="44" t="s">
        <v>216</v>
      </c>
      <c r="K3" s="44" t="s">
        <v>222</v>
      </c>
      <c r="L3" s="4" t="s">
        <v>223</v>
      </c>
      <c r="M3" s="4" t="s">
        <v>221</v>
      </c>
      <c r="N3" s="4"/>
    </row>
    <row r="4" spans="1:14" ht="34" x14ac:dyDescent="0.2">
      <c r="A4" s="66">
        <v>3</v>
      </c>
      <c r="B4" s="66"/>
      <c r="C4" s="66">
        <v>1</v>
      </c>
      <c r="G4" s="66"/>
      <c r="H4" s="66">
        <v>1</v>
      </c>
      <c r="J4" s="45" t="s">
        <v>254</v>
      </c>
      <c r="K4" s="45">
        <f>G24</f>
        <v>3</v>
      </c>
      <c r="L4" s="47">
        <f>(M4*N4)/K4</f>
        <v>0.75</v>
      </c>
      <c r="M4" s="46">
        <f>N4/$N$5</f>
        <v>0.75</v>
      </c>
      <c r="N4" s="4">
        <f>K4+N3</f>
        <v>3</v>
      </c>
    </row>
    <row r="5" spans="1:14" ht="17" x14ac:dyDescent="0.2">
      <c r="A5" s="66">
        <v>4</v>
      </c>
      <c r="B5" s="66"/>
      <c r="C5" s="66"/>
      <c r="G5" s="66"/>
      <c r="H5" s="66"/>
      <c r="J5" s="45" t="s">
        <v>255</v>
      </c>
      <c r="K5" s="45">
        <f>H24</f>
        <v>1</v>
      </c>
      <c r="L5" s="47">
        <f>(M5*N5)/K5</f>
        <v>4</v>
      </c>
      <c r="M5" s="46">
        <f>N5/$N$5</f>
        <v>1</v>
      </c>
      <c r="N5" s="4">
        <f>K5+N4</f>
        <v>4</v>
      </c>
    </row>
    <row r="6" spans="1:14" ht="17" x14ac:dyDescent="0.2">
      <c r="A6" s="66">
        <v>4</v>
      </c>
      <c r="B6" s="66"/>
      <c r="C6" s="66"/>
      <c r="G6" s="66"/>
      <c r="H6" s="66"/>
      <c r="J6" s="45" t="s">
        <v>224</v>
      </c>
      <c r="K6" s="45">
        <f>SUM(K4:K5)</f>
        <v>4</v>
      </c>
      <c r="L6" s="46"/>
      <c r="M6" s="46"/>
      <c r="N6" s="4"/>
    </row>
    <row r="7" spans="1:14" ht="16" x14ac:dyDescent="0.2">
      <c r="A7" s="66">
        <v>4</v>
      </c>
      <c r="B7" s="66"/>
      <c r="C7" s="66"/>
      <c r="G7" s="66"/>
      <c r="H7" s="66"/>
      <c r="J7" s="45"/>
      <c r="K7" s="45"/>
      <c r="L7" s="48"/>
      <c r="M7" s="46"/>
      <c r="N7" s="4"/>
    </row>
    <row r="8" spans="1:14" x14ac:dyDescent="0.2">
      <c r="A8" s="66">
        <v>4</v>
      </c>
      <c r="B8" s="66"/>
      <c r="C8" s="66"/>
      <c r="G8" s="66"/>
      <c r="H8" s="66"/>
    </row>
    <row r="9" spans="1:14" x14ac:dyDescent="0.2">
      <c r="A9" s="66">
        <v>4</v>
      </c>
      <c r="B9" s="66"/>
      <c r="C9" s="66"/>
      <c r="G9" s="66"/>
      <c r="H9" s="66"/>
    </row>
    <row r="10" spans="1:14" x14ac:dyDescent="0.2">
      <c r="A10" s="66">
        <v>4</v>
      </c>
      <c r="B10" s="66"/>
      <c r="C10" s="66"/>
      <c r="G10" s="66"/>
      <c r="H10" s="66"/>
    </row>
    <row r="11" spans="1:14" x14ac:dyDescent="0.2">
      <c r="A11" s="66">
        <v>4</v>
      </c>
      <c r="B11" s="66"/>
      <c r="C11" s="66"/>
      <c r="G11" s="66"/>
      <c r="H11" s="66"/>
    </row>
    <row r="12" spans="1:14" x14ac:dyDescent="0.2">
      <c r="A12" s="66">
        <v>4</v>
      </c>
      <c r="B12" s="66"/>
      <c r="C12" s="66"/>
      <c r="G12" s="66"/>
      <c r="H12" s="66"/>
    </row>
    <row r="13" spans="1:14" x14ac:dyDescent="0.2">
      <c r="A13" s="66">
        <v>4</v>
      </c>
      <c r="B13" s="66"/>
      <c r="C13" s="66"/>
      <c r="G13" s="66"/>
      <c r="H13" s="66"/>
    </row>
    <row r="14" spans="1:14" x14ac:dyDescent="0.2">
      <c r="A14" s="66">
        <v>4</v>
      </c>
      <c r="B14" s="66"/>
      <c r="C14" s="66"/>
      <c r="G14" s="66"/>
      <c r="H14" s="66"/>
    </row>
    <row r="15" spans="1:14" x14ac:dyDescent="0.2">
      <c r="A15" s="66">
        <v>4</v>
      </c>
      <c r="B15" s="66"/>
      <c r="C15" s="66"/>
      <c r="G15" s="66"/>
      <c r="H15" s="66"/>
    </row>
    <row r="16" spans="1:14" x14ac:dyDescent="0.2">
      <c r="A16" s="66">
        <v>4</v>
      </c>
      <c r="B16" s="66"/>
      <c r="C16" s="66"/>
      <c r="G16" s="66"/>
      <c r="H16" s="66"/>
    </row>
    <row r="17" spans="1:8" x14ac:dyDescent="0.2">
      <c r="A17" s="66">
        <v>4</v>
      </c>
      <c r="B17" s="66"/>
      <c r="C17" s="66"/>
      <c r="G17" s="66"/>
      <c r="H17" s="66"/>
    </row>
    <row r="18" spans="1:8" x14ac:dyDescent="0.2">
      <c r="A18" s="66">
        <v>2</v>
      </c>
      <c r="B18" s="66">
        <v>2</v>
      </c>
      <c r="C18" s="66"/>
      <c r="G18" s="66">
        <v>2</v>
      </c>
      <c r="H18" s="66"/>
    </row>
    <row r="19" spans="1:8" x14ac:dyDescent="0.2">
      <c r="A19" s="66">
        <v>3</v>
      </c>
      <c r="B19" s="66">
        <v>1</v>
      </c>
      <c r="C19" s="66"/>
      <c r="G19" s="66">
        <v>1</v>
      </c>
      <c r="H19" s="66"/>
    </row>
    <row r="20" spans="1:8" x14ac:dyDescent="0.2">
      <c r="A20" s="66">
        <v>4</v>
      </c>
      <c r="B20" s="66"/>
      <c r="C20" s="66"/>
      <c r="G20" s="66"/>
      <c r="H20" s="66"/>
    </row>
    <row r="21" spans="1:8" x14ac:dyDescent="0.2">
      <c r="A21" s="66">
        <v>4</v>
      </c>
      <c r="B21" s="66"/>
      <c r="C21" s="66"/>
      <c r="G21" s="66"/>
      <c r="H21" s="66"/>
    </row>
    <row r="22" spans="1:8" x14ac:dyDescent="0.2">
      <c r="A22" s="66">
        <v>4</v>
      </c>
      <c r="B22" s="66"/>
      <c r="C22" s="66"/>
      <c r="G22" s="66"/>
      <c r="H22" s="66"/>
    </row>
    <row r="23" spans="1:8" x14ac:dyDescent="0.2">
      <c r="A23" s="66">
        <v>4</v>
      </c>
      <c r="B23" s="66"/>
      <c r="C23" s="66"/>
      <c r="G23" s="66"/>
      <c r="H23" s="66"/>
    </row>
    <row r="24" spans="1:8" x14ac:dyDescent="0.2">
      <c r="A24" s="70">
        <f>SUM(A4:A23)</f>
        <v>76</v>
      </c>
      <c r="B24" s="70">
        <f t="shared" ref="B24:C24" si="0">SUM(B4:B23)</f>
        <v>3</v>
      </c>
      <c r="C24" s="71">
        <f t="shared" si="0"/>
        <v>1</v>
      </c>
      <c r="G24" s="70">
        <f t="shared" ref="G24:H24" si="1">SUM(G4:G23)</f>
        <v>3</v>
      </c>
      <c r="H24" s="71">
        <f t="shared" si="1"/>
        <v>1</v>
      </c>
    </row>
    <row r="26" spans="1:8" x14ac:dyDescent="0.2">
      <c r="A26" s="2" t="s">
        <v>170</v>
      </c>
      <c r="B26" s="2" t="s">
        <v>171</v>
      </c>
      <c r="C26" s="2" t="s">
        <v>172</v>
      </c>
      <c r="D26" s="2" t="s">
        <v>173</v>
      </c>
      <c r="E26" s="38"/>
    </row>
    <row r="27" spans="1:8" x14ac:dyDescent="0.2">
      <c r="A27" s="4">
        <f>AVERAGE(A24:C24)</f>
        <v>26.666666666666668</v>
      </c>
      <c r="B27" s="4">
        <f>MEDIAN(A24:C24)</f>
        <v>3</v>
      </c>
      <c r="C27" s="4" t="e" cm="1">
        <f t="array" ref="C27">_xlfn.MODE.MULT(A24:C24)</f>
        <v>#N/A</v>
      </c>
      <c r="D27" s="8">
        <f>STDEVA(A24:C24)</f>
        <v>42.735621363604075</v>
      </c>
    </row>
    <row r="29" spans="1:8" x14ac:dyDescent="0.2">
      <c r="A29" s="2" t="s">
        <v>174</v>
      </c>
      <c r="B29" s="2" t="s">
        <v>175</v>
      </c>
      <c r="C29" s="2" t="s">
        <v>176</v>
      </c>
      <c r="D29" s="2" t="s">
        <v>177</v>
      </c>
      <c r="E29" s="9" t="s">
        <v>178</v>
      </c>
    </row>
    <row r="30" spans="1:8" x14ac:dyDescent="0.2">
      <c r="A30" s="7">
        <f>_xlfn.NORM.DIST(B30,$A$27,$D$27,FALSE)</f>
        <v>7.6837001488484786E-3</v>
      </c>
      <c r="B30" s="4">
        <v>0</v>
      </c>
      <c r="C30" s="4"/>
      <c r="D30" s="4">
        <f>B24-C24</f>
        <v>2</v>
      </c>
      <c r="E30" s="10">
        <f>SQRT(3)</f>
        <v>1.7320508075688772</v>
      </c>
    </row>
    <row r="31" spans="1:8" x14ac:dyDescent="0.2">
      <c r="A31" s="7">
        <f>_xlfn.NORM.DIST(B31,$A$27,$D$27,FALSE)</f>
        <v>7.8114937756248431E-3</v>
      </c>
      <c r="B31" s="8">
        <f>B30+$D$31</f>
        <v>1.1547005383792517</v>
      </c>
      <c r="C31" s="4">
        <v>1</v>
      </c>
      <c r="D31" s="8">
        <f>D30/E30</f>
        <v>1.1547005383792517</v>
      </c>
    </row>
    <row r="32" spans="1:8" x14ac:dyDescent="0.2">
      <c r="A32" s="7">
        <f>_xlfn.NORM.DIST(B32,$A$27,$D$27,FALSE)</f>
        <v>7.935617244299302E-3</v>
      </c>
      <c r="B32" s="8">
        <f>B31+$D$31</f>
        <v>2.3094010767585034</v>
      </c>
      <c r="C32" s="4"/>
    </row>
    <row r="33" spans="1:3" x14ac:dyDescent="0.2">
      <c r="A33" s="7">
        <f t="shared" ref="A33:A91" si="2">_xlfn.NORM.DIST(B33,$A$27,$D$27,FALSE)</f>
        <v>8.0558296281573911E-3</v>
      </c>
      <c r="B33" s="8">
        <f t="shared" ref="B33:B91" si="3">B32+$D$31</f>
        <v>3.4641016151377553</v>
      </c>
      <c r="C33" s="4">
        <v>1</v>
      </c>
    </row>
    <row r="34" spans="1:3" x14ac:dyDescent="0.2">
      <c r="A34" s="7">
        <f t="shared" si="2"/>
        <v>8.1718948908022018E-3</v>
      </c>
      <c r="B34" s="8">
        <f t="shared" si="3"/>
        <v>4.6188021535170067</v>
      </c>
      <c r="C34" s="4"/>
    </row>
    <row r="35" spans="1:3" x14ac:dyDescent="0.2">
      <c r="A35" s="7">
        <f t="shared" si="2"/>
        <v>8.2835826543264709E-3</v>
      </c>
      <c r="B35" s="8">
        <f t="shared" si="3"/>
        <v>5.7735026918962582</v>
      </c>
      <c r="C35" s="4"/>
    </row>
    <row r="36" spans="1:3" x14ac:dyDescent="0.2">
      <c r="A36" s="7">
        <f t="shared" si="2"/>
        <v>8.3906689580397452E-3</v>
      </c>
      <c r="B36" s="8">
        <f t="shared" si="3"/>
        <v>6.9282032302755097</v>
      </c>
      <c r="C36" s="4"/>
    </row>
    <row r="37" spans="1:3" x14ac:dyDescent="0.2">
      <c r="A37" s="7">
        <f t="shared" si="2"/>
        <v>8.4929370042698422E-3</v>
      </c>
      <c r="B37" s="8">
        <f t="shared" si="3"/>
        <v>8.0829037686547611</v>
      </c>
      <c r="C37" s="4"/>
    </row>
    <row r="38" spans="1:3" x14ac:dyDescent="0.2">
      <c r="A38" s="7">
        <f t="shared" si="2"/>
        <v>8.5901778877755137E-3</v>
      </c>
      <c r="B38" s="8">
        <f t="shared" si="3"/>
        <v>9.2376043070340135</v>
      </c>
      <c r="C38" s="4"/>
    </row>
    <row r="39" spans="1:3" x14ac:dyDescent="0.2">
      <c r="A39" s="7">
        <f t="shared" si="2"/>
        <v>8.6821913053452965E-3</v>
      </c>
      <c r="B39" s="8">
        <f t="shared" si="3"/>
        <v>10.392304845413266</v>
      </c>
      <c r="C39" s="4"/>
    </row>
    <row r="40" spans="1:3" x14ac:dyDescent="0.2">
      <c r="A40" s="7">
        <f t="shared" si="2"/>
        <v>8.7687862422165079E-3</v>
      </c>
      <c r="B40" s="8">
        <f t="shared" si="3"/>
        <v>11.547005383792518</v>
      </c>
      <c r="C40" s="4"/>
    </row>
    <row r="41" spans="1:3" x14ac:dyDescent="0.2">
      <c r="A41" s="7">
        <f t="shared" si="2"/>
        <v>8.8497816320274626E-3</v>
      </c>
      <c r="B41" s="8">
        <f t="shared" si="3"/>
        <v>12.701705922171771</v>
      </c>
    </row>
    <row r="42" spans="1:3" x14ac:dyDescent="0.2">
      <c r="A42" s="7">
        <f t="shared" si="2"/>
        <v>8.9250069871155691E-3</v>
      </c>
      <c r="B42" s="8">
        <f t="shared" si="3"/>
        <v>13.856406460551023</v>
      </c>
    </row>
    <row r="43" spans="1:3" x14ac:dyDescent="0.2">
      <c r="A43" s="7">
        <f t="shared" si="2"/>
        <v>8.994302996093155E-3</v>
      </c>
      <c r="B43" s="8">
        <f t="shared" si="3"/>
        <v>15.011106998930275</v>
      </c>
    </row>
    <row r="44" spans="1:3" x14ac:dyDescent="0.2">
      <c r="A44" s="7">
        <f t="shared" si="2"/>
        <v>9.0575220857713225E-3</v>
      </c>
      <c r="B44" s="8">
        <f t="shared" si="3"/>
        <v>16.165807537309526</v>
      </c>
    </row>
    <row r="45" spans="1:3" x14ac:dyDescent="0.2">
      <c r="A45" s="7">
        <f t="shared" si="2"/>
        <v>9.1145289446589364E-3</v>
      </c>
      <c r="B45" s="8">
        <f t="shared" si="3"/>
        <v>17.320508075688778</v>
      </c>
    </row>
    <row r="46" spans="1:3" x14ac:dyDescent="0.2">
      <c r="A46" s="7">
        <f t="shared" si="2"/>
        <v>9.1652010054383646E-3</v>
      </c>
      <c r="B46" s="8">
        <f t="shared" si="3"/>
        <v>18.47520861406803</v>
      </c>
    </row>
    <row r="47" spans="1:3" x14ac:dyDescent="0.2">
      <c r="A47" s="7">
        <f t="shared" si="2"/>
        <v>9.2094288840105527E-3</v>
      </c>
      <c r="B47" s="8">
        <f t="shared" si="3"/>
        <v>19.629909152447283</v>
      </c>
    </row>
    <row r="48" spans="1:3" x14ac:dyDescent="0.2">
      <c r="A48" s="7">
        <f t="shared" si="2"/>
        <v>9.2471167729085164E-3</v>
      </c>
      <c r="B48" s="8">
        <f t="shared" si="3"/>
        <v>20.784609690826535</v>
      </c>
    </row>
    <row r="49" spans="1:2" x14ac:dyDescent="0.2">
      <c r="A49" s="7">
        <f t="shared" si="2"/>
        <v>9.2781827870988976E-3</v>
      </c>
      <c r="B49" s="8">
        <f t="shared" si="3"/>
        <v>21.939310229205788</v>
      </c>
    </row>
    <row r="50" spans="1:2" x14ac:dyDescent="0.2">
      <c r="A50" s="7">
        <f t="shared" si="2"/>
        <v>9.3025592604248069E-3</v>
      </c>
      <c r="B50" s="8">
        <f t="shared" si="3"/>
        <v>23.09401076758504</v>
      </c>
    </row>
    <row r="51" spans="1:2" x14ac:dyDescent="0.2">
      <c r="A51" s="7">
        <f t="shared" si="2"/>
        <v>9.3201929911877739E-3</v>
      </c>
      <c r="B51" s="8">
        <f t="shared" si="3"/>
        <v>24.248711305964292</v>
      </c>
    </row>
    <row r="52" spans="1:2" x14ac:dyDescent="0.2">
      <c r="A52" s="7">
        <f t="shared" si="2"/>
        <v>9.3310454356214066E-3</v>
      </c>
      <c r="B52" s="8">
        <f t="shared" si="3"/>
        <v>25.403411844343545</v>
      </c>
    </row>
    <row r="53" spans="1:2" x14ac:dyDescent="0.2">
      <c r="A53" s="7">
        <f t="shared" si="2"/>
        <v>9.3350928482719264E-3</v>
      </c>
      <c r="B53" s="8">
        <f t="shared" si="3"/>
        <v>26.558112382722797</v>
      </c>
    </row>
    <row r="54" spans="1:2" x14ac:dyDescent="0.2">
      <c r="A54" s="7">
        <f t="shared" si="2"/>
        <v>9.3323263685699612E-3</v>
      </c>
      <c r="B54" s="8">
        <f t="shared" si="3"/>
        <v>27.712812921102049</v>
      </c>
    </row>
    <row r="55" spans="1:2" x14ac:dyDescent="0.2">
      <c r="A55" s="7">
        <f t="shared" si="2"/>
        <v>9.3227520531518632E-3</v>
      </c>
      <c r="B55" s="8">
        <f t="shared" si="3"/>
        <v>28.867513459481302</v>
      </c>
    </row>
    <row r="56" spans="1:2" x14ac:dyDescent="0.2">
      <c r="A56" s="7">
        <f t="shared" si="2"/>
        <v>9.3063908537654831E-3</v>
      </c>
      <c r="B56" s="8">
        <f t="shared" si="3"/>
        <v>30.022213997860554</v>
      </c>
    </row>
    <row r="57" spans="1:2" x14ac:dyDescent="0.2">
      <c r="A57" s="7">
        <f t="shared" si="2"/>
        <v>9.2832785408732479E-3</v>
      </c>
      <c r="B57" s="8">
        <f t="shared" si="3"/>
        <v>31.176914536239806</v>
      </c>
    </row>
    <row r="58" spans="1:2" x14ac:dyDescent="0.2">
      <c r="A58" s="7">
        <f t="shared" si="2"/>
        <v>9.2534655733424159E-3</v>
      </c>
      <c r="B58" s="8">
        <f t="shared" si="3"/>
        <v>32.331615074619059</v>
      </c>
    </row>
    <row r="59" spans="1:2" x14ac:dyDescent="0.2">
      <c r="A59" s="7">
        <f t="shared" si="2"/>
        <v>9.2170169148869802E-3</v>
      </c>
      <c r="B59" s="8">
        <f t="shared" si="3"/>
        <v>33.486315612998311</v>
      </c>
    </row>
    <row r="60" spans="1:2" x14ac:dyDescent="0.2">
      <c r="A60" s="7">
        <f t="shared" si="2"/>
        <v>9.1740117981957831E-3</v>
      </c>
      <c r="B60" s="8">
        <f t="shared" si="3"/>
        <v>34.641016151377563</v>
      </c>
    </row>
    <row r="61" spans="1:2" x14ac:dyDescent="0.2">
      <c r="A61" s="7">
        <f t="shared" si="2"/>
        <v>9.1245434379455467E-3</v>
      </c>
      <c r="B61" s="8">
        <f t="shared" si="3"/>
        <v>35.795716689756816</v>
      </c>
    </row>
    <row r="62" spans="1:2" x14ac:dyDescent="0.2">
      <c r="A62" s="7">
        <f t="shared" si="2"/>
        <v>9.0687186941537153E-3</v>
      </c>
      <c r="B62" s="8">
        <f t="shared" si="3"/>
        <v>36.950417228136068</v>
      </c>
    </row>
    <row r="63" spans="1:2" x14ac:dyDescent="0.2">
      <c r="A63" s="7">
        <f t="shared" si="2"/>
        <v>9.0066576875727604E-3</v>
      </c>
      <c r="B63" s="8">
        <f t="shared" si="3"/>
        <v>38.10511776651532</v>
      </c>
    </row>
    <row r="64" spans="1:2" x14ac:dyDescent="0.2">
      <c r="A64" s="7">
        <f t="shared" si="2"/>
        <v>8.938493369063303E-3</v>
      </c>
      <c r="B64" s="8">
        <f t="shared" si="3"/>
        <v>39.259818304894573</v>
      </c>
    </row>
    <row r="65" spans="1:2" x14ac:dyDescent="0.2">
      <c r="A65" s="7">
        <f t="shared" si="2"/>
        <v>8.8643710451065377E-3</v>
      </c>
      <c r="B65" s="8">
        <f t="shared" si="3"/>
        <v>40.414518843273825</v>
      </c>
    </row>
    <row r="66" spans="1:2" x14ac:dyDescent="0.2">
      <c r="A66" s="7">
        <f t="shared" si="2"/>
        <v>8.7844478618257053E-3</v>
      </c>
      <c r="B66" s="8">
        <f t="shared" si="3"/>
        <v>41.569219381653078</v>
      </c>
    </row>
    <row r="67" spans="1:2" x14ac:dyDescent="0.2">
      <c r="A67" s="7">
        <f t="shared" si="2"/>
        <v>8.6988922500803156E-3</v>
      </c>
      <c r="B67" s="8">
        <f t="shared" si="3"/>
        <v>42.72391992003233</v>
      </c>
    </row>
    <row r="68" spans="1:2" x14ac:dyDescent="0.2">
      <c r="A68" s="7">
        <f t="shared" si="2"/>
        <v>8.6078833343745092E-3</v>
      </c>
      <c r="B68" s="8">
        <f t="shared" si="3"/>
        <v>43.878620458411582</v>
      </c>
    </row>
    <row r="69" spans="1:2" x14ac:dyDescent="0.2">
      <c r="A69" s="7">
        <f t="shared" si="2"/>
        <v>8.5116103084811844E-3</v>
      </c>
      <c r="B69" s="8">
        <f t="shared" si="3"/>
        <v>45.033320996790835</v>
      </c>
    </row>
    <row r="70" spans="1:2" x14ac:dyDescent="0.2">
      <c r="A70" s="7">
        <f t="shared" si="2"/>
        <v>8.4102717808253995E-3</v>
      </c>
      <c r="B70" s="8">
        <f t="shared" si="3"/>
        <v>46.188021535170087</v>
      </c>
    </row>
    <row r="71" spans="1:2" x14ac:dyDescent="0.2">
      <c r="A71" s="7">
        <f t="shared" si="2"/>
        <v>8.3040750927935621E-3</v>
      </c>
      <c r="B71" s="8">
        <f t="shared" si="3"/>
        <v>47.342722073549339</v>
      </c>
    </row>
    <row r="72" spans="1:2" x14ac:dyDescent="0.2">
      <c r="A72" s="7">
        <f t="shared" si="2"/>
        <v>8.1932356132380351E-3</v>
      </c>
      <c r="B72" s="8">
        <f t="shared" si="3"/>
        <v>48.497422611928592</v>
      </c>
    </row>
    <row r="73" spans="1:2" x14ac:dyDescent="0.2">
      <c r="A73" s="7">
        <f t="shared" si="2"/>
        <v>8.0779760125299551E-3</v>
      </c>
      <c r="B73" s="8">
        <f t="shared" si="3"/>
        <v>49.652123150307844</v>
      </c>
    </row>
    <row r="74" spans="1:2" x14ac:dyDescent="0.2">
      <c r="A74" s="7">
        <f t="shared" si="2"/>
        <v>7.9585255195757411E-3</v>
      </c>
      <c r="B74" s="8">
        <f t="shared" si="3"/>
        <v>50.806823688687096</v>
      </c>
    </row>
    <row r="75" spans="1:2" x14ac:dyDescent="0.2">
      <c r="A75" s="7">
        <f t="shared" si="2"/>
        <v>7.8351191652547784E-3</v>
      </c>
      <c r="B75" s="8">
        <f t="shared" si="3"/>
        <v>51.961524227066349</v>
      </c>
    </row>
    <row r="76" spans="1:2" x14ac:dyDescent="0.2">
      <c r="A76" s="7">
        <f t="shared" si="2"/>
        <v>7.707997015757335E-3</v>
      </c>
      <c r="B76" s="8">
        <f t="shared" si="3"/>
        <v>53.116224765445601</v>
      </c>
    </row>
    <row r="77" spans="1:2" x14ac:dyDescent="0.2">
      <c r="A77" s="7">
        <f t="shared" si="2"/>
        <v>7.5774033993027089E-3</v>
      </c>
      <c r="B77" s="8">
        <f t="shared" si="3"/>
        <v>54.270925303824853</v>
      </c>
    </row>
    <row r="78" spans="1:2" x14ac:dyDescent="0.2">
      <c r="A78" s="7">
        <f t="shared" si="2"/>
        <v>7.4435861296985135E-3</v>
      </c>
      <c r="B78" s="8">
        <f t="shared" si="3"/>
        <v>55.425625842204106</v>
      </c>
    </row>
    <row r="79" spans="1:2" x14ac:dyDescent="0.2">
      <c r="A79" s="7">
        <f t="shared" si="2"/>
        <v>7.3067957301631058E-3</v>
      </c>
      <c r="B79" s="8">
        <f t="shared" si="3"/>
        <v>56.580326380583358</v>
      </c>
    </row>
    <row r="80" spans="1:2" x14ac:dyDescent="0.2">
      <c r="A80" s="7">
        <f t="shared" si="2"/>
        <v>7.1672846607750756E-3</v>
      </c>
      <c r="B80" s="8">
        <f t="shared" si="3"/>
        <v>57.73502691896261</v>
      </c>
    </row>
    <row r="81" spans="1:3" x14ac:dyDescent="0.2">
      <c r="A81" s="7">
        <f t="shared" si="2"/>
        <v>7.0253065528372328E-3</v>
      </c>
      <c r="B81" s="8">
        <f t="shared" si="3"/>
        <v>58.889727457341863</v>
      </c>
    </row>
    <row r="82" spans="1:3" x14ac:dyDescent="0.2">
      <c r="A82" s="7">
        <f t="shared" si="2"/>
        <v>6.8811154533482931E-3</v>
      </c>
      <c r="B82" s="8">
        <f t="shared" si="3"/>
        <v>60.044427995721115</v>
      </c>
    </row>
    <row r="83" spans="1:3" x14ac:dyDescent="0.2">
      <c r="A83" s="7">
        <f t="shared" si="2"/>
        <v>6.7349650826645591E-3</v>
      </c>
      <c r="B83" s="8">
        <f t="shared" si="3"/>
        <v>61.199128534100367</v>
      </c>
    </row>
    <row r="84" spans="1:3" x14ac:dyDescent="0.2">
      <c r="A84" s="7">
        <f t="shared" si="2"/>
        <v>6.5871081083072568E-3</v>
      </c>
      <c r="B84" s="8">
        <f t="shared" si="3"/>
        <v>62.35382907247962</v>
      </c>
    </row>
    <row r="85" spans="1:3" x14ac:dyDescent="0.2">
      <c r="A85" s="7">
        <f t="shared" si="2"/>
        <v>6.4377954377300524E-3</v>
      </c>
      <c r="B85" s="8">
        <f t="shared" si="3"/>
        <v>63.508529610858872</v>
      </c>
    </row>
    <row r="86" spans="1:3" x14ac:dyDescent="0.2">
      <c r="A86" s="7">
        <f t="shared" si="2"/>
        <v>6.2872755327066515E-3</v>
      </c>
      <c r="B86" s="8">
        <f t="shared" si="3"/>
        <v>64.663230149238117</v>
      </c>
    </row>
    <row r="87" spans="1:3" x14ac:dyDescent="0.2">
      <c r="A87" s="7">
        <f t="shared" si="2"/>
        <v>6.1357937478318672E-3</v>
      </c>
      <c r="B87" s="8">
        <f t="shared" si="3"/>
        <v>65.817930687617363</v>
      </c>
    </row>
    <row r="88" spans="1:3" x14ac:dyDescent="0.2">
      <c r="A88" s="7">
        <f t="shared" si="2"/>
        <v>5.9835916954521081E-3</v>
      </c>
      <c r="B88" s="8">
        <f t="shared" si="3"/>
        <v>66.972631225996608</v>
      </c>
    </row>
    <row r="89" spans="1:3" x14ac:dyDescent="0.2">
      <c r="A89" s="7">
        <f t="shared" si="2"/>
        <v>5.830906639154634E-3</v>
      </c>
      <c r="B89" s="8">
        <f t="shared" si="3"/>
        <v>68.127331764375853</v>
      </c>
    </row>
    <row r="90" spans="1:3" x14ac:dyDescent="0.2">
      <c r="A90" s="7">
        <f t="shared" si="2"/>
        <v>5.6779709177502526E-3</v>
      </c>
      <c r="B90" s="8">
        <f t="shared" si="3"/>
        <v>69.282032302755098</v>
      </c>
    </row>
    <row r="91" spans="1:3" x14ac:dyDescent="0.2">
      <c r="A91" s="7">
        <f t="shared" si="2"/>
        <v>5.5250114014831365E-3</v>
      </c>
      <c r="B91" s="8">
        <f t="shared" si="3"/>
        <v>70.436732841134344</v>
      </c>
      <c r="C91">
        <v>1</v>
      </c>
    </row>
  </sheetData>
  <mergeCells count="1">
    <mergeCell ref="A2:B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91FC0-D177-CD4C-AECA-47B4A55DED38}">
  <dimension ref="A1:AI35"/>
  <sheetViews>
    <sheetView tabSelected="1" topLeftCell="P1" zoomScale="150" zoomScaleNormal="150" workbookViewId="0">
      <selection activeCell="AD10" sqref="AD10"/>
    </sheetView>
  </sheetViews>
  <sheetFormatPr baseColWidth="10" defaultRowHeight="15" x14ac:dyDescent="0.2"/>
  <cols>
    <col min="19" max="19" width="10.83203125" customWidth="1"/>
  </cols>
  <sheetData>
    <row r="1" spans="1:35" x14ac:dyDescent="0.2">
      <c r="A1" s="4"/>
      <c r="B1" s="88" t="s">
        <v>259</v>
      </c>
      <c r="C1" s="88"/>
      <c r="D1" s="89">
        <v>1</v>
      </c>
      <c r="E1" s="89"/>
      <c r="F1" s="90">
        <v>2</v>
      </c>
      <c r="G1" s="90"/>
      <c r="H1" s="91">
        <v>3</v>
      </c>
      <c r="I1" s="91"/>
      <c r="J1" s="92">
        <v>4</v>
      </c>
      <c r="K1" s="92"/>
      <c r="M1" t="s">
        <v>261</v>
      </c>
      <c r="S1" t="s">
        <v>264</v>
      </c>
      <c r="Y1" t="s">
        <v>266</v>
      </c>
      <c r="AE1" t="s">
        <v>268</v>
      </c>
    </row>
    <row r="2" spans="1:35" x14ac:dyDescent="0.2">
      <c r="A2" s="4" t="s">
        <v>256</v>
      </c>
      <c r="B2" s="88" t="s">
        <v>39</v>
      </c>
      <c r="C2" s="88" t="s">
        <v>258</v>
      </c>
      <c r="D2" s="89" t="s">
        <v>257</v>
      </c>
      <c r="E2" s="89" t="s">
        <v>258</v>
      </c>
      <c r="F2" s="90" t="s">
        <v>257</v>
      </c>
      <c r="G2" s="90" t="s">
        <v>258</v>
      </c>
      <c r="H2" s="91" t="s">
        <v>257</v>
      </c>
      <c r="I2" s="91" t="s">
        <v>258</v>
      </c>
      <c r="J2" s="92" t="s">
        <v>257</v>
      </c>
      <c r="K2" s="92" t="s">
        <v>258</v>
      </c>
    </row>
    <row r="3" spans="1:35" x14ac:dyDescent="0.2">
      <c r="A3" s="4">
        <v>1</v>
      </c>
      <c r="B3" s="88">
        <f>SUM(D3,F3,H3,J3)</f>
        <v>2</v>
      </c>
      <c r="C3" s="88">
        <f>SUM(E3,G3,I3,K3)</f>
        <v>1</v>
      </c>
      <c r="D3" s="89">
        <v>1</v>
      </c>
      <c r="E3" s="89"/>
      <c r="F3" s="90"/>
      <c r="G3" s="90"/>
      <c r="H3" s="91"/>
      <c r="I3" s="91">
        <v>1</v>
      </c>
      <c r="J3" s="92">
        <v>1</v>
      </c>
      <c r="K3" s="92"/>
      <c r="M3" s="44" t="s">
        <v>216</v>
      </c>
      <c r="N3" s="44" t="s">
        <v>222</v>
      </c>
      <c r="O3" s="4" t="s">
        <v>223</v>
      </c>
      <c r="P3" s="4" t="s">
        <v>221</v>
      </c>
      <c r="Q3" s="4"/>
      <c r="S3" s="44" t="s">
        <v>265</v>
      </c>
      <c r="T3" s="44" t="s">
        <v>222</v>
      </c>
      <c r="U3" s="4" t="s">
        <v>223</v>
      </c>
      <c r="V3" s="4" t="s">
        <v>221</v>
      </c>
      <c r="W3" s="4"/>
      <c r="Y3" s="44" t="s">
        <v>216</v>
      </c>
      <c r="Z3" s="44" t="s">
        <v>222</v>
      </c>
      <c r="AA3" s="4" t="s">
        <v>223</v>
      </c>
      <c r="AB3" s="4" t="s">
        <v>221</v>
      </c>
      <c r="AC3" s="4"/>
      <c r="AE3" s="44" t="s">
        <v>216</v>
      </c>
      <c r="AF3" s="44" t="s">
        <v>222</v>
      </c>
      <c r="AG3" s="4" t="s">
        <v>223</v>
      </c>
      <c r="AH3" s="4" t="s">
        <v>221</v>
      </c>
      <c r="AI3" s="4"/>
    </row>
    <row r="4" spans="1:35" ht="17" x14ac:dyDescent="0.2">
      <c r="A4" s="4">
        <v>2</v>
      </c>
      <c r="B4" s="88">
        <f t="shared" ref="B4:B22" si="0">SUM(D4,F4,H4,J4)</f>
        <v>1</v>
      </c>
      <c r="C4" s="88">
        <f t="shared" ref="C4:C22" si="1">SUM(E4,G4,I4,K4)</f>
        <v>2</v>
      </c>
      <c r="D4" s="89"/>
      <c r="E4" s="89"/>
      <c r="F4" s="90"/>
      <c r="G4" s="90">
        <v>1</v>
      </c>
      <c r="H4" s="91">
        <v>1</v>
      </c>
      <c r="I4" s="91">
        <v>1</v>
      </c>
      <c r="J4" s="92"/>
      <c r="K4" s="92"/>
      <c r="M4" s="45" t="s">
        <v>262</v>
      </c>
      <c r="N4" s="45">
        <f>B23</f>
        <v>37</v>
      </c>
      <c r="O4" s="47">
        <f>(P4*Q4)/N4</f>
        <v>0.72549019607843135</v>
      </c>
      <c r="P4" s="46">
        <f>Q4/$Q$5</f>
        <v>0.72549019607843135</v>
      </c>
      <c r="Q4" s="4">
        <f>N4+Q3</f>
        <v>37</v>
      </c>
      <c r="S4" s="45">
        <v>3</v>
      </c>
      <c r="T4" s="45">
        <v>16</v>
      </c>
      <c r="U4" s="47">
        <f>(V4*W4)/T4</f>
        <v>0.31372549019607843</v>
      </c>
      <c r="V4" s="46">
        <f>W4/$W$7</f>
        <v>0.31372549019607843</v>
      </c>
      <c r="W4" s="4">
        <f>T4+W3</f>
        <v>16</v>
      </c>
      <c r="Y4" s="45" t="s">
        <v>262</v>
      </c>
      <c r="Z4" s="45">
        <f>H23</f>
        <v>10</v>
      </c>
      <c r="AA4" s="98">
        <f>(AB4*AC4)/Z4</f>
        <v>0.625</v>
      </c>
      <c r="AB4" s="46">
        <f>AC4/$AC$5</f>
        <v>0.625</v>
      </c>
      <c r="AC4" s="4">
        <f>Z4+AC3</f>
        <v>10</v>
      </c>
      <c r="AE4" s="45" t="s">
        <v>262</v>
      </c>
      <c r="AF4" s="45">
        <f>J23</f>
        <v>12</v>
      </c>
      <c r="AG4" s="98">
        <f>(AH4*AI4)/AF4</f>
        <v>0.80000000000000016</v>
      </c>
      <c r="AH4" s="46">
        <f>AI4/$AI$5</f>
        <v>0.8</v>
      </c>
      <c r="AI4" s="4">
        <f>AF4+AI3</f>
        <v>12</v>
      </c>
    </row>
    <row r="5" spans="1:35" ht="17" x14ac:dyDescent="0.2">
      <c r="A5" s="4">
        <v>3</v>
      </c>
      <c r="B5" s="88">
        <f t="shared" si="0"/>
        <v>1</v>
      </c>
      <c r="C5" s="88">
        <f t="shared" si="1"/>
        <v>1</v>
      </c>
      <c r="D5" s="89"/>
      <c r="E5" s="89"/>
      <c r="F5" s="90"/>
      <c r="G5" s="90"/>
      <c r="H5" s="91">
        <v>1</v>
      </c>
      <c r="I5" s="91"/>
      <c r="J5" s="92"/>
      <c r="K5" s="92">
        <v>1</v>
      </c>
      <c r="M5" s="45" t="s">
        <v>263</v>
      </c>
      <c r="N5" s="45">
        <f>C23</f>
        <v>14</v>
      </c>
      <c r="O5" s="47">
        <f>(P5*Q5)/N5</f>
        <v>3.6428571428571428</v>
      </c>
      <c r="P5" s="46">
        <f>Q5/$Q$5</f>
        <v>1</v>
      </c>
      <c r="Q5" s="4">
        <f>N5+Q4</f>
        <v>51</v>
      </c>
      <c r="S5" s="45">
        <v>4</v>
      </c>
      <c r="T5" s="45">
        <v>15</v>
      </c>
      <c r="U5" s="47">
        <f t="shared" ref="U5:U7" si="2">(V5*W5)/T5</f>
        <v>1.2562091503267971</v>
      </c>
      <c r="V5" s="46">
        <f t="shared" ref="V5:V7" si="3">W5/$W$7</f>
        <v>0.60784313725490191</v>
      </c>
      <c r="W5" s="4">
        <f t="shared" ref="W5:W7" si="4">T5+W4</f>
        <v>31</v>
      </c>
      <c r="Y5" s="45" t="s">
        <v>263</v>
      </c>
      <c r="Z5" s="45">
        <f>I23</f>
        <v>6</v>
      </c>
      <c r="AA5" s="98">
        <f>(AB5*AC5)/Z5</f>
        <v>2.6666666666666665</v>
      </c>
      <c r="AB5" s="46">
        <f>AC5/$AC$5</f>
        <v>1</v>
      </c>
      <c r="AC5" s="4">
        <f>Z5+AC4</f>
        <v>16</v>
      </c>
      <c r="AE5" s="45" t="s">
        <v>263</v>
      </c>
      <c r="AF5" s="45">
        <f>K23</f>
        <v>3</v>
      </c>
      <c r="AG5" s="98">
        <f>(AH5*AI5)/AF5</f>
        <v>5</v>
      </c>
      <c r="AH5" s="46">
        <f>AI5/$AI$5</f>
        <v>1</v>
      </c>
      <c r="AI5" s="4">
        <f>AF5+AI4</f>
        <v>15</v>
      </c>
    </row>
    <row r="6" spans="1:35" ht="17" x14ac:dyDescent="0.2">
      <c r="A6" s="4">
        <v>4</v>
      </c>
      <c r="B6" s="88">
        <f t="shared" si="0"/>
        <v>2</v>
      </c>
      <c r="C6" s="88">
        <f t="shared" si="1"/>
        <v>2</v>
      </c>
      <c r="D6" s="89"/>
      <c r="E6" s="89"/>
      <c r="F6" s="90"/>
      <c r="G6" s="90">
        <v>1</v>
      </c>
      <c r="H6" s="91">
        <v>1</v>
      </c>
      <c r="I6" s="91">
        <v>1</v>
      </c>
      <c r="J6" s="92">
        <v>1</v>
      </c>
      <c r="K6" s="92"/>
      <c r="M6" s="45" t="s">
        <v>224</v>
      </c>
      <c r="N6" s="45">
        <f>SUM(N4:N5)</f>
        <v>51</v>
      </c>
      <c r="O6" s="46"/>
      <c r="P6" s="46"/>
      <c r="Q6" s="4"/>
      <c r="S6" s="94">
        <v>2</v>
      </c>
      <c r="T6" s="84">
        <v>10</v>
      </c>
      <c r="U6" s="47">
        <f t="shared" si="2"/>
        <v>3.2960784313725489</v>
      </c>
      <c r="V6" s="46">
        <f t="shared" si="3"/>
        <v>0.80392156862745101</v>
      </c>
      <c r="W6" s="4">
        <f t="shared" si="4"/>
        <v>41</v>
      </c>
      <c r="Y6" s="45" t="s">
        <v>224</v>
      </c>
      <c r="Z6" s="45">
        <f>SUM(Z4:Z5)</f>
        <v>16</v>
      </c>
      <c r="AA6" s="46"/>
      <c r="AB6" s="46"/>
      <c r="AC6" s="4"/>
      <c r="AE6" s="45" t="s">
        <v>224</v>
      </c>
      <c r="AF6" s="45">
        <f>SUM(AF4:AF5)</f>
        <v>15</v>
      </c>
      <c r="AG6" s="46"/>
      <c r="AH6" s="46"/>
      <c r="AI6" s="4"/>
    </row>
    <row r="7" spans="1:35" ht="16" x14ac:dyDescent="0.2">
      <c r="A7" s="4">
        <v>5</v>
      </c>
      <c r="B7" s="88">
        <f t="shared" si="0"/>
        <v>1</v>
      </c>
      <c r="C7" s="88">
        <f t="shared" si="1"/>
        <v>1</v>
      </c>
      <c r="D7" s="89"/>
      <c r="E7" s="89"/>
      <c r="F7" s="90"/>
      <c r="G7" s="90"/>
      <c r="H7" s="91"/>
      <c r="I7" s="91">
        <v>1</v>
      </c>
      <c r="J7" s="92">
        <v>1</v>
      </c>
      <c r="K7" s="92"/>
      <c r="S7" s="45">
        <v>1</v>
      </c>
      <c r="T7" s="45">
        <v>10</v>
      </c>
      <c r="U7" s="47">
        <f t="shared" si="2"/>
        <v>5.0999999999999996</v>
      </c>
      <c r="V7" s="46">
        <f t="shared" si="3"/>
        <v>1</v>
      </c>
      <c r="W7" s="4">
        <f t="shared" si="4"/>
        <v>51</v>
      </c>
    </row>
    <row r="8" spans="1:35" x14ac:dyDescent="0.2">
      <c r="A8" s="4">
        <v>6</v>
      </c>
      <c r="B8" s="88">
        <f t="shared" si="0"/>
        <v>0</v>
      </c>
      <c r="C8" s="88">
        <f t="shared" si="1"/>
        <v>1</v>
      </c>
      <c r="D8" s="89"/>
      <c r="E8" s="89"/>
      <c r="F8" s="90"/>
      <c r="G8" s="90"/>
      <c r="H8" s="91"/>
      <c r="I8" s="91"/>
      <c r="J8" s="92"/>
      <c r="K8" s="92">
        <v>1</v>
      </c>
      <c r="S8" s="95" t="s">
        <v>224</v>
      </c>
      <c r="T8" s="95">
        <f>SUM(T4:T7)</f>
        <v>51</v>
      </c>
      <c r="Y8" t="s">
        <v>216</v>
      </c>
      <c r="Z8" t="s">
        <v>222</v>
      </c>
      <c r="AA8" t="s">
        <v>267</v>
      </c>
      <c r="AB8" t="s">
        <v>221</v>
      </c>
      <c r="AC8" t="s">
        <v>223</v>
      </c>
    </row>
    <row r="9" spans="1:35" x14ac:dyDescent="0.2">
      <c r="A9" s="4">
        <v>7</v>
      </c>
      <c r="B9" s="88">
        <f t="shared" si="0"/>
        <v>2</v>
      </c>
      <c r="C9" s="88">
        <f t="shared" si="1"/>
        <v>0</v>
      </c>
      <c r="D9" s="89">
        <v>1</v>
      </c>
      <c r="E9" s="89"/>
      <c r="F9" s="90"/>
      <c r="G9" s="90"/>
      <c r="H9" s="91"/>
      <c r="I9" s="91"/>
      <c r="J9" s="92">
        <v>1</v>
      </c>
      <c r="K9" s="92"/>
      <c r="Y9" t="s">
        <v>262</v>
      </c>
      <c r="Z9">
        <v>10</v>
      </c>
      <c r="AA9" s="96">
        <f>Z9/$Z$11</f>
        <v>0.625</v>
      </c>
      <c r="AB9" s="99">
        <f>Z9</f>
        <v>10</v>
      </c>
      <c r="AC9" s="96">
        <f>AB9/$AB$10</f>
        <v>0.625</v>
      </c>
    </row>
    <row r="10" spans="1:35" x14ac:dyDescent="0.2">
      <c r="A10" s="4">
        <v>8</v>
      </c>
      <c r="B10" s="88">
        <f t="shared" si="0"/>
        <v>2</v>
      </c>
      <c r="C10" s="88">
        <f t="shared" si="1"/>
        <v>0</v>
      </c>
      <c r="D10" s="89"/>
      <c r="E10" s="89"/>
      <c r="F10" s="90"/>
      <c r="G10" s="90"/>
      <c r="H10" s="91">
        <v>1</v>
      </c>
      <c r="I10" s="91"/>
      <c r="J10" s="92">
        <v>1</v>
      </c>
      <c r="K10" s="92"/>
      <c r="S10" t="s">
        <v>265</v>
      </c>
      <c r="T10" t="s">
        <v>222</v>
      </c>
      <c r="U10" t="s">
        <v>223</v>
      </c>
      <c r="V10" t="s">
        <v>221</v>
      </c>
      <c r="Y10" t="s">
        <v>263</v>
      </c>
      <c r="Z10">
        <v>6</v>
      </c>
      <c r="AA10" s="96">
        <f>Z10/$Z$11</f>
        <v>0.375</v>
      </c>
      <c r="AB10" s="99">
        <f>AB9+Z10</f>
        <v>16</v>
      </c>
      <c r="AC10" s="96">
        <f>AB10/$AB$10</f>
        <v>1</v>
      </c>
    </row>
    <row r="11" spans="1:35" x14ac:dyDescent="0.2">
      <c r="A11" s="4">
        <v>9</v>
      </c>
      <c r="B11" s="88">
        <f t="shared" si="0"/>
        <v>1</v>
      </c>
      <c r="C11" s="88">
        <f t="shared" si="1"/>
        <v>0</v>
      </c>
      <c r="D11" s="89"/>
      <c r="E11" s="89"/>
      <c r="F11" s="90"/>
      <c r="G11" s="90"/>
      <c r="H11" s="91"/>
      <c r="I11" s="91"/>
      <c r="J11" s="92">
        <v>1</v>
      </c>
      <c r="K11" s="92"/>
      <c r="S11" s="44">
        <v>3</v>
      </c>
      <c r="T11" s="44">
        <v>16</v>
      </c>
      <c r="U11" s="46">
        <v>0.31372549019607843</v>
      </c>
      <c r="V11" s="97">
        <v>0.31372549019607843</v>
      </c>
      <c r="W11">
        <v>16</v>
      </c>
      <c r="Y11" t="s">
        <v>224</v>
      </c>
      <c r="Z11">
        <f>SUM(Z9:Z10)</f>
        <v>16</v>
      </c>
      <c r="AA11" s="96">
        <f>SUM(AA9:AA10)</f>
        <v>1</v>
      </c>
      <c r="AB11" s="96"/>
    </row>
    <row r="12" spans="1:35" x14ac:dyDescent="0.2">
      <c r="A12" s="4">
        <v>10</v>
      </c>
      <c r="B12" s="88">
        <f t="shared" si="0"/>
        <v>3</v>
      </c>
      <c r="C12" s="88">
        <f t="shared" si="1"/>
        <v>1</v>
      </c>
      <c r="D12" s="89">
        <v>1</v>
      </c>
      <c r="E12" s="89"/>
      <c r="F12" s="90"/>
      <c r="G12" s="90">
        <v>1</v>
      </c>
      <c r="H12" s="91">
        <v>1</v>
      </c>
      <c r="I12" s="91"/>
      <c r="J12" s="92">
        <v>1</v>
      </c>
      <c r="K12" s="92"/>
      <c r="S12">
        <v>4</v>
      </c>
      <c r="T12">
        <v>15</v>
      </c>
      <c r="U12" s="96">
        <v>1.2562091503267971</v>
      </c>
      <c r="V12" s="96">
        <v>0.60784313725490191</v>
      </c>
      <c r="W12">
        <v>31</v>
      </c>
    </row>
    <row r="13" spans="1:35" x14ac:dyDescent="0.2">
      <c r="A13" s="4">
        <v>11</v>
      </c>
      <c r="B13" s="88">
        <f t="shared" si="0"/>
        <v>2</v>
      </c>
      <c r="C13" s="88">
        <f t="shared" si="1"/>
        <v>1</v>
      </c>
      <c r="D13" s="89">
        <v>1</v>
      </c>
      <c r="E13" s="89"/>
      <c r="F13" s="90">
        <v>1</v>
      </c>
      <c r="G13" s="90"/>
      <c r="H13" s="91"/>
      <c r="I13" s="91">
        <v>1</v>
      </c>
      <c r="J13" s="92"/>
      <c r="K13" s="92"/>
      <c r="S13">
        <v>1</v>
      </c>
      <c r="T13">
        <v>10</v>
      </c>
      <c r="U13" s="96">
        <v>3.2960784313725489</v>
      </c>
      <c r="V13" s="96">
        <v>0.80392156862745101</v>
      </c>
      <c r="W13">
        <v>41</v>
      </c>
    </row>
    <row r="14" spans="1:35" x14ac:dyDescent="0.2">
      <c r="A14" s="4">
        <v>12</v>
      </c>
      <c r="B14" s="88">
        <f t="shared" si="0"/>
        <v>3</v>
      </c>
      <c r="C14" s="88">
        <f t="shared" si="1"/>
        <v>0</v>
      </c>
      <c r="D14" s="89">
        <v>1</v>
      </c>
      <c r="E14" s="89"/>
      <c r="F14" s="90"/>
      <c r="G14" s="90"/>
      <c r="H14" s="91">
        <v>1</v>
      </c>
      <c r="I14" s="91"/>
      <c r="J14" s="92">
        <v>1</v>
      </c>
      <c r="K14" s="92"/>
      <c r="S14">
        <v>2</v>
      </c>
      <c r="T14">
        <v>10</v>
      </c>
      <c r="U14" s="96">
        <v>5.0999999999999996</v>
      </c>
      <c r="V14" s="96">
        <v>1</v>
      </c>
      <c r="W14">
        <v>51</v>
      </c>
    </row>
    <row r="15" spans="1:35" x14ac:dyDescent="0.2">
      <c r="A15" s="4">
        <v>13</v>
      </c>
      <c r="B15" s="88">
        <f>SUM(D15,F15,H15,J15)</f>
        <v>3</v>
      </c>
      <c r="C15" s="88">
        <f>SUM(E15,G15,I15,K15)</f>
        <v>1</v>
      </c>
      <c r="D15" s="89">
        <v>1</v>
      </c>
      <c r="E15" s="89"/>
      <c r="F15" s="90"/>
      <c r="G15" s="90">
        <v>1</v>
      </c>
      <c r="H15" s="91">
        <v>1</v>
      </c>
      <c r="I15" s="91"/>
      <c r="J15" s="92">
        <v>1</v>
      </c>
      <c r="K15" s="92"/>
      <c r="S15" t="s">
        <v>224</v>
      </c>
      <c r="T15">
        <v>51</v>
      </c>
    </row>
    <row r="16" spans="1:35" x14ac:dyDescent="0.2">
      <c r="A16" s="4">
        <v>14</v>
      </c>
      <c r="B16" s="88">
        <f t="shared" si="0"/>
        <v>2</v>
      </c>
      <c r="C16" s="88">
        <f t="shared" si="1"/>
        <v>0</v>
      </c>
      <c r="D16" s="89"/>
      <c r="E16" s="89"/>
      <c r="F16" s="90">
        <v>1</v>
      </c>
      <c r="G16" s="90"/>
      <c r="H16" s="91"/>
      <c r="I16" s="91"/>
      <c r="J16" s="92">
        <v>1</v>
      </c>
      <c r="K16" s="92"/>
    </row>
    <row r="17" spans="1:11" x14ac:dyDescent="0.2">
      <c r="A17" s="4">
        <v>15</v>
      </c>
      <c r="B17" s="88">
        <f t="shared" si="0"/>
        <v>2</v>
      </c>
      <c r="C17" s="88">
        <f t="shared" si="1"/>
        <v>1</v>
      </c>
      <c r="D17" s="89">
        <v>1</v>
      </c>
      <c r="E17" s="89"/>
      <c r="F17" s="90"/>
      <c r="G17" s="90">
        <v>1</v>
      </c>
      <c r="H17" s="91">
        <v>1</v>
      </c>
      <c r="I17" s="91"/>
      <c r="J17" s="92"/>
      <c r="K17" s="92"/>
    </row>
    <row r="18" spans="1:11" x14ac:dyDescent="0.2">
      <c r="A18" s="4">
        <v>16</v>
      </c>
      <c r="B18" s="88">
        <f t="shared" si="0"/>
        <v>3</v>
      </c>
      <c r="C18" s="88">
        <f t="shared" si="1"/>
        <v>0</v>
      </c>
      <c r="D18" s="89">
        <v>1</v>
      </c>
      <c r="E18" s="89"/>
      <c r="F18" s="90"/>
      <c r="G18" s="90"/>
      <c r="H18" s="91">
        <v>1</v>
      </c>
      <c r="I18" s="91"/>
      <c r="J18" s="92">
        <v>1</v>
      </c>
      <c r="K18" s="92"/>
    </row>
    <row r="19" spans="1:11" x14ac:dyDescent="0.2">
      <c r="A19" s="4">
        <v>17</v>
      </c>
      <c r="B19" s="88">
        <f t="shared" si="0"/>
        <v>2</v>
      </c>
      <c r="C19" s="88">
        <f t="shared" si="1"/>
        <v>0</v>
      </c>
      <c r="D19" s="89">
        <v>1</v>
      </c>
      <c r="E19" s="89"/>
      <c r="F19" s="90"/>
      <c r="G19" s="90"/>
      <c r="H19" s="91">
        <v>1</v>
      </c>
      <c r="I19" s="91"/>
      <c r="J19" s="92"/>
      <c r="K19" s="92"/>
    </row>
    <row r="20" spans="1:11" x14ac:dyDescent="0.2">
      <c r="A20" s="4">
        <v>18</v>
      </c>
      <c r="B20" s="88">
        <f t="shared" si="0"/>
        <v>2</v>
      </c>
      <c r="C20" s="88">
        <f t="shared" si="1"/>
        <v>0</v>
      </c>
      <c r="D20" s="89">
        <v>1</v>
      </c>
      <c r="E20" s="89"/>
      <c r="F20" s="90">
        <v>1</v>
      </c>
      <c r="G20" s="90"/>
      <c r="H20" s="91"/>
      <c r="I20" s="91"/>
      <c r="J20" s="92"/>
      <c r="K20" s="92"/>
    </row>
    <row r="21" spans="1:11" x14ac:dyDescent="0.2">
      <c r="A21" s="4">
        <v>19</v>
      </c>
      <c r="B21" s="88">
        <f t="shared" si="0"/>
        <v>2</v>
      </c>
      <c r="C21" s="88">
        <f t="shared" si="1"/>
        <v>1</v>
      </c>
      <c r="D21" s="89"/>
      <c r="E21" s="89"/>
      <c r="F21" s="90">
        <v>1</v>
      </c>
      <c r="G21" s="90"/>
      <c r="H21" s="91"/>
      <c r="I21" s="91"/>
      <c r="J21" s="92">
        <v>1</v>
      </c>
      <c r="K21" s="92">
        <v>1</v>
      </c>
    </row>
    <row r="22" spans="1:11" x14ac:dyDescent="0.2">
      <c r="A22" s="4">
        <v>20</v>
      </c>
      <c r="B22" s="88">
        <f t="shared" si="0"/>
        <v>1</v>
      </c>
      <c r="C22" s="88">
        <f t="shared" si="1"/>
        <v>1</v>
      </c>
      <c r="D22" s="89"/>
      <c r="E22" s="89"/>
      <c r="F22" s="90">
        <v>1</v>
      </c>
      <c r="G22" s="90"/>
      <c r="H22" s="91"/>
      <c r="I22" s="91">
        <v>1</v>
      </c>
      <c r="J22" s="92"/>
      <c r="K22" s="92"/>
    </row>
    <row r="23" spans="1:11" x14ac:dyDescent="0.2">
      <c r="A23" s="4" t="s">
        <v>260</v>
      </c>
      <c r="B23" s="4">
        <f>SUM(B3:B22)</f>
        <v>37</v>
      </c>
      <c r="C23" s="4">
        <f t="shared" ref="C23:K23" si="5">SUM(C3:C22)</f>
        <v>14</v>
      </c>
      <c r="D23" s="4">
        <f t="shared" si="5"/>
        <v>10</v>
      </c>
      <c r="E23" s="4">
        <f t="shared" si="5"/>
        <v>0</v>
      </c>
      <c r="F23" s="4">
        <f t="shared" si="5"/>
        <v>5</v>
      </c>
      <c r="G23" s="4">
        <f t="shared" si="5"/>
        <v>5</v>
      </c>
      <c r="H23" s="4">
        <f t="shared" si="5"/>
        <v>10</v>
      </c>
      <c r="I23" s="4">
        <f t="shared" si="5"/>
        <v>6</v>
      </c>
      <c r="J23" s="4">
        <f t="shared" si="5"/>
        <v>12</v>
      </c>
      <c r="K23" s="4">
        <f t="shared" si="5"/>
        <v>3</v>
      </c>
    </row>
    <row r="24" spans="1:11" x14ac:dyDescent="0.2">
      <c r="B24" s="93">
        <f>SUM(B23+C23)</f>
        <v>51</v>
      </c>
      <c r="D24">
        <f>SUM(D23+E23)</f>
        <v>10</v>
      </c>
      <c r="F24">
        <f t="shared" ref="F24:J24" si="6">SUM(F23+G23)</f>
        <v>10</v>
      </c>
      <c r="H24">
        <f t="shared" si="6"/>
        <v>16</v>
      </c>
      <c r="J24">
        <f t="shared" si="6"/>
        <v>15</v>
      </c>
    </row>
    <row r="27" spans="1:11" x14ac:dyDescent="0.2">
      <c r="A27" s="2" t="s">
        <v>170</v>
      </c>
      <c r="B27" s="2" t="s">
        <v>171</v>
      </c>
      <c r="C27" s="2" t="s">
        <v>172</v>
      </c>
      <c r="D27" s="2" t="s">
        <v>173</v>
      </c>
      <c r="E27" s="38"/>
    </row>
    <row r="28" spans="1:11" x14ac:dyDescent="0.2">
      <c r="A28" s="4">
        <f>AVERAGE(B23:C23)</f>
        <v>25.5</v>
      </c>
      <c r="B28" s="4">
        <f>MEDIAN(B23:C23)</f>
        <v>25.5</v>
      </c>
      <c r="C28" s="4" t="e" cm="1">
        <f t="array" ref="C28">_xlfn.MODE.MULT(B23:C23)</f>
        <v>#N/A</v>
      </c>
      <c r="D28" s="7">
        <f>STDEVA(B23:C23)</f>
        <v>16.263455967290593</v>
      </c>
    </row>
    <row r="30" spans="1:11" x14ac:dyDescent="0.2">
      <c r="A30" s="2" t="s">
        <v>174</v>
      </c>
      <c r="B30" s="2" t="s">
        <v>175</v>
      </c>
      <c r="C30" s="2" t="s">
        <v>176</v>
      </c>
      <c r="D30" s="2" t="s">
        <v>177</v>
      </c>
      <c r="E30" s="9" t="s">
        <v>178</v>
      </c>
    </row>
    <row r="31" spans="1:11" x14ac:dyDescent="0.2">
      <c r="A31" s="7">
        <f>_xlfn.NORM.DIST(B31,$A$28,$D$28,FALSE)</f>
        <v>7.1756264718141911E-3</v>
      </c>
      <c r="B31" s="4">
        <v>0</v>
      </c>
      <c r="C31" s="4">
        <v>0</v>
      </c>
      <c r="D31" s="4">
        <f>B23-C23</f>
        <v>23</v>
      </c>
      <c r="E31" s="10">
        <f>SQRT(2)</f>
        <v>1.4142135623730951</v>
      </c>
    </row>
    <row r="32" spans="1:11" x14ac:dyDescent="0.2">
      <c r="A32" s="7">
        <f>_xlfn.NORM.DIST(B32,$A$28,$D$28,FALSE)</f>
        <v>2.0876466062867177E-2</v>
      </c>
      <c r="B32" s="8">
        <f>B31+$D$32</f>
        <v>16.263455967290593</v>
      </c>
      <c r="C32" s="4">
        <v>1</v>
      </c>
      <c r="D32" s="8">
        <f>D31/E31</f>
        <v>16.263455967290593</v>
      </c>
    </row>
    <row r="33" spans="1:3" x14ac:dyDescent="0.2">
      <c r="A33" s="7">
        <f>_xlfn.NORM.DIST(B33,$A$28,$D$28,FALSE)</f>
        <v>2.2343935158542012E-2</v>
      </c>
      <c r="B33" s="8">
        <f>B32+$D$32</f>
        <v>32.526911934581186</v>
      </c>
      <c r="C33" s="4">
        <v>0</v>
      </c>
    </row>
    <row r="34" spans="1:3" x14ac:dyDescent="0.2">
      <c r="A34" s="7">
        <f>_xlfn.NORM.DIST(B34,$A$28,$D$28,FALSE)</f>
        <v>8.7976738782411454E-3</v>
      </c>
      <c r="B34" s="8">
        <f>B33+$D$32</f>
        <v>48.790367901871775</v>
      </c>
      <c r="C34" s="4">
        <v>1</v>
      </c>
    </row>
    <row r="35" spans="1:3" x14ac:dyDescent="0.2">
      <c r="A35" s="7">
        <f>_xlfn.NORM.DIST(B35,$A$28,$D$28,FALSE)</f>
        <v>1.27432902141271E-3</v>
      </c>
      <c r="B35" s="8">
        <f>B34+$D$32</f>
        <v>65.053823869162372</v>
      </c>
      <c r="C35" s="4">
        <v>0</v>
      </c>
    </row>
  </sheetData>
  <sortState xmlns:xlrd2="http://schemas.microsoft.com/office/spreadsheetml/2017/richdata2" ref="S4:T7">
    <sortCondition descending="1" ref="T4:T7"/>
  </sortState>
  <phoneticPr fontId="7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Hoja1</vt:lpstr>
      <vt:lpstr>Tiempo</vt:lpstr>
      <vt:lpstr>Distancia</vt:lpstr>
      <vt:lpstr>practica 4</vt:lpstr>
      <vt:lpstr>Proceso de avion</vt:lpstr>
      <vt:lpstr>Proceso de lanzador</vt:lpstr>
      <vt:lpstr>Daño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Sandra Karina Gonzalez Leon</cp:lastModifiedBy>
  <dcterms:created xsi:type="dcterms:W3CDTF">2021-02-08T15:25:28Z</dcterms:created>
  <dcterms:modified xsi:type="dcterms:W3CDTF">2021-03-01T06:00:44Z</dcterms:modified>
</cp:coreProperties>
</file>