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7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8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9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0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1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2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3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4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5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6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7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8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9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0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1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2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3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4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7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3.xml" ContentType="application/vnd.openxmlformats-officedocument.drawing+xml"/>
  <Override PartName="/xl/charts/chart68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theme/themeOverride1.xml" ContentType="application/vnd.openxmlformats-officedocument.themeOverride+xml"/>
  <Override PartName="/xl/charts/chart69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theme/themeOverride2.xml" ContentType="application/vnd.openxmlformats-officedocument.themeOverride+xml"/>
  <Override PartName="/xl/charts/chart70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theme/themeOverride3.xml" ContentType="application/vnd.openxmlformats-officedocument.themeOverride+xml"/>
  <Override PartName="/xl/charts/chart71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theme/themeOverride4.xml" ContentType="application/vnd.openxmlformats-officedocument.themeOverride+xml"/>
  <Override PartName="/xl/charts/chart72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theme/themeOverride5.xml" ContentType="application/vnd.openxmlformats-officedocument.themeOverride+xml"/>
  <Override PartName="/xl/drawings/drawing4.xml" ContentType="application/vnd.openxmlformats-officedocument.drawing+xml"/>
  <Override PartName="/xl/charts/chart7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t\OneDrive\Desktop\Tesis\Resultados\"/>
    </mc:Choice>
  </mc:AlternateContent>
  <xr:revisionPtr revIDLastSave="0" documentId="13_ncr:1_{F419F7C6-CBE0-40FF-9EA8-3324A40D8B63}" xr6:coauthVersionLast="47" xr6:coauthVersionMax="47" xr10:uidLastSave="{00000000-0000-0000-0000-000000000000}"/>
  <bookViews>
    <workbookView xWindow="-120" yWindow="-120" windowWidth="20730" windowHeight="11160" tabRatio="792" activeTab="1" xr2:uid="{4970A6A7-F599-4807-BB8D-350CEDD03D2E}"/>
  </bookViews>
  <sheets>
    <sheet name="Experimento " sheetId="1" r:id="rId1"/>
    <sheet name="Análisis" sheetId="4" r:id="rId2"/>
    <sheet name="Imagenes" sheetId="12" r:id="rId3"/>
    <sheet name="Datos" sheetId="3" r:id="rId4"/>
    <sheet name="(C)=9 mgL" sheetId="13" r:id="rId5"/>
    <sheet name="(C)=8" sheetId="14" r:id="rId6"/>
    <sheet name="(C)=7 mgL" sheetId="15" r:id="rId7"/>
    <sheet name="(C)=6" sheetId="16" r:id="rId8"/>
    <sheet name="(C)=5 mgL" sheetId="17" r:id="rId9"/>
    <sheet name="(C)=4" sheetId="18" r:id="rId10"/>
    <sheet name="(C)=3" sheetId="19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4" l="1"/>
  <c r="AM14" i="4" l="1"/>
  <c r="AM15" i="4"/>
  <c r="AM16" i="4"/>
  <c r="AM17" i="4"/>
  <c r="AM18" i="4"/>
  <c r="AM19" i="4"/>
  <c r="AM20" i="4"/>
  <c r="AM21" i="4"/>
  <c r="AM22" i="4"/>
  <c r="AM23" i="4"/>
  <c r="AM24" i="4"/>
  <c r="AM25" i="4"/>
  <c r="G328" i="4"/>
  <c r="D27" i="4" l="1"/>
  <c r="I25" i="4" s="1"/>
  <c r="H25" i="4"/>
  <c r="R198" i="4"/>
  <c r="D26" i="4"/>
  <c r="F230" i="4" l="1"/>
  <c r="L53" i="4" l="1"/>
  <c r="L54" i="4"/>
  <c r="L55" i="4"/>
  <c r="L56" i="4"/>
  <c r="L57" i="4"/>
  <c r="L58" i="4"/>
  <c r="L59" i="4"/>
  <c r="L60" i="4"/>
  <c r="L61" i="4"/>
  <c r="AQ122" i="4" l="1"/>
  <c r="AQ123" i="4"/>
  <c r="AQ124" i="4"/>
  <c r="AQ125" i="4"/>
  <c r="AQ126" i="4"/>
  <c r="AQ127" i="4"/>
  <c r="AQ128" i="4"/>
  <c r="AQ129" i="4"/>
  <c r="AQ130" i="4"/>
  <c r="F61" i="4" l="1"/>
  <c r="E56" i="4"/>
  <c r="E54" i="4"/>
  <c r="F124" i="4" l="1"/>
  <c r="D36" i="1" l="1"/>
  <c r="D38" i="1" s="1"/>
  <c r="D31" i="1"/>
  <c r="E31" i="1" s="1"/>
  <c r="F89" i="4" l="1"/>
  <c r="BJ294" i="4" l="1"/>
  <c r="BJ295" i="4"/>
  <c r="BJ296" i="4"/>
  <c r="BJ297" i="4"/>
  <c r="BJ298" i="4"/>
  <c r="BJ299" i="4"/>
  <c r="BJ300" i="4"/>
  <c r="BJ301" i="4"/>
  <c r="BJ293" i="4"/>
  <c r="AQ294" i="4"/>
  <c r="AQ295" i="4"/>
  <c r="AQ296" i="4"/>
  <c r="AQ297" i="4"/>
  <c r="AQ298" i="4"/>
  <c r="AQ299" i="4"/>
  <c r="AQ300" i="4"/>
  <c r="AQ301" i="4"/>
  <c r="AQ293" i="4"/>
  <c r="AQ259" i="4"/>
  <c r="D36" i="4"/>
  <c r="E36" i="4" s="1"/>
  <c r="D35" i="4"/>
  <c r="D34" i="4"/>
  <c r="E34" i="4" s="1"/>
  <c r="D33" i="4"/>
  <c r="E33" i="4" s="1"/>
  <c r="D32" i="4"/>
  <c r="E32" i="4" s="1"/>
  <c r="D31" i="4"/>
  <c r="D30" i="4"/>
  <c r="D29" i="4"/>
  <c r="I28" i="4" s="1"/>
  <c r="D28" i="4"/>
  <c r="E27" i="4"/>
  <c r="D25" i="4"/>
  <c r="E25" i="4" s="1"/>
  <c r="D24" i="4"/>
  <c r="E24" i="4" s="1"/>
  <c r="D23" i="4"/>
  <c r="D22" i="4"/>
  <c r="E22" i="4" s="1"/>
  <c r="D21" i="4"/>
  <c r="E21" i="4" s="1"/>
  <c r="D20" i="4"/>
  <c r="I19" i="4" s="1"/>
  <c r="D19" i="4"/>
  <c r="D16" i="4"/>
  <c r="D18" i="4"/>
  <c r="I16" i="4" s="1"/>
  <c r="D17" i="4"/>
  <c r="E17" i="4" s="1"/>
  <c r="D15" i="4"/>
  <c r="E15" i="4" s="1"/>
  <c r="D14" i="4"/>
  <c r="E14" i="4" s="1"/>
  <c r="F330" i="4"/>
  <c r="R338" i="4"/>
  <c r="L338" i="4"/>
  <c r="F338" i="4"/>
  <c r="R337" i="4"/>
  <c r="L337" i="4"/>
  <c r="F337" i="4"/>
  <c r="R336" i="4"/>
  <c r="L336" i="4"/>
  <c r="F336" i="4"/>
  <c r="R335" i="4"/>
  <c r="L335" i="4"/>
  <c r="F335" i="4"/>
  <c r="R334" i="4"/>
  <c r="L334" i="4"/>
  <c r="M335" i="4" s="1"/>
  <c r="F334" i="4"/>
  <c r="R333" i="4"/>
  <c r="L333" i="4"/>
  <c r="F333" i="4"/>
  <c r="G334" i="4" s="1"/>
  <c r="R332" i="4"/>
  <c r="L332" i="4"/>
  <c r="F332" i="4"/>
  <c r="R331" i="4"/>
  <c r="S332" i="4" s="1"/>
  <c r="L331" i="4"/>
  <c r="F331" i="4"/>
  <c r="AD331" i="4" s="1"/>
  <c r="R330" i="4"/>
  <c r="S330" i="4" s="1"/>
  <c r="L330" i="4"/>
  <c r="M331" i="4" s="1"/>
  <c r="R301" i="4"/>
  <c r="L301" i="4"/>
  <c r="F301" i="4"/>
  <c r="AB301" i="4" s="1"/>
  <c r="R300" i="4"/>
  <c r="L300" i="4"/>
  <c r="F300" i="4"/>
  <c r="AB300" i="4" s="1"/>
  <c r="R299" i="4"/>
  <c r="L299" i="4"/>
  <c r="F299" i="4"/>
  <c r="AB299" i="4" s="1"/>
  <c r="R298" i="4"/>
  <c r="L298" i="4"/>
  <c r="F298" i="4"/>
  <c r="AB298" i="4" s="1"/>
  <c r="R297" i="4"/>
  <c r="L297" i="4"/>
  <c r="F297" i="4"/>
  <c r="AB297" i="4" s="1"/>
  <c r="R296" i="4"/>
  <c r="L296" i="4"/>
  <c r="F296" i="4"/>
  <c r="AB296" i="4" s="1"/>
  <c r="R295" i="4"/>
  <c r="L295" i="4"/>
  <c r="F295" i="4"/>
  <c r="AB295" i="4" s="1"/>
  <c r="R294" i="4"/>
  <c r="L294" i="4"/>
  <c r="F294" i="4"/>
  <c r="AB294" i="4" s="1"/>
  <c r="R293" i="4"/>
  <c r="C36" i="4" s="1"/>
  <c r="L293" i="4"/>
  <c r="F293" i="4"/>
  <c r="AB293" i="4" s="1"/>
  <c r="R266" i="4"/>
  <c r="AC266" i="4" s="1"/>
  <c r="L266" i="4"/>
  <c r="F266" i="4"/>
  <c r="AB266" i="4" s="1"/>
  <c r="R265" i="4"/>
  <c r="AC265" i="4" s="1"/>
  <c r="L265" i="4"/>
  <c r="F265" i="4"/>
  <c r="AB265" i="4" s="1"/>
  <c r="R264" i="4"/>
  <c r="L264" i="4"/>
  <c r="F264" i="4"/>
  <c r="AB264" i="4" s="1"/>
  <c r="R263" i="4"/>
  <c r="L263" i="4"/>
  <c r="F263" i="4"/>
  <c r="AB263" i="4" s="1"/>
  <c r="R262" i="4"/>
  <c r="AC262" i="4" s="1"/>
  <c r="L262" i="4"/>
  <c r="F262" i="4"/>
  <c r="AB262" i="4" s="1"/>
  <c r="R261" i="4"/>
  <c r="AC261" i="4" s="1"/>
  <c r="L261" i="4"/>
  <c r="F261" i="4"/>
  <c r="AB261" i="4" s="1"/>
  <c r="R260" i="4"/>
  <c r="L260" i="4"/>
  <c r="F260" i="4"/>
  <c r="AB260" i="4" s="1"/>
  <c r="R259" i="4"/>
  <c r="L259" i="4"/>
  <c r="F259" i="4"/>
  <c r="AB259" i="4" s="1"/>
  <c r="R258" i="4"/>
  <c r="L258" i="4"/>
  <c r="F258" i="4"/>
  <c r="R232" i="4"/>
  <c r="L232" i="4"/>
  <c r="F232" i="4"/>
  <c r="R231" i="4"/>
  <c r="L231" i="4"/>
  <c r="F231" i="4"/>
  <c r="R230" i="4"/>
  <c r="L230" i="4"/>
  <c r="R229" i="4"/>
  <c r="L229" i="4"/>
  <c r="F229" i="4"/>
  <c r="R228" i="4"/>
  <c r="L228" i="4"/>
  <c r="F228" i="4"/>
  <c r="R227" i="4"/>
  <c r="L227" i="4"/>
  <c r="AB227" i="4" s="1"/>
  <c r="F227" i="4"/>
  <c r="R226" i="4"/>
  <c r="AC226" i="4" s="1"/>
  <c r="L226" i="4"/>
  <c r="F226" i="4"/>
  <c r="R225" i="4"/>
  <c r="AC225" i="4" s="1"/>
  <c r="L225" i="4"/>
  <c r="F225" i="4"/>
  <c r="R224" i="4"/>
  <c r="L224" i="4"/>
  <c r="AB224" i="4" s="1"/>
  <c r="F224" i="4"/>
  <c r="L198" i="4"/>
  <c r="F198" i="4"/>
  <c r="R197" i="4"/>
  <c r="S198" i="4" s="1"/>
  <c r="L197" i="4"/>
  <c r="F197" i="4"/>
  <c r="R196" i="4"/>
  <c r="L196" i="4"/>
  <c r="F196" i="4"/>
  <c r="R195" i="4"/>
  <c r="L195" i="4"/>
  <c r="F195" i="4"/>
  <c r="R194" i="4"/>
  <c r="L194" i="4"/>
  <c r="F194" i="4"/>
  <c r="R193" i="4"/>
  <c r="L193" i="4"/>
  <c r="F193" i="4"/>
  <c r="R192" i="4"/>
  <c r="L192" i="4"/>
  <c r="F192" i="4"/>
  <c r="R191" i="4"/>
  <c r="L191" i="4"/>
  <c r="AB191" i="4" s="1"/>
  <c r="F191" i="4"/>
  <c r="R190" i="4"/>
  <c r="L190" i="4"/>
  <c r="AB190" i="4" s="1"/>
  <c r="F190" i="4"/>
  <c r="R164" i="4"/>
  <c r="AC164" i="4" s="1"/>
  <c r="L164" i="4"/>
  <c r="F164" i="4"/>
  <c r="R163" i="4"/>
  <c r="L163" i="4"/>
  <c r="F163" i="4"/>
  <c r="R162" i="4"/>
  <c r="L162" i="4"/>
  <c r="AB162" i="4" s="1"/>
  <c r="F162" i="4"/>
  <c r="R161" i="4"/>
  <c r="L161" i="4"/>
  <c r="AB161" i="4" s="1"/>
  <c r="F161" i="4"/>
  <c r="R160" i="4"/>
  <c r="AC160" i="4" s="1"/>
  <c r="L160" i="4"/>
  <c r="F160" i="4"/>
  <c r="R159" i="4"/>
  <c r="L159" i="4"/>
  <c r="F159" i="4"/>
  <c r="R158" i="4"/>
  <c r="L158" i="4"/>
  <c r="AB158" i="4" s="1"/>
  <c r="F158" i="4"/>
  <c r="R157" i="4"/>
  <c r="L157" i="4"/>
  <c r="AB157" i="4" s="1"/>
  <c r="F157" i="4"/>
  <c r="R156" i="4"/>
  <c r="L156" i="4"/>
  <c r="F156" i="4"/>
  <c r="R130" i="4"/>
  <c r="L130" i="4"/>
  <c r="F130" i="4"/>
  <c r="R129" i="4"/>
  <c r="L129" i="4"/>
  <c r="F129" i="4"/>
  <c r="R128" i="4"/>
  <c r="L128" i="4"/>
  <c r="F128" i="4"/>
  <c r="R127" i="4"/>
  <c r="L127" i="4"/>
  <c r="F127" i="4"/>
  <c r="R126" i="4"/>
  <c r="L126" i="4"/>
  <c r="F126" i="4"/>
  <c r="R125" i="4"/>
  <c r="L125" i="4"/>
  <c r="F125" i="4"/>
  <c r="R124" i="4"/>
  <c r="L124" i="4"/>
  <c r="R123" i="4"/>
  <c r="L123" i="4"/>
  <c r="F123" i="4"/>
  <c r="R122" i="4"/>
  <c r="L122" i="4"/>
  <c r="F122" i="4"/>
  <c r="R96" i="4"/>
  <c r="L96" i="4"/>
  <c r="F96" i="4"/>
  <c r="R95" i="4"/>
  <c r="L95" i="4"/>
  <c r="F95" i="4"/>
  <c r="R94" i="4"/>
  <c r="L94" i="4"/>
  <c r="F94" i="4"/>
  <c r="R93" i="4"/>
  <c r="L93" i="4"/>
  <c r="F93" i="4"/>
  <c r="R92" i="4"/>
  <c r="L92" i="4"/>
  <c r="F92" i="4"/>
  <c r="R91" i="4"/>
  <c r="L91" i="4"/>
  <c r="F91" i="4"/>
  <c r="R90" i="4"/>
  <c r="L90" i="4"/>
  <c r="F90" i="4"/>
  <c r="R89" i="4"/>
  <c r="L89" i="4"/>
  <c r="R88" i="4"/>
  <c r="L88" i="4"/>
  <c r="F88" i="4"/>
  <c r="C14" i="4"/>
  <c r="R61" i="4"/>
  <c r="R60" i="4"/>
  <c r="F60" i="4"/>
  <c r="R59" i="4"/>
  <c r="F59" i="4"/>
  <c r="R58" i="4"/>
  <c r="F58" i="4"/>
  <c r="R57" i="4"/>
  <c r="F57" i="4"/>
  <c r="R56" i="4"/>
  <c r="F56" i="4"/>
  <c r="R55" i="4"/>
  <c r="F55" i="4"/>
  <c r="R54" i="4"/>
  <c r="F54" i="4"/>
  <c r="R53" i="4"/>
  <c r="S53" i="4" s="1"/>
  <c r="F53" i="4"/>
  <c r="G51" i="4" s="1"/>
  <c r="D13" i="4"/>
  <c r="E13" i="4" s="1"/>
  <c r="AC163" i="4" l="1"/>
  <c r="AC159" i="4"/>
  <c r="AB164" i="4"/>
  <c r="S336" i="4"/>
  <c r="AC191" i="4"/>
  <c r="S224" i="4"/>
  <c r="AC224" i="4"/>
  <c r="G258" i="4"/>
  <c r="AB258" i="4"/>
  <c r="G188" i="4"/>
  <c r="AC92" i="4"/>
  <c r="AB92" i="4"/>
  <c r="AB96" i="4"/>
  <c r="AC96" i="4"/>
  <c r="AB156" i="4"/>
  <c r="AC157" i="4"/>
  <c r="AB160" i="4"/>
  <c r="AC161" i="4"/>
  <c r="C27" i="4"/>
  <c r="G27" i="4" s="1"/>
  <c r="AC190" i="4"/>
  <c r="AB226" i="4"/>
  <c r="AC227" i="4"/>
  <c r="G222" i="4"/>
  <c r="AC90" i="4"/>
  <c r="AB90" i="4"/>
  <c r="AC94" i="4"/>
  <c r="AB94" i="4"/>
  <c r="AC89" i="4"/>
  <c r="AB89" i="4"/>
  <c r="AC93" i="4"/>
  <c r="AB93" i="4"/>
  <c r="AC158" i="4"/>
  <c r="AC162" i="4"/>
  <c r="AC88" i="4"/>
  <c r="AB88" i="4"/>
  <c r="AC91" i="4"/>
  <c r="AB91" i="4"/>
  <c r="AC95" i="4"/>
  <c r="AB95" i="4"/>
  <c r="S156" i="4"/>
  <c r="AC156" i="4"/>
  <c r="AB159" i="4"/>
  <c r="AB163" i="4"/>
  <c r="AB225" i="4"/>
  <c r="AR225" i="4" s="1"/>
  <c r="M222" i="4"/>
  <c r="I22" i="4"/>
  <c r="AC192" i="4"/>
  <c r="AB192" i="4"/>
  <c r="AB193" i="4"/>
  <c r="AC193" i="4"/>
  <c r="AC197" i="4"/>
  <c r="AB197" i="4"/>
  <c r="AB196" i="4"/>
  <c r="AC196" i="4"/>
  <c r="AB195" i="4"/>
  <c r="AC195" i="4"/>
  <c r="AC198" i="4"/>
  <c r="AB198" i="4"/>
  <c r="AB232" i="4"/>
  <c r="AS226" i="4" s="1"/>
  <c r="AC232" i="4"/>
  <c r="AB231" i="4"/>
  <c r="BK231" i="4" s="1"/>
  <c r="AC231" i="4"/>
  <c r="AB230" i="4"/>
  <c r="AR230" i="4" s="1"/>
  <c r="AC230" i="4"/>
  <c r="AB229" i="4"/>
  <c r="AR229" i="4" s="1"/>
  <c r="AC229" i="4"/>
  <c r="AB228" i="4"/>
  <c r="BK228" i="4" s="1"/>
  <c r="AC228" i="4"/>
  <c r="AC194" i="4"/>
  <c r="AB194" i="4"/>
  <c r="AB130" i="4"/>
  <c r="AC130" i="4"/>
  <c r="AB129" i="4"/>
  <c r="AC129" i="4"/>
  <c r="AC128" i="4"/>
  <c r="AB128" i="4"/>
  <c r="AC127" i="4"/>
  <c r="AB127" i="4"/>
  <c r="AC126" i="4"/>
  <c r="AB126" i="4"/>
  <c r="AC125" i="4"/>
  <c r="AB125" i="4"/>
  <c r="AC124" i="4"/>
  <c r="AB124" i="4"/>
  <c r="AC123" i="4"/>
  <c r="AB123" i="4"/>
  <c r="AB122" i="4"/>
  <c r="AC122" i="4"/>
  <c r="M154" i="4"/>
  <c r="S122" i="4"/>
  <c r="M120" i="4"/>
  <c r="G338" i="4"/>
  <c r="S86" i="4"/>
  <c r="AE87" i="4"/>
  <c r="G120" i="4"/>
  <c r="AC260" i="4"/>
  <c r="AC264" i="4"/>
  <c r="G122" i="4"/>
  <c r="AC259" i="4"/>
  <c r="AC263" i="4"/>
  <c r="BL264" i="4"/>
  <c r="AR293" i="4"/>
  <c r="G86" i="4"/>
  <c r="BK230" i="4"/>
  <c r="AR224" i="4"/>
  <c r="S258" i="4"/>
  <c r="AC258" i="4"/>
  <c r="E19" i="4"/>
  <c r="M86" i="4"/>
  <c r="C16" i="4"/>
  <c r="AC338" i="4"/>
  <c r="E31" i="4"/>
  <c r="I31" i="4"/>
  <c r="M188" i="4"/>
  <c r="E26" i="4"/>
  <c r="J25" i="4"/>
  <c r="K25" i="4" s="1"/>
  <c r="M157" i="4"/>
  <c r="E23" i="4"/>
  <c r="E20" i="4"/>
  <c r="E16" i="4"/>
  <c r="G156" i="4"/>
  <c r="G53" i="4"/>
  <c r="G54" i="4"/>
  <c r="S95" i="4"/>
  <c r="AR294" i="4"/>
  <c r="BK298" i="4"/>
  <c r="S120" i="4"/>
  <c r="AC298" i="4"/>
  <c r="M294" i="4"/>
  <c r="S299" i="4"/>
  <c r="AC330" i="4"/>
  <c r="S154" i="4"/>
  <c r="AC294" i="4"/>
  <c r="M191" i="4"/>
  <c r="M298" i="4"/>
  <c r="M95" i="4"/>
  <c r="AR295" i="4"/>
  <c r="AC296" i="4"/>
  <c r="AR299" i="4"/>
  <c r="S291" i="4"/>
  <c r="E29" i="4"/>
  <c r="AA10" i="4"/>
  <c r="S190" i="4"/>
  <c r="S188" i="4"/>
  <c r="S164" i="4"/>
  <c r="S161" i="4"/>
  <c r="S160" i="4"/>
  <c r="M164" i="4"/>
  <c r="M160" i="4"/>
  <c r="M159" i="4"/>
  <c r="M163" i="4"/>
  <c r="G159" i="4"/>
  <c r="G158" i="4"/>
  <c r="G162" i="4"/>
  <c r="M125" i="4"/>
  <c r="G124" i="4"/>
  <c r="S92" i="4"/>
  <c r="S96" i="4"/>
  <c r="M90" i="4"/>
  <c r="M94" i="4"/>
  <c r="G94" i="4"/>
  <c r="G93" i="4"/>
  <c r="BK227" i="4"/>
  <c r="AR226" i="4"/>
  <c r="E28" i="4"/>
  <c r="G330" i="4"/>
  <c r="M332" i="4"/>
  <c r="S333" i="4"/>
  <c r="G335" i="4"/>
  <c r="M336" i="4"/>
  <c r="S337" i="4"/>
  <c r="C35" i="4"/>
  <c r="G224" i="4"/>
  <c r="S295" i="4"/>
  <c r="G297" i="4"/>
  <c r="G301" i="4"/>
  <c r="AC301" i="4"/>
  <c r="AD333" i="4"/>
  <c r="AD337" i="4"/>
  <c r="AD335" i="4"/>
  <c r="S335" i="4"/>
  <c r="AE292" i="4"/>
  <c r="BK297" i="4"/>
  <c r="AC299" i="4"/>
  <c r="AC295" i="4"/>
  <c r="AC337" i="4"/>
  <c r="AC333" i="4"/>
  <c r="AD338" i="4"/>
  <c r="AD334" i="4"/>
  <c r="S51" i="4"/>
  <c r="S90" i="4"/>
  <c r="M301" i="4"/>
  <c r="G333" i="4"/>
  <c r="G337" i="4"/>
  <c r="S328" i="4"/>
  <c r="I34" i="4"/>
  <c r="S256" i="4"/>
  <c r="G291" i="4"/>
  <c r="G293" i="4"/>
  <c r="G295" i="4"/>
  <c r="M296" i="4"/>
  <c r="S297" i="4"/>
  <c r="G299" i="4"/>
  <c r="M300" i="4"/>
  <c r="S301" i="4"/>
  <c r="M328" i="4"/>
  <c r="G332" i="4"/>
  <c r="M333" i="4"/>
  <c r="S334" i="4"/>
  <c r="G336" i="4"/>
  <c r="M337" i="4"/>
  <c r="S338" i="4"/>
  <c r="BK300" i="4"/>
  <c r="BK296" i="4"/>
  <c r="AC293" i="4"/>
  <c r="AC336" i="4"/>
  <c r="AC332" i="4"/>
  <c r="G92" i="4"/>
  <c r="S293" i="4"/>
  <c r="M334" i="4"/>
  <c r="M338" i="4"/>
  <c r="M291" i="4"/>
  <c r="C34" i="4"/>
  <c r="F34" i="4" s="1"/>
  <c r="AC297" i="4"/>
  <c r="AC335" i="4"/>
  <c r="AC331" i="4"/>
  <c r="AD336" i="4"/>
  <c r="AD332" i="4"/>
  <c r="AC300" i="4"/>
  <c r="AC334" i="4"/>
  <c r="AD330" i="4"/>
  <c r="C28" i="4"/>
  <c r="S222" i="4"/>
  <c r="S57" i="4"/>
  <c r="M60" i="4"/>
  <c r="G91" i="4"/>
  <c r="S124" i="4"/>
  <c r="S128" i="4"/>
  <c r="M261" i="4"/>
  <c r="G264" i="4"/>
  <c r="S266" i="4"/>
  <c r="M54" i="4"/>
  <c r="S88" i="4"/>
  <c r="G90" i="4"/>
  <c r="G55" i="4"/>
  <c r="M56" i="4"/>
  <c r="G59" i="4"/>
  <c r="S61" i="4"/>
  <c r="S89" i="4"/>
  <c r="M123" i="4"/>
  <c r="G126" i="4"/>
  <c r="M127" i="4"/>
  <c r="G130" i="4"/>
  <c r="G260" i="4"/>
  <c r="S262" i="4"/>
  <c r="M265" i="4"/>
  <c r="M61" i="4"/>
  <c r="F27" i="4"/>
  <c r="S192" i="4"/>
  <c r="G194" i="4"/>
  <c r="M195" i="4"/>
  <c r="S196" i="4"/>
  <c r="G198" i="4"/>
  <c r="M225" i="4"/>
  <c r="S226" i="4"/>
  <c r="G228" i="4"/>
  <c r="M229" i="4"/>
  <c r="S230" i="4"/>
  <c r="G232" i="4"/>
  <c r="M266" i="4"/>
  <c r="F36" i="4"/>
  <c r="M263" i="4"/>
  <c r="C31" i="4"/>
  <c r="M259" i="4"/>
  <c r="S260" i="4"/>
  <c r="S264" i="4"/>
  <c r="M256" i="4"/>
  <c r="C32" i="4"/>
  <c r="G262" i="4"/>
  <c r="G266" i="4"/>
  <c r="C33" i="4"/>
  <c r="G226" i="4"/>
  <c r="M227" i="4"/>
  <c r="S228" i="4"/>
  <c r="G230" i="4"/>
  <c r="M231" i="4"/>
  <c r="S232" i="4"/>
  <c r="C29" i="4"/>
  <c r="H28" i="4" s="1"/>
  <c r="C30" i="4"/>
  <c r="M232" i="4"/>
  <c r="C25" i="4"/>
  <c r="G25" i="4" s="1"/>
  <c r="G190" i="4"/>
  <c r="M193" i="4"/>
  <c r="M197" i="4"/>
  <c r="C26" i="4"/>
  <c r="G192" i="4"/>
  <c r="S194" i="4"/>
  <c r="G196" i="4"/>
  <c r="M198" i="4"/>
  <c r="M158" i="4"/>
  <c r="G161" i="4"/>
  <c r="C22" i="4"/>
  <c r="G22" i="4" s="1"/>
  <c r="S159" i="4"/>
  <c r="M162" i="4"/>
  <c r="S158" i="4"/>
  <c r="G160" i="4"/>
  <c r="M161" i="4"/>
  <c r="S162" i="4"/>
  <c r="G164" i="4"/>
  <c r="C23" i="4"/>
  <c r="C24" i="4"/>
  <c r="G24" i="4" s="1"/>
  <c r="M130" i="4"/>
  <c r="C19" i="4"/>
  <c r="S126" i="4"/>
  <c r="G128" i="4"/>
  <c r="M129" i="4"/>
  <c r="S130" i="4"/>
  <c r="C20" i="4"/>
  <c r="C21" i="4"/>
  <c r="F21" i="4" s="1"/>
  <c r="G57" i="4"/>
  <c r="M93" i="4"/>
  <c r="S94" i="4"/>
  <c r="G96" i="4"/>
  <c r="S55" i="4"/>
  <c r="S59" i="4"/>
  <c r="M89" i="4"/>
  <c r="S91" i="4"/>
  <c r="S93" i="4"/>
  <c r="G95" i="4"/>
  <c r="M96" i="4"/>
  <c r="C17" i="4"/>
  <c r="G17" i="4" s="1"/>
  <c r="M58" i="4"/>
  <c r="G61" i="4"/>
  <c r="C18" i="4"/>
  <c r="H16" i="4" s="1"/>
  <c r="J16" i="4"/>
  <c r="K16" i="4" s="1"/>
  <c r="M51" i="4"/>
  <c r="C15" i="4"/>
  <c r="G15" i="4" s="1"/>
  <c r="F14" i="4"/>
  <c r="M330" i="4"/>
  <c r="G331" i="4"/>
  <c r="S331" i="4"/>
  <c r="M293" i="4"/>
  <c r="G294" i="4"/>
  <c r="S294" i="4"/>
  <c r="M295" i="4"/>
  <c r="G296" i="4"/>
  <c r="S296" i="4"/>
  <c r="M297" i="4"/>
  <c r="G298" i="4"/>
  <c r="S298" i="4"/>
  <c r="M299" i="4"/>
  <c r="G300" i="4"/>
  <c r="S300" i="4"/>
  <c r="M258" i="4"/>
  <c r="G259" i="4"/>
  <c r="S259" i="4"/>
  <c r="M260" i="4"/>
  <c r="G261" i="4"/>
  <c r="S261" i="4"/>
  <c r="M262" i="4"/>
  <c r="G263" i="4"/>
  <c r="S263" i="4"/>
  <c r="M264" i="4"/>
  <c r="G265" i="4"/>
  <c r="S265" i="4"/>
  <c r="G256" i="4"/>
  <c r="M224" i="4"/>
  <c r="G225" i="4"/>
  <c r="S225" i="4"/>
  <c r="M226" i="4"/>
  <c r="G227" i="4"/>
  <c r="S227" i="4"/>
  <c r="M228" i="4"/>
  <c r="G229" i="4"/>
  <c r="S229" i="4"/>
  <c r="M230" i="4"/>
  <c r="G231" i="4"/>
  <c r="S231" i="4"/>
  <c r="M190" i="4"/>
  <c r="G191" i="4"/>
  <c r="S191" i="4"/>
  <c r="M192" i="4"/>
  <c r="G193" i="4"/>
  <c r="S193" i="4"/>
  <c r="M194" i="4"/>
  <c r="G195" i="4"/>
  <c r="S195" i="4"/>
  <c r="M196" i="4"/>
  <c r="G197" i="4"/>
  <c r="S197" i="4"/>
  <c r="M156" i="4"/>
  <c r="G157" i="4"/>
  <c r="S157" i="4"/>
  <c r="G163" i="4"/>
  <c r="S163" i="4"/>
  <c r="G154" i="4"/>
  <c r="M122" i="4"/>
  <c r="G123" i="4"/>
  <c r="S123" i="4"/>
  <c r="M124" i="4"/>
  <c r="G125" i="4"/>
  <c r="S125" i="4"/>
  <c r="M126" i="4"/>
  <c r="G127" i="4"/>
  <c r="S127" i="4"/>
  <c r="M128" i="4"/>
  <c r="G129" i="4"/>
  <c r="S129" i="4"/>
  <c r="G89" i="4"/>
  <c r="M91" i="4"/>
  <c r="M92" i="4"/>
  <c r="G88" i="4"/>
  <c r="G16" i="4"/>
  <c r="M88" i="4"/>
  <c r="M53" i="4"/>
  <c r="S54" i="4"/>
  <c r="M55" i="4"/>
  <c r="G56" i="4"/>
  <c r="S56" i="4"/>
  <c r="M57" i="4"/>
  <c r="G58" i="4"/>
  <c r="S58" i="4"/>
  <c r="M59" i="4"/>
  <c r="G60" i="4"/>
  <c r="S60" i="4"/>
  <c r="C13" i="4"/>
  <c r="F13" i="4" s="1"/>
  <c r="G14" i="4"/>
  <c r="G36" i="4"/>
  <c r="E18" i="4"/>
  <c r="E30" i="4"/>
  <c r="E35" i="4"/>
  <c r="G34" i="4" l="1"/>
  <c r="BL228" i="4"/>
  <c r="H19" i="4"/>
  <c r="H22" i="4"/>
  <c r="BK225" i="4"/>
  <c r="H31" i="4"/>
  <c r="J31" i="4"/>
  <c r="AR231" i="4"/>
  <c r="F16" i="4"/>
  <c r="AR232" i="4"/>
  <c r="AS229" i="4"/>
  <c r="AS225" i="4"/>
  <c r="AS227" i="4"/>
  <c r="BL231" i="4"/>
  <c r="BL229" i="4"/>
  <c r="AS230" i="4"/>
  <c r="BL227" i="4"/>
  <c r="BL230" i="4"/>
  <c r="AS224" i="4"/>
  <c r="BK232" i="4"/>
  <c r="BL225" i="4"/>
  <c r="BL232" i="4"/>
  <c r="BL226" i="4"/>
  <c r="AS228" i="4"/>
  <c r="AS231" i="4"/>
  <c r="AF329" i="4"/>
  <c r="AR228" i="4"/>
  <c r="BK295" i="4"/>
  <c r="BL90" i="4"/>
  <c r="BL94" i="4"/>
  <c r="BK90" i="4"/>
  <c r="BK94" i="4"/>
  <c r="AR89" i="4"/>
  <c r="AR93" i="4"/>
  <c r="AR88" i="4"/>
  <c r="AS92" i="4"/>
  <c r="AS88" i="4"/>
  <c r="BL91" i="4"/>
  <c r="BL96" i="4"/>
  <c r="BK93" i="4"/>
  <c r="AR90" i="4"/>
  <c r="AR95" i="4"/>
  <c r="AS91" i="4"/>
  <c r="BL92" i="4"/>
  <c r="BL89" i="4"/>
  <c r="BK95" i="4"/>
  <c r="AR91" i="4"/>
  <c r="AR96" i="4"/>
  <c r="AS93" i="4"/>
  <c r="BL93" i="4"/>
  <c r="BK91" i="4"/>
  <c r="BK96" i="4"/>
  <c r="AR92" i="4"/>
  <c r="AS89" i="4"/>
  <c r="AS94" i="4"/>
  <c r="BL95" i="4"/>
  <c r="BK92" i="4"/>
  <c r="BK89" i="4"/>
  <c r="AR94" i="4"/>
  <c r="AS90" i="4"/>
  <c r="AS95" i="4"/>
  <c r="BK229" i="4"/>
  <c r="AS294" i="4"/>
  <c r="AS293" i="4"/>
  <c r="BL294" i="4"/>
  <c r="AS300" i="4"/>
  <c r="BL301" i="4"/>
  <c r="AS299" i="4"/>
  <c r="BL300" i="4"/>
  <c r="BL262" i="4"/>
  <c r="BK265" i="4"/>
  <c r="AS261" i="4"/>
  <c r="AR260" i="4"/>
  <c r="AR264" i="4"/>
  <c r="BL259" i="4"/>
  <c r="BK259" i="4"/>
  <c r="AS264" i="4"/>
  <c r="AR261" i="4"/>
  <c r="AR265" i="4"/>
  <c r="BK261" i="4"/>
  <c r="AR258" i="4"/>
  <c r="AS258" i="4"/>
  <c r="AR262" i="4"/>
  <c r="AR266" i="4"/>
  <c r="AR263" i="4"/>
  <c r="BK263" i="4"/>
  <c r="AS259" i="4"/>
  <c r="AR259" i="4"/>
  <c r="BK266" i="4"/>
  <c r="AS263" i="4"/>
  <c r="BL263" i="4"/>
  <c r="AS265" i="4"/>
  <c r="BL261" i="4"/>
  <c r="BL265" i="4"/>
  <c r="BL266" i="4"/>
  <c r="BL260" i="4"/>
  <c r="AS260" i="4"/>
  <c r="AS262" i="4"/>
  <c r="F19" i="4"/>
  <c r="BL192" i="4"/>
  <c r="BL196" i="4"/>
  <c r="BL191" i="4"/>
  <c r="BK195" i="4"/>
  <c r="BK199" i="4"/>
  <c r="AS193" i="4"/>
  <c r="AS197" i="4"/>
  <c r="AR193" i="4"/>
  <c r="AR197" i="4"/>
  <c r="BL194" i="4"/>
  <c r="BL198" i="4"/>
  <c r="BK193" i="4"/>
  <c r="BK197" i="4"/>
  <c r="AS191" i="4"/>
  <c r="AS195" i="4"/>
  <c r="AR191" i="4"/>
  <c r="AR195" i="4"/>
  <c r="AR199" i="4"/>
  <c r="BL193" i="4"/>
  <c r="BK192" i="4"/>
  <c r="BK191" i="4"/>
  <c r="AS190" i="4"/>
  <c r="AR198" i="4"/>
  <c r="BL195" i="4"/>
  <c r="BK194" i="4"/>
  <c r="AS192" i="4"/>
  <c r="AR192" i="4"/>
  <c r="AR190" i="4"/>
  <c r="BL197" i="4"/>
  <c r="BK196" i="4"/>
  <c r="AS194" i="4"/>
  <c r="AR194" i="4"/>
  <c r="BL199" i="4"/>
  <c r="BK198" i="4"/>
  <c r="AS196" i="4"/>
  <c r="AR196" i="4"/>
  <c r="AR227" i="4"/>
  <c r="AR298" i="4"/>
  <c r="AS298" i="4"/>
  <c r="BL295" i="4"/>
  <c r="AS297" i="4"/>
  <c r="BL298" i="4"/>
  <c r="AS296" i="4"/>
  <c r="BL297" i="4"/>
  <c r="AS295" i="4"/>
  <c r="BL296" i="4"/>
  <c r="BK125" i="4"/>
  <c r="BK131" i="4"/>
  <c r="AR123" i="4"/>
  <c r="AR128" i="4"/>
  <c r="BK127" i="4"/>
  <c r="AS125" i="4"/>
  <c r="AR127" i="4"/>
  <c r="BL128" i="4"/>
  <c r="BK128" i="4"/>
  <c r="AS129" i="4"/>
  <c r="AR129" i="4"/>
  <c r="BL123" i="4"/>
  <c r="BK129" i="4"/>
  <c r="AR124" i="4"/>
  <c r="AR131" i="4"/>
  <c r="BK124" i="4"/>
  <c r="BK123" i="4"/>
  <c r="AR125" i="4"/>
  <c r="AR122" i="4"/>
  <c r="BK126" i="4"/>
  <c r="AS127" i="4"/>
  <c r="AS124" i="4"/>
  <c r="BL125" i="4"/>
  <c r="AS123" i="4"/>
  <c r="AR130" i="4"/>
  <c r="BL126" i="4"/>
  <c r="BL127" i="4"/>
  <c r="BL130" i="4"/>
  <c r="AS122" i="4"/>
  <c r="BK130" i="4"/>
  <c r="BL124" i="4"/>
  <c r="AS126" i="4"/>
  <c r="BL131" i="4"/>
  <c r="AS128" i="4"/>
  <c r="BL129" i="4"/>
  <c r="BL158" i="4"/>
  <c r="BL162" i="4"/>
  <c r="BK158" i="4"/>
  <c r="BK162" i="4"/>
  <c r="AS157" i="4"/>
  <c r="AS161" i="4"/>
  <c r="AR157" i="4"/>
  <c r="AR161" i="4"/>
  <c r="AR156" i="4"/>
  <c r="BL160" i="4"/>
  <c r="BL163" i="4"/>
  <c r="BK160" i="4"/>
  <c r="BK157" i="4"/>
  <c r="AS162" i="4"/>
  <c r="AR159" i="4"/>
  <c r="AR164" i="4"/>
  <c r="BL164" i="4"/>
  <c r="BK161" i="4"/>
  <c r="AS158" i="4"/>
  <c r="AS163" i="4"/>
  <c r="AR160" i="4"/>
  <c r="BL159" i="4"/>
  <c r="BL157" i="4"/>
  <c r="BK163" i="4"/>
  <c r="AS159" i="4"/>
  <c r="AS156" i="4"/>
  <c r="AR162" i="4"/>
  <c r="BL161" i="4"/>
  <c r="BK159" i="4"/>
  <c r="BK164" i="4"/>
  <c r="AS160" i="4"/>
  <c r="AR158" i="4"/>
  <c r="AR163" i="4"/>
  <c r="BK226" i="4"/>
  <c r="BK299" i="4"/>
  <c r="BL299" i="4"/>
  <c r="AR301" i="4"/>
  <c r="BK294" i="4"/>
  <c r="AR300" i="4"/>
  <c r="BK301" i="4"/>
  <c r="BK264" i="4"/>
  <c r="BK262" i="4"/>
  <c r="G29" i="4"/>
  <c r="AR297" i="4"/>
  <c r="AR296" i="4"/>
  <c r="BK260" i="4"/>
  <c r="AR126" i="4"/>
  <c r="H34" i="4"/>
  <c r="F26" i="4"/>
  <c r="F22" i="4"/>
  <c r="F23" i="4"/>
  <c r="F31" i="4"/>
  <c r="F29" i="4"/>
  <c r="F20" i="4"/>
  <c r="G35" i="4"/>
  <c r="G18" i="4"/>
  <c r="F28" i="4"/>
  <c r="J22" i="4"/>
  <c r="AA8" i="4"/>
  <c r="J19" i="4"/>
  <c r="AA7" i="4"/>
  <c r="Z10" i="4"/>
  <c r="AR10" i="4" s="1"/>
  <c r="AT293" i="4"/>
  <c r="J34" i="4"/>
  <c r="K28" i="4"/>
  <c r="G31" i="4"/>
  <c r="F32" i="4"/>
  <c r="G26" i="4"/>
  <c r="G23" i="4"/>
  <c r="G20" i="4"/>
  <c r="F15" i="4"/>
  <c r="G32" i="4"/>
  <c r="G30" i="4"/>
  <c r="G28" i="4"/>
  <c r="F25" i="4"/>
  <c r="F24" i="4"/>
  <c r="G19" i="4"/>
  <c r="G21" i="4"/>
  <c r="F17" i="4"/>
  <c r="G13" i="4"/>
  <c r="F18" i="4"/>
  <c r="F30" i="4"/>
  <c r="F35" i="4"/>
  <c r="K34" i="4" l="1"/>
  <c r="K19" i="4"/>
  <c r="K22" i="4"/>
  <c r="Z8" i="4"/>
  <c r="AB10" i="4"/>
  <c r="AS10" i="4"/>
  <c r="AT10" i="4" s="1"/>
  <c r="AX10" i="4" s="1"/>
  <c r="F33" i="4"/>
  <c r="K31" i="4"/>
  <c r="G33" i="4"/>
  <c r="AZ10" i="4" l="1"/>
  <c r="AY10" i="4"/>
  <c r="AV10" i="4"/>
  <c r="AU10" i="4"/>
  <c r="AW10" i="4"/>
  <c r="BA10" i="4"/>
  <c r="AD10" i="4"/>
  <c r="AF10" i="4"/>
  <c r="AC10" i="4"/>
  <c r="AE10" i="4" s="1"/>
  <c r="D39" i="1"/>
  <c r="E39" i="1"/>
  <c r="D27" i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E2" i="1"/>
  <c r="F31" i="1" l="1"/>
  <c r="F6" i="1" s="1"/>
  <c r="F11" i="1" l="1"/>
  <c r="F13" i="1"/>
  <c r="F7" i="1"/>
  <c r="F9" i="1"/>
  <c r="F14" i="1"/>
  <c r="F12" i="1"/>
  <c r="F10" i="1"/>
  <c r="F8" i="1"/>
  <c r="N9" i="4"/>
  <c r="AQ266" i="4"/>
  <c r="AQ232" i="4"/>
  <c r="AQ198" i="4"/>
  <c r="AQ164" i="4"/>
  <c r="AQ156" i="4"/>
  <c r="AQ96" i="4"/>
  <c r="AQ265" i="4"/>
  <c r="AQ264" i="4"/>
  <c r="AQ263" i="4"/>
  <c r="AQ262" i="4"/>
  <c r="AQ261" i="4"/>
  <c r="AQ260" i="4"/>
  <c r="AQ258" i="4"/>
  <c r="AQ231" i="4"/>
  <c r="AQ230" i="4"/>
  <c r="AQ229" i="4"/>
  <c r="AQ228" i="4"/>
  <c r="AQ227" i="4"/>
  <c r="AQ226" i="4"/>
  <c r="AQ225" i="4"/>
  <c r="AQ224" i="4"/>
  <c r="AQ197" i="4"/>
  <c r="AQ196" i="4"/>
  <c r="AQ195" i="4"/>
  <c r="AQ194" i="4"/>
  <c r="AQ193" i="4"/>
  <c r="AQ192" i="4"/>
  <c r="AQ191" i="4"/>
  <c r="AQ190" i="4"/>
  <c r="AQ163" i="4"/>
  <c r="AQ162" i="4"/>
  <c r="AQ161" i="4"/>
  <c r="AQ160" i="4"/>
  <c r="AQ159" i="4"/>
  <c r="AQ158" i="4"/>
  <c r="AQ157" i="4"/>
  <c r="BJ266" i="4"/>
  <c r="BJ265" i="4"/>
  <c r="BJ264" i="4"/>
  <c r="BJ263" i="4"/>
  <c r="BJ262" i="4"/>
  <c r="BJ261" i="4"/>
  <c r="BJ260" i="4"/>
  <c r="BJ259" i="4"/>
  <c r="BJ258" i="4"/>
  <c r="BJ232" i="4"/>
  <c r="BJ231" i="4"/>
  <c r="BJ230" i="4"/>
  <c r="BJ229" i="4"/>
  <c r="BJ228" i="4"/>
  <c r="BJ227" i="4"/>
  <c r="BJ226" i="4"/>
  <c r="BJ225" i="4"/>
  <c r="BJ224" i="4"/>
  <c r="BJ198" i="4"/>
  <c r="BJ197" i="4"/>
  <c r="BJ196" i="4"/>
  <c r="BJ195" i="4"/>
  <c r="BJ194" i="4"/>
  <c r="BJ193" i="4"/>
  <c r="BJ192" i="4"/>
  <c r="BJ191" i="4"/>
  <c r="BJ190" i="4"/>
  <c r="BJ157" i="4"/>
  <c r="BJ164" i="4"/>
  <c r="BJ163" i="4"/>
  <c r="BJ162" i="4"/>
  <c r="BJ161" i="4"/>
  <c r="BJ160" i="4"/>
  <c r="BJ159" i="4"/>
  <c r="BJ158" i="4"/>
  <c r="BJ156" i="4"/>
  <c r="BJ123" i="4"/>
  <c r="BJ130" i="4"/>
  <c r="BJ129" i="4"/>
  <c r="BJ128" i="4"/>
  <c r="BJ127" i="4"/>
  <c r="BJ126" i="4"/>
  <c r="BJ125" i="4"/>
  <c r="BJ124" i="4"/>
  <c r="BJ122" i="4"/>
  <c r="BJ88" i="4"/>
  <c r="BJ89" i="4"/>
  <c r="BJ90" i="4"/>
  <c r="BJ91" i="4"/>
  <c r="BJ92" i="4"/>
  <c r="BJ93" i="4"/>
  <c r="BJ94" i="4"/>
  <c r="BJ95" i="4"/>
  <c r="BJ96" i="4"/>
  <c r="AQ89" i="4"/>
  <c r="AQ90" i="4"/>
  <c r="AQ91" i="4"/>
  <c r="AQ92" i="4"/>
  <c r="AQ93" i="4"/>
  <c r="AQ94" i="4"/>
  <c r="AQ95" i="4"/>
  <c r="AQ88" i="4"/>
  <c r="BD10" i="4" l="1"/>
  <c r="BD11" i="4" s="1"/>
  <c r="AI8" i="4" l="1"/>
  <c r="AI7" i="4"/>
  <c r="AM8" i="4" l="1"/>
  <c r="AM12" i="4"/>
  <c r="AM9" i="4"/>
  <c r="AM13" i="4"/>
  <c r="AM10" i="4"/>
  <c r="AM4" i="4"/>
  <c r="AM11" i="4"/>
  <c r="AM5" i="4"/>
  <c r="AM6" i="4"/>
  <c r="AM7" i="4"/>
  <c r="AS8" i="4"/>
  <c r="AT8" i="4" s="1"/>
  <c r="AA9" i="4"/>
  <c r="AB9" i="4" s="1"/>
  <c r="AD9" i="4" s="1"/>
  <c r="AS7" i="4"/>
  <c r="AT7" i="4" s="1"/>
  <c r="BF20" i="4"/>
  <c r="Z6" i="4" l="1"/>
  <c r="AB7" i="4"/>
  <c r="AD7" i="4" s="1"/>
  <c r="AV7" i="4"/>
  <c r="AU7" i="4"/>
  <c r="AW7" i="4"/>
  <c r="AS9" i="4"/>
  <c r="AT9" i="4" s="1"/>
  <c r="AA6" i="4"/>
  <c r="AB6" i="4" s="1"/>
  <c r="BM298" i="4"/>
  <c r="BM294" i="4"/>
  <c r="BM226" i="4"/>
  <c r="BM230" i="4"/>
  <c r="BM227" i="4"/>
  <c r="BM231" i="4"/>
  <c r="AT231" i="4"/>
  <c r="AU231" i="4" s="1"/>
  <c r="BM232" i="4"/>
  <c r="BM225" i="4"/>
  <c r="BM228" i="4"/>
  <c r="BM229" i="4"/>
  <c r="BM127" i="4"/>
  <c r="BM123" i="4"/>
  <c r="BM130" i="4"/>
  <c r="BM124" i="4"/>
  <c r="BM128" i="4"/>
  <c r="BM126" i="4"/>
  <c r="BM125" i="4"/>
  <c r="BM129" i="4"/>
  <c r="BM159" i="4"/>
  <c r="BM163" i="4"/>
  <c r="BM162" i="4"/>
  <c r="BM160" i="4"/>
  <c r="BM164" i="4"/>
  <c r="BM158" i="4"/>
  <c r="BM161" i="4"/>
  <c r="BM157" i="4"/>
  <c r="BM261" i="4"/>
  <c r="BM265" i="4"/>
  <c r="BM262" i="4"/>
  <c r="BM266" i="4"/>
  <c r="BM264" i="4"/>
  <c r="BM263" i="4"/>
  <c r="BM259" i="4"/>
  <c r="BM260" i="4"/>
  <c r="BM194" i="4"/>
  <c r="BM198" i="4"/>
  <c r="BM195" i="4"/>
  <c r="BM191" i="4"/>
  <c r="BM197" i="4"/>
  <c r="BM192" i="4"/>
  <c r="BM196" i="4"/>
  <c r="BM193" i="4"/>
  <c r="BM296" i="4"/>
  <c r="BM300" i="4"/>
  <c r="BM297" i="4"/>
  <c r="BM301" i="4"/>
  <c r="BM299" i="4"/>
  <c r="BM295" i="4"/>
  <c r="BM90" i="4"/>
  <c r="BM94" i="4"/>
  <c r="BM96" i="4"/>
  <c r="BM93" i="4"/>
  <c r="BM91" i="4"/>
  <c r="BM95" i="4"/>
  <c r="BM92" i="4"/>
  <c r="AT92" i="4"/>
  <c r="AU92" i="4" s="1"/>
  <c r="BM89" i="4"/>
  <c r="AE223" i="4"/>
  <c r="AB8" i="4"/>
  <c r="AD8" i="4" s="1"/>
  <c r="AV8" i="4"/>
  <c r="AU8" i="4"/>
  <c r="AW8" i="4"/>
  <c r="AR8" i="4"/>
  <c r="AX8" i="4" s="1"/>
  <c r="AE155" i="4"/>
  <c r="AE121" i="4"/>
  <c r="BF16" i="4"/>
  <c r="BF14" i="4"/>
  <c r="AE189" i="4"/>
  <c r="BF19" i="4"/>
  <c r="BF8" i="4"/>
  <c r="AE257" i="4"/>
  <c r="BF24" i="4"/>
  <c r="BF12" i="4"/>
  <c r="BF9" i="4"/>
  <c r="BF4" i="4"/>
  <c r="BF23" i="4"/>
  <c r="BF11" i="4"/>
  <c r="BF10" i="4"/>
  <c r="BF21" i="4"/>
  <c r="BF18" i="4"/>
  <c r="BF15" i="4"/>
  <c r="BF13" i="4"/>
  <c r="BF7" i="4"/>
  <c r="BF5" i="4"/>
  <c r="BF6" i="4"/>
  <c r="BF22" i="4"/>
  <c r="BF17" i="4"/>
  <c r="BF25" i="4"/>
  <c r="BP220" i="4" l="1" a="1"/>
  <c r="BP220" i="4" s="1"/>
  <c r="AF6" i="4"/>
  <c r="BP289" i="4" a="1"/>
  <c r="BP289" i="4" s="1"/>
  <c r="BP152" i="4" a="1"/>
  <c r="BP161" i="4" s="1"/>
  <c r="AT294" i="4"/>
  <c r="AU294" i="4" s="1"/>
  <c r="BP186" i="4" a="1"/>
  <c r="BP186" i="4" s="1"/>
  <c r="BP118" i="4" a="1"/>
  <c r="BP118" i="4" s="1"/>
  <c r="AT295" i="4"/>
  <c r="AU295" i="4" s="1"/>
  <c r="Z9" i="4"/>
  <c r="AC9" i="4" s="1"/>
  <c r="AE9" i="4" s="1"/>
  <c r="AU293" i="4"/>
  <c r="AC6" i="4"/>
  <c r="AE6" i="4" s="1"/>
  <c r="Z7" i="4"/>
  <c r="AC7" i="4" s="1"/>
  <c r="AE7" i="4" s="1"/>
  <c r="AT196" i="4"/>
  <c r="AU196" i="4" s="1"/>
  <c r="AD6" i="4"/>
  <c r="AT298" i="4"/>
  <c r="AU298" i="4" s="1"/>
  <c r="AV9" i="4"/>
  <c r="AU9" i="4"/>
  <c r="AW9" i="4"/>
  <c r="AT230" i="4"/>
  <c r="AU230" i="4" s="1"/>
  <c r="AT227" i="4"/>
  <c r="AU227" i="4" s="1"/>
  <c r="AT195" i="4"/>
  <c r="AU195" i="4" s="1"/>
  <c r="AT93" i="4"/>
  <c r="AU93" i="4" s="1"/>
  <c r="AT300" i="4"/>
  <c r="AU300" i="4" s="1"/>
  <c r="AT299" i="4"/>
  <c r="AU299" i="4" s="1"/>
  <c r="AT259" i="4"/>
  <c r="AU259" i="4" s="1"/>
  <c r="BP254" i="4" a="1"/>
  <c r="BP254" i="4" s="1"/>
  <c r="AT224" i="4"/>
  <c r="AU224" i="4" s="1"/>
  <c r="AT192" i="4"/>
  <c r="AU192" i="4" s="1"/>
  <c r="AT190" i="4"/>
  <c r="AU190" i="4" s="1"/>
  <c r="AT193" i="4"/>
  <c r="AU193" i="4" s="1"/>
  <c r="AT191" i="4"/>
  <c r="AU191" i="4" s="1"/>
  <c r="AT197" i="4"/>
  <c r="AU197" i="4" s="1"/>
  <c r="AT162" i="4"/>
  <c r="AU162" i="4" s="1"/>
  <c r="AT157" i="4"/>
  <c r="AU157" i="4" s="1"/>
  <c r="AT129" i="4"/>
  <c r="AU129" i="4" s="1"/>
  <c r="AT125" i="4"/>
  <c r="AU125" i="4" s="1"/>
  <c r="AT128" i="4"/>
  <c r="AU128" i="4" s="1"/>
  <c r="AT95" i="4"/>
  <c r="AU95" i="4" s="1"/>
  <c r="AT89" i="4"/>
  <c r="AU89" i="4" s="1"/>
  <c r="AT88" i="4"/>
  <c r="AU88" i="4" s="1"/>
  <c r="AT265" i="4"/>
  <c r="AU265" i="4" s="1"/>
  <c r="AT258" i="4"/>
  <c r="AU258" i="4" s="1"/>
  <c r="AC8" i="4"/>
  <c r="AE8" i="4" s="1"/>
  <c r="AF8" i="4"/>
  <c r="BP84" i="4" a="1"/>
  <c r="AT91" i="4"/>
  <c r="AU91" i="4" s="1"/>
  <c r="AT90" i="4"/>
  <c r="AU90" i="4" s="1"/>
  <c r="AT94" i="4"/>
  <c r="AU94" i="4" s="1"/>
  <c r="AT297" i="4"/>
  <c r="AU297" i="4" s="1"/>
  <c r="AT296" i="4"/>
  <c r="AU296" i="4" s="1"/>
  <c r="AT264" i="4"/>
  <c r="AU264" i="4" s="1"/>
  <c r="AT261" i="4"/>
  <c r="AU261" i="4" s="1"/>
  <c r="AT159" i="4"/>
  <c r="AU159" i="4" s="1"/>
  <c r="AT158" i="4"/>
  <c r="AU158" i="4" s="1"/>
  <c r="AT123" i="4"/>
  <c r="AU123" i="4" s="1"/>
  <c r="AT124" i="4"/>
  <c r="AU124" i="4" s="1"/>
  <c r="AT226" i="4"/>
  <c r="AU226" i="4" s="1"/>
  <c r="AT263" i="4"/>
  <c r="AU263" i="4" s="1"/>
  <c r="AT262" i="4"/>
  <c r="AU262" i="4" s="1"/>
  <c r="AT160" i="4"/>
  <c r="AU160" i="4" s="1"/>
  <c r="AT163" i="4"/>
  <c r="AU163" i="4" s="1"/>
  <c r="AT156" i="4"/>
  <c r="AU156" i="4" s="1"/>
  <c r="AT127" i="4"/>
  <c r="AU127" i="4" s="1"/>
  <c r="AT122" i="4"/>
  <c r="AU122" i="4" s="1"/>
  <c r="AT229" i="4"/>
  <c r="AU229" i="4" s="1"/>
  <c r="AT225" i="4"/>
  <c r="AU225" i="4" s="1"/>
  <c r="AT194" i="4"/>
  <c r="AU194" i="4" s="1"/>
  <c r="AT260" i="4"/>
  <c r="AU260" i="4" s="1"/>
  <c r="AT161" i="4"/>
  <c r="AU161" i="4" s="1"/>
  <c r="AT126" i="4"/>
  <c r="AU126" i="4" s="1"/>
  <c r="AT228" i="4"/>
  <c r="AU228" i="4" s="1"/>
  <c r="AR6" i="4"/>
  <c r="AY8" i="4"/>
  <c r="AZ8" i="4"/>
  <c r="BA8" i="4"/>
  <c r="AS6" i="4"/>
  <c r="AT6" i="4" s="1"/>
  <c r="AX220" i="4" l="1" a="1"/>
  <c r="AX220" i="4" s="1"/>
  <c r="AX84" i="4" a="1"/>
  <c r="AX84" i="4" s="1"/>
  <c r="AX186" i="4" a="1"/>
  <c r="AX186" i="4" s="1"/>
  <c r="BP152" i="4"/>
  <c r="BP159" i="4" s="1"/>
  <c r="BP160" i="4" s="1"/>
  <c r="AR9" i="4"/>
  <c r="AX9" i="4" s="1"/>
  <c r="AY9" i="4" s="1"/>
  <c r="AF9" i="4"/>
  <c r="AR7" i="4"/>
  <c r="AF7" i="4"/>
  <c r="AX289" i="4" a="1"/>
  <c r="AX289" i="4" s="1"/>
  <c r="BP263" i="4"/>
  <c r="AX254" i="4" a="1"/>
  <c r="AX254" i="4" s="1"/>
  <c r="AX152" i="4" a="1"/>
  <c r="AX152" i="4" s="1"/>
  <c r="BP127" i="4"/>
  <c r="BP261" i="4"/>
  <c r="BP262" i="4" s="1"/>
  <c r="BX260" i="4"/>
  <c r="BX264" i="4"/>
  <c r="BX268" i="4"/>
  <c r="BX257" i="4"/>
  <c r="BX261" i="4"/>
  <c r="BX265" i="4"/>
  <c r="BX256" i="4"/>
  <c r="BX259" i="4"/>
  <c r="BX267" i="4"/>
  <c r="BX258" i="4"/>
  <c r="BX262" i="4"/>
  <c r="BX263" i="4"/>
  <c r="BX266" i="4"/>
  <c r="BP229" i="4"/>
  <c r="BP195" i="4"/>
  <c r="AX118" i="4" a="1"/>
  <c r="BP298" i="4"/>
  <c r="BP84" i="4"/>
  <c r="BP93" i="4"/>
  <c r="AX6" i="4"/>
  <c r="AZ6" i="4" s="1"/>
  <c r="AV6" i="4"/>
  <c r="BA6" i="4"/>
  <c r="AU6" i="4"/>
  <c r="AW6" i="4"/>
  <c r="AZ9" i="4" l="1"/>
  <c r="BA9" i="4"/>
  <c r="BA7" i="4"/>
  <c r="AX7" i="4"/>
  <c r="AX195" i="4"/>
  <c r="AX229" i="4"/>
  <c r="AX298" i="4"/>
  <c r="AX93" i="4"/>
  <c r="AX263" i="4"/>
  <c r="AX161" i="4"/>
  <c r="BP296" i="4"/>
  <c r="BP297" i="4" s="1"/>
  <c r="BX294" i="4"/>
  <c r="BX298" i="4"/>
  <c r="BX302" i="4"/>
  <c r="BX295" i="4"/>
  <c r="BX299" i="4"/>
  <c r="BX303" i="4"/>
  <c r="BX293" i="4"/>
  <c r="BX301" i="4"/>
  <c r="BX296" i="4"/>
  <c r="BX291" i="4"/>
  <c r="BX292" i="4"/>
  <c r="BX297" i="4"/>
  <c r="BX300" i="4"/>
  <c r="BP193" i="4"/>
  <c r="BP194" i="4" s="1"/>
  <c r="BX191" i="4"/>
  <c r="BX192" i="4"/>
  <c r="BX196" i="4"/>
  <c r="BX190" i="4"/>
  <c r="BX197" i="4"/>
  <c r="BX188" i="4"/>
  <c r="BX200" i="4"/>
  <c r="BX193" i="4"/>
  <c r="BX198" i="4"/>
  <c r="BX189" i="4"/>
  <c r="BX194" i="4"/>
  <c r="BX199" i="4"/>
  <c r="BX195" i="4"/>
  <c r="BP227" i="4"/>
  <c r="BP228" i="4" s="1"/>
  <c r="BX225" i="4"/>
  <c r="BX229" i="4"/>
  <c r="BX233" i="4"/>
  <c r="BX226" i="4"/>
  <c r="BX230" i="4"/>
  <c r="BX234" i="4"/>
  <c r="BX227" i="4"/>
  <c r="BX222" i="4"/>
  <c r="BX232" i="4"/>
  <c r="BX228" i="4"/>
  <c r="BX223" i="4"/>
  <c r="BX231" i="4"/>
  <c r="BX224" i="4"/>
  <c r="BX123" i="4"/>
  <c r="BX127" i="4"/>
  <c r="BX131" i="4"/>
  <c r="BX130" i="4"/>
  <c r="BX124" i="4"/>
  <c r="BX128" i="4"/>
  <c r="BX132" i="4"/>
  <c r="BX126" i="4"/>
  <c r="BX121" i="4"/>
  <c r="BX125" i="4"/>
  <c r="BX129" i="4"/>
  <c r="BX120" i="4"/>
  <c r="BX122" i="4"/>
  <c r="BP125" i="4"/>
  <c r="BP126" i="4" s="1"/>
  <c r="AX297" i="4"/>
  <c r="BC292" i="4"/>
  <c r="BC296" i="4"/>
  <c r="BC300" i="4"/>
  <c r="BC291" i="4"/>
  <c r="BC293" i="4"/>
  <c r="BC297" i="4"/>
  <c r="BC301" i="4"/>
  <c r="BC295" i="4"/>
  <c r="BC303" i="4"/>
  <c r="BC298" i="4"/>
  <c r="BC299" i="4"/>
  <c r="BC294" i="4"/>
  <c r="BC302" i="4"/>
  <c r="AX228" i="4"/>
  <c r="BC227" i="4"/>
  <c r="BC234" i="4"/>
  <c r="BC224" i="4"/>
  <c r="BC226" i="4"/>
  <c r="BC230" i="4"/>
  <c r="BC222" i="4"/>
  <c r="BC225" i="4"/>
  <c r="BC228" i="4"/>
  <c r="BC223" i="4"/>
  <c r="BC232" i="4"/>
  <c r="BC229" i="4"/>
  <c r="BC231" i="4"/>
  <c r="BC233" i="4"/>
  <c r="BC87" i="4"/>
  <c r="BC91" i="4"/>
  <c r="BC95" i="4"/>
  <c r="BC86" i="4"/>
  <c r="BC88" i="4"/>
  <c r="BC92" i="4"/>
  <c r="BC96" i="4"/>
  <c r="BC93" i="4"/>
  <c r="BC97" i="4"/>
  <c r="BC94" i="4"/>
  <c r="BC89" i="4"/>
  <c r="BC90" i="4"/>
  <c r="BC98" i="4"/>
  <c r="AX92" i="4"/>
  <c r="BY257" i="4"/>
  <c r="BY261" i="4"/>
  <c r="BY265" i="4"/>
  <c r="BY256" i="4"/>
  <c r="BY258" i="4"/>
  <c r="BY262" i="4"/>
  <c r="BY266" i="4"/>
  <c r="BY264" i="4"/>
  <c r="BY259" i="4"/>
  <c r="BY267" i="4"/>
  <c r="BY263" i="4"/>
  <c r="BY260" i="4"/>
  <c r="BY268" i="4"/>
  <c r="BX90" i="4"/>
  <c r="BX94" i="4"/>
  <c r="BX98" i="4"/>
  <c r="BX88" i="4"/>
  <c r="BX96" i="4"/>
  <c r="BX89" i="4"/>
  <c r="BX97" i="4"/>
  <c r="BX87" i="4"/>
  <c r="BX91" i="4"/>
  <c r="BX95" i="4"/>
  <c r="BX86" i="4"/>
  <c r="BX92" i="4"/>
  <c r="BX93" i="4"/>
  <c r="BP91" i="4"/>
  <c r="BP92" i="4" s="1"/>
  <c r="BX157" i="4"/>
  <c r="BX161" i="4"/>
  <c r="BX165" i="4"/>
  <c r="BX156" i="4"/>
  <c r="BX158" i="4"/>
  <c r="BX162" i="4"/>
  <c r="BX166" i="4"/>
  <c r="BX164" i="4"/>
  <c r="BX155" i="4"/>
  <c r="BX159" i="4"/>
  <c r="BX163" i="4"/>
  <c r="BX154" i="4"/>
  <c r="BX160" i="4"/>
  <c r="AX118" i="4"/>
  <c r="AX127" i="4"/>
  <c r="BC161" i="4"/>
  <c r="BC164" i="4"/>
  <c r="BC155" i="4"/>
  <c r="BC158" i="4"/>
  <c r="AX160" i="4"/>
  <c r="BC160" i="4"/>
  <c r="BC154" i="4"/>
  <c r="BC165" i="4"/>
  <c r="BC159" i="4"/>
  <c r="BC156" i="4"/>
  <c r="BC163" i="4"/>
  <c r="BC157" i="4"/>
  <c r="BC166" i="4"/>
  <c r="BC162" i="4"/>
  <c r="AX262" i="4"/>
  <c r="BC259" i="4"/>
  <c r="BC264" i="4"/>
  <c r="BC265" i="4"/>
  <c r="BC262" i="4"/>
  <c r="BC261" i="4"/>
  <c r="BC258" i="4"/>
  <c r="BC263" i="4"/>
  <c r="BC268" i="4"/>
  <c r="BC256" i="4"/>
  <c r="BC267" i="4"/>
  <c r="BC266" i="4"/>
  <c r="BC257" i="4"/>
  <c r="BC260" i="4"/>
  <c r="AX194" i="4"/>
  <c r="BC190" i="4"/>
  <c r="BC194" i="4"/>
  <c r="BC198" i="4"/>
  <c r="BC191" i="4"/>
  <c r="BC195" i="4"/>
  <c r="BC199" i="4"/>
  <c r="BC192" i="4"/>
  <c r="BC200" i="4"/>
  <c r="BC189" i="4"/>
  <c r="BC193" i="4"/>
  <c r="BC188" i="4"/>
  <c r="BC196" i="4"/>
  <c r="BC197" i="4"/>
  <c r="AY6" i="4"/>
  <c r="AY7" i="4" l="1"/>
  <c r="AZ7" i="4"/>
  <c r="BD257" i="4"/>
  <c r="BD266" i="4"/>
  <c r="BD268" i="4"/>
  <c r="BD264" i="4"/>
  <c r="BD258" i="4"/>
  <c r="BD260" i="4"/>
  <c r="BD259" i="4"/>
  <c r="BD267" i="4"/>
  <c r="BD256" i="4"/>
  <c r="BD265" i="4"/>
  <c r="BD261" i="4"/>
  <c r="BD262" i="4"/>
  <c r="BD263" i="4"/>
  <c r="BY124" i="4"/>
  <c r="BY128" i="4"/>
  <c r="BY132" i="4"/>
  <c r="BY127" i="4"/>
  <c r="BY131" i="4"/>
  <c r="BY121" i="4"/>
  <c r="BY125" i="4"/>
  <c r="BY129" i="4"/>
  <c r="BY120" i="4"/>
  <c r="BY122" i="4"/>
  <c r="BY126" i="4"/>
  <c r="BY130" i="4"/>
  <c r="BY123" i="4"/>
  <c r="BD222" i="4"/>
  <c r="BD223" i="4"/>
  <c r="BD232" i="4"/>
  <c r="BD225" i="4"/>
  <c r="BD224" i="4"/>
  <c r="BD234" i="4"/>
  <c r="BD226" i="4"/>
  <c r="BD227" i="4"/>
  <c r="BD231" i="4"/>
  <c r="BD229" i="4"/>
  <c r="BD228" i="4"/>
  <c r="BD233" i="4"/>
  <c r="BD230" i="4"/>
  <c r="BY192" i="4"/>
  <c r="BY196" i="4"/>
  <c r="BY200" i="4"/>
  <c r="BY189" i="4"/>
  <c r="BY193" i="4"/>
  <c r="BY197" i="4"/>
  <c r="BY188" i="4"/>
  <c r="BY195" i="4"/>
  <c r="BY194" i="4"/>
  <c r="BY190" i="4"/>
  <c r="BY198" i="4"/>
  <c r="BY191" i="4"/>
  <c r="BY199" i="4"/>
  <c r="BD191" i="4"/>
  <c r="BD196" i="4"/>
  <c r="BD190" i="4"/>
  <c r="BD194" i="4"/>
  <c r="BD195" i="4"/>
  <c r="BD200" i="4"/>
  <c r="BD198" i="4"/>
  <c r="BD188" i="4"/>
  <c r="BD199" i="4"/>
  <c r="BD189" i="4"/>
  <c r="BD193" i="4"/>
  <c r="BD192" i="4"/>
  <c r="BD197" i="4"/>
  <c r="BD160" i="4"/>
  <c r="BD161" i="4"/>
  <c r="BD156" i="4"/>
  <c r="BD166" i="4"/>
  <c r="BD155" i="4"/>
  <c r="BD154" i="4"/>
  <c r="BD163" i="4"/>
  <c r="BD162" i="4"/>
  <c r="BD159" i="4"/>
  <c r="BD165" i="4"/>
  <c r="BD157" i="4"/>
  <c r="BD164" i="4"/>
  <c r="BD158" i="4"/>
  <c r="BY158" i="4"/>
  <c r="BY162" i="4"/>
  <c r="BY166" i="4"/>
  <c r="BY157" i="4"/>
  <c r="BY155" i="4"/>
  <c r="BY159" i="4"/>
  <c r="BY163" i="4"/>
  <c r="BY154" i="4"/>
  <c r="BY165" i="4"/>
  <c r="BY156" i="4"/>
  <c r="BY160" i="4"/>
  <c r="BY164" i="4"/>
  <c r="BY161" i="4"/>
  <c r="BD95" i="4"/>
  <c r="BD89" i="4"/>
  <c r="BD98" i="4"/>
  <c r="BD86" i="4"/>
  <c r="BD88" i="4"/>
  <c r="BD93" i="4"/>
  <c r="BD90" i="4"/>
  <c r="BD87" i="4"/>
  <c r="BD92" i="4"/>
  <c r="BD97" i="4"/>
  <c r="BD91" i="4"/>
  <c r="BD96" i="4"/>
  <c r="BD94" i="4"/>
  <c r="BC125" i="4"/>
  <c r="BC130" i="4"/>
  <c r="BC120" i="4"/>
  <c r="BC122" i="4"/>
  <c r="BC121" i="4"/>
  <c r="BC132" i="4"/>
  <c r="BC129" i="4"/>
  <c r="BC123" i="4"/>
  <c r="BC124" i="4"/>
  <c r="AX126" i="4"/>
  <c r="BC128" i="4"/>
  <c r="BC126" i="4"/>
  <c r="BC127" i="4"/>
  <c r="BC131" i="4"/>
  <c r="BY86" i="4"/>
  <c r="BY90" i="4"/>
  <c r="BY94" i="4"/>
  <c r="BY98" i="4"/>
  <c r="BY92" i="4"/>
  <c r="BY93" i="4"/>
  <c r="BY87" i="4"/>
  <c r="BY91" i="4"/>
  <c r="BY95" i="4"/>
  <c r="BY88" i="4"/>
  <c r="BY89" i="4"/>
  <c r="BY97" i="4"/>
  <c r="BY96" i="4"/>
  <c r="BD293" i="4"/>
  <c r="BD298" i="4"/>
  <c r="BD303" i="4"/>
  <c r="BD297" i="4"/>
  <c r="BD302" i="4"/>
  <c r="BD296" i="4"/>
  <c r="BD295" i="4"/>
  <c r="BD301" i="4"/>
  <c r="BD300" i="4"/>
  <c r="BD291" i="4"/>
  <c r="BD292" i="4"/>
  <c r="BD294" i="4"/>
  <c r="BD299" i="4"/>
  <c r="BY226" i="4"/>
  <c r="BY230" i="4"/>
  <c r="BY234" i="4"/>
  <c r="BY223" i="4"/>
  <c r="BY227" i="4"/>
  <c r="BY231" i="4"/>
  <c r="BY222" i="4"/>
  <c r="BY224" i="4"/>
  <c r="BY232" i="4"/>
  <c r="BY225" i="4"/>
  <c r="BY233" i="4"/>
  <c r="BY229" i="4"/>
  <c r="BY228" i="4"/>
  <c r="BY295" i="4"/>
  <c r="BY299" i="4"/>
  <c r="BY303" i="4"/>
  <c r="BY292" i="4"/>
  <c r="BY296" i="4"/>
  <c r="BY300" i="4"/>
  <c r="BY291" i="4"/>
  <c r="BY298" i="4"/>
  <c r="BY297" i="4"/>
  <c r="BY293" i="4"/>
  <c r="BY301" i="4"/>
  <c r="BY294" i="4"/>
  <c r="BY302" i="4"/>
  <c r="BD129" i="4" l="1"/>
  <c r="BD132" i="4"/>
  <c r="BD121" i="4"/>
  <c r="BD127" i="4"/>
  <c r="BD130" i="4"/>
  <c r="BD120" i="4"/>
  <c r="BD122" i="4"/>
  <c r="BD128" i="4"/>
  <c r="BD131" i="4"/>
  <c r="BD123" i="4"/>
  <c r="BD124" i="4"/>
  <c r="BD125" i="4"/>
  <c r="BD1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<sst xmlns="http://schemas.openxmlformats.org/spreadsheetml/2006/main" count="678" uniqueCount="115">
  <si>
    <t>g</t>
  </si>
  <si>
    <t>Concentraciones deseadas [mg/L]</t>
  </si>
  <si>
    <t>V_sol_m [ml]</t>
  </si>
  <si>
    <t>A realizar Agua + Tween 80 [mL]</t>
  </si>
  <si>
    <t>L</t>
  </si>
  <si>
    <t>Surfactante</t>
  </si>
  <si>
    <t>La curva de calibración se realizó con:</t>
  </si>
  <si>
    <t>Fenantreno</t>
  </si>
  <si>
    <t>mg/L</t>
  </si>
  <si>
    <t>Tween 80</t>
  </si>
  <si>
    <t>uL/L</t>
  </si>
  <si>
    <t>.</t>
  </si>
  <si>
    <t>Fenantreno a usar</t>
  </si>
  <si>
    <t>CMC</t>
  </si>
  <si>
    <t>mL/L</t>
  </si>
  <si>
    <t>mL</t>
  </si>
  <si>
    <t>uL</t>
  </si>
  <si>
    <t>fenantreno añadido [g]</t>
  </si>
  <si>
    <t>Por triplicado</t>
  </si>
  <si>
    <t>Surfactante [mL a C_f]</t>
  </si>
  <si>
    <t>Rellenear</t>
  </si>
  <si>
    <t>C_e</t>
  </si>
  <si>
    <t>q_e</t>
  </si>
  <si>
    <t>DATOS</t>
  </si>
  <si>
    <t>Curva de calibración</t>
  </si>
  <si>
    <t>V</t>
  </si>
  <si>
    <t>m=</t>
  </si>
  <si>
    <t>m</t>
  </si>
  <si>
    <t>b=</t>
  </si>
  <si>
    <t>Isoterma de adsorción</t>
  </si>
  <si>
    <t>C_0, teo</t>
  </si>
  <si>
    <t>C_0, rea</t>
  </si>
  <si>
    <t>Abs_e</t>
  </si>
  <si>
    <t>ln(C_e)</t>
  </si>
  <si>
    <t>ln(q_e)</t>
  </si>
  <si>
    <t>Rr</t>
  </si>
  <si>
    <t>ln(K_F)</t>
  </si>
  <si>
    <t>1/n_f</t>
  </si>
  <si>
    <t>K_F</t>
  </si>
  <si>
    <t>C_0</t>
  </si>
  <si>
    <t>Abs_t</t>
  </si>
  <si>
    <t>C_t [mg/L]</t>
  </si>
  <si>
    <t>%var</t>
  </si>
  <si>
    <t>Hora</t>
  </si>
  <si>
    <t>R1</t>
  </si>
  <si>
    <t>t [horas]</t>
  </si>
  <si>
    <t>R2</t>
  </si>
  <si>
    <t>R3</t>
  </si>
  <si>
    <t>*</t>
  </si>
  <si>
    <t>Promedio</t>
  </si>
  <si>
    <t>Curva isoterma</t>
  </si>
  <si>
    <t>Promedio_outlier C-0 real</t>
  </si>
  <si>
    <t xml:space="preserve">Desviacion estandar </t>
  </si>
  <si>
    <t>FREUNDLICH</t>
  </si>
  <si>
    <t>LANGMUIR</t>
  </si>
  <si>
    <t>%remocion</t>
  </si>
  <si>
    <t>ordenada</t>
  </si>
  <si>
    <t>qe</t>
  </si>
  <si>
    <t>1/ce</t>
  </si>
  <si>
    <t>logCe</t>
  </si>
  <si>
    <t>LN ce</t>
  </si>
  <si>
    <t>1/qe</t>
  </si>
  <si>
    <t>log qe</t>
  </si>
  <si>
    <t>q_max</t>
  </si>
  <si>
    <t>Kl</t>
  </si>
  <si>
    <t>Pendiente</t>
  </si>
  <si>
    <t>%Remoción</t>
  </si>
  <si>
    <t>Vi</t>
  </si>
  <si>
    <t>V2</t>
  </si>
  <si>
    <t>?</t>
  </si>
  <si>
    <t>Ci</t>
  </si>
  <si>
    <t>C2</t>
  </si>
  <si>
    <t>CINETICA DE PSEUDO PRIMER ORDEN</t>
  </si>
  <si>
    <t>Regresion</t>
  </si>
  <si>
    <t>b</t>
  </si>
  <si>
    <t>se</t>
  </si>
  <si>
    <t>t</t>
  </si>
  <si>
    <t>Reg_lin</t>
  </si>
  <si>
    <t>Reg_cin</t>
  </si>
  <si>
    <t>r2</t>
  </si>
  <si>
    <t>sey</t>
  </si>
  <si>
    <t>q_t</t>
  </si>
  <si>
    <t>1-q_t/q_e</t>
  </si>
  <si>
    <t>ln(1-qt/qe)</t>
  </si>
  <si>
    <t>F</t>
  </si>
  <si>
    <t>df</t>
  </si>
  <si>
    <t>ssreg</t>
  </si>
  <si>
    <t>K_1</t>
  </si>
  <si>
    <t>R^2</t>
  </si>
  <si>
    <t>CINETICA DE PSEUDO SEGUNDO ORDEN</t>
  </si>
  <si>
    <t>t/q_t</t>
  </si>
  <si>
    <t>K_2</t>
  </si>
  <si>
    <t>tratamiento con NaOH</t>
  </si>
  <si>
    <t>Solucion NaOh</t>
  </si>
  <si>
    <t>ml</t>
  </si>
  <si>
    <t>Cascara de arroz</t>
  </si>
  <si>
    <t>NaOH [%p/p]</t>
  </si>
  <si>
    <t>% Concentración (%W/V)</t>
  </si>
  <si>
    <t>%</t>
  </si>
  <si>
    <t>Tiempo [min]</t>
  </si>
  <si>
    <t>Realción (g/mL)</t>
  </si>
  <si>
    <t>Solucion agua [g]</t>
  </si>
  <si>
    <t>tratamientos</t>
  </si>
  <si>
    <t>NaOH (%P/P)</t>
  </si>
  <si>
    <t>T6</t>
  </si>
  <si>
    <r>
      <t>ln(1-q</t>
    </r>
    <r>
      <rPr>
        <sz val="9"/>
        <color rgb="FF595959"/>
        <rFont val="Calibri"/>
        <family val="2"/>
        <scheme val="minor"/>
      </rPr>
      <t>t</t>
    </r>
    <r>
      <rPr>
        <sz val="10"/>
        <color rgb="FF595959"/>
        <rFont val="Calibri"/>
        <family val="2"/>
        <scheme val="minor"/>
      </rPr>
      <t>/q</t>
    </r>
    <r>
      <rPr>
        <sz val="9"/>
        <color rgb="FF595959"/>
        <rFont val="Calibri"/>
        <family val="2"/>
        <scheme val="minor"/>
      </rPr>
      <t>e</t>
    </r>
    <r>
      <rPr>
        <sz val="10"/>
        <color rgb="FF595959"/>
        <rFont val="Calibri"/>
        <family val="2"/>
        <scheme val="minor"/>
      </rPr>
      <t>)</t>
    </r>
  </si>
  <si>
    <t>t/qt</t>
  </si>
  <si>
    <t>Adsorción</t>
  </si>
  <si>
    <t>Degradación</t>
  </si>
  <si>
    <t>pura fotocatalisis</t>
  </si>
  <si>
    <t>-----</t>
  </si>
  <si>
    <t>----------</t>
  </si>
  <si>
    <t>-------------</t>
  </si>
  <si>
    <t>--------------</t>
  </si>
  <si>
    <t>Lamp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</si>
</sst>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595959"/>
      <name val="Calibri"/>
      <family val="2"/>
      <scheme val="minor"/>
    </font>
    <font>
      <sz val="9"/>
      <color rgb="FF59595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2" fillId="5" borderId="0" xfId="0" applyFont="1" applyFill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0" borderId="0" xfId="0" applyNumberFormat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9" borderId="0" xfId="0" applyFill="1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2" borderId="2" xfId="0" applyFill="1" applyBorder="1"/>
    <xf numFmtId="0" fontId="0" fillId="9" borderId="2" xfId="0" applyFill="1" applyBorder="1"/>
    <xf numFmtId="0" fontId="0" fillId="0" borderId="3" xfId="0" applyBorder="1"/>
    <xf numFmtId="164" fontId="0" fillId="0" borderId="1" xfId="0" applyNumberFormat="1" applyBorder="1"/>
    <xf numFmtId="164" fontId="0" fillId="9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0" xfId="0" applyFill="1"/>
    <xf numFmtId="0" fontId="0" fillId="6" borderId="0" xfId="0" applyFill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9" borderId="4" xfId="0" applyFill="1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/>
    <xf numFmtId="0" fontId="0" fillId="12" borderId="7" xfId="0" applyFill="1" applyBorder="1"/>
    <xf numFmtId="0" fontId="0" fillId="0" borderId="8" xfId="0" applyBorder="1"/>
    <xf numFmtId="164" fontId="0" fillId="0" borderId="9" xfId="0" applyNumberFormat="1" applyBorder="1"/>
    <xf numFmtId="164" fontId="0" fillId="9" borderId="9" xfId="0" applyNumberFormat="1" applyFill="1" applyBorder="1"/>
    <xf numFmtId="0" fontId="0" fillId="0" borderId="12" xfId="0" applyBorder="1"/>
    <xf numFmtId="0" fontId="0" fillId="0" borderId="14" xfId="0" applyBorder="1"/>
    <xf numFmtId="164" fontId="0" fillId="0" borderId="15" xfId="0" applyNumberFormat="1" applyBorder="1"/>
    <xf numFmtId="164" fontId="0" fillId="9" borderId="15" xfId="0" applyNumberFormat="1" applyFill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13" borderId="0" xfId="0" applyFill="1"/>
    <xf numFmtId="166" fontId="0" fillId="0" borderId="1" xfId="0" applyNumberFormat="1" applyBorder="1" applyAlignment="1">
      <alignment horizontal="center"/>
    </xf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2" borderId="22" xfId="0" applyFill="1" applyBorder="1" applyAlignment="1">
      <alignment horizontal="center"/>
    </xf>
    <xf numFmtId="0" fontId="0" fillId="0" borderId="23" xfId="0" applyBorder="1"/>
    <xf numFmtId="0" fontId="0" fillId="0" borderId="31" xfId="0" applyBorder="1"/>
    <xf numFmtId="164" fontId="0" fillId="0" borderId="4" xfId="0" applyNumberFormat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/>
    <xf numFmtId="0" fontId="0" fillId="16" borderId="1" xfId="0" applyFill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17" borderId="0" xfId="0" applyFill="1"/>
    <xf numFmtId="165" fontId="0" fillId="10" borderId="0" xfId="0" applyNumberFormat="1" applyFill="1"/>
    <xf numFmtId="0" fontId="4" fillId="17" borderId="0" xfId="0" applyFont="1" applyFill="1"/>
    <xf numFmtId="164" fontId="0" fillId="10" borderId="0" xfId="0" applyNumberFormat="1" applyFill="1"/>
    <xf numFmtId="0" fontId="5" fillId="0" borderId="0" xfId="0" applyFont="1" applyAlignment="1">
      <alignment horizontal="center" vertical="center" readingOrder="1"/>
    </xf>
    <xf numFmtId="165" fontId="0" fillId="0" borderId="0" xfId="0" applyNumberForma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7" borderId="0" xfId="0" applyFill="1" applyAlignment="1">
      <alignment horizontal="center"/>
    </xf>
    <xf numFmtId="1" fontId="0" fillId="17" borderId="12" xfId="0" applyNumberFormat="1" applyFill="1" applyBorder="1" applyAlignment="1">
      <alignment horizontal="center" vertical="center"/>
    </xf>
    <xf numFmtId="164" fontId="0" fillId="17" borderId="1" xfId="0" applyNumberFormat="1" applyFill="1" applyBorder="1"/>
    <xf numFmtId="164" fontId="0" fillId="17" borderId="19" xfId="0" applyNumberFormat="1" applyFill="1" applyBorder="1"/>
    <xf numFmtId="2" fontId="0" fillId="0" borderId="0" xfId="0" quotePrefix="1" applyNumberFormat="1" applyAlignment="1">
      <alignment horizontal="center"/>
    </xf>
    <xf numFmtId="1" fontId="0" fillId="17" borderId="8" xfId="0" applyNumberFormat="1" applyFill="1" applyBorder="1" applyAlignment="1">
      <alignment horizontal="center" vertical="center"/>
    </xf>
    <xf numFmtId="164" fontId="0" fillId="17" borderId="9" xfId="0" applyNumberFormat="1" applyFill="1" applyBorder="1"/>
    <xf numFmtId="164" fontId="0" fillId="17" borderId="18" xfId="0" applyNumberFormat="1" applyFill="1" applyBorder="1"/>
    <xf numFmtId="164" fontId="0" fillId="0" borderId="3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7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7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9670379239865E-2"/>
          <c:y val="4.0714789874852969E-2"/>
          <c:w val="0.90312408990823811"/>
          <c:h val="0.8489969169724027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495013219231253E-2"/>
                  <c:y val="0.16554787458272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Análisis!$AD$6:$AD$12</c:f>
              <c:numCache>
                <c:formatCode>0.00</c:formatCode>
                <c:ptCount val="7"/>
                <c:pt idx="0">
                  <c:v>1.1285931208800455</c:v>
                </c:pt>
                <c:pt idx="1">
                  <c:v>0.8093186123219871</c:v>
                </c:pt>
                <c:pt idx="2">
                  <c:v>0.5359423245730659</c:v>
                </c:pt>
                <c:pt idx="3">
                  <c:v>0.21206794990037398</c:v>
                </c:pt>
                <c:pt idx="4">
                  <c:v>-0.14310084364067355</c:v>
                </c:pt>
              </c:numCache>
            </c:numRef>
          </c:xVal>
          <c:yVal>
            <c:numRef>
              <c:f>Análisis!$AE$6:$AE$12</c:f>
              <c:numCache>
                <c:formatCode>0.00</c:formatCode>
                <c:ptCount val="7"/>
                <c:pt idx="0">
                  <c:v>0.87001913258633534</c:v>
                </c:pt>
                <c:pt idx="1">
                  <c:v>0.84119230282471802</c:v>
                </c:pt>
                <c:pt idx="2">
                  <c:v>0.76479353328057542</c:v>
                </c:pt>
                <c:pt idx="3">
                  <c:v>0.64566051429395743</c:v>
                </c:pt>
                <c:pt idx="4">
                  <c:v>0.4950496611718232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2-463A-9A10-7463310B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Ln(C_e)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Ln(qe)</a:t>
                </a:r>
                <a:r>
                  <a:rPr lang="es-MX" baseline="0"/>
                  <a:t> [mg/g]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92422873370338"/>
          <c:y val="2.0382146523560102E-2"/>
          <c:w val="0.80684405183493191"/>
          <c:h val="0.81179361284513907"/>
        </c:manualLayout>
      </c:layout>
      <c:scatterChart>
        <c:scatterStyle val="smoothMarker"/>
        <c:varyColors val="0"/>
        <c:ser>
          <c:idx val="1"/>
          <c:order val="1"/>
          <c:tx>
            <c:v>Freundlich sistema secuencial</c:v>
          </c:tx>
          <c:spPr>
            <a:ln w="19050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Análisis!$AL$4:$AL$25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Análisis!$AM$4:$AM$25</c:f>
              <c:numCache>
                <c:formatCode>General</c:formatCode>
                <c:ptCount val="22"/>
                <c:pt idx="0">
                  <c:v>1.4323919210952025</c:v>
                </c:pt>
                <c:pt idx="1">
                  <c:v>1.7670296976220909</c:v>
                </c:pt>
                <c:pt idx="2">
                  <c:v>1.9979374656157995</c:v>
                </c:pt>
                <c:pt idx="3">
                  <c:v>2.1798461065677088</c:v>
                </c:pt>
                <c:pt idx="4">
                  <c:v>2.3322756451555957</c:v>
                </c:pt>
                <c:pt idx="5">
                  <c:v>2.464698930328781</c:v>
                </c:pt>
                <c:pt idx="6">
                  <c:v>2.5825102813289531</c:v>
                </c:pt>
                <c:pt idx="7">
                  <c:v>2.689105369713281</c:v>
                </c:pt>
                <c:pt idx="8">
                  <c:v>2.7867750841956731</c:v>
                </c:pt>
                <c:pt idx="9">
                  <c:v>2.8771457499422382</c:v>
                </c:pt>
                <c:pt idx="10">
                  <c:v>2.9614179687829707</c:v>
                </c:pt>
                <c:pt idx="11">
                  <c:v>3.0405059826492087</c:v>
                </c:pt>
                <c:pt idx="12">
                  <c:v>3.1151237525119462</c:v>
                </c:pt>
                <c:pt idx="13">
                  <c:v>3.185840616884728</c:v>
                </c:pt>
                <c:pt idx="14">
                  <c:v>3.2531186632474176</c:v>
                </c:pt>
                <c:pt idx="15">
                  <c:v>3.3173386266275795</c:v>
                </c:pt>
                <c:pt idx="16">
                  <c:v>3.3788183268359782</c:v>
                </c:pt>
                <c:pt idx="17">
                  <c:v>3.4378261018129321</c:v>
                </c:pt>
                <c:pt idx="18">
                  <c:v>3.4945907947992709</c:v>
                </c:pt>
                <c:pt idx="19">
                  <c:v>3.5493093123898003</c:v>
                </c:pt>
                <c:pt idx="20">
                  <c:v>3.602152434970471</c:v>
                </c:pt>
                <c:pt idx="21">
                  <c:v>3.6532693467791479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scatterChart>
        <c:scatterStyle val="lineMarker"/>
        <c:varyColors val="0"/>
        <c:ser>
          <c:idx val="0"/>
          <c:order val="0"/>
          <c:tx>
            <c:v>Sistema secuencial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0" h="0"/>
              </a:sp3d>
            </c:spPr>
          </c:marker>
          <c:xVal>
            <c:numRef>
              <c:f>Análisis!$AB$6:$AB$12</c:f>
              <c:numCache>
                <c:formatCode>0.00</c:formatCode>
                <c:ptCount val="7"/>
                <c:pt idx="0">
                  <c:v>3.0913043478260867</c:v>
                </c:pt>
                <c:pt idx="1">
                  <c:v>2.2463768115942027</c:v>
                </c:pt>
                <c:pt idx="2">
                  <c:v>1.7090579710144926</c:v>
                </c:pt>
                <c:pt idx="3">
                  <c:v>1.2362318840579709</c:v>
                </c:pt>
                <c:pt idx="4">
                  <c:v>0.86666666666666647</c:v>
                </c:pt>
              </c:numCache>
            </c:numRef>
          </c:xVal>
          <c:yVal>
            <c:numRef>
              <c:f>Análisis!$AC$6:$AC$12</c:f>
              <c:numCache>
                <c:formatCode>0.00</c:formatCode>
                <c:ptCount val="7"/>
                <c:pt idx="0">
                  <c:v>2.3869565217391306</c:v>
                </c:pt>
                <c:pt idx="1">
                  <c:v>2.3191304347826076</c:v>
                </c:pt>
                <c:pt idx="2">
                  <c:v>2.1485507246376812</c:v>
                </c:pt>
                <c:pt idx="3">
                  <c:v>1.9072463768115941</c:v>
                </c:pt>
                <c:pt idx="4">
                  <c:v>1.6405797101449275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CC-4E2C-9CC9-1965529D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275871"/>
        <c:axId val="1848276287"/>
      </c:scatterChart>
      <c:valAx>
        <c:axId val="18482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Ce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6287"/>
        <c:crosses val="autoZero"/>
        <c:crossBetween val="midCat"/>
      </c:valAx>
      <c:valAx>
        <c:axId val="1848276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Qe (mg/g)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27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590635365162393"/>
          <c:y val="0.51865501371381439"/>
          <c:w val="0.36181904916910335"/>
          <c:h val="0.26856069060677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721513834687545"/>
                  <c:y val="-4.75975263843143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Análisis!$AU$6:$AU$12</c:f>
              <c:numCache>
                <c:formatCode>0.0000</c:formatCode>
                <c:ptCount val="7"/>
                <c:pt idx="0">
                  <c:v>0.32348804500703238</c:v>
                </c:pt>
                <c:pt idx="1">
                  <c:v>0.44516129032258067</c:v>
                </c:pt>
                <c:pt idx="2">
                  <c:v>0.5851176595293619</c:v>
                </c:pt>
                <c:pt idx="3">
                  <c:v>0.80890973036342328</c:v>
                </c:pt>
                <c:pt idx="4">
                  <c:v>1.1538461538461542</c:v>
                </c:pt>
              </c:numCache>
            </c:numRef>
          </c:xVal>
          <c:yVal>
            <c:numRef>
              <c:f>Análisis!$AY$6:$AY$12</c:f>
              <c:numCache>
                <c:formatCode>0.0000</c:formatCode>
                <c:ptCount val="7"/>
                <c:pt idx="0">
                  <c:v>0.41894353369763204</c:v>
                </c:pt>
                <c:pt idx="1">
                  <c:v>0.43119610048743928</c:v>
                </c:pt>
                <c:pt idx="2">
                  <c:v>0.4654300168634064</c:v>
                </c:pt>
                <c:pt idx="3">
                  <c:v>0.5243161094224924</c:v>
                </c:pt>
                <c:pt idx="4">
                  <c:v>0.60954063604240283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D7-4CE4-A891-23B038EBB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619504"/>
        <c:axId val="1380619920"/>
      </c:scatterChart>
      <c:valAx>
        <c:axId val="138061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0619920"/>
        <c:crosses val="autoZero"/>
        <c:crossBetween val="midCat"/>
      </c:valAx>
      <c:valAx>
        <c:axId val="13806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1/qe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06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xVal>
            <c:numRef>
              <c:f>Análisis!$AT$6:$AT$12</c:f>
              <c:numCache>
                <c:formatCode>0.0000</c:formatCode>
                <c:ptCount val="7"/>
                <c:pt idx="0">
                  <c:v>3.0913043478260867</c:v>
                </c:pt>
                <c:pt idx="1">
                  <c:v>2.2463768115942027</c:v>
                </c:pt>
                <c:pt idx="2">
                  <c:v>1.7090579710144926</c:v>
                </c:pt>
                <c:pt idx="3">
                  <c:v>1.2362318840579709</c:v>
                </c:pt>
                <c:pt idx="4">
                  <c:v>0.86666666666666647</c:v>
                </c:pt>
              </c:numCache>
            </c:numRef>
          </c:xVal>
          <c:yVal>
            <c:numRef>
              <c:f>Análisis!$AX$6:$AX$12</c:f>
              <c:numCache>
                <c:formatCode>0.0000</c:formatCode>
                <c:ptCount val="7"/>
                <c:pt idx="0">
                  <c:v>2.3869565217391306</c:v>
                </c:pt>
                <c:pt idx="1">
                  <c:v>2.3191304347826076</c:v>
                </c:pt>
                <c:pt idx="2">
                  <c:v>2.1485507246376812</c:v>
                </c:pt>
                <c:pt idx="3">
                  <c:v>1.9072463768115941</c:v>
                </c:pt>
                <c:pt idx="4">
                  <c:v>1.6405797101449275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0-430D-9D15-BD8A616A3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890240"/>
        <c:axId val="1072891488"/>
      </c:scatterChart>
      <c:scatterChart>
        <c:scatterStyle val="smoothMarker"/>
        <c:varyColors val="0"/>
        <c:ser>
          <c:idx val="0"/>
          <c:order val="0"/>
          <c:tx>
            <c:v>langmuir</c:v>
          </c:tx>
          <c:spPr>
            <a:ln w="19050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Análisis!$BE$4:$BE$25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Análisis!$BF$4:$BF$25</c:f>
              <c:numCache>
                <c:formatCode>General</c:formatCode>
                <c:ptCount val="22"/>
                <c:pt idx="0">
                  <c:v>1.2377769525931426</c:v>
                </c:pt>
                <c:pt idx="1">
                  <c:v>1.7543859649122806</c:v>
                </c:pt>
                <c:pt idx="2">
                  <c:v>2.037905033625433</c:v>
                </c:pt>
                <c:pt idx="3">
                  <c:v>2.2170491076377341</c:v>
                </c:pt>
                <c:pt idx="4">
                  <c:v>2.3404952487946451</c:v>
                </c:pt>
                <c:pt idx="5">
                  <c:v>2.4307243558580458</c:v>
                </c:pt>
                <c:pt idx="6">
                  <c:v>2.4995536511337262</c:v>
                </c:pt>
                <c:pt idx="7">
                  <c:v>2.5537891847028029</c:v>
                </c:pt>
                <c:pt idx="8">
                  <c:v>2.5976275002164693</c:v>
                </c:pt>
                <c:pt idx="9">
                  <c:v>2.6337968815844923</c:v>
                </c:pt>
                <c:pt idx="10">
                  <c:v>2.6641478359853714</c:v>
                </c:pt>
                <c:pt idx="11">
                  <c:v>2.6899798251513114</c:v>
                </c:pt>
                <c:pt idx="12">
                  <c:v>2.7122321670735015</c:v>
                </c:pt>
                <c:pt idx="13">
                  <c:v>2.7316007180207604</c:v>
                </c:pt>
                <c:pt idx="14">
                  <c:v>2.7486119509647629</c:v>
                </c:pt>
                <c:pt idx="15">
                  <c:v>2.7636715376377521</c:v>
                </c:pt>
                <c:pt idx="16">
                  <c:v>2.7770971167197582</c:v>
                </c:pt>
                <c:pt idx="17">
                  <c:v>2.7891409445890667</c:v>
                </c:pt>
                <c:pt idx="18">
                  <c:v>2.8000058947492521</c:v>
                </c:pt>
                <c:pt idx="19">
                  <c:v>2.8098569782798055</c:v>
                </c:pt>
                <c:pt idx="20">
                  <c:v>2.818829782950107</c:v>
                </c:pt>
                <c:pt idx="21">
                  <c:v>2.8270367514777694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A6-4C32-8EE7-9258B72EF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890240"/>
        <c:axId val="1072891488"/>
      </c:scatterChart>
      <c:valAx>
        <c:axId val="107289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C_e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891488"/>
        <c:crosses val="autoZero"/>
        <c:crossBetween val="midCat"/>
      </c:valAx>
      <c:valAx>
        <c:axId val="1072891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89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4863973411436926"/>
          <c:y val="2.3431629390932157E-2"/>
          <c:w val="0.82007652982675816"/>
          <c:h val="0.7299771343844506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Análisis!$D$53:$D$61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Análisis!$F$53:$F$61</c:f>
              <c:numCache>
                <c:formatCode>0.0000</c:formatCode>
                <c:ptCount val="9"/>
                <c:pt idx="0">
                  <c:v>4.2235507246376809</c:v>
                </c:pt>
                <c:pt idx="1">
                  <c:v>3.9952898550724636</c:v>
                </c:pt>
                <c:pt idx="2">
                  <c:v>3.7670289855072463</c:v>
                </c:pt>
                <c:pt idx="3">
                  <c:v>3.638405797101449</c:v>
                </c:pt>
                <c:pt idx="4">
                  <c:v>3.5097826086956521</c:v>
                </c:pt>
                <c:pt idx="5">
                  <c:v>3.3358695652173909</c:v>
                </c:pt>
                <c:pt idx="6">
                  <c:v>3.082246376811594</c:v>
                </c:pt>
                <c:pt idx="7">
                  <c:v>2.8068840579710144</c:v>
                </c:pt>
                <c:pt idx="8">
                  <c:v>2.5387681159420286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F-49C1-8D7E-6FA4589A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Análisis!$J$53:$J$61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Análisis!$L$53:$L$61</c:f>
              <c:numCache>
                <c:formatCode>0.0000</c:formatCode>
                <c:ptCount val="9"/>
                <c:pt idx="0">
                  <c:v>9.2126811594202884</c:v>
                </c:pt>
                <c:pt idx="1">
                  <c:v>8.7887681159420286</c:v>
                </c:pt>
                <c:pt idx="2">
                  <c:v>8.328623188405798</c:v>
                </c:pt>
                <c:pt idx="3">
                  <c:v>7.8648550724637678</c:v>
                </c:pt>
                <c:pt idx="4">
                  <c:v>7.7416666666666654</c:v>
                </c:pt>
                <c:pt idx="5">
                  <c:v>7.2344202898550725</c:v>
                </c:pt>
                <c:pt idx="6">
                  <c:v>6.8793478260869563</c:v>
                </c:pt>
                <c:pt idx="7">
                  <c:v>6.6184782608695647</c:v>
                </c:pt>
                <c:pt idx="8">
                  <c:v>6.2634057971014485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56-4D5D-B95B-ECF1CE1B4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Análisis!$P$53:$P$61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Análisis!$R$53:$R$61</c:f>
              <c:numCache>
                <c:formatCode>0.0000</c:formatCode>
                <c:ptCount val="9"/>
                <c:pt idx="0">
                  <c:v>6.1764492753623186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1-44D9-A04D-BC5B9D0A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6498234258238148"/>
          <c:y val="0.11434904472316865"/>
          <c:w val="0.80166159305981211"/>
          <c:h val="0.732826604367521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Análisis!$D$88:$D$96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Análisis!$F$88:$F$96</c:f>
              <c:numCache>
                <c:formatCode>0.0000</c:formatCode>
                <c:ptCount val="9"/>
                <c:pt idx="0">
                  <c:v>9.0097826086956516</c:v>
                </c:pt>
                <c:pt idx="1">
                  <c:v>8.7597826086956516</c:v>
                </c:pt>
                <c:pt idx="2">
                  <c:v>8.5931159420289855</c:v>
                </c:pt>
                <c:pt idx="3">
                  <c:v>8.1764492753623177</c:v>
                </c:pt>
                <c:pt idx="4">
                  <c:v>8.1184782608695638</c:v>
                </c:pt>
                <c:pt idx="5">
                  <c:v>5.3902173913043478</c:v>
                </c:pt>
                <c:pt idx="6">
                  <c:v>4.1184782608695647</c:v>
                </c:pt>
                <c:pt idx="7">
                  <c:v>3.415579710144927</c:v>
                </c:pt>
                <c:pt idx="8">
                  <c:v>3.0931159420289851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8A-4ACA-9166-76BB0851B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Análisis!$J$88:$J$96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Análisis!$L$88:$L$96</c:f>
              <c:numCache>
                <c:formatCode>0.0000</c:formatCode>
                <c:ptCount val="9"/>
                <c:pt idx="0">
                  <c:v>8.9192028985507239</c:v>
                </c:pt>
                <c:pt idx="1">
                  <c:v>8.5931159420289855</c:v>
                </c:pt>
                <c:pt idx="2">
                  <c:v>8.2561594202898547</c:v>
                </c:pt>
                <c:pt idx="3">
                  <c:v>7.9518115942028986</c:v>
                </c:pt>
                <c:pt idx="4">
                  <c:v>7.8974637681159416</c:v>
                </c:pt>
                <c:pt idx="5">
                  <c:v>7.7634057971014485</c:v>
                </c:pt>
                <c:pt idx="6">
                  <c:v>7.1836956521739124</c:v>
                </c:pt>
                <c:pt idx="7">
                  <c:v>6.9844202898550716</c:v>
                </c:pt>
                <c:pt idx="8">
                  <c:v>6.7090579710144915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6-48EC-8CDE-F1459464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Análisis!$P$88:$P$96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Análisis!$R$88:$R$96</c:f>
              <c:numCache>
                <c:formatCode>0.0000</c:formatCode>
                <c:ptCount val="9"/>
                <c:pt idx="0">
                  <c:v>9.1076086956521731</c:v>
                </c:pt>
                <c:pt idx="1">
                  <c:v>8.9083333333333314</c:v>
                </c:pt>
                <c:pt idx="2">
                  <c:v>8.7090579710144933</c:v>
                </c:pt>
                <c:pt idx="3">
                  <c:v>8.5387681159420286</c:v>
                </c:pt>
                <c:pt idx="4">
                  <c:v>8.4010869565217394</c:v>
                </c:pt>
                <c:pt idx="5">
                  <c:v>5.9119565217391301</c:v>
                </c:pt>
                <c:pt idx="6">
                  <c:v>4.6945652173913039</c:v>
                </c:pt>
                <c:pt idx="7">
                  <c:v>3.7996376811594197</c:v>
                </c:pt>
                <c:pt idx="8">
                  <c:v>3.0894927536231882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F8-4A3B-AAF7-E27731D0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Análisis!$D$122:$D$130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2.1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Análisis!$F$122:$F$130</c:f>
              <c:numCache>
                <c:formatCode>0.0000</c:formatCode>
                <c:ptCount val="9"/>
                <c:pt idx="0">
                  <c:v>8.4047101449275363</c:v>
                </c:pt>
                <c:pt idx="1">
                  <c:v>8.2235507246376791</c:v>
                </c:pt>
                <c:pt idx="2">
                  <c:v>8.0460144927536223</c:v>
                </c:pt>
                <c:pt idx="3">
                  <c:v>7.7054347826086955</c:v>
                </c:pt>
                <c:pt idx="4">
                  <c:v>7.6764492753623186</c:v>
                </c:pt>
                <c:pt idx="5">
                  <c:v>6.9735507246376809</c:v>
                </c:pt>
                <c:pt idx="6">
                  <c:v>5.9373188405797102</c:v>
                </c:pt>
                <c:pt idx="7">
                  <c:v>5.5786231884057971</c:v>
                </c:pt>
                <c:pt idx="8">
                  <c:v>5.2235507246376809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CD-4CF5-BA19-6E08BD08D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Análisis!$J$122:$J$130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Análisis!$L$122:$L$130</c:f>
              <c:numCache>
                <c:formatCode>0.0000</c:formatCode>
                <c:ptCount val="9"/>
                <c:pt idx="0">
                  <c:v>8.08586956521739</c:v>
                </c:pt>
                <c:pt idx="1">
                  <c:v>7.524275362318841</c:v>
                </c:pt>
                <c:pt idx="2">
                  <c:v>7.0696376811594197</c:v>
                </c:pt>
                <c:pt idx="3">
                  <c:v>6.6873188405797093</c:v>
                </c:pt>
                <c:pt idx="4">
                  <c:v>6.2960144927536223</c:v>
                </c:pt>
                <c:pt idx="5">
                  <c:v>4.9807971014492747</c:v>
                </c:pt>
                <c:pt idx="6">
                  <c:v>3.7670289855072463</c:v>
                </c:pt>
                <c:pt idx="7">
                  <c:v>2.8757246376811589</c:v>
                </c:pt>
                <c:pt idx="8">
                  <c:v>2.4467391304347825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04-4B05-B89D-A9307085A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Análisis!$P$122:$P$130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Análisis!$R$122:$R$130</c:f>
              <c:numCache>
                <c:formatCode>0.0000</c:formatCode>
                <c:ptCount val="9"/>
                <c:pt idx="0">
                  <c:v>8.0025362318840561</c:v>
                </c:pt>
                <c:pt idx="1">
                  <c:v>7.3974637681159416</c:v>
                </c:pt>
                <c:pt idx="2">
                  <c:v>6.7568840579710141</c:v>
                </c:pt>
                <c:pt idx="3">
                  <c:v>6.2634057971014485</c:v>
                </c:pt>
                <c:pt idx="4">
                  <c:v>5.9554347826086946</c:v>
                </c:pt>
                <c:pt idx="5">
                  <c:v>4.5786231884057971</c:v>
                </c:pt>
                <c:pt idx="6">
                  <c:v>3.5206521739130432</c:v>
                </c:pt>
                <c:pt idx="7">
                  <c:v>2.4554347826086955</c:v>
                </c:pt>
                <c:pt idx="8">
                  <c:v>2.0460144927536228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30-473E-89B6-C11FE694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Análisis!$D$156:$D$164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Análisis!$F$156:$F$164</c:f>
              <c:numCache>
                <c:formatCode>0.0000</c:formatCode>
                <c:ptCount val="9"/>
                <c:pt idx="0">
                  <c:v>7.0677536231884055</c:v>
                </c:pt>
                <c:pt idx="1">
                  <c:v>6.5351449275362317</c:v>
                </c:pt>
                <c:pt idx="2">
                  <c:v>6.2235507246376809</c:v>
                </c:pt>
                <c:pt idx="3">
                  <c:v>5.8793478260869563</c:v>
                </c:pt>
                <c:pt idx="4">
                  <c:v>5.86123188405797</c:v>
                </c:pt>
                <c:pt idx="5">
                  <c:v>1.3358695652173913</c:v>
                </c:pt>
                <c:pt idx="6">
                  <c:v>0.73442028985507246</c:v>
                </c:pt>
                <c:pt idx="7">
                  <c:v>0.60036231884057967</c:v>
                </c:pt>
                <c:pt idx="8">
                  <c:v>0.59673913043478266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5-48EA-AB1F-3C63803B9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Análisis!$J$156:$J$164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Análisis!$L$156:$L$164</c:f>
              <c:numCache>
                <c:formatCode>0.0000</c:formatCode>
                <c:ptCount val="9"/>
                <c:pt idx="0">
                  <c:v>7.1112318840579709</c:v>
                </c:pt>
                <c:pt idx="1">
                  <c:v>6.6148550724637678</c:v>
                </c:pt>
                <c:pt idx="2">
                  <c:v>6.2887681159420286</c:v>
                </c:pt>
                <c:pt idx="3">
                  <c:v>5.8974637681159416</c:v>
                </c:pt>
                <c:pt idx="4">
                  <c:v>5.8467391304347816</c:v>
                </c:pt>
                <c:pt idx="5">
                  <c:v>3.3757246376811589</c:v>
                </c:pt>
                <c:pt idx="6">
                  <c:v>2.4083333333333328</c:v>
                </c:pt>
                <c:pt idx="7">
                  <c:v>1.9336956521739128</c:v>
                </c:pt>
                <c:pt idx="8">
                  <c:v>1.6184782608695649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7D-4C09-BDC6-ABFAD0364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Análisis!$P$156:$P$164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Análisis!$R$156:$R$164</c:f>
              <c:numCache>
                <c:formatCode>0.0000</c:formatCode>
                <c:ptCount val="9"/>
                <c:pt idx="0">
                  <c:v>7.0496376811594192</c:v>
                </c:pt>
                <c:pt idx="1">
                  <c:v>6.2525362318840578</c:v>
                </c:pt>
                <c:pt idx="2">
                  <c:v>5.9264492753623177</c:v>
                </c:pt>
                <c:pt idx="3">
                  <c:v>5.7054347826086955</c:v>
                </c:pt>
                <c:pt idx="4">
                  <c:v>5.6836956521739124</c:v>
                </c:pt>
                <c:pt idx="5">
                  <c:v>3.1800724637681159</c:v>
                </c:pt>
                <c:pt idx="6">
                  <c:v>2.8068840579710144</c:v>
                </c:pt>
                <c:pt idx="7">
                  <c:v>2.2960144927536232</c:v>
                </c:pt>
                <c:pt idx="8">
                  <c:v>1.7996376811594204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F-4FB8-B5A7-99F30240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Análisis!$D$190:$D$198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1.85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Análisis!$F$190:$F$198</c:f>
              <c:numCache>
                <c:formatCode>0.0000</c:formatCode>
                <c:ptCount val="9"/>
                <c:pt idx="0">
                  <c:v>6.0097826086956516</c:v>
                </c:pt>
                <c:pt idx="1">
                  <c:v>5.8394927536231878</c:v>
                </c:pt>
                <c:pt idx="2">
                  <c:v>5.745289855072464</c:v>
                </c:pt>
                <c:pt idx="3">
                  <c:v>5.5423913043478255</c:v>
                </c:pt>
                <c:pt idx="4">
                  <c:v>2.4735507246376809</c:v>
                </c:pt>
                <c:pt idx="5">
                  <c:v>0.63659420289855062</c:v>
                </c:pt>
                <c:pt idx="6">
                  <c:v>0.52065217391304341</c:v>
                </c:pt>
                <c:pt idx="7">
                  <c:v>0.51340579710144918</c:v>
                </c:pt>
                <c:pt idx="8">
                  <c:v>0.46992753623188405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75-4C3C-8CF3-CCED633D3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Análisis!$J$190:$J$198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1.85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Análisis!$L$190:$L$198</c:f>
              <c:numCache>
                <c:formatCode>0.0000</c:formatCode>
                <c:ptCount val="9"/>
                <c:pt idx="0">
                  <c:v>5.99891304347826</c:v>
                </c:pt>
                <c:pt idx="1">
                  <c:v>5.8467391304347816</c:v>
                </c:pt>
                <c:pt idx="2">
                  <c:v>5.4409420289855071</c:v>
                </c:pt>
                <c:pt idx="3">
                  <c:v>4.9844202898550716</c:v>
                </c:pt>
                <c:pt idx="4">
                  <c:v>4.2525362318840578</c:v>
                </c:pt>
                <c:pt idx="5">
                  <c:v>2.9518115942028982</c:v>
                </c:pt>
                <c:pt idx="6">
                  <c:v>2.1257246376811594</c:v>
                </c:pt>
                <c:pt idx="7">
                  <c:v>1.6402173913043476</c:v>
                </c:pt>
                <c:pt idx="8">
                  <c:v>1.1583333333333332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8-475E-8AB1-042E2EB62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Análisis!$P$190:$P$198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1.85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Análisis!$R$190:$R$198</c:f>
              <c:numCache>
                <c:formatCode>0.0000</c:formatCode>
                <c:ptCount val="9"/>
                <c:pt idx="0">
                  <c:v>6.0097826086956516</c:v>
                </c:pt>
                <c:pt idx="1">
                  <c:v>5.8394927536231878</c:v>
                </c:pt>
                <c:pt idx="2">
                  <c:v>5.745289855072464</c:v>
                </c:pt>
                <c:pt idx="3">
                  <c:v>5.5423913043478255</c:v>
                </c:pt>
                <c:pt idx="4">
                  <c:v>4.6692028985507239</c:v>
                </c:pt>
                <c:pt idx="5">
                  <c:v>3.1655797101449274</c:v>
                </c:pt>
                <c:pt idx="6">
                  <c:v>2.0351449275362317</c:v>
                </c:pt>
                <c:pt idx="7">
                  <c:v>1.4083333333333332</c:v>
                </c:pt>
                <c:pt idx="8">
                  <c:v>1.3141304347826086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80-4100-B6B1-EC9D706A5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Análisis!$AC$88:$AC$96</c:f>
                <c:numCache>
                  <c:formatCode>General</c:formatCode>
                  <c:ptCount val="9"/>
                  <c:pt idx="0">
                    <c:v>6.9173489463901228E-2</c:v>
                  </c:pt>
                  <c:pt idx="1">
                    <c:v>0.10504122474147894</c:v>
                  </c:pt>
                  <c:pt idx="2">
                    <c:v>8.1983394920179781E-2</c:v>
                  </c:pt>
                  <c:pt idx="3">
                    <c:v>0.25619810912556124</c:v>
                  </c:pt>
                  <c:pt idx="4">
                    <c:v>0.19983452511793853</c:v>
                  </c:pt>
                  <c:pt idx="5">
                    <c:v>0.36892527714080714</c:v>
                  </c:pt>
                  <c:pt idx="6">
                    <c:v>0.40735499350964161</c:v>
                  </c:pt>
                  <c:pt idx="7">
                    <c:v>0.27156999567309431</c:v>
                  </c:pt>
                  <c:pt idx="8">
                    <c:v>2.5619810912554612E-3</c:v>
                  </c:pt>
                </c:numCache>
              </c:numRef>
            </c:plus>
            <c:minus>
              <c:numRef>
                <c:f>Análisis!$AC$88:$AC$96</c:f>
                <c:numCache>
                  <c:formatCode>General</c:formatCode>
                  <c:ptCount val="9"/>
                  <c:pt idx="0">
                    <c:v>6.9173489463901228E-2</c:v>
                  </c:pt>
                  <c:pt idx="1">
                    <c:v>0.10504122474147894</c:v>
                  </c:pt>
                  <c:pt idx="2">
                    <c:v>8.1983394920179781E-2</c:v>
                  </c:pt>
                  <c:pt idx="3">
                    <c:v>0.25619810912556124</c:v>
                  </c:pt>
                  <c:pt idx="4">
                    <c:v>0.19983452511793853</c:v>
                  </c:pt>
                  <c:pt idx="5">
                    <c:v>0.36892527714080714</c:v>
                  </c:pt>
                  <c:pt idx="6">
                    <c:v>0.40735499350964161</c:v>
                  </c:pt>
                  <c:pt idx="7">
                    <c:v>0.27156999567309431</c:v>
                  </c:pt>
                  <c:pt idx="8">
                    <c:v>2.5619810912554612E-3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Análisis!$AA$88:$AA$96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Análisis!$AB$88:$AB$96</c:f>
              <c:numCache>
                <c:formatCode>0.0000</c:formatCode>
                <c:ptCount val="9"/>
                <c:pt idx="0">
                  <c:v>9.0586956521739133</c:v>
                </c:pt>
                <c:pt idx="1">
                  <c:v>8.8340579710144915</c:v>
                </c:pt>
                <c:pt idx="2">
                  <c:v>8.6510869565217394</c:v>
                </c:pt>
                <c:pt idx="3">
                  <c:v>8.3576086956521731</c:v>
                </c:pt>
                <c:pt idx="4">
                  <c:v>8.2597826086956516</c:v>
                </c:pt>
                <c:pt idx="5">
                  <c:v>5.6510869565217394</c:v>
                </c:pt>
                <c:pt idx="6">
                  <c:v>4.4065217391304348</c:v>
                </c:pt>
                <c:pt idx="7">
                  <c:v>3.6076086956521731</c:v>
                </c:pt>
                <c:pt idx="8">
                  <c:v>3.0913043478260867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47-40A2-B4B7-9AA41931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Análisis!$AC$122:$AC$130</c:f>
                <c:numCache>
                  <c:formatCode>General</c:formatCode>
                  <c:ptCount val="9"/>
                  <c:pt idx="0">
                    <c:v>5.8925565098879376E-2</c:v>
                  </c:pt>
                  <c:pt idx="1">
                    <c:v>8.9669338193946804E-2</c:v>
                  </c:pt>
                  <c:pt idx="2">
                    <c:v>0.22115020779718386</c:v>
                  </c:pt>
                  <c:pt idx="3">
                    <c:v>0.29975178767690591</c:v>
                  </c:pt>
                  <c:pt idx="4">
                    <c:v>0.24082622257802719</c:v>
                  </c:pt>
                  <c:pt idx="5">
                    <c:v>0.28437990112937189</c:v>
                  </c:pt>
                  <c:pt idx="6">
                    <c:v>0.17421471420538143</c:v>
                  </c:pt>
                  <c:pt idx="7">
                    <c:v>0.29718980658565014</c:v>
                  </c:pt>
                  <c:pt idx="8">
                    <c:v>0.28335510869287034</c:v>
                  </c:pt>
                </c:numCache>
              </c:numRef>
            </c:plus>
            <c:minus>
              <c:numRef>
                <c:f>Análisis!$AC$122:$AC$130</c:f>
                <c:numCache>
                  <c:formatCode>General</c:formatCode>
                  <c:ptCount val="9"/>
                  <c:pt idx="0">
                    <c:v>5.8925565098879376E-2</c:v>
                  </c:pt>
                  <c:pt idx="1">
                    <c:v>8.9669338193946804E-2</c:v>
                  </c:pt>
                  <c:pt idx="2">
                    <c:v>0.22115020779718386</c:v>
                  </c:pt>
                  <c:pt idx="3">
                    <c:v>0.29975178767690591</c:v>
                  </c:pt>
                  <c:pt idx="4">
                    <c:v>0.24082622257802719</c:v>
                  </c:pt>
                  <c:pt idx="5">
                    <c:v>0.28437990112937189</c:v>
                  </c:pt>
                  <c:pt idx="6">
                    <c:v>0.17421471420538143</c:v>
                  </c:pt>
                  <c:pt idx="7">
                    <c:v>0.29718980658565014</c:v>
                  </c:pt>
                  <c:pt idx="8">
                    <c:v>0.28335510869287034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Análisis!$AA$122:$AA$130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Análisis!$AB$122:$AB$130</c:f>
              <c:numCache>
                <c:formatCode>0.0000</c:formatCode>
                <c:ptCount val="9"/>
                <c:pt idx="0">
                  <c:v>8.0442028985507221</c:v>
                </c:pt>
                <c:pt idx="1">
                  <c:v>7.4608695652173918</c:v>
                </c:pt>
                <c:pt idx="2">
                  <c:v>6.9132608695652173</c:v>
                </c:pt>
                <c:pt idx="3">
                  <c:v>6.4753623188405793</c:v>
                </c:pt>
                <c:pt idx="4">
                  <c:v>6.1257246376811585</c:v>
                </c:pt>
                <c:pt idx="5">
                  <c:v>4.7797101449275363</c:v>
                </c:pt>
                <c:pt idx="6">
                  <c:v>3.6438405797101447</c:v>
                </c:pt>
                <c:pt idx="7">
                  <c:v>2.665579710144927</c:v>
                </c:pt>
                <c:pt idx="8">
                  <c:v>2.2463768115942027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80-415D-9076-5748962D3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Análisis!$AC$156:$AC$164</c:f>
                <c:numCache>
                  <c:formatCode>General</c:formatCode>
                  <c:ptCount val="9"/>
                  <c:pt idx="0">
                    <c:v>4.3553678551345981E-2</c:v>
                  </c:pt>
                  <c:pt idx="1">
                    <c:v>0.25619810912556057</c:v>
                  </c:pt>
                  <c:pt idx="2">
                    <c:v>0.25619810912556124</c:v>
                  </c:pt>
                  <c:pt idx="3">
                    <c:v>0.13578499783654699</c:v>
                  </c:pt>
                  <c:pt idx="4">
                    <c:v>0.11528914910650205</c:v>
                  </c:pt>
                  <c:pt idx="5">
                    <c:v>0.13834697892780246</c:v>
                  </c:pt>
                  <c:pt idx="6">
                    <c:v>0.28181792003811706</c:v>
                  </c:pt>
                  <c:pt idx="7">
                    <c:v>0.2561981091255609</c:v>
                  </c:pt>
                  <c:pt idx="8">
                    <c:v>0.12809905456278062</c:v>
                  </c:pt>
                </c:numCache>
              </c:numRef>
            </c:plus>
            <c:minus>
              <c:numRef>
                <c:f>Análisis!$AC$156:$AC$164</c:f>
                <c:numCache>
                  <c:formatCode>General</c:formatCode>
                  <c:ptCount val="9"/>
                  <c:pt idx="0">
                    <c:v>4.3553678551345981E-2</c:v>
                  </c:pt>
                  <c:pt idx="1">
                    <c:v>0.25619810912556057</c:v>
                  </c:pt>
                  <c:pt idx="2">
                    <c:v>0.25619810912556124</c:v>
                  </c:pt>
                  <c:pt idx="3">
                    <c:v>0.13578499783654699</c:v>
                  </c:pt>
                  <c:pt idx="4">
                    <c:v>0.11528914910650205</c:v>
                  </c:pt>
                  <c:pt idx="5">
                    <c:v>0.13834697892780246</c:v>
                  </c:pt>
                  <c:pt idx="6">
                    <c:v>0.28181792003811706</c:v>
                  </c:pt>
                  <c:pt idx="7">
                    <c:v>0.2561981091255609</c:v>
                  </c:pt>
                  <c:pt idx="8">
                    <c:v>0.12809905456278062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Análisis!$AA$156:$AA$164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Análisis!$AB$156:$AB$164</c:f>
              <c:numCache>
                <c:formatCode>0.0000</c:formatCode>
                <c:ptCount val="9"/>
                <c:pt idx="0">
                  <c:v>7.0804347826086946</c:v>
                </c:pt>
                <c:pt idx="1">
                  <c:v>6.4336956521739133</c:v>
                </c:pt>
                <c:pt idx="2">
                  <c:v>6.1076086956521731</c:v>
                </c:pt>
                <c:pt idx="3">
                  <c:v>5.8014492753623186</c:v>
                </c:pt>
                <c:pt idx="4">
                  <c:v>5.765217391304347</c:v>
                </c:pt>
                <c:pt idx="5">
                  <c:v>3.2778985507246374</c:v>
                </c:pt>
                <c:pt idx="6">
                  <c:v>2.6076086956521736</c:v>
                </c:pt>
                <c:pt idx="7">
                  <c:v>2.1148550724637678</c:v>
                </c:pt>
                <c:pt idx="8">
                  <c:v>1.7090579710144926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7-4BEB-BA80-F366AE9A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Análisis!$AC$190:$AC$198</c:f>
                <c:numCache>
                  <c:formatCode>General</c:formatCode>
                  <c:ptCount val="9"/>
                  <c:pt idx="0">
                    <c:v>7.6859432737670123E-3</c:v>
                  </c:pt>
                  <c:pt idx="1">
                    <c:v>5.1239621825109223E-3</c:v>
                  </c:pt>
                  <c:pt idx="2">
                    <c:v>0.21520641166547133</c:v>
                  </c:pt>
                  <c:pt idx="3">
                    <c:v>0.39454508805336364</c:v>
                  </c:pt>
                  <c:pt idx="4">
                    <c:v>0.29462782549439437</c:v>
                  </c:pt>
                  <c:pt idx="5">
                    <c:v>0.15115688438408101</c:v>
                  </c:pt>
                  <c:pt idx="6">
                    <c:v>6.4049527281390309E-2</c:v>
                  </c:pt>
                  <c:pt idx="7">
                    <c:v>0.16396678984035878</c:v>
                  </c:pt>
                  <c:pt idx="8">
                    <c:v>0.11016518692399112</c:v>
                  </c:pt>
                </c:numCache>
              </c:numRef>
            </c:plus>
            <c:minus>
              <c:numRef>
                <c:f>Análisis!$AC$190:$AC$198</c:f>
                <c:numCache>
                  <c:formatCode>General</c:formatCode>
                  <c:ptCount val="9"/>
                  <c:pt idx="0">
                    <c:v>7.6859432737670123E-3</c:v>
                  </c:pt>
                  <c:pt idx="1">
                    <c:v>5.1239621825109223E-3</c:v>
                  </c:pt>
                  <c:pt idx="2">
                    <c:v>0.21520641166547133</c:v>
                  </c:pt>
                  <c:pt idx="3">
                    <c:v>0.39454508805336364</c:v>
                  </c:pt>
                  <c:pt idx="4">
                    <c:v>0.29462782549439437</c:v>
                  </c:pt>
                  <c:pt idx="5">
                    <c:v>0.15115688438408101</c:v>
                  </c:pt>
                  <c:pt idx="6">
                    <c:v>6.4049527281390309E-2</c:v>
                  </c:pt>
                  <c:pt idx="7">
                    <c:v>0.16396678984035878</c:v>
                  </c:pt>
                  <c:pt idx="8">
                    <c:v>0.11016518692399112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Análisis!$AA$190:$AA$198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Análisis!$AB$190:$AB$198</c:f>
              <c:numCache>
                <c:formatCode>0.0000</c:formatCode>
                <c:ptCount val="9"/>
                <c:pt idx="0">
                  <c:v>6.0043478260869563</c:v>
                </c:pt>
                <c:pt idx="1">
                  <c:v>5.8431159420289847</c:v>
                </c:pt>
                <c:pt idx="2">
                  <c:v>5.5931159420289855</c:v>
                </c:pt>
                <c:pt idx="3">
                  <c:v>5.2634057971014485</c:v>
                </c:pt>
                <c:pt idx="4">
                  <c:v>4.4608695652173909</c:v>
                </c:pt>
                <c:pt idx="5">
                  <c:v>3.0586956521739128</c:v>
                </c:pt>
                <c:pt idx="6">
                  <c:v>2.0804347826086955</c:v>
                </c:pt>
                <c:pt idx="7">
                  <c:v>1.5242753623188405</c:v>
                </c:pt>
                <c:pt idx="8">
                  <c:v>1.2362318840579709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D6-400C-9A45-D5FB9153E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Análisis!$D$224:$D$232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Análisis!$F$224:$F$232</c:f>
              <c:numCache>
                <c:formatCode>0.0000</c:formatCode>
                <c:ptCount val="9"/>
                <c:pt idx="0">
                  <c:v>4.9264492753623177</c:v>
                </c:pt>
                <c:pt idx="1">
                  <c:v>4.6510869565217385</c:v>
                </c:pt>
                <c:pt idx="2">
                  <c:v>4.3757246376811594</c:v>
                </c:pt>
                <c:pt idx="3">
                  <c:v>4.1474637681159416</c:v>
                </c:pt>
                <c:pt idx="4">
                  <c:v>3.0894927536231882</c:v>
                </c:pt>
                <c:pt idx="5">
                  <c:v>1.4155797101449274</c:v>
                </c:pt>
                <c:pt idx="6">
                  <c:v>0.6981884057971014</c:v>
                </c:pt>
                <c:pt idx="7">
                  <c:v>0.35036231884057972</c:v>
                </c:pt>
                <c:pt idx="8">
                  <c:v>0.17282608695652171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96-41C2-8F18-8DEE8E5C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Análisis!$J$224:$J$232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Análisis!$L$224:$L$232</c:f>
              <c:numCache>
                <c:formatCode>0.0000</c:formatCode>
                <c:ptCount val="9"/>
                <c:pt idx="0">
                  <c:v>5.0097826086956516</c:v>
                </c:pt>
                <c:pt idx="1">
                  <c:v>4.6221014492753625</c:v>
                </c:pt>
                <c:pt idx="2">
                  <c:v>4.3757246376811594</c:v>
                </c:pt>
                <c:pt idx="3">
                  <c:v>4.1039855072463762</c:v>
                </c:pt>
                <c:pt idx="4">
                  <c:v>2.5460144927536228</c:v>
                </c:pt>
                <c:pt idx="5">
                  <c:v>1.4771739130434782</c:v>
                </c:pt>
                <c:pt idx="6">
                  <c:v>1.2416666666666665</c:v>
                </c:pt>
                <c:pt idx="7">
                  <c:v>0.98079710144927523</c:v>
                </c:pt>
                <c:pt idx="8">
                  <c:v>0.82137681159420284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57-4B47-B238-EE623801D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Análisis!$P$224:$P$232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Análisis!$R$224:$R$232</c:f>
              <c:numCache>
                <c:formatCode>0.0000</c:formatCode>
                <c:ptCount val="9"/>
                <c:pt idx="0">
                  <c:v>4.9264492753623177</c:v>
                </c:pt>
                <c:pt idx="1">
                  <c:v>4.6510869565217385</c:v>
                </c:pt>
                <c:pt idx="2">
                  <c:v>4.3757246376811594</c:v>
                </c:pt>
                <c:pt idx="3">
                  <c:v>4.1474637681159416</c:v>
                </c:pt>
                <c:pt idx="4">
                  <c:v>2.7634057971014494</c:v>
                </c:pt>
                <c:pt idx="5">
                  <c:v>2.0206521739130432</c:v>
                </c:pt>
                <c:pt idx="6">
                  <c:v>1.3141304347826086</c:v>
                </c:pt>
                <c:pt idx="7">
                  <c:v>1.1619565217391303</c:v>
                </c:pt>
                <c:pt idx="8">
                  <c:v>0.91195652173913033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9E-4148-96B2-604FF437B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Análisis!$AC$224:$AC$232</c:f>
                <c:numCache>
                  <c:formatCode>General</c:formatCode>
                  <c:ptCount val="9"/>
                  <c:pt idx="0">
                    <c:v>5.8925565098879376E-2</c:v>
                  </c:pt>
                  <c:pt idx="1">
                    <c:v>2.0495848730044317E-2</c:v>
                  </c:pt>
                  <c:pt idx="2">
                    <c:v>0</c:v>
                  </c:pt>
                  <c:pt idx="3">
                    <c:v>3.0743773095067421E-2</c:v>
                  </c:pt>
                  <c:pt idx="4">
                    <c:v>0.15371886547533678</c:v>
                  </c:pt>
                  <c:pt idx="5">
                    <c:v>0.38429716368834016</c:v>
                  </c:pt>
                  <c:pt idx="6">
                    <c:v>5.1239621825112207E-2</c:v>
                  </c:pt>
                  <c:pt idx="7">
                    <c:v>0.12809905456278037</c:v>
                  </c:pt>
                  <c:pt idx="8">
                    <c:v>6.4049527281390142E-2</c:v>
                  </c:pt>
                </c:numCache>
              </c:numRef>
            </c:plus>
            <c:minus>
              <c:numRef>
                <c:f>Análisis!$AC$224:$AC$232</c:f>
                <c:numCache>
                  <c:formatCode>General</c:formatCode>
                  <c:ptCount val="9"/>
                  <c:pt idx="0">
                    <c:v>5.8925565098879376E-2</c:v>
                  </c:pt>
                  <c:pt idx="1">
                    <c:v>2.0495848730044317E-2</c:v>
                  </c:pt>
                  <c:pt idx="2">
                    <c:v>0</c:v>
                  </c:pt>
                  <c:pt idx="3">
                    <c:v>3.0743773095067421E-2</c:v>
                  </c:pt>
                  <c:pt idx="4">
                    <c:v>0.15371886547533678</c:v>
                  </c:pt>
                  <c:pt idx="5">
                    <c:v>0.38429716368834016</c:v>
                  </c:pt>
                  <c:pt idx="6">
                    <c:v>5.1239621825112207E-2</c:v>
                  </c:pt>
                  <c:pt idx="7">
                    <c:v>0.12809905456278037</c:v>
                  </c:pt>
                  <c:pt idx="8">
                    <c:v>6.4049527281390142E-2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Análisis!$AA$224:$AA$232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Análisis!$AB$224:$AB$232</c:f>
              <c:numCache>
                <c:formatCode>0.0000</c:formatCode>
                <c:ptCount val="9"/>
                <c:pt idx="0">
                  <c:v>4.9681159420289847</c:v>
                </c:pt>
                <c:pt idx="1">
                  <c:v>4.6365942028985501</c:v>
                </c:pt>
                <c:pt idx="2">
                  <c:v>4.3757246376811594</c:v>
                </c:pt>
                <c:pt idx="3">
                  <c:v>4.1257246376811594</c:v>
                </c:pt>
                <c:pt idx="4">
                  <c:v>2.6547101449275363</c:v>
                </c:pt>
                <c:pt idx="5">
                  <c:v>1.7489130434782607</c:v>
                </c:pt>
                <c:pt idx="6">
                  <c:v>1.2778985507246374</c:v>
                </c:pt>
                <c:pt idx="7">
                  <c:v>1.0713768115942028</c:v>
                </c:pt>
                <c:pt idx="8">
                  <c:v>0.86666666666666659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E-49EF-8E37-4C8FA17B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Análisis!$D$258:$D$266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Análisis!$F$258:$F$266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43-4E13-8E77-E2065F99B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Análisis!$J$258:$J$266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Análisis!$L$258:$L$266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D0-4C32-B122-E6AC29262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Análisis!$P$258:$P$266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Análisis!$R$258:$R$266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6-49DD-BBBF-A5D0CBF51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Análisis!$AC$258:$AC$266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Análisis!$AC$258:$AC$266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Análisis!$AA$258:$AA$266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Análisis!$AB$258:$AB$266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AA-4CC6-8176-DFCABEFE5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Análisis!$D$291</c:f>
              <c:strCache>
                <c:ptCount val="1"/>
                <c:pt idx="0">
                  <c:v>3.00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Análisis!$D$293:$D$301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1.1499999999999999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Análisis!$F$293:$F$301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2C-44F5-9751-7D242A02F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Análisis!$J$291</c:f>
              <c:strCache>
                <c:ptCount val="1"/>
                <c:pt idx="0">
                  <c:v>3.00</c:v>
                </c:pt>
              </c:strCache>
            </c:strRef>
          </c:tx>
          <c:marker>
            <c:symbol val="none"/>
          </c:marker>
          <c:xVal>
            <c:numRef>
              <c:f>Análisis!$J$293:$J$301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1.1499999999999999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Análisis!$L$293:$L$301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E01-8E2E-99938E4B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Análisis!$P$291</c:f>
              <c:strCache>
                <c:ptCount val="1"/>
                <c:pt idx="0">
                  <c:v>3.00</c:v>
                </c:pt>
              </c:strCache>
            </c:strRef>
          </c:tx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Análisis!$P$293:$P$301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1.1499999999999999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Análisis!$R$293:$R$301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5-434E-AD91-B7B7EDA7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Análisis!$AA$293:$AA$301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Análisis!$AB$293:$AB$301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A6-42E4-81F6-A2500278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Análisis!$BB$86:$BB$98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Análisis!$BC$86:$BC$98</c:f>
              <c:numCache>
                <c:formatCode>0.0000</c:formatCode>
                <c:ptCount val="13"/>
                <c:pt idx="0">
                  <c:v>0</c:v>
                </c:pt>
                <c:pt idx="1">
                  <c:v>-0.17874309909732397</c:v>
                </c:pt>
                <c:pt idx="2">
                  <c:v>-0.35748619819464794</c:v>
                </c:pt>
                <c:pt idx="3">
                  <c:v>-0.53622929729197188</c:v>
                </c:pt>
                <c:pt idx="4">
                  <c:v>-0.71497239638929588</c:v>
                </c:pt>
                <c:pt idx="5">
                  <c:v>-0.89371549548661988</c:v>
                </c:pt>
                <c:pt idx="6">
                  <c:v>-1.0724585945839438</c:v>
                </c:pt>
                <c:pt idx="7">
                  <c:v>-1.2512016936812678</c:v>
                </c:pt>
                <c:pt idx="8">
                  <c:v>-1.4299447927785918</c:v>
                </c:pt>
                <c:pt idx="9">
                  <c:v>-1.6086878918759158</c:v>
                </c:pt>
                <c:pt idx="10">
                  <c:v>-1.7874309909732398</c:v>
                </c:pt>
                <c:pt idx="11">
                  <c:v>-1.9661740900705638</c:v>
                </c:pt>
                <c:pt idx="12">
                  <c:v>-2.1449171891678875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79-42D5-8CF3-356825B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Análisis!$AQ$89:$AQ$95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Análisis!$AU$89:$AU$95</c:f>
              <c:numCache>
                <c:formatCode>0.0000</c:formatCode>
                <c:ptCount val="7"/>
                <c:pt idx="0">
                  <c:v>-3.8371043866259558E-2</c:v>
                </c:pt>
                <c:pt idx="1">
                  <c:v>-7.0750856117849426E-2</c:v>
                </c:pt>
                <c:pt idx="2">
                  <c:v>-0.12498101017870986</c:v>
                </c:pt>
                <c:pt idx="3">
                  <c:v>-0.14373155952408581</c:v>
                </c:pt>
                <c:pt idx="4">
                  <c:v>-0.84638752805305817</c:v>
                </c:pt>
                <c:pt idx="5">
                  <c:v>-1.5123078959127894</c:v>
                </c:pt>
                <c:pt idx="6">
                  <c:v>-2.447368730468936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9-42D5-8CF3-356825B5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Análisis!$AQ$89:$AQ$95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Análisis!$AR$89:$AR$95</c:f>
              <c:numCache>
                <c:formatCode>0.0000</c:formatCode>
                <c:ptCount val="7"/>
                <c:pt idx="0">
                  <c:v>8.9855072463768698E-2</c:v>
                </c:pt>
                <c:pt idx="1">
                  <c:v>0.16304347826086954</c:v>
                </c:pt>
                <c:pt idx="2">
                  <c:v>0.28043478260869609</c:v>
                </c:pt>
                <c:pt idx="3">
                  <c:v>0.31956521739130467</c:v>
                </c:pt>
                <c:pt idx="4">
                  <c:v>1.3630434782608696</c:v>
                </c:pt>
                <c:pt idx="5">
                  <c:v>1.8608695652173914</c:v>
                </c:pt>
                <c:pt idx="6">
                  <c:v>2.1804347826086961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F-4815-ABCE-CF5264CC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Análisis!$BB$86:$BB$98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Análisis!$BD$86:$BD$98</c:f>
              <c:numCache>
                <c:formatCode>0.0000</c:formatCode>
                <c:ptCount val="13"/>
                <c:pt idx="0">
                  <c:v>0</c:v>
                </c:pt>
                <c:pt idx="1">
                  <c:v>0.3906953168723642</c:v>
                </c:pt>
                <c:pt idx="2">
                  <c:v>0.71744190688866416</c:v>
                </c:pt>
                <c:pt idx="3">
                  <c:v>0.99070685140336479</c:v>
                </c:pt>
                <c:pt idx="4">
                  <c:v>1.2192439874661996</c:v>
                </c:pt>
                <c:pt idx="5">
                  <c:v>1.4103743304106926</c:v>
                </c:pt>
                <c:pt idx="6">
                  <c:v>1.5702205970762364</c:v>
                </c:pt>
                <c:pt idx="7">
                  <c:v>1.703903342438821</c:v>
                </c:pt>
                <c:pt idx="8">
                  <c:v>1.8157049927399218</c:v>
                </c:pt>
                <c:pt idx="9">
                  <c:v>1.9092070297915043</c:v>
                </c:pt>
                <c:pt idx="10">
                  <c:v>1.9874047210532173</c:v>
                </c:pt>
                <c:pt idx="11">
                  <c:v>2.0528030707735425</c:v>
                </c:pt>
                <c:pt idx="12">
                  <c:v>2.1074970659175656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7F-4815-ABCE-CF5264CC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Análisis!$BJ$89:$BJ$96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Análisis!$BK$89:$BK$96</c:f>
              <c:numCache>
                <c:formatCode>0.0000</c:formatCode>
                <c:ptCount val="8"/>
                <c:pt idx="0">
                  <c:v>8.9855072463768698E-2</c:v>
                </c:pt>
                <c:pt idx="1">
                  <c:v>0.16304347826086954</c:v>
                </c:pt>
                <c:pt idx="2">
                  <c:v>0.28043478260869609</c:v>
                </c:pt>
                <c:pt idx="3">
                  <c:v>0.31956521739130467</c:v>
                </c:pt>
                <c:pt idx="4">
                  <c:v>1.3630434782608696</c:v>
                </c:pt>
                <c:pt idx="5">
                  <c:v>1.8608695652173914</c:v>
                </c:pt>
                <c:pt idx="6">
                  <c:v>2.1804347826086961</c:v>
                </c:pt>
                <c:pt idx="7">
                  <c:v>2.3869565217391306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1-4A32-9B4B-C31276633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Análisis!$BW$86:$BW$98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Análisis!$BY$86:$BY$98</c:f>
              <c:numCache>
                <c:formatCode>0.0000</c:formatCode>
                <c:ptCount val="13"/>
                <c:pt idx="0">
                  <c:v>0</c:v>
                </c:pt>
                <c:pt idx="1">
                  <c:v>7.6107782123395376E-2</c:v>
                </c:pt>
                <c:pt idx="2">
                  <c:v>0.16337860143026797</c:v>
                </c:pt>
                <c:pt idx="3">
                  <c:v>0.26446281949344713</c:v>
                </c:pt>
                <c:pt idx="4">
                  <c:v>0.3829219134753154</c:v>
                </c:pt>
                <c:pt idx="5">
                  <c:v>0.52365680599759046</c:v>
                </c:pt>
                <c:pt idx="6">
                  <c:v>0.69360290998517393</c:v>
                </c:pt>
                <c:pt idx="7">
                  <c:v>0.90290808518963472</c:v>
                </c:pt>
                <c:pt idx="8">
                  <c:v>1.167036215265518</c:v>
                </c:pt>
                <c:pt idx="9">
                  <c:v>1.5107728459824337</c:v>
                </c:pt>
                <c:pt idx="10">
                  <c:v>1.976495409791341</c:v>
                </c:pt>
                <c:pt idx="11">
                  <c:v>2.6431476802828371</c:v>
                </c:pt>
                <c:pt idx="12">
                  <c:v>3.6765279932779471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11-4A32-9B4B-C31276633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Análisis!$BJ$89:$BJ$96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Análisis!$BM$89:$BM$96</c:f>
              <c:numCache>
                <c:formatCode>0.0000</c:formatCode>
                <c:ptCount val="8"/>
                <c:pt idx="0">
                  <c:v>5.5645161290322216</c:v>
                </c:pt>
                <c:pt idx="1">
                  <c:v>6.1333333333333346</c:v>
                </c:pt>
                <c:pt idx="2">
                  <c:v>7.1317829457364228</c:v>
                </c:pt>
                <c:pt idx="3">
                  <c:v>6.8843537414965921</c:v>
                </c:pt>
                <c:pt idx="4">
                  <c:v>2.200956937799043</c:v>
                </c:pt>
                <c:pt idx="5">
                  <c:v>2.1495327102803738</c:v>
                </c:pt>
                <c:pt idx="6">
                  <c:v>2.2931206380857425</c:v>
                </c:pt>
                <c:pt idx="7">
                  <c:v>2.513661202185792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7-45EB-8592-21CE30D0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Análisis!$BW$86:$BW$98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Análisis!$BX$86:$BX$98</c:f>
              <c:numCache>
                <c:formatCode>0.0000</c:formatCode>
                <c:ptCount val="13"/>
                <c:pt idx="0">
                  <c:v>7.0185082201416567</c:v>
                </c:pt>
                <c:pt idx="1">
                  <c:v>6.5696304116356705</c:v>
                </c:pt>
                <c:pt idx="2">
                  <c:v>6.1207526031296844</c:v>
                </c:pt>
                <c:pt idx="3">
                  <c:v>5.6718747946236983</c:v>
                </c:pt>
                <c:pt idx="4">
                  <c:v>5.2229969861177121</c:v>
                </c:pt>
                <c:pt idx="5">
                  <c:v>4.7741191776117269</c:v>
                </c:pt>
                <c:pt idx="6">
                  <c:v>4.3252413691057399</c:v>
                </c:pt>
                <c:pt idx="7">
                  <c:v>3.8763635605997542</c:v>
                </c:pt>
                <c:pt idx="8">
                  <c:v>3.427485752093768</c:v>
                </c:pt>
                <c:pt idx="9">
                  <c:v>2.9786079435877824</c:v>
                </c:pt>
                <c:pt idx="10">
                  <c:v>2.5297301350817962</c:v>
                </c:pt>
                <c:pt idx="11">
                  <c:v>2.0808523265758101</c:v>
                </c:pt>
                <c:pt idx="12">
                  <c:v>1.631974518069824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07-45EB-8592-21CE30D0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Análisis!$BJ$123:$BJ$130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Análisis!$BK$123:$BK$130</c:f>
              <c:numCache>
                <c:formatCode>0.0000</c:formatCode>
                <c:ptCount val="8"/>
                <c:pt idx="0">
                  <c:v>0.23333333333333217</c:v>
                </c:pt>
                <c:pt idx="1">
                  <c:v>0.45237681159420196</c:v>
                </c:pt>
                <c:pt idx="2">
                  <c:v>0.62753623188405716</c:v>
                </c:pt>
                <c:pt idx="3">
                  <c:v>0.76739130434782554</c:v>
                </c:pt>
                <c:pt idx="4">
                  <c:v>1.3057971014492744</c:v>
                </c:pt>
                <c:pt idx="5">
                  <c:v>1.7601449275362311</c:v>
                </c:pt>
                <c:pt idx="6">
                  <c:v>2.1514492753623182</c:v>
                </c:pt>
                <c:pt idx="7">
                  <c:v>2.3191304347826076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A-4C62-B0A6-C14114A8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Análisis!$BW$120:$BW$132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Análisis!$BY$120:$BY$132</c:f>
              <c:numCache>
                <c:formatCode>0.0000</c:formatCode>
                <c:ptCount val="13"/>
                <c:pt idx="0">
                  <c:v>0</c:v>
                </c:pt>
                <c:pt idx="1">
                  <c:v>0.18714713596882634</c:v>
                </c:pt>
                <c:pt idx="2">
                  <c:v>0.37748153678504304</c:v>
                </c:pt>
                <c:pt idx="3">
                  <c:v>0.57108532423843028</c:v>
                </c:pt>
                <c:pt idx="4">
                  <c:v>0.76804346578170746</c:v>
                </c:pt>
                <c:pt idx="5">
                  <c:v>0.96844389886661508</c:v>
                </c:pt>
                <c:pt idx="6">
                  <c:v>1.1723776618566357</c:v>
                </c:pt>
                <c:pt idx="7">
                  <c:v>1.3799390319258054</c:v>
                </c:pt>
                <c:pt idx="8">
                  <c:v>1.591225670382461</c:v>
                </c:pt>
                <c:pt idx="9">
                  <c:v>1.8063387758885663</c:v>
                </c:pt>
                <c:pt idx="10">
                  <c:v>2.0253832460796541</c:v>
                </c:pt>
                <c:pt idx="11">
                  <c:v>2.248467848127691</c:v>
                </c:pt>
                <c:pt idx="12">
                  <c:v>2.4757053988295499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6A-4C62-B0A6-C14114A8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Análisis!$BJ$124:$BJ$130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Análisis!$BM$124:$BM$130</c:f>
              <c:numCache>
                <c:formatCode>0.0000</c:formatCode>
                <c:ptCount val="7"/>
                <c:pt idx="0">
                  <c:v>2.2105465496251728</c:v>
                </c:pt>
                <c:pt idx="1">
                  <c:v>3.1870669745958469</c:v>
                </c:pt>
                <c:pt idx="2">
                  <c:v>2.9320113314447611</c:v>
                </c:pt>
                <c:pt idx="3">
                  <c:v>2.2974472807991138</c:v>
                </c:pt>
                <c:pt idx="4">
                  <c:v>2.2725401399752996</c:v>
                </c:pt>
                <c:pt idx="5">
                  <c:v>2.3240148198046486</c:v>
                </c:pt>
                <c:pt idx="6">
                  <c:v>2.5871766029246355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D-42E2-A462-ACBF518E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Análisis!$BW$120:$BW$132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Análisis!$BX$120:$BX$132</c:f>
              <c:numCache>
                <c:formatCode>0.0000</c:formatCode>
                <c:ptCount val="13"/>
                <c:pt idx="0">
                  <c:v>2.6942530897748149</c:v>
                </c:pt>
                <c:pt idx="1">
                  <c:v>2.6716946396833263</c:v>
                </c:pt>
                <c:pt idx="2">
                  <c:v>2.6491361895918377</c:v>
                </c:pt>
                <c:pt idx="3">
                  <c:v>2.6265777395003487</c:v>
                </c:pt>
                <c:pt idx="4">
                  <c:v>2.6040192894088601</c:v>
                </c:pt>
                <c:pt idx="5">
                  <c:v>2.5814608393173715</c:v>
                </c:pt>
                <c:pt idx="6">
                  <c:v>2.5589023892258829</c:v>
                </c:pt>
                <c:pt idx="7">
                  <c:v>2.5363439391343943</c:v>
                </c:pt>
                <c:pt idx="8">
                  <c:v>2.5137854890429052</c:v>
                </c:pt>
                <c:pt idx="9">
                  <c:v>2.4912270389514166</c:v>
                </c:pt>
                <c:pt idx="10">
                  <c:v>2.468668588859928</c:v>
                </c:pt>
                <c:pt idx="11">
                  <c:v>2.4461101387684394</c:v>
                </c:pt>
                <c:pt idx="12">
                  <c:v>2.4235516886769508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ED-42E2-A462-ACBF518E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Análisis!$BJ$157:$BJ$164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Análisis!$BK$157:$BK$164</c:f>
              <c:numCache>
                <c:formatCode>0.0000</c:formatCode>
                <c:ptCount val="8"/>
                <c:pt idx="0">
                  <c:v>0.25869565217391255</c:v>
                </c:pt>
                <c:pt idx="1">
                  <c:v>0.38913043478260861</c:v>
                </c:pt>
                <c:pt idx="2">
                  <c:v>0.5115942028985504</c:v>
                </c:pt>
                <c:pt idx="3">
                  <c:v>0.52608695652173909</c:v>
                </c:pt>
                <c:pt idx="4">
                  <c:v>1.5210144927536229</c:v>
                </c:pt>
                <c:pt idx="5">
                  <c:v>1.7891304347826087</c:v>
                </c:pt>
                <c:pt idx="6">
                  <c:v>1.9862318840579709</c:v>
                </c:pt>
                <c:pt idx="7">
                  <c:v>2.1485507246376812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1-4403-9AAA-E9C96D0F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Análisis!$BW$154:$BW$166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Análisis!$BY$154:$BY$166</c:f>
              <c:numCache>
                <c:formatCode>0.0000</c:formatCode>
                <c:ptCount val="13"/>
                <c:pt idx="0">
                  <c:v>0</c:v>
                </c:pt>
                <c:pt idx="1">
                  <c:v>0.19319102657766588</c:v>
                </c:pt>
                <c:pt idx="2">
                  <c:v>0.38618817176590819</c:v>
                </c:pt>
                <c:pt idx="3">
                  <c:v>0.57899172727967707</c:v>
                </c:pt>
                <c:pt idx="4">
                  <c:v>0.77160198424899507</c:v>
                </c:pt>
                <c:pt idx="5">
                  <c:v>0.96401923322042216</c:v>
                </c:pt>
                <c:pt idx="6">
                  <c:v>1.1562437641585168</c:v>
                </c:pt>
                <c:pt idx="7">
                  <c:v>1.3482758664472929</c:v>
                </c:pt>
                <c:pt idx="8">
                  <c:v>1.5401158288916712</c:v>
                </c:pt>
                <c:pt idx="9">
                  <c:v>1.7317639397189273</c:v>
                </c:pt>
                <c:pt idx="10">
                  <c:v>1.9232204865801361</c:v>
                </c:pt>
                <c:pt idx="11">
                  <c:v>2.11448575655161</c:v>
                </c:pt>
                <c:pt idx="12">
                  <c:v>2.3055600361363329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11-4403-9AAA-E9C96D0F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Análisis!$BJ$157:$BJ$164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Análisis!$BM$157:$BM$164</c:f>
              <c:numCache>
                <c:formatCode>0.0000</c:formatCode>
                <c:ptCount val="8"/>
                <c:pt idx="0">
                  <c:v>1.9327731092437013</c:v>
                </c:pt>
                <c:pt idx="1">
                  <c:v>2.5698324022346375</c:v>
                </c:pt>
                <c:pt idx="2">
                  <c:v>2.9320113314447611</c:v>
                </c:pt>
                <c:pt idx="3">
                  <c:v>3.8016528925619837</c:v>
                </c:pt>
                <c:pt idx="4">
                  <c:v>1.9723677941877089</c:v>
                </c:pt>
                <c:pt idx="5">
                  <c:v>2.2357229647630619</c:v>
                </c:pt>
                <c:pt idx="6">
                  <c:v>2.5173294418095589</c:v>
                </c:pt>
                <c:pt idx="7">
                  <c:v>2.7925801011804383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1-4C26-B776-A51A50CB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Análisis!$BW$154:$BW$166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Análisis!$BX$154:$BX$166</c:f>
              <c:numCache>
                <c:formatCode>0.0000</c:formatCode>
                <c:ptCount val="13"/>
                <c:pt idx="0">
                  <c:v>2.586812594387073</c:v>
                </c:pt>
                <c:pt idx="1">
                  <c:v>2.5881119266116221</c:v>
                </c:pt>
                <c:pt idx="2">
                  <c:v>2.5894112588361717</c:v>
                </c:pt>
                <c:pt idx="3">
                  <c:v>2.5907105910607209</c:v>
                </c:pt>
                <c:pt idx="4">
                  <c:v>2.59200992328527</c:v>
                </c:pt>
                <c:pt idx="5">
                  <c:v>2.5933092555098192</c:v>
                </c:pt>
                <c:pt idx="6">
                  <c:v>2.5946085877343688</c:v>
                </c:pt>
                <c:pt idx="7">
                  <c:v>2.5959079199589179</c:v>
                </c:pt>
                <c:pt idx="8">
                  <c:v>2.597207252183467</c:v>
                </c:pt>
                <c:pt idx="9">
                  <c:v>2.5985065844080162</c:v>
                </c:pt>
                <c:pt idx="10">
                  <c:v>2.5998059166325658</c:v>
                </c:pt>
                <c:pt idx="11">
                  <c:v>2.6011052488571149</c:v>
                </c:pt>
                <c:pt idx="12">
                  <c:v>2.6024045810816641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1-4C26-B776-A51A50CB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Análisis!$BJ$191:$BJ$198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Análisis!$BK$191:$BK$198</c:f>
              <c:numCache>
                <c:formatCode>0.0000</c:formatCode>
                <c:ptCount val="8"/>
                <c:pt idx="0">
                  <c:v>6.4492753623188653E-2</c:v>
                </c:pt>
                <c:pt idx="1">
                  <c:v>0.1644927536231883</c:v>
                </c:pt>
                <c:pt idx="2">
                  <c:v>0.29637681159420309</c:v>
                </c:pt>
                <c:pt idx="3">
                  <c:v>0.61739130434782619</c:v>
                </c:pt>
                <c:pt idx="4">
                  <c:v>1.1782608695652175</c:v>
                </c:pt>
                <c:pt idx="5">
                  <c:v>1.5695652173913044</c:v>
                </c:pt>
                <c:pt idx="6">
                  <c:v>1.7920289855072462</c:v>
                </c:pt>
                <c:pt idx="7">
                  <c:v>1.9072463768115941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E-4FE6-8145-FE7E6406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Análisis!$BW$188:$BW$200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Análisis!$BY$188:$BY$200</c:f>
              <c:numCache>
                <c:formatCode>0.0000</c:formatCode>
                <c:ptCount val="13"/>
                <c:pt idx="0">
                  <c:v>0</c:v>
                </c:pt>
                <c:pt idx="1">
                  <c:v>0.12069856820893536</c:v>
                </c:pt>
                <c:pt idx="2">
                  <c:v>0.2504225357549823</c:v>
                </c:pt>
                <c:pt idx="3">
                  <c:v>0.39022355161513345</c:v>
                </c:pt>
                <c:pt idx="4">
                  <c:v>0.54132325281410543</c:v>
                </c:pt>
                <c:pt idx="5">
                  <c:v>0.7051490567744616</c:v>
                </c:pt>
                <c:pt idx="6">
                  <c:v>0.88337939489243089</c:v>
                </c:pt>
                <c:pt idx="7">
                  <c:v>1.0780014263948043</c:v>
                </c:pt>
                <c:pt idx="8">
                  <c:v>1.2913854434183885</c:v>
                </c:pt>
                <c:pt idx="9">
                  <c:v>1.5263818842604076</c:v>
                </c:pt>
                <c:pt idx="10">
                  <c:v>1.7864493967947785</c:v>
                </c:pt>
                <c:pt idx="11">
                  <c:v>2.075826199659164</c:v>
                </c:pt>
                <c:pt idx="12">
                  <c:v>2.3997628396699788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FE-4FE6-8145-FE7E6406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Análisis!$BJ$193:$BJ$198</c:f>
              <c:numCache>
                <c:formatCode>0.0</c:formatCode>
                <c:ptCount val="6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Análisis!$BM$193:$BM$198</c:f>
              <c:numCache>
                <c:formatCode>0.0000</c:formatCode>
                <c:ptCount val="6"/>
                <c:pt idx="0">
                  <c:v>5.0611246943765247</c:v>
                </c:pt>
                <c:pt idx="1">
                  <c:v>3.2394366197183095</c:v>
                </c:pt>
                <c:pt idx="2">
                  <c:v>2.5461254612546123</c:v>
                </c:pt>
                <c:pt idx="3">
                  <c:v>2.5484764542936289</c:v>
                </c:pt>
                <c:pt idx="4">
                  <c:v>2.7901334411645777</c:v>
                </c:pt>
                <c:pt idx="5">
                  <c:v>3.1458966565349544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0-4744-9DDB-DC5CFF68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Análisis!$BW$188:$BW$200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Análisis!$BX$188:$BX$200</c:f>
              <c:numCache>
                <c:formatCode>0.0000</c:formatCode>
                <c:ptCount val="13"/>
                <c:pt idx="0">
                  <c:v>4.2918515886843789</c:v>
                </c:pt>
                <c:pt idx="1">
                  <c:v>4.1425512118294101</c:v>
                </c:pt>
                <c:pt idx="2">
                  <c:v>3.9932508349744413</c:v>
                </c:pt>
                <c:pt idx="3">
                  <c:v>3.8439504581194721</c:v>
                </c:pt>
                <c:pt idx="4">
                  <c:v>3.6946500812645033</c:v>
                </c:pt>
                <c:pt idx="5">
                  <c:v>3.5453497044095346</c:v>
                </c:pt>
                <c:pt idx="6">
                  <c:v>3.3960493275545653</c:v>
                </c:pt>
                <c:pt idx="7">
                  <c:v>3.2467489506995966</c:v>
                </c:pt>
                <c:pt idx="8">
                  <c:v>3.0974485738446278</c:v>
                </c:pt>
                <c:pt idx="9">
                  <c:v>2.948148196989659</c:v>
                </c:pt>
                <c:pt idx="10">
                  <c:v>2.7988478201346902</c:v>
                </c:pt>
                <c:pt idx="11">
                  <c:v>2.649547443279721</c:v>
                </c:pt>
                <c:pt idx="12">
                  <c:v>2.5002470664247523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60-4744-9DDB-DC5CFF68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Análisis!$BJ$225:$BJ$232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Análisis!$BK$225:$BK$232</c:f>
              <c:numCache>
                <c:formatCode>0.0000</c:formatCode>
                <c:ptCount val="8"/>
                <c:pt idx="0">
                  <c:v>0.13260869565217384</c:v>
                </c:pt>
                <c:pt idx="1">
                  <c:v>0.23695652173913012</c:v>
                </c:pt>
                <c:pt idx="2">
                  <c:v>0.33695652173913015</c:v>
                </c:pt>
                <c:pt idx="3">
                  <c:v>0.9253623188405794</c:v>
                </c:pt>
                <c:pt idx="4">
                  <c:v>1.2876811594202895</c:v>
                </c:pt>
                <c:pt idx="5">
                  <c:v>1.4760869565217389</c:v>
                </c:pt>
                <c:pt idx="6">
                  <c:v>1.5586956521739128</c:v>
                </c:pt>
                <c:pt idx="7">
                  <c:v>1.6405797101449275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7-4756-B899-97900ECA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Análisis!$BW$222:$BW$234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Análisis!$BY$222:$BY$234</c:f>
              <c:numCache>
                <c:formatCode>0.0000</c:formatCode>
                <c:ptCount val="13"/>
                <c:pt idx="0">
                  <c:v>0</c:v>
                </c:pt>
                <c:pt idx="1">
                  <c:v>0.16701678392455077</c:v>
                </c:pt>
                <c:pt idx="2">
                  <c:v>0.33236718246332542</c:v>
                </c:pt>
                <c:pt idx="3">
                  <c:v>0.49607601099291698</c:v>
                </c:pt>
                <c:pt idx="4">
                  <c:v>0.65816759459819507</c:v>
                </c:pt>
                <c:pt idx="5">
                  <c:v>0.81866578012151059</c:v>
                </c:pt>
                <c:pt idx="6">
                  <c:v>0.97759394785830056</c:v>
                </c:pt>
                <c:pt idx="7">
                  <c:v>1.1349750229111357</c:v>
                </c:pt>
                <c:pt idx="8">
                  <c:v>1.2908314862137988</c:v>
                </c:pt>
                <c:pt idx="9">
                  <c:v>1.4451853852365197</c:v>
                </c:pt>
                <c:pt idx="10">
                  <c:v>1.5980583443830818</c:v>
                </c:pt>
                <c:pt idx="11">
                  <c:v>1.7494715750900918</c:v>
                </c:pt>
                <c:pt idx="12">
                  <c:v>1.8994458856383203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27-4756-B899-97900ECA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Análisis!$BJ$225:$BJ$232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Análisis!$BM$225:$BM$232</c:f>
              <c:numCache>
                <c:formatCode>0.0000</c:formatCode>
                <c:ptCount val="8"/>
                <c:pt idx="0">
                  <c:v>3.7704918032786905</c:v>
                </c:pt>
                <c:pt idx="1">
                  <c:v>4.2201834862385379</c:v>
                </c:pt>
                <c:pt idx="2">
                  <c:v>4.4516129032258105</c:v>
                </c:pt>
                <c:pt idx="3">
                  <c:v>2.1613155833985913</c:v>
                </c:pt>
                <c:pt idx="4">
                  <c:v>2.329769274057401</c:v>
                </c:pt>
                <c:pt idx="5">
                  <c:v>2.7098674521354935</c:v>
                </c:pt>
                <c:pt idx="6">
                  <c:v>3.2078103207810327</c:v>
                </c:pt>
                <c:pt idx="7">
                  <c:v>3.6572438162544167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9D-4847-8301-BF531C25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Análisis!$BW$222:$BW$234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Análisis!$BX$222:$BX$234</c:f>
              <c:numCache>
                <c:formatCode>0.0000</c:formatCode>
                <c:ptCount val="13"/>
                <c:pt idx="0">
                  <c:v>2.9787015667683114</c:v>
                </c:pt>
                <c:pt idx="1">
                  <c:v>2.9937111004716344</c:v>
                </c:pt>
                <c:pt idx="2">
                  <c:v>3.0087206341749568</c:v>
                </c:pt>
                <c:pt idx="3">
                  <c:v>3.0237301678782798</c:v>
                </c:pt>
                <c:pt idx="4">
                  <c:v>3.0387397015816027</c:v>
                </c:pt>
                <c:pt idx="5">
                  <c:v>3.0537492352849251</c:v>
                </c:pt>
                <c:pt idx="6">
                  <c:v>3.0687587689882481</c:v>
                </c:pt>
                <c:pt idx="7">
                  <c:v>3.0837683026915705</c:v>
                </c:pt>
                <c:pt idx="8">
                  <c:v>3.0987778363948935</c:v>
                </c:pt>
                <c:pt idx="9">
                  <c:v>3.1137873700982164</c:v>
                </c:pt>
                <c:pt idx="10">
                  <c:v>3.1287969038015389</c:v>
                </c:pt>
                <c:pt idx="11">
                  <c:v>3.1438064375048618</c:v>
                </c:pt>
                <c:pt idx="12">
                  <c:v>3.1588159712081847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D-4847-8301-BF531C25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Análisis!$BJ$259:$BJ$266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Análisis!$BK$259:$BK$266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6-40C4-AD14-3B599C09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Análisis!$BW$256:$BW$268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Análisis!$BY$256:$BY$268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46-40C4-AD14-3B599C09A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Análisis!$BJ$259:$BJ$266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Análisis!$BM$259:$BM$266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7-490F-AA54-59F912CD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Análisis!$BW$256:$BW$268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Análisis!$BX$256:$BX$268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7-490F-AA54-59F912CD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Análisis!$BJ$294:$BJ$301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Análisis!$BK$294:$BK$301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C-4673-902F-9BA76450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Análisis!$BY$85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Análisis!$BW$291:$BW$303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Análisis!$BY$291:$BY$303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2C-4673-902F-9BA76450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Análisis!$BJ$295:$BJ$301</c:f>
              <c:numCache>
                <c:formatCode>0.0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Análisis!$BM$295:$BM$301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2-460D-B7D0-28E4C5FA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Análisis!$BX$85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Análisis!$BW$291:$BW$303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Análisis!$BX$291:$BX$303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92-460D-B7D0-28E4C5FA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Análisis!$BB$120:$BB$132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Análisis!$BC$120:$BC$132</c:f>
              <c:numCache>
                <c:formatCode>0.0000</c:formatCode>
                <c:ptCount val="13"/>
                <c:pt idx="0">
                  <c:v>0</c:v>
                </c:pt>
                <c:pt idx="1">
                  <c:v>-0.19162440194172442</c:v>
                </c:pt>
                <c:pt idx="2">
                  <c:v>-0.38324880388344884</c:v>
                </c:pt>
                <c:pt idx="3">
                  <c:v>-0.57487320582517332</c:v>
                </c:pt>
                <c:pt idx="4">
                  <c:v>-0.76649760776689768</c:v>
                </c:pt>
                <c:pt idx="5">
                  <c:v>-0.95812200970862205</c:v>
                </c:pt>
                <c:pt idx="6">
                  <c:v>-1.1497464116503466</c:v>
                </c:pt>
                <c:pt idx="7">
                  <c:v>-1.341370813592071</c:v>
                </c:pt>
                <c:pt idx="8">
                  <c:v>-1.5329952155337954</c:v>
                </c:pt>
                <c:pt idx="9">
                  <c:v>-1.7246196174755197</c:v>
                </c:pt>
                <c:pt idx="10">
                  <c:v>-1.9162440194172441</c:v>
                </c:pt>
                <c:pt idx="11">
                  <c:v>-2.1078684213589685</c:v>
                </c:pt>
                <c:pt idx="12">
                  <c:v>-2.2994928233006933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A6-4DD3-9467-E091B5D2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Análisis!$AQ$123:$AQ$129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Análisis!$AU$123:$AU$129</c:f>
              <c:numCache>
                <c:formatCode>0.0000</c:formatCode>
                <c:ptCount val="7"/>
                <c:pt idx="0">
                  <c:v>-0.10604121777969974</c:v>
                </c:pt>
                <c:pt idx="1">
                  <c:v>-0.21699141098578656</c:v>
                </c:pt>
                <c:pt idx="2">
                  <c:v>-0.31552090320744736</c:v>
                </c:pt>
                <c:pt idx="3">
                  <c:v>-0.40181598125179913</c:v>
                </c:pt>
                <c:pt idx="4">
                  <c:v>-0.82794707607469764</c:v>
                </c:pt>
                <c:pt idx="5">
                  <c:v>-1.4228240352018413</c:v>
                </c:pt>
                <c:pt idx="6">
                  <c:v>-2.6268832662163946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A6-4DD3-9467-E091B5D2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Análisis!$AQ$123:$AQ$129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Análisis!$AR$123:$AR$129</c:f>
              <c:numCache>
                <c:formatCode>0.0000</c:formatCode>
                <c:ptCount val="7"/>
                <c:pt idx="0">
                  <c:v>0.23333333333333217</c:v>
                </c:pt>
                <c:pt idx="1">
                  <c:v>0.45237681159420196</c:v>
                </c:pt>
                <c:pt idx="2">
                  <c:v>0.62753623188405716</c:v>
                </c:pt>
                <c:pt idx="3">
                  <c:v>0.76739130434782554</c:v>
                </c:pt>
                <c:pt idx="4">
                  <c:v>1.3057971014492744</c:v>
                </c:pt>
                <c:pt idx="5">
                  <c:v>1.7601449275362311</c:v>
                </c:pt>
                <c:pt idx="6">
                  <c:v>2.1514492753623182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F-4400-AB97-8F88FE096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Análisis!$BB$120:$BB$132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Análisis!$BD$120:$BD$132</c:f>
              <c:numCache>
                <c:formatCode>0.0000</c:formatCode>
                <c:ptCount val="13"/>
                <c:pt idx="0">
                  <c:v>0</c:v>
                </c:pt>
                <c:pt idx="1">
                  <c:v>0.40441713047029609</c:v>
                </c:pt>
                <c:pt idx="2">
                  <c:v>0.73831075223024234</c:v>
                </c:pt>
                <c:pt idx="3">
                  <c:v>1.0139789726202353</c:v>
                </c:pt>
                <c:pt idx="4">
                  <c:v>1.2415753170260626</c:v>
                </c:pt>
                <c:pt idx="5">
                  <c:v>1.4294827077061096</c:v>
                </c:pt>
                <c:pt idx="6">
                  <c:v>1.5846222270352261</c:v>
                </c:pt>
                <c:pt idx="7">
                  <c:v>1.712708037660156</c:v>
                </c:pt>
                <c:pt idx="8">
                  <c:v>1.8184578488906613</c:v>
                </c:pt>
                <c:pt idx="9">
                  <c:v>1.9057666813110956</c:v>
                </c:pt>
                <c:pt idx="10">
                  <c:v>1.9778503297821441</c:v>
                </c:pt>
                <c:pt idx="11">
                  <c:v>2.0373638089210728</c:v>
                </c:pt>
                <c:pt idx="12">
                  <c:v>2.0864991436931772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0F-4400-AB97-8F88FE096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Análisis!$BB$154:$BB$166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Análisis!$BC$154:$BC$166</c:f>
              <c:numCache>
                <c:formatCode>0.0000</c:formatCode>
                <c:ptCount val="13"/>
                <c:pt idx="0">
                  <c:v>0</c:v>
                </c:pt>
                <c:pt idx="1">
                  <c:v>-0.21733028244240557</c:v>
                </c:pt>
                <c:pt idx="2">
                  <c:v>-0.43466056488481114</c:v>
                </c:pt>
                <c:pt idx="3">
                  <c:v>-0.65199084732721668</c:v>
                </c:pt>
                <c:pt idx="4">
                  <c:v>-0.86932112976962228</c:v>
                </c:pt>
                <c:pt idx="5">
                  <c:v>-1.0866514122120279</c:v>
                </c:pt>
                <c:pt idx="6">
                  <c:v>-1.3039816946544334</c:v>
                </c:pt>
                <c:pt idx="7">
                  <c:v>-1.5213119770968391</c:v>
                </c:pt>
                <c:pt idx="8">
                  <c:v>-1.7386422595392446</c:v>
                </c:pt>
                <c:pt idx="9">
                  <c:v>-1.95597254198165</c:v>
                </c:pt>
                <c:pt idx="10">
                  <c:v>-2.1733028244240558</c:v>
                </c:pt>
                <c:pt idx="11">
                  <c:v>-2.3906331068664612</c:v>
                </c:pt>
                <c:pt idx="12">
                  <c:v>-2.6079633893088667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3-4FCC-A558-054EBB79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Análisis!$AQ$157:$AQ$163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Análisis!$AU$157:$AU$163</c:f>
              <c:numCache>
                <c:formatCode>0.0000</c:formatCode>
                <c:ptCount val="7"/>
                <c:pt idx="0">
                  <c:v>-0.12829338838528198</c:v>
                </c:pt>
                <c:pt idx="1">
                  <c:v>-0.19980915925243697</c:v>
                </c:pt>
                <c:pt idx="2">
                  <c:v>-0.27195479496382235</c:v>
                </c:pt>
                <c:pt idx="3">
                  <c:v>-0.28084769483307098</c:v>
                </c:pt>
                <c:pt idx="4">
                  <c:v>-1.2307474028693901</c:v>
                </c:pt>
                <c:pt idx="5">
                  <c:v>-1.7880563847068984</c:v>
                </c:pt>
                <c:pt idx="6">
                  <c:v>-2.582986259576785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3-4FCC-A558-054EBB79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Análisis!$AQ$157:$AQ$163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Análisis!$AR$157:$AR$163</c:f>
              <c:numCache>
                <c:formatCode>0.0000</c:formatCode>
                <c:ptCount val="7"/>
                <c:pt idx="0">
                  <c:v>0.25869565217391255</c:v>
                </c:pt>
                <c:pt idx="1">
                  <c:v>0.38913043478260861</c:v>
                </c:pt>
                <c:pt idx="2">
                  <c:v>0.5115942028985504</c:v>
                </c:pt>
                <c:pt idx="3">
                  <c:v>0.52608695652173909</c:v>
                </c:pt>
                <c:pt idx="4">
                  <c:v>1.5210144927536229</c:v>
                </c:pt>
                <c:pt idx="5">
                  <c:v>1.7891304347826087</c:v>
                </c:pt>
                <c:pt idx="6">
                  <c:v>1.9862318840579709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3-4169-A668-E148CC56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Análisis!$BB$154:$BB$166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Análisis!$BD$154:$BD$166</c:f>
              <c:numCache>
                <c:formatCode>0.0000</c:formatCode>
                <c:ptCount val="13"/>
                <c:pt idx="0">
                  <c:v>0</c:v>
                </c:pt>
                <c:pt idx="1">
                  <c:v>0.41968896279823048</c:v>
                </c:pt>
                <c:pt idx="2">
                  <c:v>0.75739762907618313</c:v>
                </c:pt>
                <c:pt idx="3">
                  <c:v>1.0291396890027458</c:v>
                </c:pt>
                <c:pt idx="4">
                  <c:v>1.2478007851096318</c:v>
                </c:pt>
                <c:pt idx="5">
                  <c:v>1.4237495321073761</c:v>
                </c:pt>
                <c:pt idx="6">
                  <c:v>1.56532918263169</c:v>
                </c:pt>
                <c:pt idx="7">
                  <c:v>1.6792532530477402</c:v>
                </c:pt>
                <c:pt idx="8">
                  <c:v>1.7709238693552178</c:v>
                </c:pt>
                <c:pt idx="9">
                  <c:v>1.8446879287283011</c:v>
                </c:pt>
                <c:pt idx="10">
                  <c:v>1.9040432235257667</c:v>
                </c:pt>
                <c:pt idx="11">
                  <c:v>1.9518043018942335</c:v>
                </c:pt>
                <c:pt idx="12">
                  <c:v>1.9902359298509735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83-4169-A668-E148CC56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Análisis!$BB$188:$BB$195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Análisis!$BC$188:$BC$195</c:f>
              <c:numCache>
                <c:formatCode>0.0000</c:formatCode>
                <c:ptCount val="8"/>
                <c:pt idx="0">
                  <c:v>0</c:v>
                </c:pt>
                <c:pt idx="1">
                  <c:v>-0.12206880499433731</c:v>
                </c:pt>
                <c:pt idx="2">
                  <c:v>-0.24413760998867462</c:v>
                </c:pt>
                <c:pt idx="3">
                  <c:v>-0.36620641498301193</c:v>
                </c:pt>
                <c:pt idx="4">
                  <c:v>-0.48827521997734924</c:v>
                </c:pt>
                <c:pt idx="5">
                  <c:v>-0.61034402497168649</c:v>
                </c:pt>
                <c:pt idx="6">
                  <c:v>-0.73241282996602386</c:v>
                </c:pt>
                <c:pt idx="7">
                  <c:v>-0.85448163496036122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A-40E6-B168-9A09902E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Análisis!$AQ$191:$AQ$195</c:f>
              <c:numCache>
                <c:formatCode>0.0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Análisis!$AU$191:$AU$195</c:f>
              <c:numCache>
                <c:formatCode>0.0000</c:formatCode>
                <c:ptCount val="5"/>
                <c:pt idx="0">
                  <c:v>-3.4399527023088343E-2</c:v>
                </c:pt>
                <c:pt idx="1">
                  <c:v>-9.0194109905346195E-2</c:v>
                </c:pt>
                <c:pt idx="2">
                  <c:v>-0.16888637848101146</c:v>
                </c:pt>
                <c:pt idx="3">
                  <c:v>-0.39113064915907703</c:v>
                </c:pt>
                <c:pt idx="4">
                  <c:v>-0.96176194178552332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0A-40E6-B168-9A09902E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Análisis!$AQ$190:$AQ$197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Análisis!$AR$190:$AR$197</c:f>
              <c:numCache>
                <c:formatCode>0.0000</c:formatCode>
                <c:ptCount val="8"/>
                <c:pt idx="0">
                  <c:v>0</c:v>
                </c:pt>
                <c:pt idx="1">
                  <c:v>6.4492753623188653E-2</c:v>
                </c:pt>
                <c:pt idx="2">
                  <c:v>0.1644927536231883</c:v>
                </c:pt>
                <c:pt idx="3">
                  <c:v>0.29637681159420309</c:v>
                </c:pt>
                <c:pt idx="4">
                  <c:v>0.61739130434782619</c:v>
                </c:pt>
                <c:pt idx="5">
                  <c:v>1.1782608695652175</c:v>
                </c:pt>
                <c:pt idx="6">
                  <c:v>1.5695652173913044</c:v>
                </c:pt>
                <c:pt idx="7">
                  <c:v>1.7920289855072462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D-4612-A0D1-E6A621B06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Análisis!$BB$188:$BB$200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Análisis!$BD$188:$BD$200</c:f>
              <c:numCache>
                <c:formatCode>0.0000</c:formatCode>
                <c:ptCount val="13"/>
                <c:pt idx="0">
                  <c:v>0</c:v>
                </c:pt>
                <c:pt idx="1">
                  <c:v>0.21916651036580065</c:v>
                </c:pt>
                <c:pt idx="2">
                  <c:v>0.4131480420891343</c:v>
                </c:pt>
                <c:pt idx="3">
                  <c:v>0.58483866483494584</c:v>
                </c:pt>
                <c:pt idx="4">
                  <c:v>0.73679988339510849</c:v>
                </c:pt>
                <c:pt idx="5">
                  <c:v>0.87129885356005188</c:v>
                </c:pt>
                <c:pt idx="6">
                  <c:v>0.99034220650782012</c:v>
                </c:pt>
                <c:pt idx="7">
                  <c:v>1.0957059863469358</c:v>
                </c:pt>
                <c:pt idx="8">
                  <c:v>1.1889621474604135</c:v>
                </c:pt>
                <c:pt idx="9">
                  <c:v>1.2715020069728784</c:v>
                </c:pt>
                <c:pt idx="10">
                  <c:v>1.3445570022353075</c:v>
                </c:pt>
                <c:pt idx="11">
                  <c:v>1.4092170630146403</c:v>
                </c:pt>
                <c:pt idx="12">
                  <c:v>1.4664468724885606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D-4612-A0D1-E6A621B06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Análisis!$BB$222:$BB$234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Análisis!$BC$222:$BC$234</c:f>
              <c:numCache>
                <c:formatCode>0.0000</c:formatCode>
                <c:ptCount val="13"/>
                <c:pt idx="0">
                  <c:v>0</c:v>
                </c:pt>
                <c:pt idx="1">
                  <c:v>-0.26957004286400493</c:v>
                </c:pt>
                <c:pt idx="2">
                  <c:v>-0.53914008572800987</c:v>
                </c:pt>
                <c:pt idx="3">
                  <c:v>-0.80871012859201485</c:v>
                </c:pt>
                <c:pt idx="4">
                  <c:v>-1.0782801714560197</c:v>
                </c:pt>
                <c:pt idx="5">
                  <c:v>-1.3478502143200246</c:v>
                </c:pt>
                <c:pt idx="6">
                  <c:v>-1.6174202571840297</c:v>
                </c:pt>
                <c:pt idx="7">
                  <c:v>-1.8869903000480346</c:v>
                </c:pt>
                <c:pt idx="8">
                  <c:v>-2.1565603429120395</c:v>
                </c:pt>
                <c:pt idx="9">
                  <c:v>-2.4261303857760446</c:v>
                </c:pt>
                <c:pt idx="10">
                  <c:v>-2.6957004286400492</c:v>
                </c:pt>
                <c:pt idx="11">
                  <c:v>-2.9652704715040543</c:v>
                </c:pt>
                <c:pt idx="12">
                  <c:v>-3.2348405143680594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B-4705-B782-19ABB6E1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Análisis!$AQ$225:$AQ$231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Análisis!$AU$225:$AU$231</c:f>
              <c:numCache>
                <c:formatCode>0.0000</c:formatCode>
                <c:ptCount val="7"/>
                <c:pt idx="0">
                  <c:v>-8.4284612929439034E-2</c:v>
                </c:pt>
                <c:pt idx="1">
                  <c:v>-0.15599277591607744</c:v>
                </c:pt>
                <c:pt idx="2">
                  <c:v>-0.22990220537254019</c:v>
                </c:pt>
                <c:pt idx="3">
                  <c:v>-0.83021839988959145</c:v>
                </c:pt>
                <c:pt idx="4">
                  <c:v>-1.5366243162404829</c:v>
                </c:pt>
                <c:pt idx="5">
                  <c:v>-2.2999384218416692</c:v>
                </c:pt>
                <c:pt idx="6">
                  <c:v>-2.9975006206107304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B-4705-B782-19ABB6E1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Análisis!$AQ$225:$AQ$231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Análisis!$AR$225:$AR$231</c:f>
              <c:numCache>
                <c:formatCode>0.0000</c:formatCode>
                <c:ptCount val="7"/>
                <c:pt idx="0">
                  <c:v>0.13260869565217384</c:v>
                </c:pt>
                <c:pt idx="1">
                  <c:v>0.23695652173913012</c:v>
                </c:pt>
                <c:pt idx="2">
                  <c:v>0.33695652173913015</c:v>
                </c:pt>
                <c:pt idx="3">
                  <c:v>0.9253623188405794</c:v>
                </c:pt>
                <c:pt idx="4">
                  <c:v>1.2876811594202895</c:v>
                </c:pt>
                <c:pt idx="5">
                  <c:v>1.4760869565217389</c:v>
                </c:pt>
                <c:pt idx="6">
                  <c:v>1.5586956521739128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8-4F04-9E5E-0791AB24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Análisis!$BB$222:$BB$234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Análisis!$BD$222:$BD$234</c:f>
              <c:numCache>
                <c:formatCode>0.0000</c:formatCode>
                <c:ptCount val="13"/>
                <c:pt idx="0">
                  <c:v>0</c:v>
                </c:pt>
                <c:pt idx="1">
                  <c:v>0.38765621298982317</c:v>
                </c:pt>
                <c:pt idx="2">
                  <c:v>0.68371228089657943</c:v>
                </c:pt>
                <c:pt idx="3">
                  <c:v>0.90981260486252302</c:v>
                </c:pt>
                <c:pt idx="4">
                  <c:v>1.0824871825496303</c:v>
                </c:pt>
                <c:pt idx="5">
                  <c:v>1.2143601018644739</c:v>
                </c:pt>
                <c:pt idx="6">
                  <c:v>1.3150724770244777</c:v>
                </c:pt>
                <c:pt idx="7">
                  <c:v>1.3919873020171152</c:v>
                </c:pt>
                <c:pt idx="8">
                  <c:v>1.4507277526742399</c:v>
                </c:pt>
                <c:pt idx="9">
                  <c:v>1.4955882921571342</c:v>
                </c:pt>
                <c:pt idx="10">
                  <c:v>1.5298486354160468</c:v>
                </c:pt>
                <c:pt idx="11">
                  <c:v>1.5560135262922719</c:v>
                </c:pt>
                <c:pt idx="12">
                  <c:v>1.5759958571577595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C8-4F04-9E5E-0791AB24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Análisis!$BB$256:$BB$268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Análisis!$BC$256:$BC$268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A-466D-B092-EE5D6226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Análisis!$AQ$259:$AQ$265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Análisis!$AU$259:$AU$265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A-466D-B092-EE5D6226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Análisis!$AQ$259:$AQ$265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Análisis!$AR$259:$AR$265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8-41FD-881B-A2A3CDE2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Análisis!$BB$256:$BB$268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Análisis!$BD$256:$BD$268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E8-41FD-881B-A2A3CDE2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Análisis!$BC$85</c:f>
              <c:strCache>
                <c:ptCount val="1"/>
                <c:pt idx="0">
                  <c:v>Reg_lin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Análisis!$BB$291:$BB$303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Análisis!$BC$291:$BC$303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5-432E-B582-12352504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Análisis!$AQ$294:$AQ$300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Análisis!$AU$294:$AU$300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25-432E-B582-12352504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Análisis!$AQ$294:$AQ$300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Análisis!$AR$294:$AR$300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0-4F6F-BEC3-FA0FFE95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scatterChart>
        <c:scatterStyle val="smoothMarker"/>
        <c:varyColors val="0"/>
        <c:ser>
          <c:idx val="1"/>
          <c:order val="1"/>
          <c:tx>
            <c:strRef>
              <c:f>Análisis!$BD$85</c:f>
              <c:strCache>
                <c:ptCount val="1"/>
                <c:pt idx="0">
                  <c:v>Reg_cin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Análisis!$BB$291:$BB$303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Análisis!$BD$291:$BD$303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90-4F6F-BEC3-FA0FFE95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870800"/>
        <c:axId val="811398336"/>
      </c:scatterChart>
      <c:valAx>
        <c:axId val="818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1398336"/>
        <c:crosses val="autoZero"/>
        <c:crossBetween val="midCat"/>
      </c:valAx>
      <c:valAx>
        <c:axId val="8113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q_t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Análisis!$D$328</c:f>
              <c:strCache>
                <c:ptCount val="1"/>
                <c:pt idx="0">
                  <c:v>9.00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Análisis!$D$330:$D$338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Análisis!$F$330:$F$338</c:f>
              <c:numCache>
                <c:formatCode>0.0000</c:formatCode>
                <c:ptCount val="9"/>
                <c:pt idx="0">
                  <c:v>9.140217391304347</c:v>
                </c:pt>
                <c:pt idx="1">
                  <c:v>8.4554347826086946</c:v>
                </c:pt>
                <c:pt idx="2">
                  <c:v>7.7742753623188401</c:v>
                </c:pt>
                <c:pt idx="3">
                  <c:v>6.8684782608695647</c:v>
                </c:pt>
                <c:pt idx="4">
                  <c:v>6.8213768115942024</c:v>
                </c:pt>
                <c:pt idx="5">
                  <c:v>4.6728260869565217</c:v>
                </c:pt>
                <c:pt idx="6">
                  <c:v>3.7235507246376809</c:v>
                </c:pt>
                <c:pt idx="7">
                  <c:v>3.3105072463768113</c:v>
                </c:pt>
                <c:pt idx="8">
                  <c:v>3.1184782608695651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E9-435B-B0A2-57598A163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Análisis!$J$328</c:f>
              <c:strCache>
                <c:ptCount val="1"/>
                <c:pt idx="0">
                  <c:v>1.00</c:v>
                </c:pt>
              </c:strCache>
            </c:strRef>
          </c:tx>
          <c:marker>
            <c:symbol val="none"/>
          </c:marker>
          <c:xVal>
            <c:numRef>
              <c:f>Análisis!$J$330:$J$338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Análisis!$L$330:$L$338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2-4B81-B132-F0CA666B3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Análisis!$P$328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 cmpd="sng" algn="ctr">
              <a:solidFill>
                <a:schemeClr val="accent1">
                  <a:tint val="77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Análisis!$P$330:$P$338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Análisis!$R$330:$R$338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4-48D5-B392-04B6748B4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Análisis!$AB$328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Análisis!$AB$330:$AB$338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Análisis!$AC$330:$AC$338</c:f>
              <c:numCache>
                <c:formatCode>0.0000</c:formatCode>
                <c:ptCount val="9"/>
                <c:pt idx="0">
                  <c:v>4.515217391304347</c:v>
                </c:pt>
                <c:pt idx="1">
                  <c:v>4.1728260869565208</c:v>
                </c:pt>
                <c:pt idx="2">
                  <c:v>3.832246376811594</c:v>
                </c:pt>
                <c:pt idx="3">
                  <c:v>3.3793478260869563</c:v>
                </c:pt>
                <c:pt idx="4">
                  <c:v>3.3557971014492751</c:v>
                </c:pt>
                <c:pt idx="5">
                  <c:v>2.2815217391304348</c:v>
                </c:pt>
                <c:pt idx="6">
                  <c:v>1.8068840579710144</c:v>
                </c:pt>
                <c:pt idx="7">
                  <c:v>1.6003623188405796</c:v>
                </c:pt>
                <c:pt idx="8">
                  <c:v>1.5043478260869565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6F-404E-9C4E-2D565EF2C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589216"/>
        <c:axId val="259847376"/>
      </c:scatterChart>
      <c:valAx>
        <c:axId val="2096589216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847376"/>
        <c:crosses val="autoZero"/>
        <c:crossBetween val="midCat"/>
        <c:majorUnit val="1"/>
      </c:valAx>
      <c:valAx>
        <c:axId val="259847376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6589216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Ci vs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Análisis!$D$86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Análisis!$AA$88:$AA$96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Análisis!$AB$88:$AB$96</c:f>
              <c:numCache>
                <c:formatCode>0.0000</c:formatCode>
                <c:ptCount val="9"/>
                <c:pt idx="0">
                  <c:v>9.0586956521739133</c:v>
                </c:pt>
                <c:pt idx="1">
                  <c:v>8.8340579710144915</c:v>
                </c:pt>
                <c:pt idx="2">
                  <c:v>8.6510869565217394</c:v>
                </c:pt>
                <c:pt idx="3">
                  <c:v>8.3576086956521731</c:v>
                </c:pt>
                <c:pt idx="4">
                  <c:v>8.2597826086956516</c:v>
                </c:pt>
                <c:pt idx="5">
                  <c:v>5.6510869565217394</c:v>
                </c:pt>
                <c:pt idx="6">
                  <c:v>4.4065217391304348</c:v>
                </c:pt>
                <c:pt idx="7">
                  <c:v>3.6076086956521731</c:v>
                </c:pt>
                <c:pt idx="8">
                  <c:v>3.0913043478260867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D0-40FF-A51C-206ED61E7FD8}"/>
            </c:ext>
          </c:extLst>
        </c:ser>
        <c:ser>
          <c:idx val="1"/>
          <c:order val="1"/>
          <c:tx>
            <c:strRef>
              <c:f>Análisis!$AA$120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Análisis!$AA$122:$AA$130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Análisis!$AB$122:$AB$130</c:f>
              <c:numCache>
                <c:formatCode>0.0000</c:formatCode>
                <c:ptCount val="9"/>
                <c:pt idx="0">
                  <c:v>8.0442028985507221</c:v>
                </c:pt>
                <c:pt idx="1">
                  <c:v>7.4608695652173918</c:v>
                </c:pt>
                <c:pt idx="2">
                  <c:v>6.9132608695652173</c:v>
                </c:pt>
                <c:pt idx="3">
                  <c:v>6.4753623188405793</c:v>
                </c:pt>
                <c:pt idx="4">
                  <c:v>6.1257246376811585</c:v>
                </c:pt>
                <c:pt idx="5">
                  <c:v>4.7797101449275363</c:v>
                </c:pt>
                <c:pt idx="6">
                  <c:v>3.6438405797101447</c:v>
                </c:pt>
                <c:pt idx="7">
                  <c:v>2.665579710144927</c:v>
                </c:pt>
                <c:pt idx="8">
                  <c:v>2.2463768115942027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D0-40FF-A51C-206ED61E7FD8}"/>
            </c:ext>
          </c:extLst>
        </c:ser>
        <c:ser>
          <c:idx val="2"/>
          <c:order val="2"/>
          <c:tx>
            <c:strRef>
              <c:f>Análisis!$AA$154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Análisis!$AA$156:$AA$164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Análisis!$AB$156:$AB$164</c:f>
              <c:numCache>
                <c:formatCode>0.0000</c:formatCode>
                <c:ptCount val="9"/>
                <c:pt idx="0">
                  <c:v>7.0804347826086946</c:v>
                </c:pt>
                <c:pt idx="1">
                  <c:v>6.4336956521739133</c:v>
                </c:pt>
                <c:pt idx="2">
                  <c:v>6.1076086956521731</c:v>
                </c:pt>
                <c:pt idx="3">
                  <c:v>5.8014492753623186</c:v>
                </c:pt>
                <c:pt idx="4">
                  <c:v>5.765217391304347</c:v>
                </c:pt>
                <c:pt idx="5">
                  <c:v>3.2778985507246374</c:v>
                </c:pt>
                <c:pt idx="6">
                  <c:v>2.6076086956521736</c:v>
                </c:pt>
                <c:pt idx="7">
                  <c:v>2.1148550724637678</c:v>
                </c:pt>
                <c:pt idx="8">
                  <c:v>1.7090579710144926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D0-40FF-A51C-206ED61E7FD8}"/>
            </c:ext>
          </c:extLst>
        </c:ser>
        <c:ser>
          <c:idx val="3"/>
          <c:order val="3"/>
          <c:tx>
            <c:strRef>
              <c:f>Análisis!$AA$188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Análisis!$AA$190:$AA$198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Análisis!$AB$190:$AB$198</c:f>
              <c:numCache>
                <c:formatCode>0.0000</c:formatCode>
                <c:ptCount val="9"/>
                <c:pt idx="0">
                  <c:v>6.0043478260869563</c:v>
                </c:pt>
                <c:pt idx="1">
                  <c:v>5.8431159420289847</c:v>
                </c:pt>
                <c:pt idx="2">
                  <c:v>5.5931159420289855</c:v>
                </c:pt>
                <c:pt idx="3">
                  <c:v>5.2634057971014485</c:v>
                </c:pt>
                <c:pt idx="4">
                  <c:v>4.4608695652173909</c:v>
                </c:pt>
                <c:pt idx="5">
                  <c:v>3.0586956521739128</c:v>
                </c:pt>
                <c:pt idx="6">
                  <c:v>2.0804347826086955</c:v>
                </c:pt>
                <c:pt idx="7">
                  <c:v>1.5242753623188405</c:v>
                </c:pt>
                <c:pt idx="8">
                  <c:v>1.2362318840579709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D0-40FF-A51C-206ED61E7FD8}"/>
            </c:ext>
          </c:extLst>
        </c:ser>
        <c:ser>
          <c:idx val="4"/>
          <c:order val="4"/>
          <c:tx>
            <c:strRef>
              <c:f>Análisis!$AA$222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Análisis!$AA$224:$AA$232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Análisis!$AB$224:$AB$232</c:f>
              <c:numCache>
                <c:formatCode>0.0000</c:formatCode>
                <c:ptCount val="9"/>
                <c:pt idx="0">
                  <c:v>4.9681159420289847</c:v>
                </c:pt>
                <c:pt idx="1">
                  <c:v>4.6365942028985501</c:v>
                </c:pt>
                <c:pt idx="2">
                  <c:v>4.3757246376811594</c:v>
                </c:pt>
                <c:pt idx="3">
                  <c:v>4.1257246376811594</c:v>
                </c:pt>
                <c:pt idx="4">
                  <c:v>2.6547101449275363</c:v>
                </c:pt>
                <c:pt idx="5">
                  <c:v>1.7489130434782607</c:v>
                </c:pt>
                <c:pt idx="6">
                  <c:v>1.2778985507246374</c:v>
                </c:pt>
                <c:pt idx="7">
                  <c:v>1.0713768115942028</c:v>
                </c:pt>
                <c:pt idx="8">
                  <c:v>0.86666666666666659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D0-40FF-A51C-206ED61E7FD8}"/>
            </c:ext>
          </c:extLst>
        </c:ser>
        <c:ser>
          <c:idx val="5"/>
          <c:order val="5"/>
          <c:tx>
            <c:strRef>
              <c:f>Análisis!$AA$256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Análisis!$AA$258:$AA$266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Análisis!$AB$258:$AB$266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D0-40FF-A51C-206ED61E7FD8}"/>
            </c:ext>
          </c:extLst>
        </c:ser>
        <c:ser>
          <c:idx val="6"/>
          <c:order val="6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xVal>
            <c:numRef>
              <c:f>Análisis!$AA$293:$AA$301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Análisis!$AB$293:$AB$301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D0-40FF-A51C-206ED61E7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Concentración</a:t>
                </a:r>
                <a:r>
                  <a:rPr lang="es-MX" baseline="0"/>
                  <a:t> de fenantreno (mg/L)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Cinética segundo orden de cáscara  tratada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Análisis!$AA$86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Análisis!$BJ$88:$BJ$96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Análisis!$BK$88:$BK$96</c:f>
              <c:numCache>
                <c:formatCode>0.0000</c:formatCode>
                <c:ptCount val="9"/>
                <c:pt idx="1">
                  <c:v>8.9855072463768698E-2</c:v>
                </c:pt>
                <c:pt idx="2">
                  <c:v>0.16304347826086954</c:v>
                </c:pt>
                <c:pt idx="3">
                  <c:v>0.28043478260869609</c:v>
                </c:pt>
                <c:pt idx="4">
                  <c:v>0.31956521739130467</c:v>
                </c:pt>
                <c:pt idx="5">
                  <c:v>1.3630434782608696</c:v>
                </c:pt>
                <c:pt idx="6">
                  <c:v>1.8608695652173914</c:v>
                </c:pt>
                <c:pt idx="7">
                  <c:v>2.1804347826086961</c:v>
                </c:pt>
                <c:pt idx="8">
                  <c:v>2.3869565217391306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71-44FC-8F3A-DB967E0545E7}"/>
            </c:ext>
          </c:extLst>
        </c:ser>
        <c:ser>
          <c:idx val="1"/>
          <c:order val="1"/>
          <c:tx>
            <c:strRef>
              <c:f>Análisis!$AA$120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Análisis!$BJ$122:$BJ$130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Análisis!$BK$122:$BK$130</c:f>
              <c:numCache>
                <c:formatCode>0.0000</c:formatCode>
                <c:ptCount val="9"/>
                <c:pt idx="1">
                  <c:v>0.23333333333333217</c:v>
                </c:pt>
                <c:pt idx="2">
                  <c:v>0.45237681159420196</c:v>
                </c:pt>
                <c:pt idx="3">
                  <c:v>0.62753623188405716</c:v>
                </c:pt>
                <c:pt idx="4">
                  <c:v>0.76739130434782554</c:v>
                </c:pt>
                <c:pt idx="5">
                  <c:v>1.3057971014492744</c:v>
                </c:pt>
                <c:pt idx="6">
                  <c:v>1.7601449275362311</c:v>
                </c:pt>
                <c:pt idx="7">
                  <c:v>2.1514492753623182</c:v>
                </c:pt>
                <c:pt idx="8">
                  <c:v>2.3191304347826076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71-44FC-8F3A-DB967E0545E7}"/>
            </c:ext>
          </c:extLst>
        </c:ser>
        <c:ser>
          <c:idx val="2"/>
          <c:order val="2"/>
          <c:tx>
            <c:strRef>
              <c:f>Análisis!$AA$154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Análisis!$BJ$156:$BJ$164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Análisis!$BK$156:$BK$164</c:f>
              <c:numCache>
                <c:formatCode>0.0000</c:formatCode>
                <c:ptCount val="9"/>
                <c:pt idx="1">
                  <c:v>0.25869565217391255</c:v>
                </c:pt>
                <c:pt idx="2">
                  <c:v>0.38913043478260861</c:v>
                </c:pt>
                <c:pt idx="3">
                  <c:v>0.5115942028985504</c:v>
                </c:pt>
                <c:pt idx="4">
                  <c:v>0.52608695652173909</c:v>
                </c:pt>
                <c:pt idx="5">
                  <c:v>1.5210144927536229</c:v>
                </c:pt>
                <c:pt idx="6">
                  <c:v>1.7891304347826087</c:v>
                </c:pt>
                <c:pt idx="7">
                  <c:v>1.9862318840579709</c:v>
                </c:pt>
                <c:pt idx="8">
                  <c:v>2.1485507246376812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71-44FC-8F3A-DB967E0545E7}"/>
            </c:ext>
          </c:extLst>
        </c:ser>
        <c:ser>
          <c:idx val="9"/>
          <c:order val="3"/>
          <c:tx>
            <c:strRef>
              <c:f>Análisis!$AA$188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Análisis!$BJ$190:$BJ$198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Análisis!$BK$190:$BK$198</c:f>
              <c:numCache>
                <c:formatCode>0.0000</c:formatCode>
                <c:ptCount val="9"/>
                <c:pt idx="1">
                  <c:v>6.4492753623188653E-2</c:v>
                </c:pt>
                <c:pt idx="2">
                  <c:v>0.1644927536231883</c:v>
                </c:pt>
                <c:pt idx="3">
                  <c:v>0.29637681159420309</c:v>
                </c:pt>
                <c:pt idx="4">
                  <c:v>0.61739130434782619</c:v>
                </c:pt>
                <c:pt idx="5">
                  <c:v>1.1782608695652175</c:v>
                </c:pt>
                <c:pt idx="6">
                  <c:v>1.5695652173913044</c:v>
                </c:pt>
                <c:pt idx="7">
                  <c:v>1.7920289855072462</c:v>
                </c:pt>
                <c:pt idx="8">
                  <c:v>1.9072463768115941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71-44FC-8F3A-DB967E0545E7}"/>
            </c:ext>
          </c:extLst>
        </c:ser>
        <c:ser>
          <c:idx val="4"/>
          <c:order val="4"/>
          <c:tx>
            <c:strRef>
              <c:f>Análisis!$AA$222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Análisis!$BJ$224:$BJ$232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Análisis!$BK$224:$BK$232</c:f>
              <c:numCache>
                <c:formatCode>0.0000</c:formatCode>
                <c:ptCount val="9"/>
                <c:pt idx="1">
                  <c:v>0.13260869565217384</c:v>
                </c:pt>
                <c:pt idx="2">
                  <c:v>0.23695652173913012</c:v>
                </c:pt>
                <c:pt idx="3">
                  <c:v>0.33695652173913015</c:v>
                </c:pt>
                <c:pt idx="4">
                  <c:v>0.9253623188405794</c:v>
                </c:pt>
                <c:pt idx="5">
                  <c:v>1.2876811594202895</c:v>
                </c:pt>
                <c:pt idx="6">
                  <c:v>1.4760869565217389</c:v>
                </c:pt>
                <c:pt idx="7">
                  <c:v>1.5586956521739128</c:v>
                </c:pt>
                <c:pt idx="8">
                  <c:v>1.6405797101449275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71-44FC-8F3A-DB967E0545E7}"/>
            </c:ext>
          </c:extLst>
        </c:ser>
        <c:ser>
          <c:idx val="5"/>
          <c:order val="5"/>
          <c:tx>
            <c:strRef>
              <c:f>Análisis!$AA$256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Análisis!$BJ$258:$BJ$266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Análisis!$BK$258:$BK$266</c:f>
              <c:numCache>
                <c:formatCode>0.0000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71-44FC-8F3A-DB967E0545E7}"/>
            </c:ext>
          </c:extLst>
        </c:ser>
        <c:ser>
          <c:idx val="6"/>
          <c:order val="6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Análisis!$BJ$293:$BJ$301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Análisis!$BK$293:$BK$301</c:f>
              <c:numCache>
                <c:formatCode>0.0000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Análisis!$BW$86:$BW$98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Análisis!$BY$86:$BY$98</c:f>
              <c:numCache>
                <c:formatCode>0.0000</c:formatCode>
                <c:ptCount val="13"/>
                <c:pt idx="0">
                  <c:v>0</c:v>
                </c:pt>
                <c:pt idx="1">
                  <c:v>7.6107782123395376E-2</c:v>
                </c:pt>
                <c:pt idx="2">
                  <c:v>0.16337860143026797</c:v>
                </c:pt>
                <c:pt idx="3">
                  <c:v>0.26446281949344713</c:v>
                </c:pt>
                <c:pt idx="4">
                  <c:v>0.3829219134753154</c:v>
                </c:pt>
                <c:pt idx="5">
                  <c:v>0.52365680599759046</c:v>
                </c:pt>
                <c:pt idx="6">
                  <c:v>0.69360290998517393</c:v>
                </c:pt>
                <c:pt idx="7">
                  <c:v>0.90290808518963472</c:v>
                </c:pt>
                <c:pt idx="8">
                  <c:v>1.167036215265518</c:v>
                </c:pt>
                <c:pt idx="9">
                  <c:v>1.5107728459824337</c:v>
                </c:pt>
                <c:pt idx="10">
                  <c:v>1.976495409791341</c:v>
                </c:pt>
                <c:pt idx="11">
                  <c:v>2.6431476802828371</c:v>
                </c:pt>
                <c:pt idx="12">
                  <c:v>3.6765279932779471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1-44FC-8F3A-DB967E0545E7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Análisis!$BW$120:$BW$132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Análisis!$BY$120:$BY$132</c:f>
              <c:numCache>
                <c:formatCode>0.0000</c:formatCode>
                <c:ptCount val="13"/>
                <c:pt idx="0">
                  <c:v>0</c:v>
                </c:pt>
                <c:pt idx="1">
                  <c:v>0.18714713596882634</c:v>
                </c:pt>
                <c:pt idx="2">
                  <c:v>0.37748153678504304</c:v>
                </c:pt>
                <c:pt idx="3">
                  <c:v>0.57108532423843028</c:v>
                </c:pt>
                <c:pt idx="4">
                  <c:v>0.76804346578170746</c:v>
                </c:pt>
                <c:pt idx="5">
                  <c:v>0.96844389886661508</c:v>
                </c:pt>
                <c:pt idx="6">
                  <c:v>1.1723776618566357</c:v>
                </c:pt>
                <c:pt idx="7">
                  <c:v>1.3799390319258054</c:v>
                </c:pt>
                <c:pt idx="8">
                  <c:v>1.591225670382461</c:v>
                </c:pt>
                <c:pt idx="9">
                  <c:v>1.8063387758885663</c:v>
                </c:pt>
                <c:pt idx="10">
                  <c:v>2.0253832460796541</c:v>
                </c:pt>
                <c:pt idx="11">
                  <c:v>2.248467848127691</c:v>
                </c:pt>
                <c:pt idx="12">
                  <c:v>2.4757053988295499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71-44FC-8F3A-DB967E0545E7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Análisis!$BW$154:$BW$166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Análisis!$BY$154:$BY$166</c:f>
              <c:numCache>
                <c:formatCode>0.0000</c:formatCode>
                <c:ptCount val="13"/>
                <c:pt idx="0">
                  <c:v>0</c:v>
                </c:pt>
                <c:pt idx="1">
                  <c:v>0.19319102657766588</c:v>
                </c:pt>
                <c:pt idx="2">
                  <c:v>0.38618817176590819</c:v>
                </c:pt>
                <c:pt idx="3">
                  <c:v>0.57899172727967707</c:v>
                </c:pt>
                <c:pt idx="4">
                  <c:v>0.77160198424899507</c:v>
                </c:pt>
                <c:pt idx="5">
                  <c:v>0.96401923322042216</c:v>
                </c:pt>
                <c:pt idx="6">
                  <c:v>1.1562437641585168</c:v>
                </c:pt>
                <c:pt idx="7">
                  <c:v>1.3482758664472929</c:v>
                </c:pt>
                <c:pt idx="8">
                  <c:v>1.5401158288916712</c:v>
                </c:pt>
                <c:pt idx="9">
                  <c:v>1.7317639397189273</c:v>
                </c:pt>
                <c:pt idx="10">
                  <c:v>1.9232204865801361</c:v>
                </c:pt>
                <c:pt idx="11">
                  <c:v>2.11448575655161</c:v>
                </c:pt>
                <c:pt idx="12">
                  <c:v>2.3055600361363329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71-44FC-8F3A-DB967E0545E7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Análisis!$BW$188:$BW$200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Análisis!$BY$188:$BY$200</c:f>
              <c:numCache>
                <c:formatCode>0.0000</c:formatCode>
                <c:ptCount val="13"/>
                <c:pt idx="0">
                  <c:v>0</c:v>
                </c:pt>
                <c:pt idx="1">
                  <c:v>0.12069856820893536</c:v>
                </c:pt>
                <c:pt idx="2">
                  <c:v>0.2504225357549823</c:v>
                </c:pt>
                <c:pt idx="3">
                  <c:v>0.39022355161513345</c:v>
                </c:pt>
                <c:pt idx="4">
                  <c:v>0.54132325281410543</c:v>
                </c:pt>
                <c:pt idx="5">
                  <c:v>0.7051490567744616</c:v>
                </c:pt>
                <c:pt idx="6">
                  <c:v>0.88337939489243089</c:v>
                </c:pt>
                <c:pt idx="7">
                  <c:v>1.0780014263948043</c:v>
                </c:pt>
                <c:pt idx="8">
                  <c:v>1.2913854434183885</c:v>
                </c:pt>
                <c:pt idx="9">
                  <c:v>1.5263818842604076</c:v>
                </c:pt>
                <c:pt idx="10">
                  <c:v>1.7864493967947785</c:v>
                </c:pt>
                <c:pt idx="11">
                  <c:v>2.075826199659164</c:v>
                </c:pt>
                <c:pt idx="12">
                  <c:v>2.3997628396699788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71-44FC-8F3A-DB967E0545E7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Análisis!$BW$222:$BW$234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Análisis!$BY$222:$BY$234</c:f>
              <c:numCache>
                <c:formatCode>0.0000</c:formatCode>
                <c:ptCount val="13"/>
                <c:pt idx="0">
                  <c:v>0</c:v>
                </c:pt>
                <c:pt idx="1">
                  <c:v>0.16701678392455077</c:v>
                </c:pt>
                <c:pt idx="2">
                  <c:v>0.33236718246332542</c:v>
                </c:pt>
                <c:pt idx="3">
                  <c:v>0.49607601099291698</c:v>
                </c:pt>
                <c:pt idx="4">
                  <c:v>0.65816759459819507</c:v>
                </c:pt>
                <c:pt idx="5">
                  <c:v>0.81866578012151059</c:v>
                </c:pt>
                <c:pt idx="6">
                  <c:v>0.97759394785830056</c:v>
                </c:pt>
                <c:pt idx="7">
                  <c:v>1.1349750229111357</c:v>
                </c:pt>
                <c:pt idx="8">
                  <c:v>1.2908314862137988</c:v>
                </c:pt>
                <c:pt idx="9">
                  <c:v>1.4451853852365197</c:v>
                </c:pt>
                <c:pt idx="10">
                  <c:v>1.5980583443830818</c:v>
                </c:pt>
                <c:pt idx="11">
                  <c:v>1.7494715750900918</c:v>
                </c:pt>
                <c:pt idx="12">
                  <c:v>1.8994458856383203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C71-44FC-8F3A-DB967E0545E7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Análisis!$BW$256:$BW$268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Análisis!$BY$256:$BY$268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C71-44FC-8F3A-DB967E0545E7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Análisis!$BW$291:$BW$303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Análisis!$BY$291:$BY$303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Linealización cinética primer orden de cáscara tratada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Análisis!$AA$86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Análisis!$AQ$88:$AQ$95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Análisis!$AU$88:$AU$95</c:f>
              <c:numCache>
                <c:formatCode>0.0000</c:formatCode>
                <c:ptCount val="8"/>
                <c:pt idx="0">
                  <c:v>0</c:v>
                </c:pt>
                <c:pt idx="1">
                  <c:v>-3.8371043866259558E-2</c:v>
                </c:pt>
                <c:pt idx="2">
                  <c:v>-7.0750856117849426E-2</c:v>
                </c:pt>
                <c:pt idx="3">
                  <c:v>-0.12498101017870986</c:v>
                </c:pt>
                <c:pt idx="4">
                  <c:v>-0.14373155952408581</c:v>
                </c:pt>
                <c:pt idx="5">
                  <c:v>-0.84638752805305817</c:v>
                </c:pt>
                <c:pt idx="6">
                  <c:v>-1.5123078959127894</c:v>
                </c:pt>
                <c:pt idx="7">
                  <c:v>-2.447368730468936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3-4B9B-84B0-4BB4E1C0B945}"/>
            </c:ext>
          </c:extLst>
        </c:ser>
        <c:ser>
          <c:idx val="1"/>
          <c:order val="1"/>
          <c:tx>
            <c:strRef>
              <c:f>Análisis!$AA$120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Análisis!$AQ$122:$AQ$129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Análisis!$AU$122:$AU$129</c:f>
              <c:numCache>
                <c:formatCode>0.0000</c:formatCode>
                <c:ptCount val="8"/>
                <c:pt idx="0">
                  <c:v>0</c:v>
                </c:pt>
                <c:pt idx="1">
                  <c:v>-0.10604121777969974</c:v>
                </c:pt>
                <c:pt idx="2">
                  <c:v>-0.21699141098578656</c:v>
                </c:pt>
                <c:pt idx="3">
                  <c:v>-0.31552090320744736</c:v>
                </c:pt>
                <c:pt idx="4">
                  <c:v>-0.40181598125179913</c:v>
                </c:pt>
                <c:pt idx="5">
                  <c:v>-0.82794707607469764</c:v>
                </c:pt>
                <c:pt idx="6">
                  <c:v>-1.4228240352018413</c:v>
                </c:pt>
                <c:pt idx="7">
                  <c:v>-2.6268832662163946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3-4B9B-84B0-4BB4E1C0B945}"/>
            </c:ext>
          </c:extLst>
        </c:ser>
        <c:ser>
          <c:idx val="2"/>
          <c:order val="2"/>
          <c:tx>
            <c:strRef>
              <c:f>Análisis!$AA$154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Análisis!$AQ$156:$AQ$163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Análisis!$AU$156:$AU$163</c:f>
              <c:numCache>
                <c:formatCode>0.0000</c:formatCode>
                <c:ptCount val="8"/>
                <c:pt idx="0">
                  <c:v>0</c:v>
                </c:pt>
                <c:pt idx="1">
                  <c:v>-0.12829338838528198</c:v>
                </c:pt>
                <c:pt idx="2">
                  <c:v>-0.19980915925243697</c:v>
                </c:pt>
                <c:pt idx="3">
                  <c:v>-0.27195479496382235</c:v>
                </c:pt>
                <c:pt idx="4">
                  <c:v>-0.28084769483307098</c:v>
                </c:pt>
                <c:pt idx="5">
                  <c:v>-1.2307474028693901</c:v>
                </c:pt>
                <c:pt idx="6">
                  <c:v>-1.7880563847068984</c:v>
                </c:pt>
                <c:pt idx="7">
                  <c:v>-2.582986259576785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23-4B9B-84B0-4BB4E1C0B945}"/>
            </c:ext>
          </c:extLst>
        </c:ser>
        <c:ser>
          <c:idx val="9"/>
          <c:order val="3"/>
          <c:tx>
            <c:strRef>
              <c:f>Análisis!$AA$188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Análisis!$AQ$190:$AQ$195</c:f>
              <c:numCache>
                <c:formatCode>0.0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Análisis!$AU$190:$AU$195</c:f>
              <c:numCache>
                <c:formatCode>0.0000</c:formatCode>
                <c:ptCount val="6"/>
                <c:pt idx="0">
                  <c:v>0</c:v>
                </c:pt>
                <c:pt idx="1">
                  <c:v>-3.4399527023088343E-2</c:v>
                </c:pt>
                <c:pt idx="2">
                  <c:v>-9.0194109905346195E-2</c:v>
                </c:pt>
                <c:pt idx="3">
                  <c:v>-0.16888637848101146</c:v>
                </c:pt>
                <c:pt idx="4">
                  <c:v>-0.39113064915907703</c:v>
                </c:pt>
                <c:pt idx="5">
                  <c:v>-0.96176194178552332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23-4B9B-84B0-4BB4E1C0B945}"/>
            </c:ext>
          </c:extLst>
        </c:ser>
        <c:ser>
          <c:idx val="4"/>
          <c:order val="4"/>
          <c:tx>
            <c:strRef>
              <c:f>Análisis!$AA$222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Análisis!$AQ$224:$AQ$231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Análisis!$AU$224:$AU$231</c:f>
              <c:numCache>
                <c:formatCode>0.0000</c:formatCode>
                <c:ptCount val="8"/>
                <c:pt idx="0">
                  <c:v>0</c:v>
                </c:pt>
                <c:pt idx="1">
                  <c:v>-8.4284612929439034E-2</c:v>
                </c:pt>
                <c:pt idx="2">
                  <c:v>-0.15599277591607744</c:v>
                </c:pt>
                <c:pt idx="3">
                  <c:v>-0.22990220537254019</c:v>
                </c:pt>
                <c:pt idx="4">
                  <c:v>-0.83021839988959145</c:v>
                </c:pt>
                <c:pt idx="5">
                  <c:v>-1.5366243162404829</c:v>
                </c:pt>
                <c:pt idx="6">
                  <c:v>-2.2999384218416692</c:v>
                </c:pt>
                <c:pt idx="7">
                  <c:v>-2.9975006206107304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3-4B9B-84B0-4BB4E1C0B945}"/>
            </c:ext>
          </c:extLst>
        </c:ser>
        <c:ser>
          <c:idx val="5"/>
          <c:order val="5"/>
          <c:tx>
            <c:strRef>
              <c:f>Análisis!$AA$256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Análisis!$AQ$258:$AQ$265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Análisis!$AU$258:$AU$265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23-4B9B-84B0-4BB4E1C0B945}"/>
            </c:ext>
          </c:extLst>
        </c:ser>
        <c:ser>
          <c:idx val="6"/>
          <c:order val="6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Análisis!$AQ$293:$AQ$301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Análisis!$AU$293:$AU$300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23-4B9B-84B0-4BB4E1C0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Análisis!$BB$86:$BB$98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Análisis!$BC$86:$BC$98</c:f>
              <c:numCache>
                <c:formatCode>0.0000</c:formatCode>
                <c:ptCount val="13"/>
                <c:pt idx="0">
                  <c:v>0</c:v>
                </c:pt>
                <c:pt idx="1">
                  <c:v>-0.17874309909732397</c:v>
                </c:pt>
                <c:pt idx="2">
                  <c:v>-0.35748619819464794</c:v>
                </c:pt>
                <c:pt idx="3">
                  <c:v>-0.53622929729197188</c:v>
                </c:pt>
                <c:pt idx="4">
                  <c:v>-0.71497239638929588</c:v>
                </c:pt>
                <c:pt idx="5">
                  <c:v>-0.89371549548661988</c:v>
                </c:pt>
                <c:pt idx="6">
                  <c:v>-1.0724585945839438</c:v>
                </c:pt>
                <c:pt idx="7">
                  <c:v>-1.2512016936812678</c:v>
                </c:pt>
                <c:pt idx="8">
                  <c:v>-1.4299447927785918</c:v>
                </c:pt>
                <c:pt idx="9">
                  <c:v>-1.6086878918759158</c:v>
                </c:pt>
                <c:pt idx="10">
                  <c:v>-1.7874309909732398</c:v>
                </c:pt>
                <c:pt idx="11">
                  <c:v>-1.9661740900705638</c:v>
                </c:pt>
                <c:pt idx="12">
                  <c:v>-2.1449171891678875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23-4B9B-84B0-4BB4E1C0B945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Análisis!$BB$120:$BB$132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Análisis!$BC$120:$BC$132</c:f>
              <c:numCache>
                <c:formatCode>0.0000</c:formatCode>
                <c:ptCount val="13"/>
                <c:pt idx="0">
                  <c:v>0</c:v>
                </c:pt>
                <c:pt idx="1">
                  <c:v>-0.19162440194172442</c:v>
                </c:pt>
                <c:pt idx="2">
                  <c:v>-0.38324880388344884</c:v>
                </c:pt>
                <c:pt idx="3">
                  <c:v>-0.57487320582517332</c:v>
                </c:pt>
                <c:pt idx="4">
                  <c:v>-0.76649760776689768</c:v>
                </c:pt>
                <c:pt idx="5">
                  <c:v>-0.95812200970862205</c:v>
                </c:pt>
                <c:pt idx="6">
                  <c:v>-1.1497464116503466</c:v>
                </c:pt>
                <c:pt idx="7">
                  <c:v>-1.341370813592071</c:v>
                </c:pt>
                <c:pt idx="8">
                  <c:v>-1.5329952155337954</c:v>
                </c:pt>
                <c:pt idx="9">
                  <c:v>-1.7246196174755197</c:v>
                </c:pt>
                <c:pt idx="10">
                  <c:v>-1.9162440194172441</c:v>
                </c:pt>
                <c:pt idx="11">
                  <c:v>-2.1078684213589685</c:v>
                </c:pt>
                <c:pt idx="12">
                  <c:v>-2.2994928233006933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23-4B9B-84B0-4BB4E1C0B945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Análisis!$BB$154:$BB$166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Análisis!$BC$154:$BC$166</c:f>
              <c:numCache>
                <c:formatCode>0.0000</c:formatCode>
                <c:ptCount val="13"/>
                <c:pt idx="0">
                  <c:v>0</c:v>
                </c:pt>
                <c:pt idx="1">
                  <c:v>-0.21733028244240557</c:v>
                </c:pt>
                <c:pt idx="2">
                  <c:v>-0.43466056488481114</c:v>
                </c:pt>
                <c:pt idx="3">
                  <c:v>-0.65199084732721668</c:v>
                </c:pt>
                <c:pt idx="4">
                  <c:v>-0.86932112976962228</c:v>
                </c:pt>
                <c:pt idx="5">
                  <c:v>-1.0866514122120279</c:v>
                </c:pt>
                <c:pt idx="6">
                  <c:v>-1.3039816946544334</c:v>
                </c:pt>
                <c:pt idx="7">
                  <c:v>-1.5213119770968391</c:v>
                </c:pt>
                <c:pt idx="8">
                  <c:v>-1.7386422595392446</c:v>
                </c:pt>
                <c:pt idx="9">
                  <c:v>-1.95597254198165</c:v>
                </c:pt>
                <c:pt idx="10">
                  <c:v>-2.1733028244240558</c:v>
                </c:pt>
                <c:pt idx="11">
                  <c:v>-2.3906331068664612</c:v>
                </c:pt>
                <c:pt idx="12">
                  <c:v>-2.6079633893088667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23-4B9B-84B0-4BB4E1C0B945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Análisis!$BB$188:$BB$200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Análisis!$BC$188:$BC$200</c:f>
              <c:numCache>
                <c:formatCode>0.0000</c:formatCode>
                <c:ptCount val="13"/>
                <c:pt idx="0">
                  <c:v>0</c:v>
                </c:pt>
                <c:pt idx="1">
                  <c:v>-0.12206880499433731</c:v>
                </c:pt>
                <c:pt idx="2">
                  <c:v>-0.24413760998867462</c:v>
                </c:pt>
                <c:pt idx="3">
                  <c:v>-0.36620641498301193</c:v>
                </c:pt>
                <c:pt idx="4">
                  <c:v>-0.48827521997734924</c:v>
                </c:pt>
                <c:pt idx="5">
                  <c:v>-0.61034402497168649</c:v>
                </c:pt>
                <c:pt idx="6">
                  <c:v>-0.73241282996602386</c:v>
                </c:pt>
                <c:pt idx="7">
                  <c:v>-0.85448163496036122</c:v>
                </c:pt>
                <c:pt idx="8">
                  <c:v>-0.97655043995469848</c:v>
                </c:pt>
                <c:pt idx="9">
                  <c:v>-1.0986192449490357</c:v>
                </c:pt>
                <c:pt idx="10">
                  <c:v>-1.220688049943373</c:v>
                </c:pt>
                <c:pt idx="11">
                  <c:v>-1.3427568549377105</c:v>
                </c:pt>
                <c:pt idx="12">
                  <c:v>-1.4648256599320477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23-4B9B-84B0-4BB4E1C0B945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Análisis!$BB$222:$BB$234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Análisis!$BC$222:$BC$234</c:f>
              <c:numCache>
                <c:formatCode>0.0000</c:formatCode>
                <c:ptCount val="13"/>
                <c:pt idx="0">
                  <c:v>0</c:v>
                </c:pt>
                <c:pt idx="1">
                  <c:v>-0.26957004286400493</c:v>
                </c:pt>
                <c:pt idx="2">
                  <c:v>-0.53914008572800987</c:v>
                </c:pt>
                <c:pt idx="3">
                  <c:v>-0.80871012859201485</c:v>
                </c:pt>
                <c:pt idx="4">
                  <c:v>-1.0782801714560197</c:v>
                </c:pt>
                <c:pt idx="5">
                  <c:v>-1.3478502143200246</c:v>
                </c:pt>
                <c:pt idx="6">
                  <c:v>-1.6174202571840297</c:v>
                </c:pt>
                <c:pt idx="7">
                  <c:v>-1.8869903000480346</c:v>
                </c:pt>
                <c:pt idx="8">
                  <c:v>-2.1565603429120395</c:v>
                </c:pt>
                <c:pt idx="9">
                  <c:v>-2.4261303857760446</c:v>
                </c:pt>
                <c:pt idx="10">
                  <c:v>-2.6957004286400492</c:v>
                </c:pt>
                <c:pt idx="11">
                  <c:v>-2.9652704715040543</c:v>
                </c:pt>
                <c:pt idx="12">
                  <c:v>-3.2348405143680594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223-4B9B-84B0-4BB4E1C0B945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Análisis!$BB$256:$BB$268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Análisis!$BC$256:$BC$268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223-4B9B-84B0-4BB4E1C0B945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Análisis!$BB$291:$BB$303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Análisis!$BC$291:$BC$303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223-4B9B-84B0-4BB4E1C0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ln(1-qt/qe)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Linealización cinética segundo orden de cáscara tratada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Análisis!$AA$86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Análisis!$BJ$89:$BJ$96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Análisis!$BM$89:$BM$96</c:f>
              <c:numCache>
                <c:formatCode>0.0000</c:formatCode>
                <c:ptCount val="8"/>
                <c:pt idx="0">
                  <c:v>5.5645161290322216</c:v>
                </c:pt>
                <c:pt idx="1">
                  <c:v>6.1333333333333346</c:v>
                </c:pt>
                <c:pt idx="2">
                  <c:v>7.1317829457364228</c:v>
                </c:pt>
                <c:pt idx="3">
                  <c:v>6.8843537414965921</c:v>
                </c:pt>
                <c:pt idx="4">
                  <c:v>2.200956937799043</c:v>
                </c:pt>
                <c:pt idx="5">
                  <c:v>2.1495327102803738</c:v>
                </c:pt>
                <c:pt idx="6">
                  <c:v>2.2931206380857425</c:v>
                </c:pt>
                <c:pt idx="7">
                  <c:v>2.513661202185792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3-4B9B-84B0-4BB4E1C0B945}"/>
            </c:ext>
          </c:extLst>
        </c:ser>
        <c:ser>
          <c:idx val="1"/>
          <c:order val="1"/>
          <c:tx>
            <c:strRef>
              <c:f>Análisis!$AA$120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Análisis!$BJ$123:$BJ$130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2.25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Análisis!$BM$123:$BM$130</c:f>
              <c:numCache>
                <c:formatCode>0.0000</c:formatCode>
                <c:ptCount val="8"/>
                <c:pt idx="0">
                  <c:v>2.1428571428571535</c:v>
                </c:pt>
                <c:pt idx="1">
                  <c:v>2.2105465496251728</c:v>
                </c:pt>
                <c:pt idx="2">
                  <c:v>3.1870669745958469</c:v>
                </c:pt>
                <c:pt idx="3">
                  <c:v>2.9320113314447611</c:v>
                </c:pt>
                <c:pt idx="4">
                  <c:v>2.2974472807991138</c:v>
                </c:pt>
                <c:pt idx="5">
                  <c:v>2.2725401399752996</c:v>
                </c:pt>
                <c:pt idx="6">
                  <c:v>2.3240148198046486</c:v>
                </c:pt>
                <c:pt idx="7">
                  <c:v>2.5871766029246355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23-4B9B-84B0-4BB4E1C0B945}"/>
            </c:ext>
          </c:extLst>
        </c:ser>
        <c:ser>
          <c:idx val="2"/>
          <c:order val="2"/>
          <c:tx>
            <c:strRef>
              <c:f>Análisis!$AA$154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Análisis!$BJ$157:$BJ$164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Análisis!$BM$157:$BM$164</c:f>
              <c:numCache>
                <c:formatCode>0.0000</c:formatCode>
                <c:ptCount val="8"/>
                <c:pt idx="0">
                  <c:v>1.9327731092437013</c:v>
                </c:pt>
                <c:pt idx="1">
                  <c:v>2.5698324022346375</c:v>
                </c:pt>
                <c:pt idx="2">
                  <c:v>2.9320113314447611</c:v>
                </c:pt>
                <c:pt idx="3">
                  <c:v>3.8016528925619837</c:v>
                </c:pt>
                <c:pt idx="4">
                  <c:v>1.9723677941877089</c:v>
                </c:pt>
                <c:pt idx="5">
                  <c:v>2.2357229647630619</c:v>
                </c:pt>
                <c:pt idx="6">
                  <c:v>2.5173294418095589</c:v>
                </c:pt>
                <c:pt idx="7">
                  <c:v>2.7925801011804383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23-4B9B-84B0-4BB4E1C0B945}"/>
            </c:ext>
          </c:extLst>
        </c:ser>
        <c:ser>
          <c:idx val="9"/>
          <c:order val="3"/>
          <c:tx>
            <c:strRef>
              <c:f>Análisis!$AA$188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Análisis!$BJ$191:$BJ$198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Análisis!$BM$191:$BM$198</c:f>
              <c:numCache>
                <c:formatCode>0.0000</c:formatCode>
                <c:ptCount val="8"/>
                <c:pt idx="0">
                  <c:v>7.7528089887640155</c:v>
                </c:pt>
                <c:pt idx="1">
                  <c:v>6.0792951541850258</c:v>
                </c:pt>
                <c:pt idx="2">
                  <c:v>5.0611246943765247</c:v>
                </c:pt>
                <c:pt idx="3">
                  <c:v>3.2394366197183095</c:v>
                </c:pt>
                <c:pt idx="4">
                  <c:v>2.5461254612546123</c:v>
                </c:pt>
                <c:pt idx="5">
                  <c:v>2.5484764542936289</c:v>
                </c:pt>
                <c:pt idx="6">
                  <c:v>2.7901334411645777</c:v>
                </c:pt>
                <c:pt idx="7">
                  <c:v>3.1458966565349544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23-4B9B-84B0-4BB4E1C0B945}"/>
            </c:ext>
          </c:extLst>
        </c:ser>
        <c:ser>
          <c:idx val="4"/>
          <c:order val="4"/>
          <c:tx>
            <c:strRef>
              <c:f>Análisis!$AA$222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Análisis!$BJ$225:$BJ$232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Análisis!$BM$225:$BM$232</c:f>
              <c:numCache>
                <c:formatCode>0.0000</c:formatCode>
                <c:ptCount val="8"/>
                <c:pt idx="0">
                  <c:v>3.7704918032786905</c:v>
                </c:pt>
                <c:pt idx="1">
                  <c:v>4.2201834862385379</c:v>
                </c:pt>
                <c:pt idx="2">
                  <c:v>4.4516129032258105</c:v>
                </c:pt>
                <c:pt idx="3">
                  <c:v>2.1613155833985913</c:v>
                </c:pt>
                <c:pt idx="4">
                  <c:v>2.329769274057401</c:v>
                </c:pt>
                <c:pt idx="5">
                  <c:v>2.7098674521354935</c:v>
                </c:pt>
                <c:pt idx="6">
                  <c:v>3.2078103207810327</c:v>
                </c:pt>
                <c:pt idx="7">
                  <c:v>3.6572438162544167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3-4B9B-84B0-4BB4E1C0B945}"/>
            </c:ext>
          </c:extLst>
        </c:ser>
        <c:ser>
          <c:idx val="5"/>
          <c:order val="5"/>
          <c:tx>
            <c:strRef>
              <c:f>Análisis!$AA$256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Análisis!$BJ$259:$BJ$266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Análisis!$BM$259:$BM$266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23-4B9B-84B0-4BB4E1C0B945}"/>
            </c:ext>
          </c:extLst>
        </c:ser>
        <c:ser>
          <c:idx val="6"/>
          <c:order val="6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Análisis!$BJ$295:$BJ$301</c:f>
              <c:numCache>
                <c:formatCode>0.0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Análisis!$BM$295:$BM$301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23-4B9B-84B0-4BB4E1C0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Análisis!$BW$86:$BW$98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Análisis!$BX$86:$BX$98</c:f>
              <c:numCache>
                <c:formatCode>0.0000</c:formatCode>
                <c:ptCount val="13"/>
                <c:pt idx="0">
                  <c:v>7.0185082201416567</c:v>
                </c:pt>
                <c:pt idx="1">
                  <c:v>6.5696304116356705</c:v>
                </c:pt>
                <c:pt idx="2">
                  <c:v>6.1207526031296844</c:v>
                </c:pt>
                <c:pt idx="3">
                  <c:v>5.6718747946236983</c:v>
                </c:pt>
                <c:pt idx="4">
                  <c:v>5.2229969861177121</c:v>
                </c:pt>
                <c:pt idx="5">
                  <c:v>4.7741191776117269</c:v>
                </c:pt>
                <c:pt idx="6">
                  <c:v>4.3252413691057399</c:v>
                </c:pt>
                <c:pt idx="7">
                  <c:v>3.8763635605997542</c:v>
                </c:pt>
                <c:pt idx="8">
                  <c:v>3.427485752093768</c:v>
                </c:pt>
                <c:pt idx="9">
                  <c:v>2.9786079435877824</c:v>
                </c:pt>
                <c:pt idx="10">
                  <c:v>2.5297301350817962</c:v>
                </c:pt>
                <c:pt idx="11">
                  <c:v>2.0808523265758101</c:v>
                </c:pt>
                <c:pt idx="12">
                  <c:v>1.631974518069824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23-4B9B-84B0-4BB4E1C0B945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Análisis!$BW$120:$BW$132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Análisis!$BX$120:$BX$132</c:f>
              <c:numCache>
                <c:formatCode>0.0000</c:formatCode>
                <c:ptCount val="13"/>
                <c:pt idx="0">
                  <c:v>2.6942530897748149</c:v>
                </c:pt>
                <c:pt idx="1">
                  <c:v>2.6716946396833263</c:v>
                </c:pt>
                <c:pt idx="2">
                  <c:v>2.6491361895918377</c:v>
                </c:pt>
                <c:pt idx="3">
                  <c:v>2.6265777395003487</c:v>
                </c:pt>
                <c:pt idx="4">
                  <c:v>2.6040192894088601</c:v>
                </c:pt>
                <c:pt idx="5">
                  <c:v>2.5814608393173715</c:v>
                </c:pt>
                <c:pt idx="6">
                  <c:v>2.5589023892258829</c:v>
                </c:pt>
                <c:pt idx="7">
                  <c:v>2.5363439391343943</c:v>
                </c:pt>
                <c:pt idx="8">
                  <c:v>2.5137854890429052</c:v>
                </c:pt>
                <c:pt idx="9">
                  <c:v>2.4912270389514166</c:v>
                </c:pt>
                <c:pt idx="10">
                  <c:v>2.468668588859928</c:v>
                </c:pt>
                <c:pt idx="11">
                  <c:v>2.4461101387684394</c:v>
                </c:pt>
                <c:pt idx="12">
                  <c:v>2.4235516886769508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23-4B9B-84B0-4BB4E1C0B945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Análisis!$BW$154:$BW$166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Análisis!$BX$154:$BX$166</c:f>
              <c:numCache>
                <c:formatCode>0.0000</c:formatCode>
                <c:ptCount val="13"/>
                <c:pt idx="0">
                  <c:v>2.586812594387073</c:v>
                </c:pt>
                <c:pt idx="1">
                  <c:v>2.5881119266116221</c:v>
                </c:pt>
                <c:pt idx="2">
                  <c:v>2.5894112588361717</c:v>
                </c:pt>
                <c:pt idx="3">
                  <c:v>2.5907105910607209</c:v>
                </c:pt>
                <c:pt idx="4">
                  <c:v>2.59200992328527</c:v>
                </c:pt>
                <c:pt idx="5">
                  <c:v>2.5933092555098192</c:v>
                </c:pt>
                <c:pt idx="6">
                  <c:v>2.5946085877343688</c:v>
                </c:pt>
                <c:pt idx="7">
                  <c:v>2.5959079199589179</c:v>
                </c:pt>
                <c:pt idx="8">
                  <c:v>2.597207252183467</c:v>
                </c:pt>
                <c:pt idx="9">
                  <c:v>2.5985065844080162</c:v>
                </c:pt>
                <c:pt idx="10">
                  <c:v>2.5998059166325658</c:v>
                </c:pt>
                <c:pt idx="11">
                  <c:v>2.6011052488571149</c:v>
                </c:pt>
                <c:pt idx="12">
                  <c:v>2.6024045810816641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23-4B9B-84B0-4BB4E1C0B945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Análisis!$BW$188:$BW$200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Análisis!$BX$188:$BX$200</c:f>
              <c:numCache>
                <c:formatCode>0.0000</c:formatCode>
                <c:ptCount val="13"/>
                <c:pt idx="0">
                  <c:v>4.2918515886843789</c:v>
                </c:pt>
                <c:pt idx="1">
                  <c:v>4.1425512118294101</c:v>
                </c:pt>
                <c:pt idx="2">
                  <c:v>3.9932508349744413</c:v>
                </c:pt>
                <c:pt idx="3">
                  <c:v>3.8439504581194721</c:v>
                </c:pt>
                <c:pt idx="4">
                  <c:v>3.6946500812645033</c:v>
                </c:pt>
                <c:pt idx="5">
                  <c:v>3.5453497044095346</c:v>
                </c:pt>
                <c:pt idx="6">
                  <c:v>3.3960493275545653</c:v>
                </c:pt>
                <c:pt idx="7">
                  <c:v>3.2467489506995966</c:v>
                </c:pt>
                <c:pt idx="8">
                  <c:v>3.0974485738446278</c:v>
                </c:pt>
                <c:pt idx="9">
                  <c:v>2.948148196989659</c:v>
                </c:pt>
                <c:pt idx="10">
                  <c:v>2.7988478201346902</c:v>
                </c:pt>
                <c:pt idx="11">
                  <c:v>2.649547443279721</c:v>
                </c:pt>
                <c:pt idx="12">
                  <c:v>2.5002470664247523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23-4B9B-84B0-4BB4E1C0B945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Análisis!$BW$222:$BW$234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Análisis!$BX$222:$BX$234</c:f>
              <c:numCache>
                <c:formatCode>0.0000</c:formatCode>
                <c:ptCount val="13"/>
                <c:pt idx="0">
                  <c:v>2.9787015667683114</c:v>
                </c:pt>
                <c:pt idx="1">
                  <c:v>2.9937111004716344</c:v>
                </c:pt>
                <c:pt idx="2">
                  <c:v>3.0087206341749568</c:v>
                </c:pt>
                <c:pt idx="3">
                  <c:v>3.0237301678782798</c:v>
                </c:pt>
                <c:pt idx="4">
                  <c:v>3.0387397015816027</c:v>
                </c:pt>
                <c:pt idx="5">
                  <c:v>3.0537492352849251</c:v>
                </c:pt>
                <c:pt idx="6">
                  <c:v>3.0687587689882481</c:v>
                </c:pt>
                <c:pt idx="7">
                  <c:v>3.0837683026915705</c:v>
                </c:pt>
                <c:pt idx="8">
                  <c:v>3.0987778363948935</c:v>
                </c:pt>
                <c:pt idx="9">
                  <c:v>3.1137873700982164</c:v>
                </c:pt>
                <c:pt idx="10">
                  <c:v>3.1287969038015389</c:v>
                </c:pt>
                <c:pt idx="11">
                  <c:v>3.1438064375048618</c:v>
                </c:pt>
                <c:pt idx="12">
                  <c:v>3.1588159712081847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223-4B9B-84B0-4BB4E1C0B945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Análisis!$BW$256:$BW$268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Análisis!$BX$256:$BX$268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223-4B9B-84B0-4BB4E1C0B945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Análisis!$BW$291:$BW$303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Análisis!$BX$291:$BX$303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223-4B9B-84B0-4BB4E1C0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t/qt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Cinética primer orden de cáscara tratada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Análisis!$AA$86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Análisis!$AQ$88:$AQ$96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2.2000000000000002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Análisis!$AR$88:$AR$96</c:f>
              <c:numCache>
                <c:formatCode>0.0000</c:formatCode>
                <c:ptCount val="9"/>
                <c:pt idx="0">
                  <c:v>0</c:v>
                </c:pt>
                <c:pt idx="1">
                  <c:v>8.9855072463768698E-2</c:v>
                </c:pt>
                <c:pt idx="2">
                  <c:v>0.16304347826086954</c:v>
                </c:pt>
                <c:pt idx="3">
                  <c:v>0.28043478260869609</c:v>
                </c:pt>
                <c:pt idx="4">
                  <c:v>0.31956521739130467</c:v>
                </c:pt>
                <c:pt idx="5">
                  <c:v>1.3630434782608696</c:v>
                </c:pt>
                <c:pt idx="6">
                  <c:v>1.8608695652173914</c:v>
                </c:pt>
                <c:pt idx="7">
                  <c:v>2.1804347826086961</c:v>
                </c:pt>
                <c:pt idx="8">
                  <c:v>2.3869565217391306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71-44FC-8F3A-DB967E0545E7}"/>
            </c:ext>
          </c:extLst>
        </c:ser>
        <c:ser>
          <c:idx val="1"/>
          <c:order val="1"/>
          <c:tx>
            <c:strRef>
              <c:f>Análisis!$AA$120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Análisis!$AQ$122:$AQ$130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2.25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Análisis!$AR$122:$AR$130</c:f>
              <c:numCache>
                <c:formatCode>0.0000</c:formatCode>
                <c:ptCount val="9"/>
                <c:pt idx="0">
                  <c:v>0</c:v>
                </c:pt>
                <c:pt idx="1">
                  <c:v>0.23333333333333217</c:v>
                </c:pt>
                <c:pt idx="2">
                  <c:v>0.45237681159420196</c:v>
                </c:pt>
                <c:pt idx="3">
                  <c:v>0.62753623188405716</c:v>
                </c:pt>
                <c:pt idx="4">
                  <c:v>0.76739130434782554</c:v>
                </c:pt>
                <c:pt idx="5">
                  <c:v>1.3057971014492744</c:v>
                </c:pt>
                <c:pt idx="6">
                  <c:v>1.7601449275362311</c:v>
                </c:pt>
                <c:pt idx="7">
                  <c:v>2.1514492753623182</c:v>
                </c:pt>
                <c:pt idx="8">
                  <c:v>2.3191304347826076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71-44FC-8F3A-DB967E0545E7}"/>
            </c:ext>
          </c:extLst>
        </c:ser>
        <c:ser>
          <c:idx val="2"/>
          <c:order val="2"/>
          <c:tx>
            <c:strRef>
              <c:f>Análisis!$AA$154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Análisis!$AQ$156:$AQ$164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Análisis!$AR$156:$AR$164</c:f>
              <c:numCache>
                <c:formatCode>0.0000</c:formatCode>
                <c:ptCount val="9"/>
                <c:pt idx="0">
                  <c:v>0</c:v>
                </c:pt>
                <c:pt idx="1">
                  <c:v>0.25869565217391255</c:v>
                </c:pt>
                <c:pt idx="2">
                  <c:v>0.38913043478260861</c:v>
                </c:pt>
                <c:pt idx="3">
                  <c:v>0.5115942028985504</c:v>
                </c:pt>
                <c:pt idx="4">
                  <c:v>0.52608695652173909</c:v>
                </c:pt>
                <c:pt idx="5">
                  <c:v>1.5210144927536229</c:v>
                </c:pt>
                <c:pt idx="6">
                  <c:v>1.7891304347826087</c:v>
                </c:pt>
                <c:pt idx="7">
                  <c:v>1.9862318840579709</c:v>
                </c:pt>
                <c:pt idx="8">
                  <c:v>2.1485507246376812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71-44FC-8F3A-DB967E0545E7}"/>
            </c:ext>
          </c:extLst>
        </c:ser>
        <c:ser>
          <c:idx val="9"/>
          <c:order val="3"/>
          <c:tx>
            <c:strRef>
              <c:f>Análisis!$AA$188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Análisis!$AQ$190:$AQ$198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Análisis!$AR$190:$AR$198</c:f>
              <c:numCache>
                <c:formatCode>0.0000</c:formatCode>
                <c:ptCount val="9"/>
                <c:pt idx="0">
                  <c:v>0</c:v>
                </c:pt>
                <c:pt idx="1">
                  <c:v>6.4492753623188653E-2</c:v>
                </c:pt>
                <c:pt idx="2">
                  <c:v>0.1644927536231883</c:v>
                </c:pt>
                <c:pt idx="3">
                  <c:v>0.29637681159420309</c:v>
                </c:pt>
                <c:pt idx="4">
                  <c:v>0.61739130434782619</c:v>
                </c:pt>
                <c:pt idx="5">
                  <c:v>1.1782608695652175</c:v>
                </c:pt>
                <c:pt idx="6">
                  <c:v>1.5695652173913044</c:v>
                </c:pt>
                <c:pt idx="7">
                  <c:v>1.7920289855072462</c:v>
                </c:pt>
                <c:pt idx="8">
                  <c:v>1.9072463768115941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71-44FC-8F3A-DB967E0545E7}"/>
            </c:ext>
          </c:extLst>
        </c:ser>
        <c:ser>
          <c:idx val="4"/>
          <c:order val="4"/>
          <c:tx>
            <c:strRef>
              <c:f>Análisis!$AA$222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Análisis!$AQ$224:$AQ$232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Análisis!$AR$224:$AR$232</c:f>
              <c:numCache>
                <c:formatCode>0.0000</c:formatCode>
                <c:ptCount val="9"/>
                <c:pt idx="0">
                  <c:v>0</c:v>
                </c:pt>
                <c:pt idx="1">
                  <c:v>0.13260869565217384</c:v>
                </c:pt>
                <c:pt idx="2">
                  <c:v>0.23695652173913012</c:v>
                </c:pt>
                <c:pt idx="3">
                  <c:v>0.33695652173913015</c:v>
                </c:pt>
                <c:pt idx="4">
                  <c:v>0.9253623188405794</c:v>
                </c:pt>
                <c:pt idx="5">
                  <c:v>1.2876811594202895</c:v>
                </c:pt>
                <c:pt idx="6">
                  <c:v>1.4760869565217389</c:v>
                </c:pt>
                <c:pt idx="7">
                  <c:v>1.5586956521739128</c:v>
                </c:pt>
                <c:pt idx="8">
                  <c:v>1.6405797101449275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71-44FC-8F3A-DB967E0545E7}"/>
            </c:ext>
          </c:extLst>
        </c:ser>
        <c:ser>
          <c:idx val="5"/>
          <c:order val="5"/>
          <c:tx>
            <c:strRef>
              <c:f>Análisis!$AA$256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Análisis!$AQ$258:$AQ$266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Análisis!$AR$258:$AR$266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71-44FC-8F3A-DB967E0545E7}"/>
            </c:ext>
          </c:extLst>
        </c:ser>
        <c:ser>
          <c:idx val="6"/>
          <c:order val="6"/>
          <c:tx>
            <c:strRef>
              <c:f>Análisis!$AA$291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Análisis!$AQ$293:$AQ$301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Análisis!$AR$293:$AR$301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scatterChart>
        <c:scatterStyle val="smoothMarker"/>
        <c:varyColors val="0"/>
        <c:ser>
          <c:idx val="7"/>
          <c:order val="7"/>
          <c:tx>
            <c:v>regresion lineal 9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Análisis!$BB$86:$BB$98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Análisis!$BD$86:$BD$98</c:f>
              <c:numCache>
                <c:formatCode>0.0000</c:formatCode>
                <c:ptCount val="13"/>
                <c:pt idx="0">
                  <c:v>0</c:v>
                </c:pt>
                <c:pt idx="1">
                  <c:v>0.3906953168723642</c:v>
                </c:pt>
                <c:pt idx="2">
                  <c:v>0.71744190688866416</c:v>
                </c:pt>
                <c:pt idx="3">
                  <c:v>0.99070685140336479</c:v>
                </c:pt>
                <c:pt idx="4">
                  <c:v>1.2192439874661996</c:v>
                </c:pt>
                <c:pt idx="5">
                  <c:v>1.4103743304106926</c:v>
                </c:pt>
                <c:pt idx="6">
                  <c:v>1.5702205970762364</c:v>
                </c:pt>
                <c:pt idx="7">
                  <c:v>1.703903342438821</c:v>
                </c:pt>
                <c:pt idx="8">
                  <c:v>1.8157049927399218</c:v>
                </c:pt>
                <c:pt idx="9">
                  <c:v>1.9092070297915043</c:v>
                </c:pt>
                <c:pt idx="10">
                  <c:v>1.9874047210532173</c:v>
                </c:pt>
                <c:pt idx="11">
                  <c:v>2.0528030707735425</c:v>
                </c:pt>
                <c:pt idx="12">
                  <c:v>2.1074970659175656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1-44FC-8F3A-DB967E0545E7}"/>
            </c:ext>
          </c:extLst>
        </c:ser>
        <c:ser>
          <c:idx val="3"/>
          <c:order val="8"/>
          <c:tx>
            <c:v>Regresión lineal 8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Análisis!$BB$120:$BB$132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Análisis!$BD$120:$BD$132</c:f>
              <c:numCache>
                <c:formatCode>0.0000</c:formatCode>
                <c:ptCount val="13"/>
                <c:pt idx="0">
                  <c:v>0</c:v>
                </c:pt>
                <c:pt idx="1">
                  <c:v>0.40441713047029609</c:v>
                </c:pt>
                <c:pt idx="2">
                  <c:v>0.73831075223024234</c:v>
                </c:pt>
                <c:pt idx="3">
                  <c:v>1.0139789726202353</c:v>
                </c:pt>
                <c:pt idx="4">
                  <c:v>1.2415753170260626</c:v>
                </c:pt>
                <c:pt idx="5">
                  <c:v>1.4294827077061096</c:v>
                </c:pt>
                <c:pt idx="6">
                  <c:v>1.5846222270352261</c:v>
                </c:pt>
                <c:pt idx="7">
                  <c:v>1.712708037660156</c:v>
                </c:pt>
                <c:pt idx="8">
                  <c:v>1.8184578488906613</c:v>
                </c:pt>
                <c:pt idx="9">
                  <c:v>1.9057666813110956</c:v>
                </c:pt>
                <c:pt idx="10">
                  <c:v>1.9778503297821441</c:v>
                </c:pt>
                <c:pt idx="11">
                  <c:v>2.0373638089210728</c:v>
                </c:pt>
                <c:pt idx="12">
                  <c:v>2.0864991436931772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71-44FC-8F3A-DB967E0545E7}"/>
            </c:ext>
          </c:extLst>
        </c:ser>
        <c:ser>
          <c:idx val="8"/>
          <c:order val="9"/>
          <c:tx>
            <c:v>Regresión lineal 7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Análisis!$BB$154:$BB$166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Análisis!$BD$154:$BD$166</c:f>
              <c:numCache>
                <c:formatCode>0.0000</c:formatCode>
                <c:ptCount val="13"/>
                <c:pt idx="0">
                  <c:v>0</c:v>
                </c:pt>
                <c:pt idx="1">
                  <c:v>0.41968896279823048</c:v>
                </c:pt>
                <c:pt idx="2">
                  <c:v>0.75739762907618313</c:v>
                </c:pt>
                <c:pt idx="3">
                  <c:v>1.0291396890027458</c:v>
                </c:pt>
                <c:pt idx="4">
                  <c:v>1.2478007851096318</c:v>
                </c:pt>
                <c:pt idx="5">
                  <c:v>1.4237495321073761</c:v>
                </c:pt>
                <c:pt idx="6">
                  <c:v>1.56532918263169</c:v>
                </c:pt>
                <c:pt idx="7">
                  <c:v>1.6792532530477402</c:v>
                </c:pt>
                <c:pt idx="8">
                  <c:v>1.7709238693552178</c:v>
                </c:pt>
                <c:pt idx="9">
                  <c:v>1.8446879287283011</c:v>
                </c:pt>
                <c:pt idx="10">
                  <c:v>1.9040432235257667</c:v>
                </c:pt>
                <c:pt idx="11">
                  <c:v>1.9518043018942335</c:v>
                </c:pt>
                <c:pt idx="12">
                  <c:v>1.9902359298509735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71-44FC-8F3A-DB967E0545E7}"/>
            </c:ext>
          </c:extLst>
        </c:ser>
        <c:ser>
          <c:idx val="10"/>
          <c:order val="10"/>
          <c:tx>
            <c:v>Regresión lineal 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Análisis!$BB$188:$BB$200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Análisis!$BD$188:$BD$200</c:f>
              <c:numCache>
                <c:formatCode>0.0000</c:formatCode>
                <c:ptCount val="13"/>
                <c:pt idx="0">
                  <c:v>0</c:v>
                </c:pt>
                <c:pt idx="1">
                  <c:v>0.21916651036580065</c:v>
                </c:pt>
                <c:pt idx="2">
                  <c:v>0.4131480420891343</c:v>
                </c:pt>
                <c:pt idx="3">
                  <c:v>0.58483866483494584</c:v>
                </c:pt>
                <c:pt idx="4">
                  <c:v>0.73679988339510849</c:v>
                </c:pt>
                <c:pt idx="5">
                  <c:v>0.87129885356005188</c:v>
                </c:pt>
                <c:pt idx="6">
                  <c:v>0.99034220650782012</c:v>
                </c:pt>
                <c:pt idx="7">
                  <c:v>1.0957059863469358</c:v>
                </c:pt>
                <c:pt idx="8">
                  <c:v>1.1889621474604135</c:v>
                </c:pt>
                <c:pt idx="9">
                  <c:v>1.2715020069728784</c:v>
                </c:pt>
                <c:pt idx="10">
                  <c:v>1.3445570022353075</c:v>
                </c:pt>
                <c:pt idx="11">
                  <c:v>1.4092170630146403</c:v>
                </c:pt>
                <c:pt idx="12">
                  <c:v>1.4664468724885606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71-44FC-8F3A-DB967E0545E7}"/>
            </c:ext>
          </c:extLst>
        </c:ser>
        <c:ser>
          <c:idx val="11"/>
          <c:order val="11"/>
          <c:tx>
            <c:v>Regresión lineal 5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Análisis!$BB$222:$BB$234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Análisis!$BD$222:$BD$234</c:f>
              <c:numCache>
                <c:formatCode>0.0000</c:formatCode>
                <c:ptCount val="13"/>
                <c:pt idx="0">
                  <c:v>0</c:v>
                </c:pt>
                <c:pt idx="1">
                  <c:v>0.38765621298982317</c:v>
                </c:pt>
                <c:pt idx="2">
                  <c:v>0.68371228089657943</c:v>
                </c:pt>
                <c:pt idx="3">
                  <c:v>0.90981260486252302</c:v>
                </c:pt>
                <c:pt idx="4">
                  <c:v>1.0824871825496303</c:v>
                </c:pt>
                <c:pt idx="5">
                  <c:v>1.2143601018644739</c:v>
                </c:pt>
                <c:pt idx="6">
                  <c:v>1.3150724770244777</c:v>
                </c:pt>
                <c:pt idx="7">
                  <c:v>1.3919873020171152</c:v>
                </c:pt>
                <c:pt idx="8">
                  <c:v>1.4507277526742399</c:v>
                </c:pt>
                <c:pt idx="9">
                  <c:v>1.4955882921571342</c:v>
                </c:pt>
                <c:pt idx="10">
                  <c:v>1.5298486354160468</c:v>
                </c:pt>
                <c:pt idx="11">
                  <c:v>1.5560135262922719</c:v>
                </c:pt>
                <c:pt idx="12">
                  <c:v>1.5759958571577595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C71-44FC-8F3A-DB967E0545E7}"/>
            </c:ext>
          </c:extLst>
        </c:ser>
        <c:ser>
          <c:idx val="12"/>
          <c:order val="12"/>
          <c:tx>
            <c:v>Regresión lineal 4</c:v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Análisis!$BB$256:$BB$268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Análisis!$BD$256:$BD$268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C71-44FC-8F3A-DB967E0545E7}"/>
            </c:ext>
          </c:extLst>
        </c:ser>
        <c:ser>
          <c:idx val="13"/>
          <c:order val="13"/>
          <c:tx>
            <c:v>Regresión lineal 3</c:v>
          </c:tx>
          <c:spPr>
            <a:ln w="19050" cap="rnd">
              <a:solidFill>
                <a:srgbClr val="FF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Análisis!$BB$291:$BB$303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Análisis!$BD$291:$BD$303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C71-44FC-8F3A-DB967E05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33440"/>
        <c:axId val="700041760"/>
      </c:scatterChart>
      <c:valAx>
        <c:axId val="70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41760"/>
        <c:crosses val="autoZero"/>
        <c:crossBetween val="midCat"/>
      </c:valAx>
      <c:valAx>
        <c:axId val="700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0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'[3](C)=8'!$AO$6:$AO$216</c:f>
              <c:numCache>
                <c:formatCode>General</c:formatCode>
                <c:ptCount val="211"/>
                <c:pt idx="0">
                  <c:v>0.49333333333333335</c:v>
                </c:pt>
                <c:pt idx="1">
                  <c:v>1.0230000000000001</c:v>
                </c:pt>
                <c:pt idx="2">
                  <c:v>1.6533333333333333</c:v>
                </c:pt>
                <c:pt idx="3">
                  <c:v>2.6576666666666666</c:v>
                </c:pt>
                <c:pt idx="4">
                  <c:v>1.671</c:v>
                </c:pt>
                <c:pt idx="5">
                  <c:v>0.98966666666666658</c:v>
                </c:pt>
                <c:pt idx="6">
                  <c:v>1.4136666666666666</c:v>
                </c:pt>
                <c:pt idx="7">
                  <c:v>0.90099999999999991</c:v>
                </c:pt>
                <c:pt idx="8">
                  <c:v>0.49</c:v>
                </c:pt>
                <c:pt idx="9">
                  <c:v>0.45666666666666672</c:v>
                </c:pt>
                <c:pt idx="10">
                  <c:v>0.432</c:v>
                </c:pt>
                <c:pt idx="11">
                  <c:v>0.41733333333333333</c:v>
                </c:pt>
                <c:pt idx="12">
                  <c:v>0.12866666666666668</c:v>
                </c:pt>
                <c:pt idx="13">
                  <c:v>5.7333333333333326E-2</c:v>
                </c:pt>
                <c:pt idx="14">
                  <c:v>5.5333333333333339E-2</c:v>
                </c:pt>
                <c:pt idx="15">
                  <c:v>8.3000000000000004E-2</c:v>
                </c:pt>
                <c:pt idx="16">
                  <c:v>0.13300000000000001</c:v>
                </c:pt>
                <c:pt idx="17">
                  <c:v>0.18966666666666665</c:v>
                </c:pt>
                <c:pt idx="18">
                  <c:v>0.23799999999999999</c:v>
                </c:pt>
                <c:pt idx="19">
                  <c:v>0.27100000000000002</c:v>
                </c:pt>
                <c:pt idx="20">
                  <c:v>0.30066666666666664</c:v>
                </c:pt>
                <c:pt idx="21">
                  <c:v>0.33500000000000002</c:v>
                </c:pt>
                <c:pt idx="22">
                  <c:v>0.38466666666666666</c:v>
                </c:pt>
                <c:pt idx="23">
                  <c:v>0.41333333333333333</c:v>
                </c:pt>
                <c:pt idx="24">
                  <c:v>0.34766666666666662</c:v>
                </c:pt>
                <c:pt idx="25">
                  <c:v>0.23133333333333336</c:v>
                </c:pt>
                <c:pt idx="26">
                  <c:v>0.14799999999999999</c:v>
                </c:pt>
                <c:pt idx="27">
                  <c:v>9.2333333333333337E-2</c:v>
                </c:pt>
                <c:pt idx="28">
                  <c:v>0.02</c:v>
                </c:pt>
                <c:pt idx="29">
                  <c:v>-5.8999999999999997E-2</c:v>
                </c:pt>
                <c:pt idx="30">
                  <c:v>-8.533333333333333E-2</c:v>
                </c:pt>
                <c:pt idx="31">
                  <c:v>-5.9333333333333328E-2</c:v>
                </c:pt>
                <c:pt idx="32">
                  <c:v>-6.0999999999999999E-2</c:v>
                </c:pt>
                <c:pt idx="33">
                  <c:v>-0.17133333333333334</c:v>
                </c:pt>
                <c:pt idx="34">
                  <c:v>-0.32433333333333336</c:v>
                </c:pt>
                <c:pt idx="35">
                  <c:v>-0.43733333333333335</c:v>
                </c:pt>
                <c:pt idx="36">
                  <c:v>-0.49433333333333335</c:v>
                </c:pt>
                <c:pt idx="37">
                  <c:v>-0.5013333333333333</c:v>
                </c:pt>
                <c:pt idx="38">
                  <c:v>-0.47533333333333333</c:v>
                </c:pt>
                <c:pt idx="39">
                  <c:v>-0.42599999999999999</c:v>
                </c:pt>
                <c:pt idx="40">
                  <c:v>-0.36499999999999999</c:v>
                </c:pt>
                <c:pt idx="41">
                  <c:v>-0.29233333333333333</c:v>
                </c:pt>
                <c:pt idx="42">
                  <c:v>-0.21433333333333335</c:v>
                </c:pt>
                <c:pt idx="43">
                  <c:v>-0.12566666666666668</c:v>
                </c:pt>
                <c:pt idx="44">
                  <c:v>-3.0333333333333334E-2</c:v>
                </c:pt>
                <c:pt idx="45">
                  <c:v>7.2999999999999995E-2</c:v>
                </c:pt>
                <c:pt idx="46">
                  <c:v>0.18833333333333332</c:v>
                </c:pt>
                <c:pt idx="47">
                  <c:v>0.30933333333333329</c:v>
                </c:pt>
                <c:pt idx="48">
                  <c:v>0.4326666666666667</c:v>
                </c:pt>
                <c:pt idx="49">
                  <c:v>0.55366666666666675</c:v>
                </c:pt>
                <c:pt idx="50">
                  <c:v>0.67433333333333334</c:v>
                </c:pt>
                <c:pt idx="51">
                  <c:v>0.80466666666666675</c:v>
                </c:pt>
                <c:pt idx="52">
                  <c:v>0.94699999999999995</c:v>
                </c:pt>
                <c:pt idx="53">
                  <c:v>1.1050000000000002</c:v>
                </c:pt>
                <c:pt idx="54">
                  <c:v>1.2676666666666667</c:v>
                </c:pt>
                <c:pt idx="55">
                  <c:v>1.415</c:v>
                </c:pt>
                <c:pt idx="56">
                  <c:v>1.5269999999999999</c:v>
                </c:pt>
                <c:pt idx="57">
                  <c:v>1.5883333333333332</c:v>
                </c:pt>
                <c:pt idx="58">
                  <c:v>1.6239999999999999</c:v>
                </c:pt>
                <c:pt idx="59">
                  <c:v>1.6769999999999998</c:v>
                </c:pt>
                <c:pt idx="60">
                  <c:v>1.7670000000000001</c:v>
                </c:pt>
                <c:pt idx="61">
                  <c:v>1.8760000000000001</c:v>
                </c:pt>
                <c:pt idx="62">
                  <c:v>1.9826666666666668</c:v>
                </c:pt>
                <c:pt idx="63">
                  <c:v>2.0626666666666669</c:v>
                </c:pt>
                <c:pt idx="64">
                  <c:v>2.052</c:v>
                </c:pt>
                <c:pt idx="65">
                  <c:v>1.9343333333333332</c:v>
                </c:pt>
                <c:pt idx="66">
                  <c:v>1.7226666666666668</c:v>
                </c:pt>
                <c:pt idx="67">
                  <c:v>1.4903333333333333</c:v>
                </c:pt>
                <c:pt idx="68">
                  <c:v>1.3089999999999999</c:v>
                </c:pt>
                <c:pt idx="69">
                  <c:v>1.1653333333333333</c:v>
                </c:pt>
                <c:pt idx="70">
                  <c:v>1.0296666666666667</c:v>
                </c:pt>
                <c:pt idx="71">
                  <c:v>0.89266666666666661</c:v>
                </c:pt>
                <c:pt idx="72">
                  <c:v>0.76733333333333331</c:v>
                </c:pt>
                <c:pt idx="73">
                  <c:v>0.66700000000000015</c:v>
                </c:pt>
                <c:pt idx="74">
                  <c:v>0.60433333333333339</c:v>
                </c:pt>
                <c:pt idx="75">
                  <c:v>0.57233333333333336</c:v>
                </c:pt>
                <c:pt idx="76">
                  <c:v>0.54533333333333334</c:v>
                </c:pt>
                <c:pt idx="77">
                  <c:v>0.51533333333333342</c:v>
                </c:pt>
                <c:pt idx="78">
                  <c:v>0.49333333333333335</c:v>
                </c:pt>
                <c:pt idx="79">
                  <c:v>0.46433333333333332</c:v>
                </c:pt>
                <c:pt idx="80">
                  <c:v>0.42199999999999999</c:v>
                </c:pt>
                <c:pt idx="81">
                  <c:v>0.39033333333333337</c:v>
                </c:pt>
                <c:pt idx="82">
                  <c:v>0.38466666666666666</c:v>
                </c:pt>
                <c:pt idx="83">
                  <c:v>0.40000000000000008</c:v>
                </c:pt>
                <c:pt idx="84">
                  <c:v>0.41966666666666663</c:v>
                </c:pt>
                <c:pt idx="85">
                  <c:v>0.43733333333333335</c:v>
                </c:pt>
                <c:pt idx="86">
                  <c:v>0.44700000000000001</c:v>
                </c:pt>
                <c:pt idx="87">
                  <c:v>0.4326666666666667</c:v>
                </c:pt>
                <c:pt idx="88">
                  <c:v>0.39133333333333331</c:v>
                </c:pt>
                <c:pt idx="89">
                  <c:v>0.34466666666666662</c:v>
                </c:pt>
                <c:pt idx="90">
                  <c:v>0.312</c:v>
                </c:pt>
                <c:pt idx="91">
                  <c:v>0.30666666666666664</c:v>
                </c:pt>
                <c:pt idx="92">
                  <c:v>0.32033333333333336</c:v>
                </c:pt>
                <c:pt idx="93">
                  <c:v>0.33133333333333331</c:v>
                </c:pt>
                <c:pt idx="94">
                  <c:v>0.3173333333333333</c:v>
                </c:pt>
                <c:pt idx="95">
                  <c:v>0.27800000000000002</c:v>
                </c:pt>
                <c:pt idx="96">
                  <c:v>0.23533333333333331</c:v>
                </c:pt>
                <c:pt idx="97">
                  <c:v>0.20066666666666669</c:v>
                </c:pt>
                <c:pt idx="98">
                  <c:v>0.17466666666666666</c:v>
                </c:pt>
                <c:pt idx="99">
                  <c:v>0.15933333333333333</c:v>
                </c:pt>
                <c:pt idx="100">
                  <c:v>0.16433333333333333</c:v>
                </c:pt>
                <c:pt idx="101">
                  <c:v>0.19400000000000003</c:v>
                </c:pt>
                <c:pt idx="102">
                  <c:v>0.23599999999999999</c:v>
                </c:pt>
                <c:pt idx="103">
                  <c:v>0.29199999999999998</c:v>
                </c:pt>
                <c:pt idx="104">
                  <c:v>0.373</c:v>
                </c:pt>
                <c:pt idx="105">
                  <c:v>0.432</c:v>
                </c:pt>
                <c:pt idx="106">
                  <c:v>0.39933333333333332</c:v>
                </c:pt>
                <c:pt idx="107">
                  <c:v>0.29033333333333333</c:v>
                </c:pt>
                <c:pt idx="108">
                  <c:v>0.17766666666666664</c:v>
                </c:pt>
                <c:pt idx="109">
                  <c:v>0.10066666666666668</c:v>
                </c:pt>
                <c:pt idx="110">
                  <c:v>4.8666666666666671E-2</c:v>
                </c:pt>
                <c:pt idx="111">
                  <c:v>1.6666666666666666E-2</c:v>
                </c:pt>
                <c:pt idx="112">
                  <c:v>-2.6666666666666666E-3</c:v>
                </c:pt>
                <c:pt idx="113">
                  <c:v>-1.2666666666666666E-2</c:v>
                </c:pt>
                <c:pt idx="114">
                  <c:v>-1.8000000000000002E-2</c:v>
                </c:pt>
                <c:pt idx="115">
                  <c:v>-2.0666666666666667E-2</c:v>
                </c:pt>
                <c:pt idx="116">
                  <c:v>-2.2666666666666668E-2</c:v>
                </c:pt>
                <c:pt idx="117">
                  <c:v>-2.3333333333333334E-2</c:v>
                </c:pt>
                <c:pt idx="118">
                  <c:v>-2.1666666666666667E-2</c:v>
                </c:pt>
                <c:pt idx="119">
                  <c:v>-2.2333333333333334E-2</c:v>
                </c:pt>
                <c:pt idx="120">
                  <c:v>-2.1666666666666667E-2</c:v>
                </c:pt>
                <c:pt idx="121">
                  <c:v>-2.1666666666666667E-2</c:v>
                </c:pt>
                <c:pt idx="122">
                  <c:v>-2.0666666666666667E-2</c:v>
                </c:pt>
                <c:pt idx="123">
                  <c:v>-2.0666666666666667E-2</c:v>
                </c:pt>
                <c:pt idx="124">
                  <c:v>-1.9666666666666666E-2</c:v>
                </c:pt>
                <c:pt idx="125">
                  <c:v>-1.8666666666666665E-2</c:v>
                </c:pt>
                <c:pt idx="126">
                  <c:v>-1.7666666666666667E-2</c:v>
                </c:pt>
                <c:pt idx="127">
                  <c:v>-1.7666666666666667E-2</c:v>
                </c:pt>
                <c:pt idx="128">
                  <c:v>-1.8666666666666665E-2</c:v>
                </c:pt>
                <c:pt idx="129">
                  <c:v>-1.8666666666666665E-2</c:v>
                </c:pt>
                <c:pt idx="130">
                  <c:v>-1.7666666666666667E-2</c:v>
                </c:pt>
                <c:pt idx="131">
                  <c:v>-1.7666666666666667E-2</c:v>
                </c:pt>
                <c:pt idx="132">
                  <c:v>-1.6666666666666666E-2</c:v>
                </c:pt>
                <c:pt idx="133">
                  <c:v>-1.4666666666666666E-2</c:v>
                </c:pt>
                <c:pt idx="134">
                  <c:v>-1.3666666666666666E-2</c:v>
                </c:pt>
                <c:pt idx="135">
                  <c:v>-1.3666666666666666E-2</c:v>
                </c:pt>
                <c:pt idx="136">
                  <c:v>-1.4333333333333332E-2</c:v>
                </c:pt>
                <c:pt idx="137">
                  <c:v>-1.4666666666666666E-2</c:v>
                </c:pt>
                <c:pt idx="138">
                  <c:v>-1.4666666666666666E-2</c:v>
                </c:pt>
                <c:pt idx="139">
                  <c:v>-1.2999999999999999E-2</c:v>
                </c:pt>
                <c:pt idx="140">
                  <c:v>-1.1000000000000001E-2</c:v>
                </c:pt>
                <c:pt idx="141">
                  <c:v>-1.0333333333333333E-2</c:v>
                </c:pt>
                <c:pt idx="142">
                  <c:v>-1.1666666666666665E-2</c:v>
                </c:pt>
                <c:pt idx="143">
                  <c:v>-1.3666666666666666E-2</c:v>
                </c:pt>
                <c:pt idx="144">
                  <c:v>-1.4666666666666666E-2</c:v>
                </c:pt>
                <c:pt idx="145">
                  <c:v>-1.4333333333333332E-2</c:v>
                </c:pt>
                <c:pt idx="146">
                  <c:v>-1.3999999999999999E-2</c:v>
                </c:pt>
                <c:pt idx="147">
                  <c:v>-1.2666666666666666E-2</c:v>
                </c:pt>
                <c:pt idx="148">
                  <c:v>-1.0666666666666666E-2</c:v>
                </c:pt>
                <c:pt idx="149">
                  <c:v>-9.0000000000000011E-3</c:v>
                </c:pt>
                <c:pt idx="150">
                  <c:v>-1.0333333333333333E-2</c:v>
                </c:pt>
                <c:pt idx="151">
                  <c:v>-1.1999999999999999E-2</c:v>
                </c:pt>
                <c:pt idx="152">
                  <c:v>-1.2333333333333333E-2</c:v>
                </c:pt>
                <c:pt idx="153">
                  <c:v>-1.4333333333333332E-2</c:v>
                </c:pt>
                <c:pt idx="154">
                  <c:v>-1.3666666666666667E-2</c:v>
                </c:pt>
                <c:pt idx="155">
                  <c:v>-1.1999999999999999E-2</c:v>
                </c:pt>
                <c:pt idx="156">
                  <c:v>-9.0000000000000011E-3</c:v>
                </c:pt>
                <c:pt idx="157">
                  <c:v>-7.6666666666666662E-3</c:v>
                </c:pt>
                <c:pt idx="158">
                  <c:v>-0.01</c:v>
                </c:pt>
                <c:pt idx="159">
                  <c:v>-1.2999999999999999E-2</c:v>
                </c:pt>
                <c:pt idx="160">
                  <c:v>-1.4666666666666666E-2</c:v>
                </c:pt>
                <c:pt idx="161">
                  <c:v>-1.5333333333333332E-2</c:v>
                </c:pt>
                <c:pt idx="162">
                  <c:v>-1.5333333333333332E-2</c:v>
                </c:pt>
                <c:pt idx="163">
                  <c:v>-1.4999999999999999E-2</c:v>
                </c:pt>
                <c:pt idx="164">
                  <c:v>-1.4666666666666666E-2</c:v>
                </c:pt>
                <c:pt idx="165">
                  <c:v>-1.3999999999999999E-2</c:v>
                </c:pt>
                <c:pt idx="166">
                  <c:v>-1.3999999999999999E-2</c:v>
                </c:pt>
                <c:pt idx="167">
                  <c:v>-1.2999999999999999E-2</c:v>
                </c:pt>
                <c:pt idx="168">
                  <c:v>-1.2666666666666666E-2</c:v>
                </c:pt>
                <c:pt idx="169">
                  <c:v>-1.2666666666666666E-2</c:v>
                </c:pt>
                <c:pt idx="170">
                  <c:v>-1.1666666666666665E-2</c:v>
                </c:pt>
                <c:pt idx="171">
                  <c:v>-1.2666666666666666E-2</c:v>
                </c:pt>
                <c:pt idx="172">
                  <c:v>-1.2999999999999999E-2</c:v>
                </c:pt>
                <c:pt idx="173">
                  <c:v>-1.3999999999999999E-2</c:v>
                </c:pt>
                <c:pt idx="174">
                  <c:v>-1.4666666666666666E-2</c:v>
                </c:pt>
                <c:pt idx="175">
                  <c:v>-1.4666666666666666E-2</c:v>
                </c:pt>
                <c:pt idx="176">
                  <c:v>-1.4666666666666666E-2</c:v>
                </c:pt>
                <c:pt idx="177">
                  <c:v>-1.4666666666666666E-2</c:v>
                </c:pt>
                <c:pt idx="178">
                  <c:v>-1.4666666666666666E-2</c:v>
                </c:pt>
                <c:pt idx="179">
                  <c:v>-1.4666666666666666E-2</c:v>
                </c:pt>
                <c:pt idx="180">
                  <c:v>-1.4333333333333332E-2</c:v>
                </c:pt>
                <c:pt idx="181">
                  <c:v>-1.3999999999999999E-2</c:v>
                </c:pt>
                <c:pt idx="182">
                  <c:v>-1.3666666666666667E-2</c:v>
                </c:pt>
                <c:pt idx="183">
                  <c:v>-1.3666666666666667E-2</c:v>
                </c:pt>
                <c:pt idx="184">
                  <c:v>-1.2999999999999999E-2</c:v>
                </c:pt>
                <c:pt idx="185">
                  <c:v>-1.2333333333333333E-2</c:v>
                </c:pt>
                <c:pt idx="186">
                  <c:v>-1.1999999999999999E-2</c:v>
                </c:pt>
                <c:pt idx="187">
                  <c:v>-1.1000000000000001E-2</c:v>
                </c:pt>
                <c:pt idx="188">
                  <c:v>-1.1000000000000001E-2</c:v>
                </c:pt>
                <c:pt idx="189">
                  <c:v>-0.01</c:v>
                </c:pt>
                <c:pt idx="190">
                  <c:v>-1.1000000000000001E-2</c:v>
                </c:pt>
                <c:pt idx="191">
                  <c:v>-1.1666666666666667E-2</c:v>
                </c:pt>
                <c:pt idx="192">
                  <c:v>-1.1999999999999999E-2</c:v>
                </c:pt>
                <c:pt idx="193">
                  <c:v>-1.2999999999999999E-2</c:v>
                </c:pt>
                <c:pt idx="194">
                  <c:v>-1.3666666666666667E-2</c:v>
                </c:pt>
                <c:pt idx="195">
                  <c:v>-1.3999999999999999E-2</c:v>
                </c:pt>
                <c:pt idx="196">
                  <c:v>-1.3999999999999999E-2</c:v>
                </c:pt>
                <c:pt idx="197">
                  <c:v>-1.3999999999999999E-2</c:v>
                </c:pt>
                <c:pt idx="198">
                  <c:v>-1.4333333333333332E-2</c:v>
                </c:pt>
                <c:pt idx="199">
                  <c:v>-1.4333333333333332E-2</c:v>
                </c:pt>
                <c:pt idx="200">
                  <c:v>-1.4333333333333332E-2</c:v>
                </c:pt>
                <c:pt idx="201">
                  <c:v>-1.4333333333333332E-2</c:v>
                </c:pt>
                <c:pt idx="202">
                  <c:v>-1.4333333333333332E-2</c:v>
                </c:pt>
                <c:pt idx="203">
                  <c:v>-1.4333333333333332E-2</c:v>
                </c:pt>
                <c:pt idx="204">
                  <c:v>-1.4333333333333332E-2</c:v>
                </c:pt>
                <c:pt idx="205">
                  <c:v>-1.4333333333333332E-2</c:v>
                </c:pt>
                <c:pt idx="206">
                  <c:v>-1.4333333333333332E-2</c:v>
                </c:pt>
                <c:pt idx="207">
                  <c:v>-1.4333333333333332E-2</c:v>
                </c:pt>
                <c:pt idx="208">
                  <c:v>-1.4E-2</c:v>
                </c:pt>
                <c:pt idx="209">
                  <c:v>-1.3666666666666667E-2</c:v>
                </c:pt>
                <c:pt idx="210">
                  <c:v>-1.3666666666666667E-2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6-4822-8AF1-5518E5222754}"/>
            </c:ext>
          </c:extLst>
        </c:ser>
        <c:ser>
          <c:idx val="1"/>
          <c:order val="1"/>
          <c:marker>
            <c:symbol val="none"/>
          </c:marker>
          <c:val>
            <c:numRef>
              <c:f>'[3](C)=8'!$AP$6:$AP$216</c:f>
              <c:numCache>
                <c:formatCode>General</c:formatCode>
                <c:ptCount val="211"/>
                <c:pt idx="0">
                  <c:v>0.4383333333333333</c:v>
                </c:pt>
                <c:pt idx="1">
                  <c:v>0.86666666666666659</c:v>
                </c:pt>
                <c:pt idx="2">
                  <c:v>1.0999999999999999</c:v>
                </c:pt>
                <c:pt idx="3">
                  <c:v>0.63966666666666672</c:v>
                </c:pt>
                <c:pt idx="4">
                  <c:v>0.98833333333333329</c:v>
                </c:pt>
                <c:pt idx="5">
                  <c:v>1.7023333333333335</c:v>
                </c:pt>
                <c:pt idx="6">
                  <c:v>1.3526666666666667</c:v>
                </c:pt>
                <c:pt idx="7">
                  <c:v>0.39100000000000001</c:v>
                </c:pt>
                <c:pt idx="8">
                  <c:v>0.52</c:v>
                </c:pt>
                <c:pt idx="9">
                  <c:v>0.78066666666666673</c:v>
                </c:pt>
                <c:pt idx="10">
                  <c:v>0.35266666666666668</c:v>
                </c:pt>
                <c:pt idx="11">
                  <c:v>0.375</c:v>
                </c:pt>
                <c:pt idx="12">
                  <c:v>0.20199999999999999</c:v>
                </c:pt>
                <c:pt idx="13">
                  <c:v>7.5666666666666674E-2</c:v>
                </c:pt>
                <c:pt idx="14">
                  <c:v>2.5999999999999999E-2</c:v>
                </c:pt>
                <c:pt idx="15">
                  <c:v>4.5666666666666668E-2</c:v>
                </c:pt>
                <c:pt idx="16">
                  <c:v>8.433333333333333E-2</c:v>
                </c:pt>
                <c:pt idx="17">
                  <c:v>0.12766666666666668</c:v>
                </c:pt>
                <c:pt idx="18">
                  <c:v>0.15966666666666665</c:v>
                </c:pt>
                <c:pt idx="19">
                  <c:v>0.18933333333333335</c:v>
                </c:pt>
                <c:pt idx="20">
                  <c:v>0.20333333333333334</c:v>
                </c:pt>
                <c:pt idx="21">
                  <c:v>0.23133333333333331</c:v>
                </c:pt>
                <c:pt idx="22">
                  <c:v>0.27366666666666667</c:v>
                </c:pt>
                <c:pt idx="23">
                  <c:v>0.29266666666666669</c:v>
                </c:pt>
                <c:pt idx="24">
                  <c:v>0.23666666666666666</c:v>
                </c:pt>
                <c:pt idx="25">
                  <c:v>0.13833333333333331</c:v>
                </c:pt>
                <c:pt idx="26">
                  <c:v>6.2E-2</c:v>
                </c:pt>
                <c:pt idx="27">
                  <c:v>1.2000000000000002E-2</c:v>
                </c:pt>
                <c:pt idx="28">
                  <c:v>-4.8000000000000008E-2</c:v>
                </c:pt>
                <c:pt idx="29">
                  <c:v>-0.11699999999999999</c:v>
                </c:pt>
                <c:pt idx="30">
                  <c:v>-0.13966666666666666</c:v>
                </c:pt>
                <c:pt idx="31">
                  <c:v>-0.11799999999999999</c:v>
                </c:pt>
                <c:pt idx="32">
                  <c:v>-0.12</c:v>
                </c:pt>
                <c:pt idx="33">
                  <c:v>-0.20733333333333334</c:v>
                </c:pt>
                <c:pt idx="34">
                  <c:v>-0.33533333333333326</c:v>
                </c:pt>
                <c:pt idx="35">
                  <c:v>-0.4336666666666667</c:v>
                </c:pt>
                <c:pt idx="36">
                  <c:v>-0.48466666666666663</c:v>
                </c:pt>
                <c:pt idx="37">
                  <c:v>-0.4916666666666667</c:v>
                </c:pt>
                <c:pt idx="38">
                  <c:v>-0.47033333333333333</c:v>
                </c:pt>
                <c:pt idx="39">
                  <c:v>-0.4283333333333334</c:v>
                </c:pt>
                <c:pt idx="40">
                  <c:v>-0.375</c:v>
                </c:pt>
                <c:pt idx="41">
                  <c:v>-0.312</c:v>
                </c:pt>
                <c:pt idx="42">
                  <c:v>-0.24566666666666667</c:v>
                </c:pt>
                <c:pt idx="43">
                  <c:v>-0.17</c:v>
                </c:pt>
                <c:pt idx="44">
                  <c:v>-8.7333333333333332E-2</c:v>
                </c:pt>
                <c:pt idx="45">
                  <c:v>2.9999999999999992E-3</c:v>
                </c:pt>
                <c:pt idx="46">
                  <c:v>0.10366666666666667</c:v>
                </c:pt>
                <c:pt idx="47">
                  <c:v>0.21066666666666667</c:v>
                </c:pt>
                <c:pt idx="48">
                  <c:v>0.32</c:v>
                </c:pt>
                <c:pt idx="49">
                  <c:v>0.42766666666666664</c:v>
                </c:pt>
                <c:pt idx="50">
                  <c:v>0.53366666666666662</c:v>
                </c:pt>
                <c:pt idx="51">
                  <c:v>0.64766666666666661</c:v>
                </c:pt>
                <c:pt idx="52">
                  <c:v>0.77500000000000002</c:v>
                </c:pt>
                <c:pt idx="53">
                  <c:v>0.91366666666666674</c:v>
                </c:pt>
                <c:pt idx="54">
                  <c:v>1.0566666666666669</c:v>
                </c:pt>
                <c:pt idx="55">
                  <c:v>1.1856666666666666</c:v>
                </c:pt>
                <c:pt idx="56">
                  <c:v>1.2846666666666666</c:v>
                </c:pt>
                <c:pt idx="57">
                  <c:v>1.3423333333333334</c:v>
                </c:pt>
                <c:pt idx="58">
                  <c:v>1.3773333333333335</c:v>
                </c:pt>
                <c:pt idx="59">
                  <c:v>1.4266666666666665</c:v>
                </c:pt>
                <c:pt idx="60">
                  <c:v>1.5083333333333331</c:v>
                </c:pt>
                <c:pt idx="61">
                  <c:v>1.6033333333333333</c:v>
                </c:pt>
                <c:pt idx="62">
                  <c:v>1.6996666666666667</c:v>
                </c:pt>
                <c:pt idx="63">
                  <c:v>1.7716666666666665</c:v>
                </c:pt>
                <c:pt idx="64">
                  <c:v>1.764</c:v>
                </c:pt>
                <c:pt idx="65">
                  <c:v>1.6603333333333332</c:v>
                </c:pt>
                <c:pt idx="66">
                  <c:v>1.4776666666666667</c:v>
                </c:pt>
                <c:pt idx="67">
                  <c:v>1.28</c:v>
                </c:pt>
                <c:pt idx="68">
                  <c:v>1.1253333333333333</c:v>
                </c:pt>
                <c:pt idx="69">
                  <c:v>1.002</c:v>
                </c:pt>
                <c:pt idx="70">
                  <c:v>0.88666666666666671</c:v>
                </c:pt>
                <c:pt idx="71">
                  <c:v>0.77133333333333332</c:v>
                </c:pt>
                <c:pt idx="72">
                  <c:v>0.66500000000000004</c:v>
                </c:pt>
                <c:pt idx="73">
                  <c:v>0.57866666666666655</c:v>
                </c:pt>
                <c:pt idx="74">
                  <c:v>0.52466666666666673</c:v>
                </c:pt>
                <c:pt idx="75">
                  <c:v>0.49800000000000005</c:v>
                </c:pt>
                <c:pt idx="76">
                  <c:v>0.47533333333333333</c:v>
                </c:pt>
                <c:pt idx="77">
                  <c:v>0.45033333333333331</c:v>
                </c:pt>
                <c:pt idx="78">
                  <c:v>0.43166666666666664</c:v>
                </c:pt>
                <c:pt idx="79">
                  <c:v>0.40733333333333333</c:v>
                </c:pt>
                <c:pt idx="80">
                  <c:v>0.37233333333333335</c:v>
                </c:pt>
                <c:pt idx="81">
                  <c:v>0.34500000000000003</c:v>
                </c:pt>
                <c:pt idx="82">
                  <c:v>0.33966666666666662</c:v>
                </c:pt>
                <c:pt idx="83">
                  <c:v>0.35299999999999998</c:v>
                </c:pt>
                <c:pt idx="84">
                  <c:v>0.36999999999999994</c:v>
                </c:pt>
                <c:pt idx="85">
                  <c:v>0.38500000000000001</c:v>
                </c:pt>
                <c:pt idx="86">
                  <c:v>0.39300000000000002</c:v>
                </c:pt>
                <c:pt idx="87">
                  <c:v>0.38166666666666665</c:v>
                </c:pt>
                <c:pt idx="88">
                  <c:v>0.34600000000000003</c:v>
                </c:pt>
                <c:pt idx="89">
                  <c:v>0.30666666666666664</c:v>
                </c:pt>
                <c:pt idx="90">
                  <c:v>0.27933333333333338</c:v>
                </c:pt>
                <c:pt idx="91">
                  <c:v>0.27499999999999997</c:v>
                </c:pt>
                <c:pt idx="92">
                  <c:v>0.28566666666666668</c:v>
                </c:pt>
                <c:pt idx="93">
                  <c:v>0.29499999999999998</c:v>
                </c:pt>
                <c:pt idx="94">
                  <c:v>0.28366666666666668</c:v>
                </c:pt>
                <c:pt idx="95">
                  <c:v>0.25066666666666665</c:v>
                </c:pt>
                <c:pt idx="96">
                  <c:v>0.21366666666666667</c:v>
                </c:pt>
                <c:pt idx="97">
                  <c:v>0.18299999999999997</c:v>
                </c:pt>
                <c:pt idx="98">
                  <c:v>0.161</c:v>
                </c:pt>
                <c:pt idx="99">
                  <c:v>0.14799999999999999</c:v>
                </c:pt>
                <c:pt idx="100">
                  <c:v>0.15166666666666664</c:v>
                </c:pt>
                <c:pt idx="101">
                  <c:v>0.17700000000000002</c:v>
                </c:pt>
                <c:pt idx="102">
                  <c:v>0.21299999999999999</c:v>
                </c:pt>
                <c:pt idx="103">
                  <c:v>0.26066666666666666</c:v>
                </c:pt>
                <c:pt idx="104">
                  <c:v>0.32899999999999996</c:v>
                </c:pt>
                <c:pt idx="105">
                  <c:v>0.37799999999999995</c:v>
                </c:pt>
                <c:pt idx="106">
                  <c:v>0.34866666666666668</c:v>
                </c:pt>
                <c:pt idx="107">
                  <c:v>0.25700000000000001</c:v>
                </c:pt>
                <c:pt idx="108">
                  <c:v>0.16266666666666665</c:v>
                </c:pt>
                <c:pt idx="109">
                  <c:v>9.7333333333333341E-2</c:v>
                </c:pt>
                <c:pt idx="110">
                  <c:v>5.2666666666666667E-2</c:v>
                </c:pt>
                <c:pt idx="111">
                  <c:v>2.5333333333333333E-2</c:v>
                </c:pt>
                <c:pt idx="112">
                  <c:v>8.9999999999999993E-3</c:v>
                </c:pt>
                <c:pt idx="113">
                  <c:v>0</c:v>
                </c:pt>
                <c:pt idx="114">
                  <c:v>-5.0000000000000001E-3</c:v>
                </c:pt>
                <c:pt idx="115">
                  <c:v>-6.9999999999999993E-3</c:v>
                </c:pt>
                <c:pt idx="116">
                  <c:v>-8.9999999999999993E-3</c:v>
                </c:pt>
                <c:pt idx="117">
                  <c:v>-9.3333333333333341E-3</c:v>
                </c:pt>
                <c:pt idx="118">
                  <c:v>-8.3333333333333332E-3</c:v>
                </c:pt>
                <c:pt idx="119">
                  <c:v>-8.6666666666666663E-3</c:v>
                </c:pt>
                <c:pt idx="120">
                  <c:v>-8.3333333333333332E-3</c:v>
                </c:pt>
                <c:pt idx="121">
                  <c:v>-8.0000000000000002E-3</c:v>
                </c:pt>
                <c:pt idx="122">
                  <c:v>-7.3333333333333332E-3</c:v>
                </c:pt>
                <c:pt idx="123">
                  <c:v>-7.3333333333333332E-3</c:v>
                </c:pt>
                <c:pt idx="124">
                  <c:v>-6.6666666666666654E-3</c:v>
                </c:pt>
                <c:pt idx="125">
                  <c:v>-6.3333333333333323E-3</c:v>
                </c:pt>
                <c:pt idx="126">
                  <c:v>-5.6666666666666671E-3</c:v>
                </c:pt>
                <c:pt idx="127">
                  <c:v>-6.000000000000001E-3</c:v>
                </c:pt>
                <c:pt idx="128">
                  <c:v>-6.3333333333333323E-3</c:v>
                </c:pt>
                <c:pt idx="129">
                  <c:v>-6.3333333333333323E-3</c:v>
                </c:pt>
                <c:pt idx="130">
                  <c:v>-6.3333333333333323E-3</c:v>
                </c:pt>
                <c:pt idx="131">
                  <c:v>-6.000000000000001E-3</c:v>
                </c:pt>
                <c:pt idx="132">
                  <c:v>-5.3333333333333332E-3</c:v>
                </c:pt>
                <c:pt idx="133">
                  <c:v>-3.6666666666666666E-3</c:v>
                </c:pt>
                <c:pt idx="134">
                  <c:v>-2.6666666666666666E-3</c:v>
                </c:pt>
                <c:pt idx="135">
                  <c:v>-3.0000000000000005E-3</c:v>
                </c:pt>
                <c:pt idx="136">
                  <c:v>-3.6666666666666666E-3</c:v>
                </c:pt>
                <c:pt idx="137">
                  <c:v>-4.6666666666666671E-3</c:v>
                </c:pt>
                <c:pt idx="138">
                  <c:v>-4.6666666666666671E-3</c:v>
                </c:pt>
                <c:pt idx="139">
                  <c:v>-3.6666666666666666E-3</c:v>
                </c:pt>
                <c:pt idx="140">
                  <c:v>-1.6666666666666663E-3</c:v>
                </c:pt>
                <c:pt idx="141">
                  <c:v>-6.6666666666666697E-4</c:v>
                </c:pt>
                <c:pt idx="142">
                  <c:v>-2.3333333333333335E-3</c:v>
                </c:pt>
                <c:pt idx="143">
                  <c:v>-4.0000000000000001E-3</c:v>
                </c:pt>
                <c:pt idx="144">
                  <c:v>-5.000000000000001E-3</c:v>
                </c:pt>
                <c:pt idx="145">
                  <c:v>-5.3333333333333332E-3</c:v>
                </c:pt>
                <c:pt idx="146">
                  <c:v>-5.3333333333333332E-3</c:v>
                </c:pt>
                <c:pt idx="147">
                  <c:v>-4.333333333333334E-3</c:v>
                </c:pt>
                <c:pt idx="148">
                  <c:v>-2.3333333333333335E-3</c:v>
                </c:pt>
                <c:pt idx="149">
                  <c:v>-1.6666666666666668E-3</c:v>
                </c:pt>
                <c:pt idx="150">
                  <c:v>-2.6666666666666666E-3</c:v>
                </c:pt>
                <c:pt idx="151">
                  <c:v>-3.6666666666666666E-3</c:v>
                </c:pt>
                <c:pt idx="152">
                  <c:v>-5.0000000000000001E-3</c:v>
                </c:pt>
                <c:pt idx="153">
                  <c:v>-6.3333333333333332E-3</c:v>
                </c:pt>
                <c:pt idx="154">
                  <c:v>-5.9999999999999993E-3</c:v>
                </c:pt>
                <c:pt idx="155">
                  <c:v>-5.3333333333333332E-3</c:v>
                </c:pt>
                <c:pt idx="156">
                  <c:v>-2.6666666666666666E-3</c:v>
                </c:pt>
                <c:pt idx="157">
                  <c:v>-1.3333333333333337E-3</c:v>
                </c:pt>
                <c:pt idx="158">
                  <c:v>-3.333333333333334E-3</c:v>
                </c:pt>
                <c:pt idx="159">
                  <c:v>-6.3333333333333332E-3</c:v>
                </c:pt>
                <c:pt idx="160">
                  <c:v>-8.3333333333333332E-3</c:v>
                </c:pt>
                <c:pt idx="161">
                  <c:v>-8.666666666666668E-3</c:v>
                </c:pt>
                <c:pt idx="162">
                  <c:v>-8.666666666666668E-3</c:v>
                </c:pt>
                <c:pt idx="163">
                  <c:v>-8.666666666666668E-3</c:v>
                </c:pt>
                <c:pt idx="164">
                  <c:v>-8.666666666666668E-3</c:v>
                </c:pt>
                <c:pt idx="165">
                  <c:v>-8.3333333333333332E-3</c:v>
                </c:pt>
                <c:pt idx="166">
                  <c:v>-7.6666666666666662E-3</c:v>
                </c:pt>
                <c:pt idx="167">
                  <c:v>-7.3333333333333332E-3</c:v>
                </c:pt>
                <c:pt idx="168">
                  <c:v>-6.6666666666666671E-3</c:v>
                </c:pt>
                <c:pt idx="169">
                  <c:v>-6.6666666666666671E-3</c:v>
                </c:pt>
                <c:pt idx="170">
                  <c:v>-5.9999999999999993E-3</c:v>
                </c:pt>
                <c:pt idx="171">
                  <c:v>-5.9999999999999993E-3</c:v>
                </c:pt>
                <c:pt idx="172">
                  <c:v>-5.6666666666666671E-3</c:v>
                </c:pt>
                <c:pt idx="173">
                  <c:v>-5.3333333333333332E-3</c:v>
                </c:pt>
                <c:pt idx="174">
                  <c:v>-5.9999999999999993E-3</c:v>
                </c:pt>
                <c:pt idx="175">
                  <c:v>-5.6666666666666671E-3</c:v>
                </c:pt>
                <c:pt idx="176">
                  <c:v>-5.3333333333333332E-3</c:v>
                </c:pt>
                <c:pt idx="177">
                  <c:v>-5.3333333333333332E-3</c:v>
                </c:pt>
                <c:pt idx="178">
                  <c:v>-4.6666666666666662E-3</c:v>
                </c:pt>
                <c:pt idx="179">
                  <c:v>-4.3333333333333323E-3</c:v>
                </c:pt>
                <c:pt idx="180">
                  <c:v>-4.3333333333333323E-3</c:v>
                </c:pt>
                <c:pt idx="181">
                  <c:v>-3.6666666666666666E-3</c:v>
                </c:pt>
                <c:pt idx="182">
                  <c:v>-3.0000000000000005E-3</c:v>
                </c:pt>
                <c:pt idx="183">
                  <c:v>-2.6666666666666666E-3</c:v>
                </c:pt>
                <c:pt idx="184">
                  <c:v>-2.3333333333333335E-3</c:v>
                </c:pt>
                <c:pt idx="185">
                  <c:v>-1.6666666666666663E-3</c:v>
                </c:pt>
                <c:pt idx="186">
                  <c:v>-1.3333333333333331E-3</c:v>
                </c:pt>
                <c:pt idx="187">
                  <c:v>-6.6666666666666664E-4</c:v>
                </c:pt>
                <c:pt idx="188">
                  <c:v>0</c:v>
                </c:pt>
                <c:pt idx="189">
                  <c:v>6.6666666666666664E-4</c:v>
                </c:pt>
                <c:pt idx="190">
                  <c:v>3.3333333333333332E-4</c:v>
                </c:pt>
                <c:pt idx="191">
                  <c:v>0</c:v>
                </c:pt>
                <c:pt idx="192">
                  <c:v>-3.3333333333333305E-4</c:v>
                </c:pt>
                <c:pt idx="193">
                  <c:v>-1.3333333333333333E-3</c:v>
                </c:pt>
                <c:pt idx="194">
                  <c:v>-1.6666666666666668E-3</c:v>
                </c:pt>
                <c:pt idx="195">
                  <c:v>-1.6666666666666668E-3</c:v>
                </c:pt>
                <c:pt idx="196">
                  <c:v>-1.6666666666666668E-3</c:v>
                </c:pt>
                <c:pt idx="197">
                  <c:v>-1.6666666666666668E-3</c:v>
                </c:pt>
                <c:pt idx="198">
                  <c:v>-1.9999999999999996E-3</c:v>
                </c:pt>
                <c:pt idx="199">
                  <c:v>-1.9999999999999996E-3</c:v>
                </c:pt>
                <c:pt idx="200">
                  <c:v>-2.3333333333333331E-3</c:v>
                </c:pt>
                <c:pt idx="201">
                  <c:v>-2.3333333333333331E-3</c:v>
                </c:pt>
                <c:pt idx="202">
                  <c:v>-2.9999999999999996E-3</c:v>
                </c:pt>
                <c:pt idx="203">
                  <c:v>-2.9999999999999996E-3</c:v>
                </c:pt>
                <c:pt idx="204">
                  <c:v>-3.3333333333333335E-3</c:v>
                </c:pt>
                <c:pt idx="205">
                  <c:v>-3.3333333333333335E-3</c:v>
                </c:pt>
                <c:pt idx="206">
                  <c:v>-3.6666666666666666E-3</c:v>
                </c:pt>
                <c:pt idx="207">
                  <c:v>-4.3333333333333323E-3</c:v>
                </c:pt>
                <c:pt idx="208">
                  <c:v>-4.3333333333333331E-3</c:v>
                </c:pt>
                <c:pt idx="209">
                  <c:v>-5.3333333333333332E-3</c:v>
                </c:pt>
                <c:pt idx="210">
                  <c:v>-5.6666666666666662E-3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6-4822-8AF1-5518E5222754}"/>
            </c:ext>
          </c:extLst>
        </c:ser>
        <c:ser>
          <c:idx val="2"/>
          <c:order val="2"/>
          <c:marker>
            <c:symbol val="none"/>
          </c:marker>
          <c:val>
            <c:numRef>
              <c:f>'[3](C)=8'!$AQ$6:$AQ$216</c:f>
              <c:numCache>
                <c:formatCode>General</c:formatCode>
                <c:ptCount val="211"/>
                <c:pt idx="0">
                  <c:v>0.47166666666666668</c:v>
                </c:pt>
                <c:pt idx="1">
                  <c:v>0.435</c:v>
                </c:pt>
                <c:pt idx="2">
                  <c:v>0.90566666666666651</c:v>
                </c:pt>
                <c:pt idx="3">
                  <c:v>0.89233333333333331</c:v>
                </c:pt>
                <c:pt idx="4">
                  <c:v>1.0003333333333335</c:v>
                </c:pt>
                <c:pt idx="5">
                  <c:v>1.4666666666666668</c:v>
                </c:pt>
                <c:pt idx="6">
                  <c:v>1.1456666666666668</c:v>
                </c:pt>
                <c:pt idx="7">
                  <c:v>0.44700000000000001</c:v>
                </c:pt>
                <c:pt idx="8">
                  <c:v>0.69799999999999995</c:v>
                </c:pt>
                <c:pt idx="9">
                  <c:v>0.68466666666666665</c:v>
                </c:pt>
                <c:pt idx="10">
                  <c:v>0.52666666666666673</c:v>
                </c:pt>
                <c:pt idx="11">
                  <c:v>0.29133333333333333</c:v>
                </c:pt>
                <c:pt idx="12">
                  <c:v>0.2283333333333333</c:v>
                </c:pt>
                <c:pt idx="13">
                  <c:v>8.4000000000000005E-2</c:v>
                </c:pt>
                <c:pt idx="14">
                  <c:v>3.7999999999999999E-2</c:v>
                </c:pt>
                <c:pt idx="15">
                  <c:v>4.8000000000000008E-2</c:v>
                </c:pt>
                <c:pt idx="16">
                  <c:v>0.08</c:v>
                </c:pt>
                <c:pt idx="17">
                  <c:v>0.11599999999999999</c:v>
                </c:pt>
                <c:pt idx="18">
                  <c:v>0.14599999999999999</c:v>
                </c:pt>
                <c:pt idx="19">
                  <c:v>0.17033333333333334</c:v>
                </c:pt>
                <c:pt idx="20">
                  <c:v>0.18466666666666665</c:v>
                </c:pt>
                <c:pt idx="21">
                  <c:v>0.20866666666666667</c:v>
                </c:pt>
                <c:pt idx="22">
                  <c:v>0.24766666666666667</c:v>
                </c:pt>
                <c:pt idx="23">
                  <c:v>0.26433333333333336</c:v>
                </c:pt>
                <c:pt idx="24">
                  <c:v>0.21199999999999999</c:v>
                </c:pt>
                <c:pt idx="25">
                  <c:v>0.11766666666666666</c:v>
                </c:pt>
                <c:pt idx="26">
                  <c:v>4.533333333333333E-2</c:v>
                </c:pt>
                <c:pt idx="27">
                  <c:v>-1.6666666666666681E-3</c:v>
                </c:pt>
                <c:pt idx="28">
                  <c:v>-5.8999999999999997E-2</c:v>
                </c:pt>
                <c:pt idx="29">
                  <c:v>-0.12333333333333334</c:v>
                </c:pt>
                <c:pt idx="30">
                  <c:v>-0.14466666666666667</c:v>
                </c:pt>
                <c:pt idx="31">
                  <c:v>-0.12433333333333334</c:v>
                </c:pt>
                <c:pt idx="32">
                  <c:v>-0.125</c:v>
                </c:pt>
                <c:pt idx="33">
                  <c:v>-0.20833333333333334</c:v>
                </c:pt>
                <c:pt idx="34">
                  <c:v>-0.32966666666666666</c:v>
                </c:pt>
                <c:pt idx="35">
                  <c:v>-0.42166666666666663</c:v>
                </c:pt>
                <c:pt idx="36">
                  <c:v>-0.47066666666666662</c:v>
                </c:pt>
                <c:pt idx="37">
                  <c:v>-0.47733333333333333</c:v>
                </c:pt>
                <c:pt idx="38">
                  <c:v>-0.45799999999999996</c:v>
                </c:pt>
                <c:pt idx="39">
                  <c:v>-0.41866666666666669</c:v>
                </c:pt>
                <c:pt idx="40">
                  <c:v>-0.36899999999999999</c:v>
                </c:pt>
                <c:pt idx="41">
                  <c:v>-0.3093333333333334</c:v>
                </c:pt>
                <c:pt idx="42">
                  <c:v>-0.247</c:v>
                </c:pt>
                <c:pt idx="43">
                  <c:v>-0.17666666666666667</c:v>
                </c:pt>
                <c:pt idx="44">
                  <c:v>-9.9666666666666681E-2</c:v>
                </c:pt>
                <c:pt idx="45">
                  <c:v>-1.3666666666666666E-2</c:v>
                </c:pt>
                <c:pt idx="46">
                  <c:v>8.1666666666666651E-2</c:v>
                </c:pt>
                <c:pt idx="47">
                  <c:v>0.18366666666666664</c:v>
                </c:pt>
                <c:pt idx="48">
                  <c:v>0.28766666666666668</c:v>
                </c:pt>
                <c:pt idx="49">
                  <c:v>0.39033333333333337</c:v>
                </c:pt>
                <c:pt idx="50">
                  <c:v>0.49300000000000005</c:v>
                </c:pt>
                <c:pt idx="51">
                  <c:v>0.60233333333333328</c:v>
                </c:pt>
                <c:pt idx="52">
                  <c:v>0.72433333333333338</c:v>
                </c:pt>
                <c:pt idx="53">
                  <c:v>0.85499999999999998</c:v>
                </c:pt>
                <c:pt idx="54">
                  <c:v>0.99166666666666659</c:v>
                </c:pt>
                <c:pt idx="55">
                  <c:v>1.115</c:v>
                </c:pt>
                <c:pt idx="56">
                  <c:v>1.2093333333333334</c:v>
                </c:pt>
                <c:pt idx="57">
                  <c:v>1.2636666666666667</c:v>
                </c:pt>
                <c:pt idx="58">
                  <c:v>1.2976666666666665</c:v>
                </c:pt>
                <c:pt idx="59">
                  <c:v>1.3473333333333333</c:v>
                </c:pt>
                <c:pt idx="60">
                  <c:v>1.4260000000000002</c:v>
                </c:pt>
                <c:pt idx="61">
                  <c:v>1.516</c:v>
                </c:pt>
                <c:pt idx="62">
                  <c:v>1.6073333333333333</c:v>
                </c:pt>
                <c:pt idx="63">
                  <c:v>1.6753333333333333</c:v>
                </c:pt>
                <c:pt idx="64">
                  <c:v>1.6683333333333337</c:v>
                </c:pt>
                <c:pt idx="65">
                  <c:v>1.5729999999999997</c:v>
                </c:pt>
                <c:pt idx="66">
                  <c:v>1.4000000000000001</c:v>
                </c:pt>
                <c:pt idx="67">
                  <c:v>1.2106666666666666</c:v>
                </c:pt>
                <c:pt idx="68">
                  <c:v>1.0639999999999998</c:v>
                </c:pt>
                <c:pt idx="69">
                  <c:v>0.94733333333333325</c:v>
                </c:pt>
                <c:pt idx="70">
                  <c:v>0.84033333333333327</c:v>
                </c:pt>
                <c:pt idx="71">
                  <c:v>0.73233333333333339</c:v>
                </c:pt>
                <c:pt idx="72">
                  <c:v>0.63266666666666671</c:v>
                </c:pt>
                <c:pt idx="73">
                  <c:v>0.55133333333333334</c:v>
                </c:pt>
                <c:pt idx="74">
                  <c:v>0.5</c:v>
                </c:pt>
                <c:pt idx="75">
                  <c:v>0.47466666666666663</c:v>
                </c:pt>
                <c:pt idx="76">
                  <c:v>0.45366666666666666</c:v>
                </c:pt>
                <c:pt idx="77">
                  <c:v>0.43033333333333329</c:v>
                </c:pt>
                <c:pt idx="78">
                  <c:v>0.41266666666666668</c:v>
                </c:pt>
                <c:pt idx="79">
                  <c:v>0.39066666666666672</c:v>
                </c:pt>
                <c:pt idx="80">
                  <c:v>0.35733333333333334</c:v>
                </c:pt>
                <c:pt idx="81">
                  <c:v>0.33200000000000002</c:v>
                </c:pt>
                <c:pt idx="82">
                  <c:v>0.32733333333333331</c:v>
                </c:pt>
                <c:pt idx="83">
                  <c:v>0.34</c:v>
                </c:pt>
                <c:pt idx="84">
                  <c:v>0.35633333333333334</c:v>
                </c:pt>
                <c:pt idx="85">
                  <c:v>0.37033333333333335</c:v>
                </c:pt>
                <c:pt idx="86">
                  <c:v>0.37799999999999995</c:v>
                </c:pt>
                <c:pt idx="87">
                  <c:v>0.36733333333333335</c:v>
                </c:pt>
                <c:pt idx="88">
                  <c:v>0.33466666666666667</c:v>
                </c:pt>
                <c:pt idx="89">
                  <c:v>0.29699999999999999</c:v>
                </c:pt>
                <c:pt idx="90">
                  <c:v>0.27133333333333337</c:v>
                </c:pt>
                <c:pt idx="91">
                  <c:v>0.26666666666666666</c:v>
                </c:pt>
                <c:pt idx="92">
                  <c:v>0.27733333333333332</c:v>
                </c:pt>
                <c:pt idx="93">
                  <c:v>0.28633333333333333</c:v>
                </c:pt>
                <c:pt idx="94">
                  <c:v>0.27566666666666667</c:v>
                </c:pt>
                <c:pt idx="95">
                  <c:v>0.24466666666666667</c:v>
                </c:pt>
                <c:pt idx="96">
                  <c:v>0.20966666666666667</c:v>
                </c:pt>
                <c:pt idx="97">
                  <c:v>0.18099999999999997</c:v>
                </c:pt>
                <c:pt idx="98">
                  <c:v>0.15966666666666665</c:v>
                </c:pt>
                <c:pt idx="99">
                  <c:v>0.14733333333333332</c:v>
                </c:pt>
                <c:pt idx="100">
                  <c:v>0.151</c:v>
                </c:pt>
                <c:pt idx="101">
                  <c:v>0.17433333333333334</c:v>
                </c:pt>
                <c:pt idx="102">
                  <c:v>0.20733333333333337</c:v>
                </c:pt>
                <c:pt idx="103">
                  <c:v>0.252</c:v>
                </c:pt>
                <c:pt idx="104">
                  <c:v>0.316</c:v>
                </c:pt>
                <c:pt idx="105">
                  <c:v>0.36299999999999999</c:v>
                </c:pt>
                <c:pt idx="106">
                  <c:v>0.33566666666666661</c:v>
                </c:pt>
                <c:pt idx="107">
                  <c:v>0.248</c:v>
                </c:pt>
                <c:pt idx="108">
                  <c:v>0.15866666666666665</c:v>
                </c:pt>
                <c:pt idx="109">
                  <c:v>9.7000000000000017E-2</c:v>
                </c:pt>
                <c:pt idx="110">
                  <c:v>5.6000000000000001E-2</c:v>
                </c:pt>
                <c:pt idx="111">
                  <c:v>3.0333333333333334E-2</c:v>
                </c:pt>
                <c:pt idx="112">
                  <c:v>1.4999999999999999E-2</c:v>
                </c:pt>
                <c:pt idx="113">
                  <c:v>6.3333333333333332E-3</c:v>
                </c:pt>
                <c:pt idx="114">
                  <c:v>1.9999999999999996E-3</c:v>
                </c:pt>
                <c:pt idx="115">
                  <c:v>3.3333333333333245E-4</c:v>
                </c:pt>
                <c:pt idx="116">
                  <c:v>-1.9999999999999996E-3</c:v>
                </c:pt>
                <c:pt idx="117">
                  <c:v>-2.6666666666666666E-3</c:v>
                </c:pt>
                <c:pt idx="118">
                  <c:v>-1.3333333333333322E-3</c:v>
                </c:pt>
                <c:pt idx="119">
                  <c:v>-1.9999999999999996E-3</c:v>
                </c:pt>
                <c:pt idx="120">
                  <c:v>-1.3333333333333322E-3</c:v>
                </c:pt>
                <c:pt idx="121">
                  <c:v>-9.999999999999985E-4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6.666666666666661E-4</c:v>
                </c:pt>
                <c:pt idx="126">
                  <c:v>1.3333333333333333E-3</c:v>
                </c:pt>
                <c:pt idx="127">
                  <c:v>1.3333333333333333E-3</c:v>
                </c:pt>
                <c:pt idx="128">
                  <c:v>3.3333333333333245E-4</c:v>
                </c:pt>
                <c:pt idx="129">
                  <c:v>3.3333333333333245E-4</c:v>
                </c:pt>
                <c:pt idx="130">
                  <c:v>6.666666666666661E-4</c:v>
                </c:pt>
                <c:pt idx="131">
                  <c:v>3.3333333333333245E-4</c:v>
                </c:pt>
                <c:pt idx="132">
                  <c:v>9.999999999999998E-4</c:v>
                </c:pt>
                <c:pt idx="133">
                  <c:v>2.6666666666666666E-3</c:v>
                </c:pt>
                <c:pt idx="134">
                  <c:v>3.666666666666667E-3</c:v>
                </c:pt>
                <c:pt idx="135">
                  <c:v>3.3333333333333335E-3</c:v>
                </c:pt>
                <c:pt idx="136">
                  <c:v>2.3333333333333331E-3</c:v>
                </c:pt>
                <c:pt idx="137">
                  <c:v>1.6666666666666663E-3</c:v>
                </c:pt>
                <c:pt idx="138">
                  <c:v>1.6666666666666663E-3</c:v>
                </c:pt>
                <c:pt idx="139">
                  <c:v>2.6666666666666666E-3</c:v>
                </c:pt>
                <c:pt idx="140">
                  <c:v>4.6666666666666671E-3</c:v>
                </c:pt>
                <c:pt idx="141">
                  <c:v>5.0000000000000001E-3</c:v>
                </c:pt>
                <c:pt idx="142">
                  <c:v>4.0000000000000001E-3</c:v>
                </c:pt>
                <c:pt idx="143">
                  <c:v>1.9999999999999996E-3</c:v>
                </c:pt>
                <c:pt idx="144">
                  <c:v>1.0000000000000002E-3</c:v>
                </c:pt>
                <c:pt idx="145">
                  <c:v>1.0000000000000002E-3</c:v>
                </c:pt>
                <c:pt idx="146">
                  <c:v>1.0000000000000002E-3</c:v>
                </c:pt>
                <c:pt idx="147">
                  <c:v>2.3333333333333331E-3</c:v>
                </c:pt>
                <c:pt idx="148">
                  <c:v>2.9999999999999992E-3</c:v>
                </c:pt>
                <c:pt idx="149">
                  <c:v>4.6666666666666662E-3</c:v>
                </c:pt>
                <c:pt idx="150">
                  <c:v>3.6666666666666666E-3</c:v>
                </c:pt>
                <c:pt idx="151">
                  <c:v>2.9999999999999992E-3</c:v>
                </c:pt>
                <c:pt idx="152">
                  <c:v>2E-3</c:v>
                </c:pt>
                <c:pt idx="153">
                  <c:v>6.666666666666661E-4</c:v>
                </c:pt>
                <c:pt idx="154">
                  <c:v>1.3333333333333333E-3</c:v>
                </c:pt>
                <c:pt idx="155">
                  <c:v>2E-3</c:v>
                </c:pt>
                <c:pt idx="156">
                  <c:v>4.3333333333333323E-3</c:v>
                </c:pt>
                <c:pt idx="157">
                  <c:v>5.6666666666666671E-3</c:v>
                </c:pt>
                <c:pt idx="158">
                  <c:v>3.666666666666667E-3</c:v>
                </c:pt>
                <c:pt idx="159">
                  <c:v>1.3333333333333333E-3</c:v>
                </c:pt>
                <c:pt idx="160">
                  <c:v>-3.3333333333333365E-4</c:v>
                </c:pt>
                <c:pt idx="161">
                  <c:v>-1.3333333333333333E-3</c:v>
                </c:pt>
                <c:pt idx="162">
                  <c:v>-1.3333333333333333E-3</c:v>
                </c:pt>
                <c:pt idx="163">
                  <c:v>-1.3333333333333333E-3</c:v>
                </c:pt>
                <c:pt idx="164">
                  <c:v>-1.3333333333333333E-3</c:v>
                </c:pt>
                <c:pt idx="165">
                  <c:v>-9.999999999999998E-4</c:v>
                </c:pt>
                <c:pt idx="166">
                  <c:v>-9.999999999999998E-4</c:v>
                </c:pt>
                <c:pt idx="167">
                  <c:v>-6.6666666666666664E-4</c:v>
                </c:pt>
                <c:pt idx="168">
                  <c:v>-3.3333333333333365E-4</c:v>
                </c:pt>
                <c:pt idx="169">
                  <c:v>-3.3333333333333365E-4</c:v>
                </c:pt>
                <c:pt idx="170">
                  <c:v>0</c:v>
                </c:pt>
                <c:pt idx="171">
                  <c:v>-3.3333333333333365E-4</c:v>
                </c:pt>
                <c:pt idx="172">
                  <c:v>-1.0000000000000002E-3</c:v>
                </c:pt>
                <c:pt idx="173">
                  <c:v>-1.3333333333333333E-3</c:v>
                </c:pt>
                <c:pt idx="174">
                  <c:v>-2E-3</c:v>
                </c:pt>
                <c:pt idx="175">
                  <c:v>-3.0000000000000009E-3</c:v>
                </c:pt>
                <c:pt idx="176">
                  <c:v>-3.0000000000000009E-3</c:v>
                </c:pt>
                <c:pt idx="177">
                  <c:v>-3.333333333333334E-3</c:v>
                </c:pt>
                <c:pt idx="178">
                  <c:v>-3.333333333333334E-3</c:v>
                </c:pt>
                <c:pt idx="179">
                  <c:v>-3.333333333333334E-3</c:v>
                </c:pt>
                <c:pt idx="180">
                  <c:v>-3.333333333333334E-3</c:v>
                </c:pt>
                <c:pt idx="181">
                  <c:v>-3.6666666666666675E-3</c:v>
                </c:pt>
                <c:pt idx="182">
                  <c:v>-3.0000000000000005E-3</c:v>
                </c:pt>
                <c:pt idx="183">
                  <c:v>-3.333333333333334E-3</c:v>
                </c:pt>
                <c:pt idx="184">
                  <c:v>-3.0000000000000005E-3</c:v>
                </c:pt>
                <c:pt idx="185">
                  <c:v>-2.6666666666666666E-3</c:v>
                </c:pt>
                <c:pt idx="186">
                  <c:v>-2.3333333333333331E-3</c:v>
                </c:pt>
                <c:pt idx="187">
                  <c:v>-2E-3</c:v>
                </c:pt>
                <c:pt idx="188">
                  <c:v>-2E-3</c:v>
                </c:pt>
                <c:pt idx="189">
                  <c:v>-1.666666666666667E-3</c:v>
                </c:pt>
                <c:pt idx="190">
                  <c:v>-2E-3</c:v>
                </c:pt>
                <c:pt idx="191">
                  <c:v>-2.6666666666666666E-3</c:v>
                </c:pt>
                <c:pt idx="192">
                  <c:v>-3.3333333333333335E-3</c:v>
                </c:pt>
                <c:pt idx="193">
                  <c:v>-4.000000000000001E-3</c:v>
                </c:pt>
                <c:pt idx="194">
                  <c:v>-4.6666666666666662E-3</c:v>
                </c:pt>
                <c:pt idx="195">
                  <c:v>-4.9999999999999984E-3</c:v>
                </c:pt>
                <c:pt idx="196">
                  <c:v>-4.6666666666666662E-3</c:v>
                </c:pt>
                <c:pt idx="197">
                  <c:v>-4.6666666666666662E-3</c:v>
                </c:pt>
                <c:pt idx="198">
                  <c:v>-5.3333333333333323E-3</c:v>
                </c:pt>
                <c:pt idx="199">
                  <c:v>-5.3333333333333323E-3</c:v>
                </c:pt>
                <c:pt idx="200">
                  <c:v>-5.3333333333333323E-3</c:v>
                </c:pt>
                <c:pt idx="201">
                  <c:v>-5.3333333333333323E-3</c:v>
                </c:pt>
                <c:pt idx="202">
                  <c:v>-5.6666666666666662E-3</c:v>
                </c:pt>
                <c:pt idx="203">
                  <c:v>-5.9999999999999993E-3</c:v>
                </c:pt>
                <c:pt idx="204">
                  <c:v>-5.3333333333333332E-3</c:v>
                </c:pt>
                <c:pt idx="205">
                  <c:v>-5.3333333333333332E-3</c:v>
                </c:pt>
                <c:pt idx="206">
                  <c:v>-5.6666666666666662E-3</c:v>
                </c:pt>
                <c:pt idx="207">
                  <c:v>-5.3333333333333332E-3</c:v>
                </c:pt>
                <c:pt idx="208">
                  <c:v>-5.3333333333333332E-3</c:v>
                </c:pt>
                <c:pt idx="209">
                  <c:v>-5.3333333333333332E-3</c:v>
                </c:pt>
                <c:pt idx="210">
                  <c:v>-5.3333333333333332E-3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36-4822-8AF1-5518E5222754}"/>
            </c:ext>
          </c:extLst>
        </c:ser>
        <c:ser>
          <c:idx val="3"/>
          <c:order val="3"/>
          <c:marker>
            <c:symbol val="none"/>
          </c:marker>
          <c:val>
            <c:numRef>
              <c:f>'[3](C)=8'!$AR$6:$AR$216</c:f>
              <c:numCache>
                <c:formatCode>General</c:formatCode>
                <c:ptCount val="211"/>
                <c:pt idx="0">
                  <c:v>1.4466666666666665</c:v>
                </c:pt>
                <c:pt idx="1">
                  <c:v>1.2146666666666666</c:v>
                </c:pt>
                <c:pt idx="2">
                  <c:v>1.3853333333333335</c:v>
                </c:pt>
                <c:pt idx="3">
                  <c:v>1.2510000000000001</c:v>
                </c:pt>
                <c:pt idx="4">
                  <c:v>1.24</c:v>
                </c:pt>
                <c:pt idx="5">
                  <c:v>1.5693333333333335</c:v>
                </c:pt>
                <c:pt idx="6">
                  <c:v>0.86333333333333329</c:v>
                </c:pt>
                <c:pt idx="7">
                  <c:v>0.59500000000000008</c:v>
                </c:pt>
                <c:pt idx="8">
                  <c:v>1.2443333333333333</c:v>
                </c:pt>
                <c:pt idx="9">
                  <c:v>1.0003333333333333</c:v>
                </c:pt>
                <c:pt idx="10">
                  <c:v>0.40799999999999997</c:v>
                </c:pt>
                <c:pt idx="11">
                  <c:v>0.47766666666666663</c:v>
                </c:pt>
                <c:pt idx="12">
                  <c:v>0.21099999999999999</c:v>
                </c:pt>
                <c:pt idx="13">
                  <c:v>0.10766666666666667</c:v>
                </c:pt>
                <c:pt idx="14">
                  <c:v>5.2999999999999999E-2</c:v>
                </c:pt>
                <c:pt idx="15">
                  <c:v>6.7333333333333328E-2</c:v>
                </c:pt>
                <c:pt idx="16">
                  <c:v>8.8666666666666671E-2</c:v>
                </c:pt>
                <c:pt idx="17">
                  <c:v>0.12266666666666666</c:v>
                </c:pt>
                <c:pt idx="18">
                  <c:v>0.14533333333333334</c:v>
                </c:pt>
                <c:pt idx="19">
                  <c:v>0.16700000000000001</c:v>
                </c:pt>
                <c:pt idx="20">
                  <c:v>0.17366666666666666</c:v>
                </c:pt>
                <c:pt idx="21">
                  <c:v>0.19399999999999998</c:v>
                </c:pt>
                <c:pt idx="22">
                  <c:v>0.2273333333333333</c:v>
                </c:pt>
                <c:pt idx="23">
                  <c:v>0.23933333333333337</c:v>
                </c:pt>
                <c:pt idx="24">
                  <c:v>0.18700000000000003</c:v>
                </c:pt>
                <c:pt idx="25">
                  <c:v>9.5999999999999988E-2</c:v>
                </c:pt>
                <c:pt idx="26">
                  <c:v>2.4999999999999998E-2</c:v>
                </c:pt>
                <c:pt idx="27">
                  <c:v>-2.2333333333333334E-2</c:v>
                </c:pt>
                <c:pt idx="28">
                  <c:v>-7.8333333333333338E-2</c:v>
                </c:pt>
                <c:pt idx="29">
                  <c:v>-0.14199999999999999</c:v>
                </c:pt>
                <c:pt idx="30">
                  <c:v>-0.16500000000000001</c:v>
                </c:pt>
                <c:pt idx="31">
                  <c:v>-0.14799999999999999</c:v>
                </c:pt>
                <c:pt idx="32">
                  <c:v>-0.15133333333333335</c:v>
                </c:pt>
                <c:pt idx="33">
                  <c:v>-0.22900000000000001</c:v>
                </c:pt>
                <c:pt idx="34">
                  <c:v>-0.34266666666666667</c:v>
                </c:pt>
                <c:pt idx="35">
                  <c:v>-0.4286666666666667</c:v>
                </c:pt>
                <c:pt idx="36">
                  <c:v>-0.47333333333333333</c:v>
                </c:pt>
                <c:pt idx="37">
                  <c:v>-0.47866666666666663</c:v>
                </c:pt>
                <c:pt idx="38">
                  <c:v>-0.45900000000000002</c:v>
                </c:pt>
                <c:pt idx="39">
                  <c:v>-0.42033333333333328</c:v>
                </c:pt>
                <c:pt idx="40">
                  <c:v>-0.37200000000000005</c:v>
                </c:pt>
                <c:pt idx="41">
                  <c:v>-0.314</c:v>
                </c:pt>
                <c:pt idx="42">
                  <c:v>-0.25333333333333335</c:v>
                </c:pt>
                <c:pt idx="43">
                  <c:v>-0.18466666666666665</c:v>
                </c:pt>
                <c:pt idx="44">
                  <c:v>-0.10933333333333334</c:v>
                </c:pt>
                <c:pt idx="45">
                  <c:v>-2.6333333333333334E-2</c:v>
                </c:pt>
                <c:pt idx="46">
                  <c:v>6.533333333333334E-2</c:v>
                </c:pt>
                <c:pt idx="47">
                  <c:v>0.16300000000000001</c:v>
                </c:pt>
                <c:pt idx="48">
                  <c:v>0.26233333333333331</c:v>
                </c:pt>
                <c:pt idx="49">
                  <c:v>0.36000000000000004</c:v>
                </c:pt>
                <c:pt idx="50">
                  <c:v>0.45733333333333331</c:v>
                </c:pt>
                <c:pt idx="51">
                  <c:v>0.56066666666666676</c:v>
                </c:pt>
                <c:pt idx="52">
                  <c:v>0.67533333333333345</c:v>
                </c:pt>
                <c:pt idx="53">
                  <c:v>0.79966666666666664</c:v>
                </c:pt>
                <c:pt idx="54">
                  <c:v>0.92766666666666675</c:v>
                </c:pt>
                <c:pt idx="55">
                  <c:v>1.0439999999999998</c:v>
                </c:pt>
                <c:pt idx="56">
                  <c:v>1.1343333333333334</c:v>
                </c:pt>
                <c:pt idx="57">
                  <c:v>1.1866666666666665</c:v>
                </c:pt>
                <c:pt idx="58">
                  <c:v>1.2186666666666666</c:v>
                </c:pt>
                <c:pt idx="59">
                  <c:v>1.2646666666666666</c:v>
                </c:pt>
                <c:pt idx="60">
                  <c:v>1.3379999999999999</c:v>
                </c:pt>
                <c:pt idx="61">
                  <c:v>1.4236666666666666</c:v>
                </c:pt>
                <c:pt idx="62">
                  <c:v>1.5113333333333336</c:v>
                </c:pt>
                <c:pt idx="63">
                  <c:v>1.5753333333333333</c:v>
                </c:pt>
                <c:pt idx="64">
                  <c:v>1.569</c:v>
                </c:pt>
                <c:pt idx="65">
                  <c:v>1.4783333333333335</c:v>
                </c:pt>
                <c:pt idx="66">
                  <c:v>1.3176666666666665</c:v>
                </c:pt>
                <c:pt idx="67">
                  <c:v>1.1433333333333333</c:v>
                </c:pt>
                <c:pt idx="68">
                  <c:v>1.0083333333333333</c:v>
                </c:pt>
                <c:pt idx="69">
                  <c:v>0.9</c:v>
                </c:pt>
                <c:pt idx="70">
                  <c:v>0.79933333333333334</c:v>
                </c:pt>
                <c:pt idx="71">
                  <c:v>0.69899999999999995</c:v>
                </c:pt>
                <c:pt idx="72">
                  <c:v>0.60533333333333339</c:v>
                </c:pt>
                <c:pt idx="73">
                  <c:v>0.52999999999999992</c:v>
                </c:pt>
                <c:pt idx="74">
                  <c:v>0.48300000000000004</c:v>
                </c:pt>
                <c:pt idx="75">
                  <c:v>0.45966666666666667</c:v>
                </c:pt>
                <c:pt idx="76">
                  <c:v>0.44033333333333341</c:v>
                </c:pt>
                <c:pt idx="77">
                  <c:v>0.41833333333333328</c:v>
                </c:pt>
                <c:pt idx="78">
                  <c:v>0.40199999999999997</c:v>
                </c:pt>
                <c:pt idx="79">
                  <c:v>0.3813333333333333</c:v>
                </c:pt>
                <c:pt idx="80">
                  <c:v>0.35066666666666668</c:v>
                </c:pt>
                <c:pt idx="81">
                  <c:v>0.32699999999999996</c:v>
                </c:pt>
                <c:pt idx="82">
                  <c:v>0.32266666666666666</c:v>
                </c:pt>
                <c:pt idx="83">
                  <c:v>0.33433333333333337</c:v>
                </c:pt>
                <c:pt idx="84">
                  <c:v>0.34900000000000003</c:v>
                </c:pt>
                <c:pt idx="85">
                  <c:v>0.36266666666666669</c:v>
                </c:pt>
                <c:pt idx="86">
                  <c:v>0.37000000000000005</c:v>
                </c:pt>
                <c:pt idx="87">
                  <c:v>0.35966666666666663</c:v>
                </c:pt>
                <c:pt idx="88">
                  <c:v>0.32899999999999996</c:v>
                </c:pt>
                <c:pt idx="89">
                  <c:v>0.29433333333333334</c:v>
                </c:pt>
                <c:pt idx="90">
                  <c:v>0.26999999999999996</c:v>
                </c:pt>
                <c:pt idx="91">
                  <c:v>0.26633333333333331</c:v>
                </c:pt>
                <c:pt idx="92">
                  <c:v>0.27566666666666667</c:v>
                </c:pt>
                <c:pt idx="93">
                  <c:v>0.28399999999999997</c:v>
                </c:pt>
                <c:pt idx="94">
                  <c:v>0.27366666666666667</c:v>
                </c:pt>
                <c:pt idx="95">
                  <c:v>0.24466666666666667</c:v>
                </c:pt>
                <c:pt idx="96">
                  <c:v>0.21233333333333335</c:v>
                </c:pt>
                <c:pt idx="97">
                  <c:v>0.18566666666666665</c:v>
                </c:pt>
                <c:pt idx="98">
                  <c:v>0.16566666666666666</c:v>
                </c:pt>
                <c:pt idx="99">
                  <c:v>0.15433333333333332</c:v>
                </c:pt>
                <c:pt idx="100">
                  <c:v>0.157</c:v>
                </c:pt>
                <c:pt idx="101">
                  <c:v>0.17899999999999996</c:v>
                </c:pt>
                <c:pt idx="102">
                  <c:v>0.21</c:v>
                </c:pt>
                <c:pt idx="103">
                  <c:v>0.25166666666666665</c:v>
                </c:pt>
                <c:pt idx="104">
                  <c:v>0.3116666666666667</c:v>
                </c:pt>
                <c:pt idx="105">
                  <c:v>0.35466666666666669</c:v>
                </c:pt>
                <c:pt idx="106">
                  <c:v>0.32933333333333331</c:v>
                </c:pt>
                <c:pt idx="107">
                  <c:v>0.249</c:v>
                </c:pt>
                <c:pt idx="108">
                  <c:v>0.16600000000000001</c:v>
                </c:pt>
                <c:pt idx="109">
                  <c:v>0.10866666666666668</c:v>
                </c:pt>
                <c:pt idx="110">
                  <c:v>6.9000000000000006E-2</c:v>
                </c:pt>
                <c:pt idx="111">
                  <c:v>4.5333333333333337E-2</c:v>
                </c:pt>
                <c:pt idx="112">
                  <c:v>3.0666666666666665E-2</c:v>
                </c:pt>
                <c:pt idx="113">
                  <c:v>2.2666666666666668E-2</c:v>
                </c:pt>
                <c:pt idx="114">
                  <c:v>1.8666666666666668E-2</c:v>
                </c:pt>
                <c:pt idx="115">
                  <c:v>1.6333333333333335E-2</c:v>
                </c:pt>
                <c:pt idx="116">
                  <c:v>1.4333333333333332E-2</c:v>
                </c:pt>
                <c:pt idx="117">
                  <c:v>1.4E-2</c:v>
                </c:pt>
                <c:pt idx="118">
                  <c:v>1.4999999999999999E-2</c:v>
                </c:pt>
                <c:pt idx="119">
                  <c:v>1.4333333333333332E-2</c:v>
                </c:pt>
                <c:pt idx="120">
                  <c:v>1.4333333333333332E-2</c:v>
                </c:pt>
                <c:pt idx="121">
                  <c:v>1.4999999999999999E-2</c:v>
                </c:pt>
                <c:pt idx="122">
                  <c:v>1.5333333333333332E-2</c:v>
                </c:pt>
                <c:pt idx="123">
                  <c:v>1.5333333333333332E-2</c:v>
                </c:pt>
                <c:pt idx="124">
                  <c:v>1.5666666666666666E-2</c:v>
                </c:pt>
                <c:pt idx="125">
                  <c:v>1.6E-2</c:v>
                </c:pt>
                <c:pt idx="126">
                  <c:v>1.6333333333333332E-2</c:v>
                </c:pt>
                <c:pt idx="127">
                  <c:v>1.6333333333333332E-2</c:v>
                </c:pt>
                <c:pt idx="128">
                  <c:v>1.5333333333333332E-2</c:v>
                </c:pt>
                <c:pt idx="129">
                  <c:v>1.5333333333333332E-2</c:v>
                </c:pt>
                <c:pt idx="130">
                  <c:v>1.5333333333333332E-2</c:v>
                </c:pt>
                <c:pt idx="131">
                  <c:v>1.5333333333333332E-2</c:v>
                </c:pt>
                <c:pt idx="132">
                  <c:v>1.5666666666666666E-2</c:v>
                </c:pt>
                <c:pt idx="133">
                  <c:v>1.6999999999999998E-2</c:v>
                </c:pt>
                <c:pt idx="134">
                  <c:v>1.7666666666666667E-2</c:v>
                </c:pt>
                <c:pt idx="135">
                  <c:v>1.6999999999999998E-2</c:v>
                </c:pt>
                <c:pt idx="136">
                  <c:v>1.6666666666666666E-2</c:v>
                </c:pt>
                <c:pt idx="137">
                  <c:v>1.5666666666666666E-2</c:v>
                </c:pt>
                <c:pt idx="138">
                  <c:v>1.6E-2</c:v>
                </c:pt>
                <c:pt idx="139">
                  <c:v>1.6666666666666666E-2</c:v>
                </c:pt>
                <c:pt idx="140">
                  <c:v>1.7999999999999999E-2</c:v>
                </c:pt>
                <c:pt idx="141">
                  <c:v>1.833333333333333E-2</c:v>
                </c:pt>
                <c:pt idx="142">
                  <c:v>1.7000000000000001E-2</c:v>
                </c:pt>
                <c:pt idx="143">
                  <c:v>1.5666666666666666E-2</c:v>
                </c:pt>
                <c:pt idx="144">
                  <c:v>1.4666666666666666E-2</c:v>
                </c:pt>
                <c:pt idx="145">
                  <c:v>1.4E-2</c:v>
                </c:pt>
                <c:pt idx="146">
                  <c:v>1.4666666666666666E-2</c:v>
                </c:pt>
                <c:pt idx="147">
                  <c:v>1.5666666666666666E-2</c:v>
                </c:pt>
                <c:pt idx="148">
                  <c:v>1.6666666666666666E-2</c:v>
                </c:pt>
                <c:pt idx="149">
                  <c:v>1.7666666666666667E-2</c:v>
                </c:pt>
                <c:pt idx="150">
                  <c:v>1.6666666666666666E-2</c:v>
                </c:pt>
                <c:pt idx="151">
                  <c:v>1.5666666666666666E-2</c:v>
                </c:pt>
                <c:pt idx="152">
                  <c:v>1.4333333333333332E-2</c:v>
                </c:pt>
                <c:pt idx="153">
                  <c:v>1.3333333333333334E-2</c:v>
                </c:pt>
                <c:pt idx="154">
                  <c:v>1.3999999999999999E-2</c:v>
                </c:pt>
                <c:pt idx="155">
                  <c:v>1.4666666666666666E-2</c:v>
                </c:pt>
                <c:pt idx="156">
                  <c:v>1.6666666666666666E-2</c:v>
                </c:pt>
                <c:pt idx="157">
                  <c:v>1.7666666666666667E-2</c:v>
                </c:pt>
                <c:pt idx="158">
                  <c:v>1.5666666666666666E-2</c:v>
                </c:pt>
                <c:pt idx="159">
                  <c:v>1.3333333333333331E-2</c:v>
                </c:pt>
                <c:pt idx="160">
                  <c:v>1.1333333333333334E-2</c:v>
                </c:pt>
                <c:pt idx="161">
                  <c:v>1.0666666666666666E-2</c:v>
                </c:pt>
                <c:pt idx="162">
                  <c:v>1.0666666666666666E-2</c:v>
                </c:pt>
                <c:pt idx="163">
                  <c:v>1.1000000000000001E-2</c:v>
                </c:pt>
                <c:pt idx="164">
                  <c:v>1.0333333333333333E-2</c:v>
                </c:pt>
                <c:pt idx="165">
                  <c:v>1.0666666666666666E-2</c:v>
                </c:pt>
                <c:pt idx="166">
                  <c:v>1.0666666666666666E-2</c:v>
                </c:pt>
                <c:pt idx="167">
                  <c:v>1.0666666666666666E-2</c:v>
                </c:pt>
                <c:pt idx="168">
                  <c:v>1.1000000000000001E-2</c:v>
                </c:pt>
                <c:pt idx="169">
                  <c:v>1.1000000000000001E-2</c:v>
                </c:pt>
                <c:pt idx="170">
                  <c:v>1.1000000000000001E-2</c:v>
                </c:pt>
                <c:pt idx="171">
                  <c:v>1.0333333333333333E-2</c:v>
                </c:pt>
                <c:pt idx="172">
                  <c:v>0.01</c:v>
                </c:pt>
                <c:pt idx="173">
                  <c:v>9.6666666666666654E-3</c:v>
                </c:pt>
                <c:pt idx="174">
                  <c:v>8.9999999999999993E-3</c:v>
                </c:pt>
                <c:pt idx="175">
                  <c:v>8.6666666666666663E-3</c:v>
                </c:pt>
                <c:pt idx="176">
                  <c:v>8.333333333333335E-3</c:v>
                </c:pt>
                <c:pt idx="177">
                  <c:v>7.666666666666668E-3</c:v>
                </c:pt>
                <c:pt idx="178">
                  <c:v>7.666666666666668E-3</c:v>
                </c:pt>
                <c:pt idx="179">
                  <c:v>6.3333333333333332E-3</c:v>
                </c:pt>
                <c:pt idx="180">
                  <c:v>5.9999999999999993E-3</c:v>
                </c:pt>
                <c:pt idx="181">
                  <c:v>6.3333333333333332E-3</c:v>
                </c:pt>
                <c:pt idx="182">
                  <c:v>6.6666666666666671E-3</c:v>
                </c:pt>
                <c:pt idx="183">
                  <c:v>6.3333333333333332E-3</c:v>
                </c:pt>
                <c:pt idx="184">
                  <c:v>6.3333333333333332E-3</c:v>
                </c:pt>
                <c:pt idx="185">
                  <c:v>7.3333333333333332E-3</c:v>
                </c:pt>
                <c:pt idx="186">
                  <c:v>7.3333333333333332E-3</c:v>
                </c:pt>
                <c:pt idx="187">
                  <c:v>7.6666666666666662E-3</c:v>
                </c:pt>
                <c:pt idx="188">
                  <c:v>7.3333333333333332E-3</c:v>
                </c:pt>
                <c:pt idx="189">
                  <c:v>7.6666666666666662E-3</c:v>
                </c:pt>
                <c:pt idx="190">
                  <c:v>7.0000000000000001E-3</c:v>
                </c:pt>
                <c:pt idx="191">
                  <c:v>6.3333333333333332E-3</c:v>
                </c:pt>
                <c:pt idx="192">
                  <c:v>5.3333333333333332E-3</c:v>
                </c:pt>
                <c:pt idx="193">
                  <c:v>5.0000000000000001E-3</c:v>
                </c:pt>
                <c:pt idx="194">
                  <c:v>4.3333333333333323E-3</c:v>
                </c:pt>
                <c:pt idx="195">
                  <c:v>4.0000000000000001E-3</c:v>
                </c:pt>
                <c:pt idx="196">
                  <c:v>4.0000000000000001E-3</c:v>
                </c:pt>
                <c:pt idx="197">
                  <c:v>3.333333333333334E-3</c:v>
                </c:pt>
                <c:pt idx="198">
                  <c:v>3.0000000000000005E-3</c:v>
                </c:pt>
                <c:pt idx="199">
                  <c:v>2.6666666666666666E-3</c:v>
                </c:pt>
                <c:pt idx="200">
                  <c:v>2.3333333333333344E-3</c:v>
                </c:pt>
                <c:pt idx="201">
                  <c:v>2.3333333333333344E-3</c:v>
                </c:pt>
                <c:pt idx="202">
                  <c:v>2.0000000000000005E-3</c:v>
                </c:pt>
                <c:pt idx="203">
                  <c:v>1.666666666666667E-3</c:v>
                </c:pt>
                <c:pt idx="204">
                  <c:v>1.3333333333333333E-3</c:v>
                </c:pt>
                <c:pt idx="205">
                  <c:v>1.3333333333333333E-3</c:v>
                </c:pt>
                <c:pt idx="206">
                  <c:v>9.999999999999998E-4</c:v>
                </c:pt>
                <c:pt idx="207">
                  <c:v>9.999999999999998E-4</c:v>
                </c:pt>
                <c:pt idx="208">
                  <c:v>9.999999999999998E-4</c:v>
                </c:pt>
                <c:pt idx="209">
                  <c:v>3.3333333333333365E-4</c:v>
                </c:pt>
                <c:pt idx="210">
                  <c:v>3.3333333333333365E-4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36-4822-8AF1-5518E5222754}"/>
            </c:ext>
          </c:extLst>
        </c:ser>
        <c:ser>
          <c:idx val="4"/>
          <c:order val="4"/>
          <c:marker>
            <c:symbol val="none"/>
          </c:marker>
          <c:val>
            <c:numRef>
              <c:f>'[3](C)=8'!$AS$6:$AS$216</c:f>
              <c:numCache>
                <c:formatCode>General</c:formatCode>
                <c:ptCount val="211"/>
                <c:pt idx="0">
                  <c:v>1.3539999999999999</c:v>
                </c:pt>
                <c:pt idx="1">
                  <c:v>0.55866666666666676</c:v>
                </c:pt>
                <c:pt idx="2">
                  <c:v>0.80566666666666664</c:v>
                </c:pt>
                <c:pt idx="3">
                  <c:v>0.58033333333333337</c:v>
                </c:pt>
                <c:pt idx="4">
                  <c:v>1.3473333333333333</c:v>
                </c:pt>
                <c:pt idx="5">
                  <c:v>1.304</c:v>
                </c:pt>
                <c:pt idx="6">
                  <c:v>0.84399999999999997</c:v>
                </c:pt>
                <c:pt idx="7">
                  <c:v>0.71966666666666657</c:v>
                </c:pt>
                <c:pt idx="8">
                  <c:v>1.1529999999999998</c:v>
                </c:pt>
                <c:pt idx="9">
                  <c:v>0.91366666666666674</c:v>
                </c:pt>
                <c:pt idx="10">
                  <c:v>0.47633333333333333</c:v>
                </c:pt>
                <c:pt idx="11">
                  <c:v>0.42533333333333334</c:v>
                </c:pt>
                <c:pt idx="12">
                  <c:v>0.25800000000000001</c:v>
                </c:pt>
                <c:pt idx="13">
                  <c:v>9.5666666666666664E-2</c:v>
                </c:pt>
                <c:pt idx="14">
                  <c:v>2.4999999999999998E-2</c:v>
                </c:pt>
                <c:pt idx="15">
                  <c:v>3.6000000000000004E-2</c:v>
                </c:pt>
                <c:pt idx="16">
                  <c:v>5.4666666666666669E-2</c:v>
                </c:pt>
                <c:pt idx="17">
                  <c:v>8.2000000000000003E-2</c:v>
                </c:pt>
                <c:pt idx="18">
                  <c:v>0.10466666666666669</c:v>
                </c:pt>
                <c:pt idx="19">
                  <c:v>0.12533333333333332</c:v>
                </c:pt>
                <c:pt idx="20">
                  <c:v>0.13166666666666665</c:v>
                </c:pt>
                <c:pt idx="21">
                  <c:v>0.15133333333333335</c:v>
                </c:pt>
                <c:pt idx="22">
                  <c:v>0.18366666666666664</c:v>
                </c:pt>
                <c:pt idx="23">
                  <c:v>0.19599999999999998</c:v>
                </c:pt>
                <c:pt idx="24">
                  <c:v>0.14633333333333334</c:v>
                </c:pt>
                <c:pt idx="25">
                  <c:v>5.8333333333333327E-2</c:v>
                </c:pt>
                <c:pt idx="26">
                  <c:v>-9.6666666666666637E-3</c:v>
                </c:pt>
                <c:pt idx="27">
                  <c:v>-5.5E-2</c:v>
                </c:pt>
                <c:pt idx="28">
                  <c:v>-0.10766666666666667</c:v>
                </c:pt>
                <c:pt idx="29">
                  <c:v>-0.16866666666666666</c:v>
                </c:pt>
                <c:pt idx="30">
                  <c:v>-0.18899999999999997</c:v>
                </c:pt>
                <c:pt idx="31">
                  <c:v>-0.17266666666666666</c:v>
                </c:pt>
                <c:pt idx="32">
                  <c:v>-0.17433333333333334</c:v>
                </c:pt>
                <c:pt idx="33">
                  <c:v>-0.24866666666666667</c:v>
                </c:pt>
                <c:pt idx="34">
                  <c:v>-0.35666666666666663</c:v>
                </c:pt>
                <c:pt idx="35">
                  <c:v>-0.4386666666666667</c:v>
                </c:pt>
                <c:pt idx="36">
                  <c:v>-0.48066666666666663</c:v>
                </c:pt>
                <c:pt idx="37">
                  <c:v>-0.48466666666666663</c:v>
                </c:pt>
                <c:pt idx="38">
                  <c:v>-0.46566666666666667</c:v>
                </c:pt>
                <c:pt idx="39">
                  <c:v>-0.42766666666666664</c:v>
                </c:pt>
                <c:pt idx="40">
                  <c:v>-0.38033333333333336</c:v>
                </c:pt>
                <c:pt idx="41">
                  <c:v>-0.32333333333333331</c:v>
                </c:pt>
                <c:pt idx="42">
                  <c:v>-0.26300000000000001</c:v>
                </c:pt>
                <c:pt idx="43">
                  <c:v>-0.19566666666666666</c:v>
                </c:pt>
                <c:pt idx="44">
                  <c:v>-0.122</c:v>
                </c:pt>
                <c:pt idx="45">
                  <c:v>-4.1666666666666664E-2</c:v>
                </c:pt>
                <c:pt idx="46">
                  <c:v>4.7666666666666663E-2</c:v>
                </c:pt>
                <c:pt idx="47">
                  <c:v>0.14266666666666666</c:v>
                </c:pt>
                <c:pt idx="48">
                  <c:v>0.23866666666666669</c:v>
                </c:pt>
                <c:pt idx="49">
                  <c:v>0.33333333333333331</c:v>
                </c:pt>
                <c:pt idx="50">
                  <c:v>0.42799999999999999</c:v>
                </c:pt>
                <c:pt idx="51">
                  <c:v>0.52933333333333332</c:v>
                </c:pt>
                <c:pt idx="52">
                  <c:v>0.64133333333333331</c:v>
                </c:pt>
                <c:pt idx="53">
                  <c:v>0.76233333333333331</c:v>
                </c:pt>
                <c:pt idx="54">
                  <c:v>0.88600000000000001</c:v>
                </c:pt>
                <c:pt idx="55">
                  <c:v>0.9986666666666667</c:v>
                </c:pt>
                <c:pt idx="56">
                  <c:v>1.0853333333333335</c:v>
                </c:pt>
                <c:pt idx="57">
                  <c:v>1.1366666666666667</c:v>
                </c:pt>
                <c:pt idx="58">
                  <c:v>1.1683333333333332</c:v>
                </c:pt>
                <c:pt idx="59">
                  <c:v>1.2136666666666667</c:v>
                </c:pt>
                <c:pt idx="60">
                  <c:v>1.2869999999999999</c:v>
                </c:pt>
                <c:pt idx="61">
                  <c:v>1.3699999999999999</c:v>
                </c:pt>
                <c:pt idx="62">
                  <c:v>1.4533333333333334</c:v>
                </c:pt>
                <c:pt idx="63">
                  <c:v>1.5146666666666668</c:v>
                </c:pt>
                <c:pt idx="64">
                  <c:v>1.5086666666666666</c:v>
                </c:pt>
                <c:pt idx="65">
                  <c:v>1.423</c:v>
                </c:pt>
                <c:pt idx="66">
                  <c:v>1.2683333333333333</c:v>
                </c:pt>
                <c:pt idx="67">
                  <c:v>1.101</c:v>
                </c:pt>
                <c:pt idx="68">
                  <c:v>0.96999999999999986</c:v>
                </c:pt>
                <c:pt idx="69">
                  <c:v>0.8656666666666667</c:v>
                </c:pt>
                <c:pt idx="70">
                  <c:v>0.76966666666666672</c:v>
                </c:pt>
                <c:pt idx="71">
                  <c:v>0.67300000000000004</c:v>
                </c:pt>
                <c:pt idx="72">
                  <c:v>0.58333333333333337</c:v>
                </c:pt>
                <c:pt idx="73">
                  <c:v>0.51066666666666671</c:v>
                </c:pt>
                <c:pt idx="74">
                  <c:v>0.46500000000000002</c:v>
                </c:pt>
                <c:pt idx="75">
                  <c:v>0.443</c:v>
                </c:pt>
                <c:pt idx="76">
                  <c:v>0.42399999999999999</c:v>
                </c:pt>
                <c:pt idx="77">
                  <c:v>0.40333333333333332</c:v>
                </c:pt>
                <c:pt idx="78">
                  <c:v>0.38766666666666666</c:v>
                </c:pt>
                <c:pt idx="79">
                  <c:v>0.36766666666666664</c:v>
                </c:pt>
                <c:pt idx="80">
                  <c:v>0.33800000000000002</c:v>
                </c:pt>
                <c:pt idx="81">
                  <c:v>0.3153333333333333</c:v>
                </c:pt>
                <c:pt idx="82">
                  <c:v>0.31166666666666659</c:v>
                </c:pt>
                <c:pt idx="83">
                  <c:v>0.32266666666666666</c:v>
                </c:pt>
                <c:pt idx="84">
                  <c:v>0.33733333333333332</c:v>
                </c:pt>
                <c:pt idx="85">
                  <c:v>0.35033333333333339</c:v>
                </c:pt>
                <c:pt idx="86">
                  <c:v>0.35766666666666663</c:v>
                </c:pt>
                <c:pt idx="87">
                  <c:v>0.34800000000000003</c:v>
                </c:pt>
                <c:pt idx="88">
                  <c:v>0.31899999999999995</c:v>
                </c:pt>
                <c:pt idx="89">
                  <c:v>0.28533333333333333</c:v>
                </c:pt>
                <c:pt idx="90">
                  <c:v>0.26199999999999996</c:v>
                </c:pt>
                <c:pt idx="91">
                  <c:v>0.25800000000000001</c:v>
                </c:pt>
                <c:pt idx="92">
                  <c:v>0.26766666666666666</c:v>
                </c:pt>
                <c:pt idx="93">
                  <c:v>0.27566666666666667</c:v>
                </c:pt>
                <c:pt idx="94">
                  <c:v>0.26599999999999996</c:v>
                </c:pt>
                <c:pt idx="95">
                  <c:v>0.23833333333333331</c:v>
                </c:pt>
                <c:pt idx="96">
                  <c:v>0.20699999999999999</c:v>
                </c:pt>
                <c:pt idx="97">
                  <c:v>0.18099999999999997</c:v>
                </c:pt>
                <c:pt idx="98">
                  <c:v>0.16200000000000001</c:v>
                </c:pt>
                <c:pt idx="99">
                  <c:v>0.15100000000000002</c:v>
                </c:pt>
                <c:pt idx="100">
                  <c:v>0.15400000000000003</c:v>
                </c:pt>
                <c:pt idx="101">
                  <c:v>0.17466666666666666</c:v>
                </c:pt>
                <c:pt idx="102">
                  <c:v>0.20499999999999999</c:v>
                </c:pt>
                <c:pt idx="103">
                  <c:v>0.24533333333333332</c:v>
                </c:pt>
                <c:pt idx="104">
                  <c:v>0.30266666666666664</c:v>
                </c:pt>
                <c:pt idx="105">
                  <c:v>0.34400000000000003</c:v>
                </c:pt>
                <c:pt idx="106">
                  <c:v>0.3193333333333333</c:v>
                </c:pt>
                <c:pt idx="107">
                  <c:v>0.24199999999999999</c:v>
                </c:pt>
                <c:pt idx="108">
                  <c:v>0.16233333333333333</c:v>
                </c:pt>
                <c:pt idx="109">
                  <c:v>0.10733333333333334</c:v>
                </c:pt>
                <c:pt idx="110">
                  <c:v>6.9999999999999993E-2</c:v>
                </c:pt>
                <c:pt idx="111">
                  <c:v>4.6999999999999993E-2</c:v>
                </c:pt>
                <c:pt idx="112">
                  <c:v>3.3000000000000002E-2</c:v>
                </c:pt>
                <c:pt idx="113">
                  <c:v>2.5666666666666671E-2</c:v>
                </c:pt>
                <c:pt idx="114">
                  <c:v>2.1333333333333333E-2</c:v>
                </c:pt>
                <c:pt idx="115">
                  <c:v>1.9666666666666669E-2</c:v>
                </c:pt>
                <c:pt idx="116">
                  <c:v>1.7333333333333336E-2</c:v>
                </c:pt>
                <c:pt idx="117">
                  <c:v>1.7333333333333336E-2</c:v>
                </c:pt>
                <c:pt idx="118">
                  <c:v>1.8333333333333333E-2</c:v>
                </c:pt>
                <c:pt idx="119">
                  <c:v>1.7999999999999999E-2</c:v>
                </c:pt>
                <c:pt idx="120">
                  <c:v>1.8333333333333333E-2</c:v>
                </c:pt>
                <c:pt idx="121">
                  <c:v>1.8666666666666668E-2</c:v>
                </c:pt>
                <c:pt idx="122">
                  <c:v>1.9333333333333334E-2</c:v>
                </c:pt>
                <c:pt idx="123">
                  <c:v>1.9333333333333334E-2</c:v>
                </c:pt>
                <c:pt idx="124">
                  <c:v>1.9666666666666669E-2</c:v>
                </c:pt>
                <c:pt idx="125">
                  <c:v>1.9666666666666669E-2</c:v>
                </c:pt>
                <c:pt idx="126">
                  <c:v>2.0333333333333335E-2</c:v>
                </c:pt>
                <c:pt idx="127">
                  <c:v>2.0333333333333335E-2</c:v>
                </c:pt>
                <c:pt idx="128">
                  <c:v>1.9333333333333334E-2</c:v>
                </c:pt>
                <c:pt idx="129">
                  <c:v>1.9333333333333334E-2</c:v>
                </c:pt>
                <c:pt idx="130">
                  <c:v>0.02</c:v>
                </c:pt>
                <c:pt idx="131">
                  <c:v>1.9666666666666669E-2</c:v>
                </c:pt>
                <c:pt idx="132">
                  <c:v>0.02</c:v>
                </c:pt>
                <c:pt idx="133">
                  <c:v>2.1333333333333333E-2</c:v>
                </c:pt>
                <c:pt idx="134">
                  <c:v>2.2333333333333334E-2</c:v>
                </c:pt>
                <c:pt idx="135">
                  <c:v>2.1333333333333333E-2</c:v>
                </c:pt>
                <c:pt idx="136">
                  <c:v>2.0666666666666667E-2</c:v>
                </c:pt>
                <c:pt idx="137">
                  <c:v>2.0333333333333332E-2</c:v>
                </c:pt>
                <c:pt idx="138">
                  <c:v>2.0333333333333332E-2</c:v>
                </c:pt>
                <c:pt idx="139">
                  <c:v>2.1000000000000001E-2</c:v>
                </c:pt>
                <c:pt idx="140">
                  <c:v>2.2666666666666668E-2</c:v>
                </c:pt>
                <c:pt idx="141">
                  <c:v>2.3000000000000003E-2</c:v>
                </c:pt>
                <c:pt idx="142">
                  <c:v>2.1333333333333333E-2</c:v>
                </c:pt>
                <c:pt idx="143">
                  <c:v>0.02</c:v>
                </c:pt>
                <c:pt idx="144">
                  <c:v>1.9E-2</c:v>
                </c:pt>
                <c:pt idx="145">
                  <c:v>1.8666666666666668E-2</c:v>
                </c:pt>
                <c:pt idx="146">
                  <c:v>1.9E-2</c:v>
                </c:pt>
                <c:pt idx="147">
                  <c:v>1.9666666666666666E-2</c:v>
                </c:pt>
                <c:pt idx="148">
                  <c:v>2.0666666666666667E-2</c:v>
                </c:pt>
                <c:pt idx="149">
                  <c:v>2.1666666666666667E-2</c:v>
                </c:pt>
                <c:pt idx="150">
                  <c:v>2.0666666666666667E-2</c:v>
                </c:pt>
                <c:pt idx="151">
                  <c:v>1.9333333333333331E-2</c:v>
                </c:pt>
                <c:pt idx="152">
                  <c:v>1.833333333333333E-2</c:v>
                </c:pt>
                <c:pt idx="153">
                  <c:v>1.7333333333333336E-2</c:v>
                </c:pt>
                <c:pt idx="154">
                  <c:v>1.7666666666666667E-2</c:v>
                </c:pt>
                <c:pt idx="155">
                  <c:v>1.8000000000000002E-2</c:v>
                </c:pt>
                <c:pt idx="156">
                  <c:v>0.02</c:v>
                </c:pt>
                <c:pt idx="157">
                  <c:v>2.0666666666666667E-2</c:v>
                </c:pt>
                <c:pt idx="158">
                  <c:v>1.9E-2</c:v>
                </c:pt>
                <c:pt idx="159">
                  <c:v>1.6666666666666666E-2</c:v>
                </c:pt>
                <c:pt idx="160">
                  <c:v>1.4666666666666666E-2</c:v>
                </c:pt>
                <c:pt idx="161">
                  <c:v>1.3666666666666666E-2</c:v>
                </c:pt>
                <c:pt idx="162">
                  <c:v>1.3333333333333331E-2</c:v>
                </c:pt>
                <c:pt idx="163">
                  <c:v>1.3000000000000003E-2</c:v>
                </c:pt>
                <c:pt idx="164">
                  <c:v>1.3333333333333334E-2</c:v>
                </c:pt>
                <c:pt idx="165">
                  <c:v>1.3333333333333334E-2</c:v>
                </c:pt>
                <c:pt idx="166">
                  <c:v>1.3333333333333334E-2</c:v>
                </c:pt>
                <c:pt idx="167">
                  <c:v>1.3666666666666667E-2</c:v>
                </c:pt>
                <c:pt idx="168">
                  <c:v>1.3333333333333334E-2</c:v>
                </c:pt>
                <c:pt idx="169">
                  <c:v>1.3666666666666667E-2</c:v>
                </c:pt>
                <c:pt idx="170">
                  <c:v>1.4E-2</c:v>
                </c:pt>
                <c:pt idx="171">
                  <c:v>1.3333333333333334E-2</c:v>
                </c:pt>
                <c:pt idx="172">
                  <c:v>1.2666666666666666E-2</c:v>
                </c:pt>
                <c:pt idx="173">
                  <c:v>1.1999999999999999E-2</c:v>
                </c:pt>
                <c:pt idx="174">
                  <c:v>1.1333333333333334E-2</c:v>
                </c:pt>
                <c:pt idx="175">
                  <c:v>1.1333333333333334E-2</c:v>
                </c:pt>
                <c:pt idx="176">
                  <c:v>1.1000000000000001E-2</c:v>
                </c:pt>
                <c:pt idx="177">
                  <c:v>1.0333333333333332E-2</c:v>
                </c:pt>
                <c:pt idx="178">
                  <c:v>1.0666666666666666E-2</c:v>
                </c:pt>
                <c:pt idx="179">
                  <c:v>1.0333333333333335E-2</c:v>
                </c:pt>
                <c:pt idx="180">
                  <c:v>1.0333333333333335E-2</c:v>
                </c:pt>
                <c:pt idx="181">
                  <c:v>0.01</c:v>
                </c:pt>
                <c:pt idx="182">
                  <c:v>1.0333333333333335E-2</c:v>
                </c:pt>
                <c:pt idx="183">
                  <c:v>1.0333333333333335E-2</c:v>
                </c:pt>
                <c:pt idx="184">
                  <c:v>1.0333333333333335E-2</c:v>
                </c:pt>
                <c:pt idx="185">
                  <c:v>1.0666666666666666E-2</c:v>
                </c:pt>
                <c:pt idx="186">
                  <c:v>1.1000000000000001E-2</c:v>
                </c:pt>
                <c:pt idx="187">
                  <c:v>1.1000000000000001E-2</c:v>
                </c:pt>
                <c:pt idx="188">
                  <c:v>1.1333333333333334E-2</c:v>
                </c:pt>
                <c:pt idx="189">
                  <c:v>1.1666666666666667E-2</c:v>
                </c:pt>
                <c:pt idx="190">
                  <c:v>1.0666666666666666E-2</c:v>
                </c:pt>
                <c:pt idx="191">
                  <c:v>0.01</c:v>
                </c:pt>
                <c:pt idx="192">
                  <c:v>9.3333333333333341E-3</c:v>
                </c:pt>
                <c:pt idx="193">
                  <c:v>8.9999999999999993E-3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7.6666666666666662E-3</c:v>
                </c:pt>
                <c:pt idx="197">
                  <c:v>7.6666666666666662E-3</c:v>
                </c:pt>
                <c:pt idx="198">
                  <c:v>7.6666666666666662E-3</c:v>
                </c:pt>
                <c:pt idx="199">
                  <c:v>7.3333333333333349E-3</c:v>
                </c:pt>
                <c:pt idx="200">
                  <c:v>7.3333333333333349E-3</c:v>
                </c:pt>
                <c:pt idx="201">
                  <c:v>7.3333333333333349E-3</c:v>
                </c:pt>
                <c:pt idx="202">
                  <c:v>7.3333333333333349E-3</c:v>
                </c:pt>
                <c:pt idx="203">
                  <c:v>6.666666666666668E-3</c:v>
                </c:pt>
                <c:pt idx="204">
                  <c:v>7.0000000000000019E-3</c:v>
                </c:pt>
                <c:pt idx="205">
                  <c:v>7.0000000000000019E-3</c:v>
                </c:pt>
                <c:pt idx="206">
                  <c:v>6.333333333333334E-3</c:v>
                </c:pt>
                <c:pt idx="207">
                  <c:v>6.333333333333334E-3</c:v>
                </c:pt>
                <c:pt idx="208">
                  <c:v>6.333333333333334E-3</c:v>
                </c:pt>
                <c:pt idx="209">
                  <c:v>6.333333333333334E-3</c:v>
                </c:pt>
                <c:pt idx="210">
                  <c:v>6.000000000000001E-3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36-4822-8AF1-5518E5222754}"/>
            </c:ext>
          </c:extLst>
        </c:ser>
        <c:ser>
          <c:idx val="5"/>
          <c:order val="5"/>
          <c:marker>
            <c:symbol val="none"/>
          </c:marker>
          <c:val>
            <c:numRef>
              <c:f>'[3](C)=8'!$AT$6:$AT$216</c:f>
              <c:numCache>
                <c:formatCode>General</c:formatCode>
                <c:ptCount val="211"/>
                <c:pt idx="0">
                  <c:v>2.0340000000000003</c:v>
                </c:pt>
                <c:pt idx="1">
                  <c:v>1.0029999999999999</c:v>
                </c:pt>
                <c:pt idx="2">
                  <c:v>0.84533333333333338</c:v>
                </c:pt>
                <c:pt idx="3">
                  <c:v>0.74933333333333341</c:v>
                </c:pt>
                <c:pt idx="4">
                  <c:v>1.1186666666666667</c:v>
                </c:pt>
                <c:pt idx="5">
                  <c:v>1.3736666666666666</c:v>
                </c:pt>
                <c:pt idx="6">
                  <c:v>1.2943333333333333</c:v>
                </c:pt>
                <c:pt idx="7">
                  <c:v>1.0526666666666666</c:v>
                </c:pt>
                <c:pt idx="8">
                  <c:v>1.0780000000000001</c:v>
                </c:pt>
                <c:pt idx="9">
                  <c:v>0.85</c:v>
                </c:pt>
                <c:pt idx="10">
                  <c:v>0.44533333333333336</c:v>
                </c:pt>
                <c:pt idx="11">
                  <c:v>0.44400000000000001</c:v>
                </c:pt>
                <c:pt idx="12">
                  <c:v>0.23566666666666666</c:v>
                </c:pt>
                <c:pt idx="13">
                  <c:v>0.11366666666666665</c:v>
                </c:pt>
                <c:pt idx="14">
                  <c:v>3.9666666666666663E-2</c:v>
                </c:pt>
                <c:pt idx="15">
                  <c:v>4.3666666666666666E-2</c:v>
                </c:pt>
                <c:pt idx="16">
                  <c:v>6.433333333333334E-2</c:v>
                </c:pt>
                <c:pt idx="17">
                  <c:v>8.900000000000001E-2</c:v>
                </c:pt>
                <c:pt idx="18">
                  <c:v>0.10633333333333334</c:v>
                </c:pt>
                <c:pt idx="19">
                  <c:v>0.124</c:v>
                </c:pt>
                <c:pt idx="20">
                  <c:v>0.12633333333333333</c:v>
                </c:pt>
                <c:pt idx="21">
                  <c:v>0.14333333333333334</c:v>
                </c:pt>
                <c:pt idx="22">
                  <c:v>0.17266666666666666</c:v>
                </c:pt>
                <c:pt idx="23">
                  <c:v>0.18100000000000002</c:v>
                </c:pt>
                <c:pt idx="24">
                  <c:v>0.13266666666666668</c:v>
                </c:pt>
                <c:pt idx="25">
                  <c:v>5.0666666666666672E-2</c:v>
                </c:pt>
                <c:pt idx="26">
                  <c:v>-1.5333333333333338E-2</c:v>
                </c:pt>
                <c:pt idx="27">
                  <c:v>-5.9666666666666666E-2</c:v>
                </c:pt>
                <c:pt idx="28">
                  <c:v>-0.11066666666666665</c:v>
                </c:pt>
                <c:pt idx="29">
                  <c:v>-0.16866666666666666</c:v>
                </c:pt>
                <c:pt idx="30">
                  <c:v>-0.18866666666666665</c:v>
                </c:pt>
                <c:pt idx="31">
                  <c:v>-0.17366666666666666</c:v>
                </c:pt>
                <c:pt idx="32">
                  <c:v>-0.17666666666666667</c:v>
                </c:pt>
                <c:pt idx="33">
                  <c:v>-0.24533333333333332</c:v>
                </c:pt>
                <c:pt idx="34">
                  <c:v>-0.34566666666666673</c:v>
                </c:pt>
                <c:pt idx="35">
                  <c:v>-0.42300000000000004</c:v>
                </c:pt>
                <c:pt idx="36">
                  <c:v>-0.46266666666666673</c:v>
                </c:pt>
                <c:pt idx="37">
                  <c:v>-0.46633333333333332</c:v>
                </c:pt>
                <c:pt idx="38">
                  <c:v>-0.44799999999999995</c:v>
                </c:pt>
                <c:pt idx="39">
                  <c:v>-0.41133333333333333</c:v>
                </c:pt>
                <c:pt idx="40">
                  <c:v>-0.36599999999999994</c:v>
                </c:pt>
                <c:pt idx="41">
                  <c:v>-0.312</c:v>
                </c:pt>
                <c:pt idx="42">
                  <c:v>-0.25533333333333336</c:v>
                </c:pt>
                <c:pt idx="43">
                  <c:v>-0.19166666666666665</c:v>
                </c:pt>
                <c:pt idx="44">
                  <c:v>-0.12166666666666666</c:v>
                </c:pt>
                <c:pt idx="45">
                  <c:v>-4.5000000000000005E-2</c:v>
                </c:pt>
                <c:pt idx="46">
                  <c:v>4.0333333333333332E-2</c:v>
                </c:pt>
                <c:pt idx="47">
                  <c:v>0.13</c:v>
                </c:pt>
                <c:pt idx="48">
                  <c:v>0.22266666666666668</c:v>
                </c:pt>
                <c:pt idx="49">
                  <c:v>0.313</c:v>
                </c:pt>
                <c:pt idx="50">
                  <c:v>0.40300000000000002</c:v>
                </c:pt>
                <c:pt idx="51">
                  <c:v>0.49899999999999994</c:v>
                </c:pt>
                <c:pt idx="52">
                  <c:v>0.60433333333333328</c:v>
                </c:pt>
                <c:pt idx="53">
                  <c:v>0.71899999999999997</c:v>
                </c:pt>
                <c:pt idx="54">
                  <c:v>0.83633333333333326</c:v>
                </c:pt>
                <c:pt idx="55">
                  <c:v>0.94266666666666676</c:v>
                </c:pt>
                <c:pt idx="56">
                  <c:v>1.0253333333333334</c:v>
                </c:pt>
                <c:pt idx="57">
                  <c:v>1.0736666666666665</c:v>
                </c:pt>
                <c:pt idx="58">
                  <c:v>1.1046666666666667</c:v>
                </c:pt>
                <c:pt idx="59">
                  <c:v>1.1483333333333332</c:v>
                </c:pt>
                <c:pt idx="60">
                  <c:v>1.2163333333333333</c:v>
                </c:pt>
                <c:pt idx="61">
                  <c:v>1.2946666666666666</c:v>
                </c:pt>
                <c:pt idx="62">
                  <c:v>1.3746666666666665</c:v>
                </c:pt>
                <c:pt idx="63">
                  <c:v>1.4320000000000002</c:v>
                </c:pt>
                <c:pt idx="64">
                  <c:v>1.4270000000000003</c:v>
                </c:pt>
                <c:pt idx="65">
                  <c:v>1.3473333333333333</c:v>
                </c:pt>
                <c:pt idx="66">
                  <c:v>1.2026666666666668</c:v>
                </c:pt>
                <c:pt idx="67">
                  <c:v>1.0456666666666665</c:v>
                </c:pt>
                <c:pt idx="68">
                  <c:v>0.92433333333333323</c:v>
                </c:pt>
                <c:pt idx="69">
                  <c:v>0.82799999999999996</c:v>
                </c:pt>
                <c:pt idx="70">
                  <c:v>0.73766666666666669</c:v>
                </c:pt>
                <c:pt idx="71">
                  <c:v>0.64800000000000002</c:v>
                </c:pt>
                <c:pt idx="72">
                  <c:v>0.56500000000000006</c:v>
                </c:pt>
                <c:pt idx="73">
                  <c:v>0.49733333333333335</c:v>
                </c:pt>
                <c:pt idx="74">
                  <c:v>0.45500000000000007</c:v>
                </c:pt>
                <c:pt idx="75">
                  <c:v>0.434</c:v>
                </c:pt>
                <c:pt idx="76">
                  <c:v>0.41633333333333339</c:v>
                </c:pt>
                <c:pt idx="77">
                  <c:v>0.39699999999999996</c:v>
                </c:pt>
                <c:pt idx="78">
                  <c:v>0.38266666666666671</c:v>
                </c:pt>
                <c:pt idx="79">
                  <c:v>0.36433333333333334</c:v>
                </c:pt>
                <c:pt idx="80">
                  <c:v>0.33699999999999997</c:v>
                </c:pt>
                <c:pt idx="81">
                  <c:v>0.31633333333333336</c:v>
                </c:pt>
                <c:pt idx="82">
                  <c:v>0.31266666666666665</c:v>
                </c:pt>
                <c:pt idx="83">
                  <c:v>0.32300000000000001</c:v>
                </c:pt>
                <c:pt idx="84">
                  <c:v>0.33699999999999997</c:v>
                </c:pt>
                <c:pt idx="85">
                  <c:v>0.34900000000000003</c:v>
                </c:pt>
                <c:pt idx="86">
                  <c:v>0.35566666666666663</c:v>
                </c:pt>
                <c:pt idx="87">
                  <c:v>0.34666666666666668</c:v>
                </c:pt>
                <c:pt idx="88">
                  <c:v>0.3193333333333333</c:v>
                </c:pt>
                <c:pt idx="89">
                  <c:v>0.28866666666666663</c:v>
                </c:pt>
                <c:pt idx="90">
                  <c:v>0.26700000000000002</c:v>
                </c:pt>
                <c:pt idx="91">
                  <c:v>0.26300000000000001</c:v>
                </c:pt>
                <c:pt idx="92">
                  <c:v>0.27199999999999996</c:v>
                </c:pt>
                <c:pt idx="93">
                  <c:v>0.27899999999999997</c:v>
                </c:pt>
                <c:pt idx="94">
                  <c:v>0.27</c:v>
                </c:pt>
                <c:pt idx="95">
                  <c:v>0.24466666666666667</c:v>
                </c:pt>
                <c:pt idx="96">
                  <c:v>0.215</c:v>
                </c:pt>
                <c:pt idx="97">
                  <c:v>0.19099999999999998</c:v>
                </c:pt>
                <c:pt idx="98">
                  <c:v>0.17300000000000001</c:v>
                </c:pt>
                <c:pt idx="99">
                  <c:v>0.16200000000000001</c:v>
                </c:pt>
                <c:pt idx="100">
                  <c:v>0.16500000000000001</c:v>
                </c:pt>
                <c:pt idx="101">
                  <c:v>0.18399999999999997</c:v>
                </c:pt>
                <c:pt idx="102">
                  <c:v>0.21199999999999999</c:v>
                </c:pt>
                <c:pt idx="103">
                  <c:v>0.24966666666666668</c:v>
                </c:pt>
                <c:pt idx="104">
                  <c:v>0.30299999999999999</c:v>
                </c:pt>
                <c:pt idx="105">
                  <c:v>0.34133333333333332</c:v>
                </c:pt>
                <c:pt idx="106">
                  <c:v>0.31866666666666665</c:v>
                </c:pt>
                <c:pt idx="107">
                  <c:v>0.24633333333333332</c:v>
                </c:pt>
                <c:pt idx="108">
                  <c:v>0.17133333333333334</c:v>
                </c:pt>
                <c:pt idx="109">
                  <c:v>0.12033333333333333</c:v>
                </c:pt>
                <c:pt idx="110">
                  <c:v>8.5000000000000006E-2</c:v>
                </c:pt>
                <c:pt idx="111">
                  <c:v>6.3666666666666663E-2</c:v>
                </c:pt>
                <c:pt idx="112">
                  <c:v>5.0666666666666665E-2</c:v>
                </c:pt>
                <c:pt idx="113">
                  <c:v>4.3000000000000003E-2</c:v>
                </c:pt>
                <c:pt idx="114">
                  <c:v>3.9E-2</c:v>
                </c:pt>
                <c:pt idx="115">
                  <c:v>3.7666666666666668E-2</c:v>
                </c:pt>
                <c:pt idx="116">
                  <c:v>3.5333333333333335E-2</c:v>
                </c:pt>
                <c:pt idx="117">
                  <c:v>3.4999999999999996E-2</c:v>
                </c:pt>
                <c:pt idx="118">
                  <c:v>3.5999999999999997E-2</c:v>
                </c:pt>
                <c:pt idx="119">
                  <c:v>3.5666666666666666E-2</c:v>
                </c:pt>
                <c:pt idx="120">
                  <c:v>3.5666666666666666E-2</c:v>
                </c:pt>
                <c:pt idx="121">
                  <c:v>3.6333333333333336E-2</c:v>
                </c:pt>
                <c:pt idx="122">
                  <c:v>3.6999999999999998E-2</c:v>
                </c:pt>
                <c:pt idx="123">
                  <c:v>3.6999999999999998E-2</c:v>
                </c:pt>
                <c:pt idx="124">
                  <c:v>3.6999999999999998E-2</c:v>
                </c:pt>
                <c:pt idx="125">
                  <c:v>3.6999999999999998E-2</c:v>
                </c:pt>
                <c:pt idx="126">
                  <c:v>3.7666666666666668E-2</c:v>
                </c:pt>
                <c:pt idx="127">
                  <c:v>3.7666666666666668E-2</c:v>
                </c:pt>
                <c:pt idx="128">
                  <c:v>3.6999999999999998E-2</c:v>
                </c:pt>
                <c:pt idx="129">
                  <c:v>3.6999999999999998E-2</c:v>
                </c:pt>
                <c:pt idx="130">
                  <c:v>3.6666666666666667E-2</c:v>
                </c:pt>
                <c:pt idx="131">
                  <c:v>3.6666666666666667E-2</c:v>
                </c:pt>
                <c:pt idx="132">
                  <c:v>3.6999999999999998E-2</c:v>
                </c:pt>
                <c:pt idx="133">
                  <c:v>3.7999999999999999E-2</c:v>
                </c:pt>
                <c:pt idx="134">
                  <c:v>3.833333333333333E-2</c:v>
                </c:pt>
                <c:pt idx="135">
                  <c:v>3.7999999999999999E-2</c:v>
                </c:pt>
                <c:pt idx="136">
                  <c:v>3.6999999999999998E-2</c:v>
                </c:pt>
                <c:pt idx="137">
                  <c:v>3.6666666666666667E-2</c:v>
                </c:pt>
                <c:pt idx="138">
                  <c:v>3.6333333333333336E-2</c:v>
                </c:pt>
                <c:pt idx="139">
                  <c:v>3.6999999999999998E-2</c:v>
                </c:pt>
                <c:pt idx="140">
                  <c:v>3.833333333333333E-2</c:v>
                </c:pt>
                <c:pt idx="141">
                  <c:v>3.8666666666666662E-2</c:v>
                </c:pt>
                <c:pt idx="142">
                  <c:v>3.6999999999999998E-2</c:v>
                </c:pt>
                <c:pt idx="143">
                  <c:v>3.5999999999999997E-2</c:v>
                </c:pt>
                <c:pt idx="144">
                  <c:v>3.4999999999999996E-2</c:v>
                </c:pt>
                <c:pt idx="145">
                  <c:v>3.3999999999999996E-2</c:v>
                </c:pt>
                <c:pt idx="146">
                  <c:v>3.4000000000000002E-2</c:v>
                </c:pt>
                <c:pt idx="147">
                  <c:v>3.4666666666666672E-2</c:v>
                </c:pt>
                <c:pt idx="148">
                  <c:v>3.5000000000000003E-2</c:v>
                </c:pt>
                <c:pt idx="149">
                  <c:v>3.6000000000000004E-2</c:v>
                </c:pt>
                <c:pt idx="150">
                  <c:v>3.5000000000000003E-2</c:v>
                </c:pt>
                <c:pt idx="151">
                  <c:v>3.4000000000000002E-2</c:v>
                </c:pt>
                <c:pt idx="152">
                  <c:v>3.3333333333333333E-2</c:v>
                </c:pt>
                <c:pt idx="153">
                  <c:v>3.2000000000000001E-2</c:v>
                </c:pt>
                <c:pt idx="154">
                  <c:v>3.266666666666667E-2</c:v>
                </c:pt>
                <c:pt idx="155">
                  <c:v>3.266666666666667E-2</c:v>
                </c:pt>
                <c:pt idx="156">
                  <c:v>3.4333333333333334E-2</c:v>
                </c:pt>
                <c:pt idx="157">
                  <c:v>3.5000000000000003E-2</c:v>
                </c:pt>
                <c:pt idx="158">
                  <c:v>3.3333333333333333E-2</c:v>
                </c:pt>
                <c:pt idx="159">
                  <c:v>3.1E-2</c:v>
                </c:pt>
                <c:pt idx="160">
                  <c:v>2.9333333333333333E-2</c:v>
                </c:pt>
                <c:pt idx="161">
                  <c:v>2.8333333333333332E-2</c:v>
                </c:pt>
                <c:pt idx="162">
                  <c:v>2.7999999999999997E-2</c:v>
                </c:pt>
                <c:pt idx="163">
                  <c:v>2.7666666666666662E-2</c:v>
                </c:pt>
                <c:pt idx="164">
                  <c:v>2.7666666666666662E-2</c:v>
                </c:pt>
                <c:pt idx="165">
                  <c:v>2.7333333333333331E-2</c:v>
                </c:pt>
                <c:pt idx="166">
                  <c:v>2.7E-2</c:v>
                </c:pt>
                <c:pt idx="167">
                  <c:v>2.7E-2</c:v>
                </c:pt>
                <c:pt idx="168">
                  <c:v>2.6666666666666668E-2</c:v>
                </c:pt>
                <c:pt idx="169">
                  <c:v>2.7E-2</c:v>
                </c:pt>
                <c:pt idx="170">
                  <c:v>2.6666666666666668E-2</c:v>
                </c:pt>
                <c:pt idx="171">
                  <c:v>2.5666666666666667E-2</c:v>
                </c:pt>
                <c:pt idx="172">
                  <c:v>2.5000000000000005E-2</c:v>
                </c:pt>
                <c:pt idx="173">
                  <c:v>2.4333333333333335E-2</c:v>
                </c:pt>
                <c:pt idx="174">
                  <c:v>2.3000000000000003E-2</c:v>
                </c:pt>
                <c:pt idx="175">
                  <c:v>2.2666666666666668E-2</c:v>
                </c:pt>
                <c:pt idx="176">
                  <c:v>2.2000000000000002E-2</c:v>
                </c:pt>
                <c:pt idx="177">
                  <c:v>2.1666666666666667E-2</c:v>
                </c:pt>
                <c:pt idx="178">
                  <c:v>2.1333333333333333E-2</c:v>
                </c:pt>
                <c:pt idx="179">
                  <c:v>2.1333333333333333E-2</c:v>
                </c:pt>
                <c:pt idx="180">
                  <c:v>2.1000000000000001E-2</c:v>
                </c:pt>
                <c:pt idx="181">
                  <c:v>2.0666666666666667E-2</c:v>
                </c:pt>
                <c:pt idx="182">
                  <c:v>2.1000000000000001E-2</c:v>
                </c:pt>
                <c:pt idx="183">
                  <c:v>2.1000000000000001E-2</c:v>
                </c:pt>
                <c:pt idx="184">
                  <c:v>2.1000000000000001E-2</c:v>
                </c:pt>
                <c:pt idx="185">
                  <c:v>2.0666666666666667E-2</c:v>
                </c:pt>
                <c:pt idx="186">
                  <c:v>2.1000000000000001E-2</c:v>
                </c:pt>
                <c:pt idx="187">
                  <c:v>2.1333333333333333E-2</c:v>
                </c:pt>
                <c:pt idx="188">
                  <c:v>2.1333333333333333E-2</c:v>
                </c:pt>
                <c:pt idx="189">
                  <c:v>2.1333333333333333E-2</c:v>
                </c:pt>
                <c:pt idx="190">
                  <c:v>2.1000000000000001E-2</c:v>
                </c:pt>
                <c:pt idx="191">
                  <c:v>0.02</c:v>
                </c:pt>
                <c:pt idx="192">
                  <c:v>1.9666666666666666E-2</c:v>
                </c:pt>
                <c:pt idx="193">
                  <c:v>1.8666666666666668E-2</c:v>
                </c:pt>
                <c:pt idx="194">
                  <c:v>1.7999999999999999E-2</c:v>
                </c:pt>
                <c:pt idx="195">
                  <c:v>1.7999999999999999E-2</c:v>
                </c:pt>
                <c:pt idx="196">
                  <c:v>1.7999999999999999E-2</c:v>
                </c:pt>
                <c:pt idx="197">
                  <c:v>1.7333333333333333E-2</c:v>
                </c:pt>
                <c:pt idx="198">
                  <c:v>1.7333333333333333E-2</c:v>
                </c:pt>
                <c:pt idx="199">
                  <c:v>1.7000000000000001E-2</c:v>
                </c:pt>
                <c:pt idx="200">
                  <c:v>1.7000000000000001E-2</c:v>
                </c:pt>
                <c:pt idx="201">
                  <c:v>1.7000000000000001E-2</c:v>
                </c:pt>
                <c:pt idx="202">
                  <c:v>1.6666666666666666E-2</c:v>
                </c:pt>
                <c:pt idx="203">
                  <c:v>1.6666666666666666E-2</c:v>
                </c:pt>
                <c:pt idx="204">
                  <c:v>1.6666666666666666E-2</c:v>
                </c:pt>
                <c:pt idx="205">
                  <c:v>1.6666666666666666E-2</c:v>
                </c:pt>
                <c:pt idx="206">
                  <c:v>1.6333333333333335E-2</c:v>
                </c:pt>
                <c:pt idx="207">
                  <c:v>1.6E-2</c:v>
                </c:pt>
                <c:pt idx="208">
                  <c:v>1.6E-2</c:v>
                </c:pt>
                <c:pt idx="209">
                  <c:v>1.6E-2</c:v>
                </c:pt>
                <c:pt idx="210">
                  <c:v>1.5666666666666666E-2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36-4822-8AF1-5518E5222754}"/>
            </c:ext>
          </c:extLst>
        </c:ser>
        <c:ser>
          <c:idx val="6"/>
          <c:order val="6"/>
          <c:marker>
            <c:symbol val="none"/>
          </c:marker>
          <c:val>
            <c:numRef>
              <c:f>'[3](C)=8'!$AU$6:$AU$216</c:f>
              <c:numCache>
                <c:formatCode>General</c:formatCode>
                <c:ptCount val="211"/>
                <c:pt idx="0">
                  <c:v>1.8166666666666667</c:v>
                </c:pt>
                <c:pt idx="1">
                  <c:v>1.0439999999999998</c:v>
                </c:pt>
                <c:pt idx="2">
                  <c:v>1.8453333333333333</c:v>
                </c:pt>
                <c:pt idx="3">
                  <c:v>1.819</c:v>
                </c:pt>
                <c:pt idx="4">
                  <c:v>1.7299999999999998</c:v>
                </c:pt>
                <c:pt idx="5">
                  <c:v>1.8790000000000002</c:v>
                </c:pt>
                <c:pt idx="6">
                  <c:v>1.3806666666666667</c:v>
                </c:pt>
                <c:pt idx="7">
                  <c:v>1.2266666666666666</c:v>
                </c:pt>
                <c:pt idx="8">
                  <c:v>1.0026666666666666</c:v>
                </c:pt>
                <c:pt idx="9">
                  <c:v>1.2750000000000001</c:v>
                </c:pt>
                <c:pt idx="10">
                  <c:v>1.0363333333333333</c:v>
                </c:pt>
                <c:pt idx="11">
                  <c:v>0.79133333333333333</c:v>
                </c:pt>
                <c:pt idx="12">
                  <c:v>0.32400000000000001</c:v>
                </c:pt>
                <c:pt idx="13">
                  <c:v>0.12933333333333333</c:v>
                </c:pt>
                <c:pt idx="14">
                  <c:v>7.1333333333333332E-2</c:v>
                </c:pt>
                <c:pt idx="15">
                  <c:v>6.5666666666666665E-2</c:v>
                </c:pt>
                <c:pt idx="16">
                  <c:v>8.0333333333333326E-2</c:v>
                </c:pt>
                <c:pt idx="17">
                  <c:v>0.10633333333333334</c:v>
                </c:pt>
                <c:pt idx="18">
                  <c:v>0.122</c:v>
                </c:pt>
                <c:pt idx="19">
                  <c:v>0.13666666666666666</c:v>
                </c:pt>
                <c:pt idx="20">
                  <c:v>0.14099999999999999</c:v>
                </c:pt>
                <c:pt idx="21">
                  <c:v>0.15533333333333335</c:v>
                </c:pt>
                <c:pt idx="22">
                  <c:v>0.18200000000000002</c:v>
                </c:pt>
                <c:pt idx="23">
                  <c:v>0.19099999999999998</c:v>
                </c:pt>
                <c:pt idx="24">
                  <c:v>0.14233333333333334</c:v>
                </c:pt>
                <c:pt idx="25">
                  <c:v>6.133333333333333E-2</c:v>
                </c:pt>
                <c:pt idx="26">
                  <c:v>-9.999999999999998E-4</c:v>
                </c:pt>
                <c:pt idx="27">
                  <c:v>-4.4000000000000004E-2</c:v>
                </c:pt>
                <c:pt idx="28">
                  <c:v>-9.3666666666666676E-2</c:v>
                </c:pt>
                <c:pt idx="29">
                  <c:v>-0.15</c:v>
                </c:pt>
                <c:pt idx="30">
                  <c:v>-0.17033333333333334</c:v>
                </c:pt>
                <c:pt idx="31">
                  <c:v>-0.15633333333333332</c:v>
                </c:pt>
                <c:pt idx="32">
                  <c:v>-0.15866666666666665</c:v>
                </c:pt>
                <c:pt idx="33">
                  <c:v>-0.22633333333333336</c:v>
                </c:pt>
                <c:pt idx="34">
                  <c:v>-0.32433333333333331</c:v>
                </c:pt>
                <c:pt idx="35">
                  <c:v>-0.39833333333333337</c:v>
                </c:pt>
                <c:pt idx="36">
                  <c:v>-0.437</c:v>
                </c:pt>
                <c:pt idx="37">
                  <c:v>-0.44166666666666665</c:v>
                </c:pt>
                <c:pt idx="38">
                  <c:v>-0.42500000000000004</c:v>
                </c:pt>
                <c:pt idx="39">
                  <c:v>-0.39066666666666672</c:v>
                </c:pt>
                <c:pt idx="40">
                  <c:v>-0.34633333333333338</c:v>
                </c:pt>
                <c:pt idx="41">
                  <c:v>-0.29466666666666669</c:v>
                </c:pt>
                <c:pt idx="42">
                  <c:v>-0.24066666666666667</c:v>
                </c:pt>
                <c:pt idx="43">
                  <c:v>-0.18066666666666667</c:v>
                </c:pt>
                <c:pt idx="44">
                  <c:v>-0.11333333333333333</c:v>
                </c:pt>
                <c:pt idx="45">
                  <c:v>-3.966666666666667E-2</c:v>
                </c:pt>
                <c:pt idx="46">
                  <c:v>4.2000000000000003E-2</c:v>
                </c:pt>
                <c:pt idx="47">
                  <c:v>0.13033333333333333</c:v>
                </c:pt>
                <c:pt idx="48">
                  <c:v>0.22</c:v>
                </c:pt>
                <c:pt idx="49">
                  <c:v>0.309</c:v>
                </c:pt>
                <c:pt idx="50">
                  <c:v>0.39700000000000002</c:v>
                </c:pt>
                <c:pt idx="51">
                  <c:v>0.49100000000000005</c:v>
                </c:pt>
                <c:pt idx="52">
                  <c:v>0.59399999999999997</c:v>
                </c:pt>
                <c:pt idx="53">
                  <c:v>0.70566666666666666</c:v>
                </c:pt>
                <c:pt idx="54">
                  <c:v>0.81933333333333336</c:v>
                </c:pt>
                <c:pt idx="55">
                  <c:v>0.92300000000000004</c:v>
                </c:pt>
                <c:pt idx="56">
                  <c:v>1.0033333333333334</c:v>
                </c:pt>
                <c:pt idx="57">
                  <c:v>1.0516666666666667</c:v>
                </c:pt>
                <c:pt idx="58">
                  <c:v>1.0820000000000001</c:v>
                </c:pt>
                <c:pt idx="59">
                  <c:v>1.1246666666666665</c:v>
                </c:pt>
                <c:pt idx="60">
                  <c:v>1.1913333333333334</c:v>
                </c:pt>
                <c:pt idx="61">
                  <c:v>1.2689999999999999</c:v>
                </c:pt>
                <c:pt idx="62">
                  <c:v>1.3456666666666666</c:v>
                </c:pt>
                <c:pt idx="63">
                  <c:v>1.4026666666666667</c:v>
                </c:pt>
                <c:pt idx="64">
                  <c:v>1.3993333333333331</c:v>
                </c:pt>
                <c:pt idx="65">
                  <c:v>1.3203333333333334</c:v>
                </c:pt>
                <c:pt idx="66">
                  <c:v>1.1806666666666668</c:v>
                </c:pt>
                <c:pt idx="67">
                  <c:v>1.0296666666666667</c:v>
                </c:pt>
                <c:pt idx="68">
                  <c:v>0.91100000000000003</c:v>
                </c:pt>
                <c:pt idx="69">
                  <c:v>0.81700000000000006</c:v>
                </c:pt>
                <c:pt idx="70">
                  <c:v>0.72933333333333328</c:v>
                </c:pt>
                <c:pt idx="71">
                  <c:v>0.64200000000000002</c:v>
                </c:pt>
                <c:pt idx="72">
                  <c:v>0.56166666666666665</c:v>
                </c:pt>
                <c:pt idx="73">
                  <c:v>0.49666666666666665</c:v>
                </c:pt>
                <c:pt idx="74">
                  <c:v>0.45566666666666666</c:v>
                </c:pt>
                <c:pt idx="75">
                  <c:v>0.43533333333333335</c:v>
                </c:pt>
                <c:pt idx="76">
                  <c:v>0.41833333333333328</c:v>
                </c:pt>
                <c:pt idx="77">
                  <c:v>0.39966666666666661</c:v>
                </c:pt>
                <c:pt idx="78">
                  <c:v>0.38566666666666666</c:v>
                </c:pt>
                <c:pt idx="79">
                  <c:v>0.36766666666666664</c:v>
                </c:pt>
                <c:pt idx="80">
                  <c:v>0.34133333333333332</c:v>
                </c:pt>
                <c:pt idx="81">
                  <c:v>0.32099999999999995</c:v>
                </c:pt>
                <c:pt idx="82">
                  <c:v>0.3173333333333333</c:v>
                </c:pt>
                <c:pt idx="83">
                  <c:v>0.32733333333333331</c:v>
                </c:pt>
                <c:pt idx="84">
                  <c:v>0.34100000000000003</c:v>
                </c:pt>
                <c:pt idx="85">
                  <c:v>0.35266666666666668</c:v>
                </c:pt>
                <c:pt idx="86">
                  <c:v>0.35933333333333328</c:v>
                </c:pt>
                <c:pt idx="87">
                  <c:v>0.35066666666666668</c:v>
                </c:pt>
                <c:pt idx="88">
                  <c:v>0.32466666666666666</c:v>
                </c:pt>
                <c:pt idx="89">
                  <c:v>0.29466666666666669</c:v>
                </c:pt>
                <c:pt idx="90">
                  <c:v>0.27366666666666667</c:v>
                </c:pt>
                <c:pt idx="91">
                  <c:v>0.26966666666666667</c:v>
                </c:pt>
                <c:pt idx="92">
                  <c:v>0.27799999999999997</c:v>
                </c:pt>
                <c:pt idx="93">
                  <c:v>0.28533333333333338</c:v>
                </c:pt>
                <c:pt idx="94">
                  <c:v>0.27633333333333332</c:v>
                </c:pt>
                <c:pt idx="95">
                  <c:v>0.251</c:v>
                </c:pt>
                <c:pt idx="96">
                  <c:v>0.22233333333333336</c:v>
                </c:pt>
                <c:pt idx="97">
                  <c:v>0.19899999999999998</c:v>
                </c:pt>
                <c:pt idx="98">
                  <c:v>0.18200000000000002</c:v>
                </c:pt>
                <c:pt idx="99">
                  <c:v>0.17133333333333334</c:v>
                </c:pt>
                <c:pt idx="100">
                  <c:v>0.17433333333333334</c:v>
                </c:pt>
                <c:pt idx="101">
                  <c:v>0.19233333333333333</c:v>
                </c:pt>
                <c:pt idx="102">
                  <c:v>0.21933333333333335</c:v>
                </c:pt>
                <c:pt idx="103">
                  <c:v>0.25566666666666665</c:v>
                </c:pt>
                <c:pt idx="104">
                  <c:v>0.3073333333333334</c:v>
                </c:pt>
                <c:pt idx="105">
                  <c:v>0.34466666666666668</c:v>
                </c:pt>
                <c:pt idx="106">
                  <c:v>0.32333333333333331</c:v>
                </c:pt>
                <c:pt idx="107">
                  <c:v>0.25366666666666665</c:v>
                </c:pt>
                <c:pt idx="108">
                  <c:v>0.18133333333333335</c:v>
                </c:pt>
                <c:pt idx="109">
                  <c:v>0.13100000000000001</c:v>
                </c:pt>
                <c:pt idx="110">
                  <c:v>9.6666666666666679E-2</c:v>
                </c:pt>
                <c:pt idx="111">
                  <c:v>7.5999999999999998E-2</c:v>
                </c:pt>
                <c:pt idx="112">
                  <c:v>6.3E-2</c:v>
                </c:pt>
                <c:pt idx="113">
                  <c:v>5.6333333333333339E-2</c:v>
                </c:pt>
                <c:pt idx="114">
                  <c:v>5.2666666666666667E-2</c:v>
                </c:pt>
                <c:pt idx="115">
                  <c:v>5.1333333333333335E-2</c:v>
                </c:pt>
                <c:pt idx="116">
                  <c:v>4.933333333333334E-2</c:v>
                </c:pt>
                <c:pt idx="117">
                  <c:v>4.9000000000000009E-2</c:v>
                </c:pt>
                <c:pt idx="118">
                  <c:v>5.0333333333333341E-2</c:v>
                </c:pt>
                <c:pt idx="119">
                  <c:v>5.000000000000001E-2</c:v>
                </c:pt>
                <c:pt idx="120">
                  <c:v>5.000000000000001E-2</c:v>
                </c:pt>
                <c:pt idx="121">
                  <c:v>5.0333333333333341E-2</c:v>
                </c:pt>
                <c:pt idx="122">
                  <c:v>5.1333333333333342E-2</c:v>
                </c:pt>
                <c:pt idx="123">
                  <c:v>5.1333333333333342E-2</c:v>
                </c:pt>
                <c:pt idx="124">
                  <c:v>5.1666666666666666E-2</c:v>
                </c:pt>
                <c:pt idx="125">
                  <c:v>5.1999999999999998E-2</c:v>
                </c:pt>
                <c:pt idx="126">
                  <c:v>5.2999999999999999E-2</c:v>
                </c:pt>
                <c:pt idx="127">
                  <c:v>5.2999999999999999E-2</c:v>
                </c:pt>
                <c:pt idx="128">
                  <c:v>5.2333333333333336E-2</c:v>
                </c:pt>
                <c:pt idx="129">
                  <c:v>5.2333333333333336E-2</c:v>
                </c:pt>
                <c:pt idx="130">
                  <c:v>5.2666666666666667E-2</c:v>
                </c:pt>
                <c:pt idx="131">
                  <c:v>5.2333333333333336E-2</c:v>
                </c:pt>
                <c:pt idx="132">
                  <c:v>5.2666666666666667E-2</c:v>
                </c:pt>
                <c:pt idx="133">
                  <c:v>5.3999999999999999E-2</c:v>
                </c:pt>
                <c:pt idx="134">
                  <c:v>5.5E-2</c:v>
                </c:pt>
                <c:pt idx="135">
                  <c:v>5.4333333333333338E-2</c:v>
                </c:pt>
                <c:pt idx="136">
                  <c:v>5.3666666666666668E-2</c:v>
                </c:pt>
                <c:pt idx="137">
                  <c:v>5.2999999999999999E-2</c:v>
                </c:pt>
                <c:pt idx="138">
                  <c:v>5.2999999999999999E-2</c:v>
                </c:pt>
                <c:pt idx="139">
                  <c:v>5.3333333333333337E-2</c:v>
                </c:pt>
                <c:pt idx="140">
                  <c:v>5.4666666666666669E-2</c:v>
                </c:pt>
                <c:pt idx="141">
                  <c:v>5.4666666666666669E-2</c:v>
                </c:pt>
                <c:pt idx="142">
                  <c:v>5.3333333333333337E-2</c:v>
                </c:pt>
                <c:pt idx="143">
                  <c:v>5.1666666666666666E-2</c:v>
                </c:pt>
                <c:pt idx="144">
                  <c:v>5.0333333333333334E-2</c:v>
                </c:pt>
                <c:pt idx="145">
                  <c:v>4.933333333333334E-2</c:v>
                </c:pt>
                <c:pt idx="146">
                  <c:v>4.8999999999999995E-2</c:v>
                </c:pt>
                <c:pt idx="147">
                  <c:v>4.9666666666666665E-2</c:v>
                </c:pt>
                <c:pt idx="148">
                  <c:v>4.9999999999999996E-2</c:v>
                </c:pt>
                <c:pt idx="149">
                  <c:v>5.0333333333333334E-2</c:v>
                </c:pt>
                <c:pt idx="150">
                  <c:v>4.8666666666666664E-2</c:v>
                </c:pt>
                <c:pt idx="151">
                  <c:v>4.6666666666666662E-2</c:v>
                </c:pt>
                <c:pt idx="152">
                  <c:v>4.5999999999999992E-2</c:v>
                </c:pt>
                <c:pt idx="153">
                  <c:v>4.4666666666666667E-2</c:v>
                </c:pt>
                <c:pt idx="154">
                  <c:v>4.4333333333333336E-2</c:v>
                </c:pt>
                <c:pt idx="155">
                  <c:v>4.5000000000000005E-2</c:v>
                </c:pt>
                <c:pt idx="156">
                  <c:v>4.6666666666666669E-2</c:v>
                </c:pt>
                <c:pt idx="157">
                  <c:v>4.766666666666667E-2</c:v>
                </c:pt>
                <c:pt idx="158">
                  <c:v>4.6000000000000006E-2</c:v>
                </c:pt>
                <c:pt idx="159">
                  <c:v>4.3666666666666666E-2</c:v>
                </c:pt>
                <c:pt idx="160">
                  <c:v>4.2333333333333334E-2</c:v>
                </c:pt>
                <c:pt idx="161">
                  <c:v>4.1333333333333333E-2</c:v>
                </c:pt>
                <c:pt idx="162">
                  <c:v>4.1000000000000002E-2</c:v>
                </c:pt>
                <c:pt idx="163">
                  <c:v>4.0666666666666663E-2</c:v>
                </c:pt>
                <c:pt idx="164">
                  <c:v>4.0333333333333332E-2</c:v>
                </c:pt>
                <c:pt idx="165">
                  <c:v>3.9666666666666663E-2</c:v>
                </c:pt>
                <c:pt idx="166">
                  <c:v>3.9333333333333331E-2</c:v>
                </c:pt>
                <c:pt idx="167">
                  <c:v>3.9E-2</c:v>
                </c:pt>
                <c:pt idx="168">
                  <c:v>3.8666666666666662E-2</c:v>
                </c:pt>
                <c:pt idx="169">
                  <c:v>3.8333333333333337E-2</c:v>
                </c:pt>
                <c:pt idx="170">
                  <c:v>3.7999999999999999E-2</c:v>
                </c:pt>
                <c:pt idx="171">
                  <c:v>3.7333333333333336E-2</c:v>
                </c:pt>
                <c:pt idx="172">
                  <c:v>3.6333333333333336E-2</c:v>
                </c:pt>
                <c:pt idx="173">
                  <c:v>3.5999999999999997E-2</c:v>
                </c:pt>
                <c:pt idx="174">
                  <c:v>3.4999999999999996E-2</c:v>
                </c:pt>
                <c:pt idx="175">
                  <c:v>3.4666666666666665E-2</c:v>
                </c:pt>
                <c:pt idx="176">
                  <c:v>3.3666666666666671E-2</c:v>
                </c:pt>
                <c:pt idx="177">
                  <c:v>3.3666666666666671E-2</c:v>
                </c:pt>
                <c:pt idx="178">
                  <c:v>3.3333333333333333E-2</c:v>
                </c:pt>
                <c:pt idx="179">
                  <c:v>3.3000000000000002E-2</c:v>
                </c:pt>
                <c:pt idx="180">
                  <c:v>3.3000000000000002E-2</c:v>
                </c:pt>
                <c:pt idx="181">
                  <c:v>3.266666666666667E-2</c:v>
                </c:pt>
                <c:pt idx="182">
                  <c:v>3.266666666666667E-2</c:v>
                </c:pt>
                <c:pt idx="183">
                  <c:v>3.266666666666667E-2</c:v>
                </c:pt>
                <c:pt idx="184">
                  <c:v>3.2999999999999995E-2</c:v>
                </c:pt>
                <c:pt idx="185">
                  <c:v>3.2666666666666663E-2</c:v>
                </c:pt>
                <c:pt idx="186">
                  <c:v>3.2999999999999995E-2</c:v>
                </c:pt>
                <c:pt idx="187">
                  <c:v>3.2999999999999995E-2</c:v>
                </c:pt>
                <c:pt idx="188">
                  <c:v>3.2999999999999995E-2</c:v>
                </c:pt>
                <c:pt idx="189">
                  <c:v>3.3333333333333333E-2</c:v>
                </c:pt>
                <c:pt idx="190">
                  <c:v>3.2666666666666663E-2</c:v>
                </c:pt>
                <c:pt idx="191">
                  <c:v>3.1666666666666669E-2</c:v>
                </c:pt>
                <c:pt idx="192">
                  <c:v>3.1333333333333331E-2</c:v>
                </c:pt>
                <c:pt idx="193">
                  <c:v>3.0333333333333337E-2</c:v>
                </c:pt>
                <c:pt idx="194">
                  <c:v>2.9333333333333336E-2</c:v>
                </c:pt>
                <c:pt idx="195">
                  <c:v>2.9333333333333336E-2</c:v>
                </c:pt>
                <c:pt idx="196">
                  <c:v>2.9333333333333336E-2</c:v>
                </c:pt>
                <c:pt idx="197">
                  <c:v>2.9000000000000001E-2</c:v>
                </c:pt>
                <c:pt idx="198">
                  <c:v>2.866666666666667E-2</c:v>
                </c:pt>
                <c:pt idx="199">
                  <c:v>2.8333333333333335E-2</c:v>
                </c:pt>
                <c:pt idx="200">
                  <c:v>2.8333333333333335E-2</c:v>
                </c:pt>
                <c:pt idx="201">
                  <c:v>2.8000000000000001E-2</c:v>
                </c:pt>
                <c:pt idx="202">
                  <c:v>2.8000000000000001E-2</c:v>
                </c:pt>
                <c:pt idx="203">
                  <c:v>2.7333333333333334E-2</c:v>
                </c:pt>
                <c:pt idx="204">
                  <c:v>2.8000000000000001E-2</c:v>
                </c:pt>
                <c:pt idx="205">
                  <c:v>2.8000000000000001E-2</c:v>
                </c:pt>
                <c:pt idx="206">
                  <c:v>2.7666666666666669E-2</c:v>
                </c:pt>
                <c:pt idx="207">
                  <c:v>2.7666666666666669E-2</c:v>
                </c:pt>
                <c:pt idx="208">
                  <c:v>2.7666666666666669E-2</c:v>
                </c:pt>
                <c:pt idx="209">
                  <c:v>2.7666666666666669E-2</c:v>
                </c:pt>
                <c:pt idx="210">
                  <c:v>2.7333333333333334E-2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36-4822-8AF1-5518E5222754}"/>
            </c:ext>
          </c:extLst>
        </c:ser>
        <c:ser>
          <c:idx val="7"/>
          <c:order val="7"/>
          <c:marker>
            <c:symbol val="none"/>
          </c:marker>
          <c:val>
            <c:numRef>
              <c:f>'[3](C)=8'!$AV$6:$AV$216</c:f>
              <c:numCache>
                <c:formatCode>General</c:formatCode>
                <c:ptCount val="211"/>
                <c:pt idx="0">
                  <c:v>1.2053333333333334</c:v>
                </c:pt>
                <c:pt idx="1">
                  <c:v>1.1870000000000001</c:v>
                </c:pt>
                <c:pt idx="2">
                  <c:v>1.234</c:v>
                </c:pt>
                <c:pt idx="3">
                  <c:v>0.83799999999999997</c:v>
                </c:pt>
                <c:pt idx="4">
                  <c:v>1.58</c:v>
                </c:pt>
                <c:pt idx="5">
                  <c:v>1.4826666666666668</c:v>
                </c:pt>
                <c:pt idx="6">
                  <c:v>0.94633333333333347</c:v>
                </c:pt>
                <c:pt idx="7">
                  <c:v>0.57200000000000006</c:v>
                </c:pt>
                <c:pt idx="8">
                  <c:v>0.89533333333333331</c:v>
                </c:pt>
                <c:pt idx="9">
                  <c:v>0.80300000000000005</c:v>
                </c:pt>
                <c:pt idx="10">
                  <c:v>0.70099999999999996</c:v>
                </c:pt>
                <c:pt idx="11">
                  <c:v>0.48133333333333334</c:v>
                </c:pt>
                <c:pt idx="12">
                  <c:v>0.24266666666666667</c:v>
                </c:pt>
                <c:pt idx="13">
                  <c:v>0.14033333333333334</c:v>
                </c:pt>
                <c:pt idx="14">
                  <c:v>8.2000000000000003E-2</c:v>
                </c:pt>
                <c:pt idx="15">
                  <c:v>7.8666666666666663E-2</c:v>
                </c:pt>
                <c:pt idx="16">
                  <c:v>9.4333333333333338E-2</c:v>
                </c:pt>
                <c:pt idx="17">
                  <c:v>0.11566666666666665</c:v>
                </c:pt>
                <c:pt idx="18">
                  <c:v>0.13033333333333333</c:v>
                </c:pt>
                <c:pt idx="19">
                  <c:v>0.14433333333333334</c:v>
                </c:pt>
                <c:pt idx="20">
                  <c:v>0.14566666666666667</c:v>
                </c:pt>
                <c:pt idx="21">
                  <c:v>0.15866666666666665</c:v>
                </c:pt>
                <c:pt idx="22">
                  <c:v>0.18333333333333335</c:v>
                </c:pt>
                <c:pt idx="23">
                  <c:v>0.18866666666666665</c:v>
                </c:pt>
                <c:pt idx="24">
                  <c:v>0.14200000000000002</c:v>
                </c:pt>
                <c:pt idx="25">
                  <c:v>6.2666666666666662E-2</c:v>
                </c:pt>
                <c:pt idx="26">
                  <c:v>-6.6666666666666729E-4</c:v>
                </c:pt>
                <c:pt idx="27">
                  <c:v>-4.4333333333333336E-2</c:v>
                </c:pt>
                <c:pt idx="28">
                  <c:v>-9.3333333333333338E-2</c:v>
                </c:pt>
                <c:pt idx="29">
                  <c:v>-0.14866666666666667</c:v>
                </c:pt>
                <c:pt idx="30">
                  <c:v>-0.16833333333333333</c:v>
                </c:pt>
                <c:pt idx="31">
                  <c:v>-0.15566666666666668</c:v>
                </c:pt>
                <c:pt idx="32">
                  <c:v>-0.159</c:v>
                </c:pt>
                <c:pt idx="33">
                  <c:v>-0.22266666666666668</c:v>
                </c:pt>
                <c:pt idx="34">
                  <c:v>-0.31566666666666671</c:v>
                </c:pt>
                <c:pt idx="35">
                  <c:v>-0.38666666666666671</c:v>
                </c:pt>
                <c:pt idx="36">
                  <c:v>-0.42366666666666664</c:v>
                </c:pt>
                <c:pt idx="37">
                  <c:v>-0.4263333333333334</c:v>
                </c:pt>
                <c:pt idx="38">
                  <c:v>-0.40866666666666668</c:v>
                </c:pt>
                <c:pt idx="39">
                  <c:v>-0.37433333333333335</c:v>
                </c:pt>
                <c:pt idx="40">
                  <c:v>-0.33099999999999996</c:v>
                </c:pt>
                <c:pt idx="41">
                  <c:v>-0.27999999999999997</c:v>
                </c:pt>
                <c:pt idx="42">
                  <c:v>-0.22566666666666668</c:v>
                </c:pt>
                <c:pt idx="43">
                  <c:v>-0.16500000000000001</c:v>
                </c:pt>
                <c:pt idx="44">
                  <c:v>-9.8666666666666666E-2</c:v>
                </c:pt>
                <c:pt idx="45">
                  <c:v>-2.5333333333333333E-2</c:v>
                </c:pt>
                <c:pt idx="46">
                  <c:v>5.5666666666666663E-2</c:v>
                </c:pt>
                <c:pt idx="47">
                  <c:v>0.14100000000000001</c:v>
                </c:pt>
                <c:pt idx="48">
                  <c:v>0.22799999999999998</c:v>
                </c:pt>
                <c:pt idx="49">
                  <c:v>0.3126666666666667</c:v>
                </c:pt>
                <c:pt idx="50">
                  <c:v>0.39766666666666667</c:v>
                </c:pt>
                <c:pt idx="51">
                  <c:v>0.48833333333333334</c:v>
                </c:pt>
                <c:pt idx="52">
                  <c:v>0.58799999999999997</c:v>
                </c:pt>
                <c:pt idx="53">
                  <c:v>0.69533333333333347</c:v>
                </c:pt>
                <c:pt idx="54">
                  <c:v>0.80533333333333346</c:v>
                </c:pt>
                <c:pt idx="55">
                  <c:v>0.90533333333333343</c:v>
                </c:pt>
                <c:pt idx="56">
                  <c:v>0.9816666666666668</c:v>
                </c:pt>
                <c:pt idx="57">
                  <c:v>1.0283333333333333</c:v>
                </c:pt>
                <c:pt idx="58">
                  <c:v>1.0580000000000001</c:v>
                </c:pt>
                <c:pt idx="59">
                  <c:v>1.0993333333333333</c:v>
                </c:pt>
                <c:pt idx="60">
                  <c:v>1.1639999999999999</c:v>
                </c:pt>
                <c:pt idx="61">
                  <c:v>1.2369999999999999</c:v>
                </c:pt>
                <c:pt idx="62">
                  <c:v>1.3109999999999999</c:v>
                </c:pt>
                <c:pt idx="63">
                  <c:v>1.3650000000000002</c:v>
                </c:pt>
                <c:pt idx="64">
                  <c:v>1.361</c:v>
                </c:pt>
                <c:pt idx="65">
                  <c:v>1.2863333333333333</c:v>
                </c:pt>
                <c:pt idx="66">
                  <c:v>1.1529999999999998</c:v>
                </c:pt>
                <c:pt idx="67">
                  <c:v>1.0083333333333333</c:v>
                </c:pt>
                <c:pt idx="68">
                  <c:v>0.89633333333333332</c:v>
                </c:pt>
                <c:pt idx="69">
                  <c:v>0.80666666666666664</c:v>
                </c:pt>
                <c:pt idx="70">
                  <c:v>0.72399999999999987</c:v>
                </c:pt>
                <c:pt idx="71">
                  <c:v>0.64166666666666661</c:v>
                </c:pt>
                <c:pt idx="72">
                  <c:v>0.56466666666666665</c:v>
                </c:pt>
                <c:pt idx="73">
                  <c:v>0.5013333333333333</c:v>
                </c:pt>
                <c:pt idx="74">
                  <c:v>0.46200000000000002</c:v>
                </c:pt>
                <c:pt idx="75">
                  <c:v>0.4423333333333333</c:v>
                </c:pt>
                <c:pt idx="76">
                  <c:v>0.42666666666666669</c:v>
                </c:pt>
                <c:pt idx="77">
                  <c:v>0.40833333333333327</c:v>
                </c:pt>
                <c:pt idx="78">
                  <c:v>0.39566666666666661</c:v>
                </c:pt>
                <c:pt idx="79">
                  <c:v>0.37833333333333335</c:v>
                </c:pt>
                <c:pt idx="80">
                  <c:v>0.35333333333333333</c:v>
                </c:pt>
                <c:pt idx="81">
                  <c:v>0.33433333333333337</c:v>
                </c:pt>
                <c:pt idx="82">
                  <c:v>0.33066666666666666</c:v>
                </c:pt>
                <c:pt idx="83">
                  <c:v>0.34066666666666667</c:v>
                </c:pt>
                <c:pt idx="84">
                  <c:v>0.35299999999999998</c:v>
                </c:pt>
                <c:pt idx="85">
                  <c:v>0.36466666666666669</c:v>
                </c:pt>
                <c:pt idx="86">
                  <c:v>0.3706666666666667</c:v>
                </c:pt>
                <c:pt idx="87">
                  <c:v>0.36333333333333334</c:v>
                </c:pt>
                <c:pt idx="88">
                  <c:v>0.33833333333333337</c:v>
                </c:pt>
                <c:pt idx="89">
                  <c:v>0.30933333333333335</c:v>
                </c:pt>
                <c:pt idx="90">
                  <c:v>0.28933333333333339</c:v>
                </c:pt>
                <c:pt idx="91">
                  <c:v>0.28600000000000003</c:v>
                </c:pt>
                <c:pt idx="92">
                  <c:v>0.29399999999999998</c:v>
                </c:pt>
                <c:pt idx="93">
                  <c:v>0.30099999999999999</c:v>
                </c:pt>
                <c:pt idx="94">
                  <c:v>0.29233333333333333</c:v>
                </c:pt>
                <c:pt idx="95">
                  <c:v>0.26866666666666666</c:v>
                </c:pt>
                <c:pt idx="96">
                  <c:v>0.2416666666666667</c:v>
                </c:pt>
                <c:pt idx="97">
                  <c:v>0.219</c:v>
                </c:pt>
                <c:pt idx="98">
                  <c:v>0.20233333333333334</c:v>
                </c:pt>
                <c:pt idx="99">
                  <c:v>0.19200000000000003</c:v>
                </c:pt>
                <c:pt idx="100">
                  <c:v>0.19433333333333333</c:v>
                </c:pt>
                <c:pt idx="101">
                  <c:v>0.21166666666666667</c:v>
                </c:pt>
                <c:pt idx="102">
                  <c:v>0.23733333333333331</c:v>
                </c:pt>
                <c:pt idx="103">
                  <c:v>0.27200000000000002</c:v>
                </c:pt>
                <c:pt idx="104">
                  <c:v>0.3213333333333333</c:v>
                </c:pt>
                <c:pt idx="105">
                  <c:v>0.35699999999999998</c:v>
                </c:pt>
                <c:pt idx="106">
                  <c:v>0.33633333333333332</c:v>
                </c:pt>
                <c:pt idx="107">
                  <c:v>0.27</c:v>
                </c:pt>
                <c:pt idx="108">
                  <c:v>0.20066666666666669</c:v>
                </c:pt>
                <c:pt idx="109">
                  <c:v>0.153</c:v>
                </c:pt>
                <c:pt idx="110">
                  <c:v>0.12066666666666666</c:v>
                </c:pt>
                <c:pt idx="111">
                  <c:v>0.10066666666666667</c:v>
                </c:pt>
                <c:pt idx="112">
                  <c:v>8.8333333333333333E-2</c:v>
                </c:pt>
                <c:pt idx="113">
                  <c:v>8.1666666666666665E-2</c:v>
                </c:pt>
                <c:pt idx="114">
                  <c:v>7.8E-2</c:v>
                </c:pt>
                <c:pt idx="115">
                  <c:v>7.6333333333333336E-2</c:v>
                </c:pt>
                <c:pt idx="116">
                  <c:v>7.4333333333333335E-2</c:v>
                </c:pt>
                <c:pt idx="117">
                  <c:v>7.4333333333333335E-2</c:v>
                </c:pt>
                <c:pt idx="118">
                  <c:v>7.5333333333333335E-2</c:v>
                </c:pt>
                <c:pt idx="119">
                  <c:v>7.4666666666666673E-2</c:v>
                </c:pt>
                <c:pt idx="120">
                  <c:v>7.4999999999999997E-2</c:v>
                </c:pt>
                <c:pt idx="121">
                  <c:v>7.5333333333333335E-2</c:v>
                </c:pt>
                <c:pt idx="122">
                  <c:v>7.5999999999999998E-2</c:v>
                </c:pt>
                <c:pt idx="123">
                  <c:v>7.5999999999999998E-2</c:v>
                </c:pt>
                <c:pt idx="124">
                  <c:v>7.6333333333333336E-2</c:v>
                </c:pt>
                <c:pt idx="125">
                  <c:v>7.5999999999999998E-2</c:v>
                </c:pt>
                <c:pt idx="126">
                  <c:v>7.6666666666666675E-2</c:v>
                </c:pt>
                <c:pt idx="127">
                  <c:v>7.6666666666666675E-2</c:v>
                </c:pt>
                <c:pt idx="128">
                  <c:v>7.5666666666666674E-2</c:v>
                </c:pt>
                <c:pt idx="129">
                  <c:v>7.5666666666666674E-2</c:v>
                </c:pt>
                <c:pt idx="130">
                  <c:v>7.5666666666666674E-2</c:v>
                </c:pt>
                <c:pt idx="131">
                  <c:v>7.5333333333333335E-2</c:v>
                </c:pt>
                <c:pt idx="132">
                  <c:v>7.5666666666666674E-2</c:v>
                </c:pt>
                <c:pt idx="133">
                  <c:v>7.6999999999999999E-2</c:v>
                </c:pt>
                <c:pt idx="134">
                  <c:v>7.7333333333333323E-2</c:v>
                </c:pt>
                <c:pt idx="135">
                  <c:v>7.6666666666666661E-2</c:v>
                </c:pt>
                <c:pt idx="136">
                  <c:v>7.5999999999999998E-2</c:v>
                </c:pt>
                <c:pt idx="137">
                  <c:v>7.5333333333333335E-2</c:v>
                </c:pt>
                <c:pt idx="138">
                  <c:v>7.4999999999999997E-2</c:v>
                </c:pt>
                <c:pt idx="139">
                  <c:v>7.5333333333333322E-2</c:v>
                </c:pt>
                <c:pt idx="140">
                  <c:v>7.6999999999999999E-2</c:v>
                </c:pt>
                <c:pt idx="141">
                  <c:v>7.6999999999999999E-2</c:v>
                </c:pt>
                <c:pt idx="142">
                  <c:v>7.5333333333333322E-2</c:v>
                </c:pt>
                <c:pt idx="143">
                  <c:v>7.3999999999999996E-2</c:v>
                </c:pt>
                <c:pt idx="144">
                  <c:v>7.2999999999999995E-2</c:v>
                </c:pt>
                <c:pt idx="145">
                  <c:v>7.1999999999999995E-2</c:v>
                </c:pt>
                <c:pt idx="146">
                  <c:v>7.2333333333333333E-2</c:v>
                </c:pt>
                <c:pt idx="147">
                  <c:v>7.2666666666666657E-2</c:v>
                </c:pt>
                <c:pt idx="148">
                  <c:v>7.2999999999999995E-2</c:v>
                </c:pt>
                <c:pt idx="149">
                  <c:v>7.3999999999999996E-2</c:v>
                </c:pt>
                <c:pt idx="150">
                  <c:v>7.2999999999999995E-2</c:v>
                </c:pt>
                <c:pt idx="151">
                  <c:v>7.2999999999999995E-2</c:v>
                </c:pt>
                <c:pt idx="152">
                  <c:v>7.166666666666667E-2</c:v>
                </c:pt>
                <c:pt idx="153">
                  <c:v>6.9999999999999993E-2</c:v>
                </c:pt>
                <c:pt idx="154">
                  <c:v>7.0666666666666669E-2</c:v>
                </c:pt>
                <c:pt idx="155">
                  <c:v>7.0999999999999994E-2</c:v>
                </c:pt>
                <c:pt idx="156">
                  <c:v>7.2333333333333319E-2</c:v>
                </c:pt>
                <c:pt idx="157">
                  <c:v>7.2666666666666657E-2</c:v>
                </c:pt>
                <c:pt idx="158">
                  <c:v>7.0999999999999994E-2</c:v>
                </c:pt>
                <c:pt idx="159">
                  <c:v>6.8666666666666668E-2</c:v>
                </c:pt>
                <c:pt idx="160">
                  <c:v>6.6666666666666666E-2</c:v>
                </c:pt>
                <c:pt idx="161">
                  <c:v>6.533333333333334E-2</c:v>
                </c:pt>
                <c:pt idx="162">
                  <c:v>6.4666666666666664E-2</c:v>
                </c:pt>
                <c:pt idx="163">
                  <c:v>6.433333333333334E-2</c:v>
                </c:pt>
                <c:pt idx="164">
                  <c:v>6.3666666666666663E-2</c:v>
                </c:pt>
                <c:pt idx="165">
                  <c:v>6.3666666666666663E-2</c:v>
                </c:pt>
                <c:pt idx="166">
                  <c:v>6.3E-2</c:v>
                </c:pt>
                <c:pt idx="167">
                  <c:v>6.3E-2</c:v>
                </c:pt>
                <c:pt idx="168">
                  <c:v>6.2666666666666662E-2</c:v>
                </c:pt>
                <c:pt idx="169">
                  <c:v>6.2666666666666662E-2</c:v>
                </c:pt>
                <c:pt idx="170">
                  <c:v>6.2333333333333331E-2</c:v>
                </c:pt>
                <c:pt idx="171">
                  <c:v>6.0999999999999999E-2</c:v>
                </c:pt>
                <c:pt idx="172">
                  <c:v>6.0333333333333329E-2</c:v>
                </c:pt>
                <c:pt idx="173">
                  <c:v>5.9666666666666666E-2</c:v>
                </c:pt>
                <c:pt idx="174">
                  <c:v>5.8666666666666666E-2</c:v>
                </c:pt>
                <c:pt idx="175">
                  <c:v>5.7999999999999996E-2</c:v>
                </c:pt>
                <c:pt idx="176">
                  <c:v>5.6999999999999995E-2</c:v>
                </c:pt>
                <c:pt idx="177">
                  <c:v>5.6666666666666664E-2</c:v>
                </c:pt>
                <c:pt idx="178">
                  <c:v>5.6333333333333326E-2</c:v>
                </c:pt>
                <c:pt idx="179">
                  <c:v>5.4999999999999993E-2</c:v>
                </c:pt>
                <c:pt idx="180">
                  <c:v>5.4999999999999993E-2</c:v>
                </c:pt>
                <c:pt idx="181">
                  <c:v>5.4666666666666662E-2</c:v>
                </c:pt>
                <c:pt idx="182">
                  <c:v>5.4333333333333324E-2</c:v>
                </c:pt>
                <c:pt idx="183">
                  <c:v>5.3666666666666668E-2</c:v>
                </c:pt>
                <c:pt idx="184">
                  <c:v>5.3333333333333337E-2</c:v>
                </c:pt>
                <c:pt idx="185">
                  <c:v>5.3333333333333337E-2</c:v>
                </c:pt>
                <c:pt idx="186">
                  <c:v>5.2999999999999999E-2</c:v>
                </c:pt>
                <c:pt idx="187">
                  <c:v>5.2666666666666667E-2</c:v>
                </c:pt>
                <c:pt idx="188">
                  <c:v>5.2666666666666667E-2</c:v>
                </c:pt>
                <c:pt idx="189">
                  <c:v>5.2333333333333336E-2</c:v>
                </c:pt>
                <c:pt idx="190">
                  <c:v>5.1666666666666666E-2</c:v>
                </c:pt>
                <c:pt idx="191">
                  <c:v>5.0999999999999997E-2</c:v>
                </c:pt>
                <c:pt idx="192">
                  <c:v>4.9999999999999996E-2</c:v>
                </c:pt>
                <c:pt idx="193">
                  <c:v>4.8999999999999995E-2</c:v>
                </c:pt>
                <c:pt idx="194">
                  <c:v>4.8333333333333332E-2</c:v>
                </c:pt>
                <c:pt idx="195">
                  <c:v>4.8333333333333332E-2</c:v>
                </c:pt>
                <c:pt idx="196">
                  <c:v>4.8000000000000008E-2</c:v>
                </c:pt>
                <c:pt idx="197">
                  <c:v>4.766666666666667E-2</c:v>
                </c:pt>
                <c:pt idx="198">
                  <c:v>4.7333333333333338E-2</c:v>
                </c:pt>
                <c:pt idx="199">
                  <c:v>4.7333333333333338E-2</c:v>
                </c:pt>
                <c:pt idx="200">
                  <c:v>4.7000000000000007E-2</c:v>
                </c:pt>
                <c:pt idx="201">
                  <c:v>4.7000000000000007E-2</c:v>
                </c:pt>
                <c:pt idx="202">
                  <c:v>4.6666666666666669E-2</c:v>
                </c:pt>
                <c:pt idx="203">
                  <c:v>4.6333333333333337E-2</c:v>
                </c:pt>
                <c:pt idx="204">
                  <c:v>4.6666666666666669E-2</c:v>
                </c:pt>
                <c:pt idx="205">
                  <c:v>4.6666666666666669E-2</c:v>
                </c:pt>
                <c:pt idx="206">
                  <c:v>4.6666666666666669E-2</c:v>
                </c:pt>
                <c:pt idx="207">
                  <c:v>4.6666666666666669E-2</c:v>
                </c:pt>
                <c:pt idx="208">
                  <c:v>4.6666666666666669E-2</c:v>
                </c:pt>
                <c:pt idx="209">
                  <c:v>4.6666666666666669E-2</c:v>
                </c:pt>
                <c:pt idx="210">
                  <c:v>4.6666666666666669E-2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36-4822-8AF1-5518E5222754}"/>
            </c:ext>
          </c:extLst>
        </c:ser>
        <c:ser>
          <c:idx val="8"/>
          <c:order val="8"/>
          <c:marker>
            <c:symbol val="none"/>
          </c:marker>
          <c:val>
            <c:numRef>
              <c:f>'[3](C)=8'!$AW$6:$AW$216</c:f>
              <c:numCache>
                <c:formatCode>General</c:formatCode>
                <c:ptCount val="211"/>
                <c:pt idx="0">
                  <c:v>2.0283333333333329</c:v>
                </c:pt>
                <c:pt idx="1">
                  <c:v>1.3573333333333333</c:v>
                </c:pt>
                <c:pt idx="2">
                  <c:v>1.1656666666666666</c:v>
                </c:pt>
                <c:pt idx="3">
                  <c:v>0.98899999999999988</c:v>
                </c:pt>
                <c:pt idx="4">
                  <c:v>1.6926666666666668</c:v>
                </c:pt>
                <c:pt idx="5">
                  <c:v>2.0873333333333335</c:v>
                </c:pt>
                <c:pt idx="6">
                  <c:v>1.0976666666666668</c:v>
                </c:pt>
                <c:pt idx="7">
                  <c:v>1.1903333333333332</c:v>
                </c:pt>
                <c:pt idx="8">
                  <c:v>1.135</c:v>
                </c:pt>
                <c:pt idx="9">
                  <c:v>0.81466666666666665</c:v>
                </c:pt>
                <c:pt idx="10">
                  <c:v>0.73533333333333328</c:v>
                </c:pt>
                <c:pt idx="11">
                  <c:v>0.6206666666666667</c:v>
                </c:pt>
                <c:pt idx="12">
                  <c:v>0.27699999999999997</c:v>
                </c:pt>
                <c:pt idx="13">
                  <c:v>0.17233333333333334</c:v>
                </c:pt>
                <c:pt idx="14">
                  <c:v>0.112</c:v>
                </c:pt>
                <c:pt idx="15">
                  <c:v>0.11166666666666668</c:v>
                </c:pt>
                <c:pt idx="16">
                  <c:v>0.126</c:v>
                </c:pt>
                <c:pt idx="17">
                  <c:v>0.14566666666666667</c:v>
                </c:pt>
                <c:pt idx="18">
                  <c:v>0.156</c:v>
                </c:pt>
                <c:pt idx="19">
                  <c:v>0.16966666666666666</c:v>
                </c:pt>
                <c:pt idx="20">
                  <c:v>0.16966666666666666</c:v>
                </c:pt>
                <c:pt idx="21">
                  <c:v>0.18200000000000002</c:v>
                </c:pt>
                <c:pt idx="22">
                  <c:v>0.20533333333333334</c:v>
                </c:pt>
                <c:pt idx="23">
                  <c:v>0.21033333333333334</c:v>
                </c:pt>
                <c:pt idx="24">
                  <c:v>0.16533333333333333</c:v>
                </c:pt>
                <c:pt idx="25">
                  <c:v>8.6000000000000007E-2</c:v>
                </c:pt>
                <c:pt idx="26">
                  <c:v>2.4999999999999998E-2</c:v>
                </c:pt>
                <c:pt idx="27">
                  <c:v>-1.7333333333333333E-2</c:v>
                </c:pt>
                <c:pt idx="28">
                  <c:v>-6.533333333333334E-2</c:v>
                </c:pt>
                <c:pt idx="29">
                  <c:v>-0.11933333333333335</c:v>
                </c:pt>
                <c:pt idx="30">
                  <c:v>-0.14033333333333334</c:v>
                </c:pt>
                <c:pt idx="31">
                  <c:v>-0.12766666666666668</c:v>
                </c:pt>
                <c:pt idx="32">
                  <c:v>-0.13</c:v>
                </c:pt>
                <c:pt idx="33">
                  <c:v>-0.19299999999999998</c:v>
                </c:pt>
                <c:pt idx="34">
                  <c:v>-0.28466666666666668</c:v>
                </c:pt>
                <c:pt idx="35">
                  <c:v>-0.35433333333333333</c:v>
                </c:pt>
                <c:pt idx="36">
                  <c:v>-0.39000000000000007</c:v>
                </c:pt>
                <c:pt idx="37">
                  <c:v>-0.39300000000000002</c:v>
                </c:pt>
                <c:pt idx="38">
                  <c:v>-0.37566666666666665</c:v>
                </c:pt>
                <c:pt idx="39">
                  <c:v>-0.34166666666666662</c:v>
                </c:pt>
                <c:pt idx="40">
                  <c:v>-0.29899999999999999</c:v>
                </c:pt>
                <c:pt idx="41">
                  <c:v>-0.24833333333333332</c:v>
                </c:pt>
                <c:pt idx="42">
                  <c:v>-0.19499999999999998</c:v>
                </c:pt>
                <c:pt idx="43">
                  <c:v>-0.13600000000000001</c:v>
                </c:pt>
                <c:pt idx="44">
                  <c:v>-7.0999999999999994E-2</c:v>
                </c:pt>
                <c:pt idx="45">
                  <c:v>6.6666666666666263E-4</c:v>
                </c:pt>
                <c:pt idx="46">
                  <c:v>7.9666666666666663E-2</c:v>
                </c:pt>
                <c:pt idx="47">
                  <c:v>0.16400000000000001</c:v>
                </c:pt>
                <c:pt idx="48">
                  <c:v>0.25033333333333335</c:v>
                </c:pt>
                <c:pt idx="49">
                  <c:v>0.33499999999999996</c:v>
                </c:pt>
                <c:pt idx="50">
                  <c:v>0.41933333333333334</c:v>
                </c:pt>
                <c:pt idx="51">
                  <c:v>0.5093333333333333</c:v>
                </c:pt>
                <c:pt idx="52">
                  <c:v>0.6080000000000001</c:v>
                </c:pt>
                <c:pt idx="53">
                  <c:v>0.71399999999999997</c:v>
                </c:pt>
                <c:pt idx="54">
                  <c:v>0.82233333333333325</c:v>
                </c:pt>
                <c:pt idx="55">
                  <c:v>0.91999999999999993</c:v>
                </c:pt>
                <c:pt idx="56">
                  <c:v>0.99599999999999989</c:v>
                </c:pt>
                <c:pt idx="57">
                  <c:v>1.0426666666666666</c:v>
                </c:pt>
                <c:pt idx="58">
                  <c:v>1.0719999999999998</c:v>
                </c:pt>
                <c:pt idx="59">
                  <c:v>1.1136666666666666</c:v>
                </c:pt>
                <c:pt idx="60">
                  <c:v>1.1773333333333333</c:v>
                </c:pt>
                <c:pt idx="61">
                  <c:v>1.2489999999999999</c:v>
                </c:pt>
                <c:pt idx="62">
                  <c:v>1.3219999999999998</c:v>
                </c:pt>
                <c:pt idx="63">
                  <c:v>1.3766666666666667</c:v>
                </c:pt>
                <c:pt idx="64">
                  <c:v>1.3716666666666668</c:v>
                </c:pt>
                <c:pt idx="65">
                  <c:v>1.2966666666666669</c:v>
                </c:pt>
                <c:pt idx="66">
                  <c:v>1.1660000000000001</c:v>
                </c:pt>
                <c:pt idx="67">
                  <c:v>1.0246666666666668</c:v>
                </c:pt>
                <c:pt idx="68">
                  <c:v>0.91366666666666674</c:v>
                </c:pt>
                <c:pt idx="69">
                  <c:v>0.82466666666666655</c:v>
                </c:pt>
                <c:pt idx="70">
                  <c:v>0.74299999999999999</c:v>
                </c:pt>
                <c:pt idx="71">
                  <c:v>0.66066666666666674</c:v>
                </c:pt>
                <c:pt idx="72">
                  <c:v>0.58433333333333337</c:v>
                </c:pt>
                <c:pt idx="73">
                  <c:v>0.52266666666666672</c:v>
                </c:pt>
                <c:pt idx="74">
                  <c:v>0.48399999999999999</c:v>
                </c:pt>
                <c:pt idx="75">
                  <c:v>0.46500000000000002</c:v>
                </c:pt>
                <c:pt idx="76">
                  <c:v>0.44933333333333331</c:v>
                </c:pt>
                <c:pt idx="77">
                  <c:v>0.43166666666666664</c:v>
                </c:pt>
                <c:pt idx="78">
                  <c:v>0.41866666666666669</c:v>
                </c:pt>
                <c:pt idx="79">
                  <c:v>0.40233333333333338</c:v>
                </c:pt>
                <c:pt idx="80">
                  <c:v>0.37799999999999995</c:v>
                </c:pt>
                <c:pt idx="81">
                  <c:v>0.35933333333333328</c:v>
                </c:pt>
                <c:pt idx="82">
                  <c:v>0.35600000000000004</c:v>
                </c:pt>
                <c:pt idx="83">
                  <c:v>0.36533333333333334</c:v>
                </c:pt>
                <c:pt idx="84">
                  <c:v>0.37833333333333335</c:v>
                </c:pt>
                <c:pt idx="85">
                  <c:v>0.38966666666666666</c:v>
                </c:pt>
                <c:pt idx="86">
                  <c:v>0.39566666666666667</c:v>
                </c:pt>
                <c:pt idx="87">
                  <c:v>0.38799999999999996</c:v>
                </c:pt>
                <c:pt idx="88">
                  <c:v>0.36333333333333329</c:v>
                </c:pt>
                <c:pt idx="89">
                  <c:v>0.33533333333333332</c:v>
                </c:pt>
                <c:pt idx="90">
                  <c:v>0.31566666666666671</c:v>
                </c:pt>
                <c:pt idx="91">
                  <c:v>0.31233333333333335</c:v>
                </c:pt>
                <c:pt idx="92">
                  <c:v>0.32033333333333336</c:v>
                </c:pt>
                <c:pt idx="93">
                  <c:v>0.32666666666666666</c:v>
                </c:pt>
                <c:pt idx="94">
                  <c:v>0.3183333333333333</c:v>
                </c:pt>
                <c:pt idx="95">
                  <c:v>0.29499999999999998</c:v>
                </c:pt>
                <c:pt idx="96">
                  <c:v>0.26833333333333331</c:v>
                </c:pt>
                <c:pt idx="97">
                  <c:v>0.24633333333333332</c:v>
                </c:pt>
                <c:pt idx="98">
                  <c:v>0.22966666666666666</c:v>
                </c:pt>
                <c:pt idx="99">
                  <c:v>0.21966666666666668</c:v>
                </c:pt>
                <c:pt idx="100">
                  <c:v>0.222</c:v>
                </c:pt>
                <c:pt idx="101">
                  <c:v>0.23899999999999999</c:v>
                </c:pt>
                <c:pt idx="102">
                  <c:v>0.26433333333333331</c:v>
                </c:pt>
                <c:pt idx="103">
                  <c:v>0.29933333333333334</c:v>
                </c:pt>
                <c:pt idx="104">
                  <c:v>0.34766666666666662</c:v>
                </c:pt>
                <c:pt idx="105">
                  <c:v>0.38200000000000006</c:v>
                </c:pt>
                <c:pt idx="106">
                  <c:v>0.36166666666666664</c:v>
                </c:pt>
                <c:pt idx="107">
                  <c:v>0.29666666666666669</c:v>
                </c:pt>
                <c:pt idx="108">
                  <c:v>0.22900000000000001</c:v>
                </c:pt>
                <c:pt idx="109">
                  <c:v>0.18200000000000002</c:v>
                </c:pt>
                <c:pt idx="110">
                  <c:v>0.14933333333333332</c:v>
                </c:pt>
                <c:pt idx="111">
                  <c:v>0.12933333333333333</c:v>
                </c:pt>
                <c:pt idx="112">
                  <c:v>0.11699999999999999</c:v>
                </c:pt>
                <c:pt idx="113">
                  <c:v>0.11066666666666668</c:v>
                </c:pt>
                <c:pt idx="114">
                  <c:v>0.10733333333333334</c:v>
                </c:pt>
                <c:pt idx="115">
                  <c:v>0.10566666666666667</c:v>
                </c:pt>
                <c:pt idx="116">
                  <c:v>0.10366666666666667</c:v>
                </c:pt>
                <c:pt idx="117">
                  <c:v>0.10366666666666667</c:v>
                </c:pt>
                <c:pt idx="118">
                  <c:v>0.10466666666666667</c:v>
                </c:pt>
                <c:pt idx="119">
                  <c:v>0.104</c:v>
                </c:pt>
                <c:pt idx="120">
                  <c:v>0.10433333333333333</c:v>
                </c:pt>
                <c:pt idx="121">
                  <c:v>0.10433333333333333</c:v>
                </c:pt>
                <c:pt idx="122">
                  <c:v>0.10533333333333333</c:v>
                </c:pt>
                <c:pt idx="123">
                  <c:v>0.10533333333333333</c:v>
                </c:pt>
                <c:pt idx="124">
                  <c:v>0.10533333333333333</c:v>
                </c:pt>
                <c:pt idx="125">
                  <c:v>0.10533333333333333</c:v>
                </c:pt>
                <c:pt idx="126">
                  <c:v>0.106</c:v>
                </c:pt>
                <c:pt idx="127">
                  <c:v>0.10566666666666667</c:v>
                </c:pt>
                <c:pt idx="128">
                  <c:v>0.10466666666666667</c:v>
                </c:pt>
                <c:pt idx="129">
                  <c:v>0.10466666666666667</c:v>
                </c:pt>
                <c:pt idx="130">
                  <c:v>0.10533333333333333</c:v>
                </c:pt>
                <c:pt idx="131">
                  <c:v>0.10433333333333333</c:v>
                </c:pt>
                <c:pt idx="132">
                  <c:v>0.10466666666666667</c:v>
                </c:pt>
                <c:pt idx="133">
                  <c:v>0.10566666666666667</c:v>
                </c:pt>
                <c:pt idx="134">
                  <c:v>0.106</c:v>
                </c:pt>
                <c:pt idx="135">
                  <c:v>0.10566666666666667</c:v>
                </c:pt>
                <c:pt idx="136">
                  <c:v>0.10466666666666667</c:v>
                </c:pt>
                <c:pt idx="137">
                  <c:v>0.104</c:v>
                </c:pt>
                <c:pt idx="138">
                  <c:v>0.10366666666666667</c:v>
                </c:pt>
                <c:pt idx="139">
                  <c:v>0.10366666666666667</c:v>
                </c:pt>
                <c:pt idx="140">
                  <c:v>0.10433333333333333</c:v>
                </c:pt>
                <c:pt idx="141">
                  <c:v>0.105</c:v>
                </c:pt>
                <c:pt idx="142">
                  <c:v>0.10299999999999999</c:v>
                </c:pt>
                <c:pt idx="143">
                  <c:v>0.10199999999999999</c:v>
                </c:pt>
                <c:pt idx="144">
                  <c:v>0.10133333333333333</c:v>
                </c:pt>
                <c:pt idx="145">
                  <c:v>9.9999999999999992E-2</c:v>
                </c:pt>
                <c:pt idx="146">
                  <c:v>9.9999999999999992E-2</c:v>
                </c:pt>
                <c:pt idx="147">
                  <c:v>0.10033333333333333</c:v>
                </c:pt>
                <c:pt idx="148">
                  <c:v>0.10033333333333333</c:v>
                </c:pt>
                <c:pt idx="149">
                  <c:v>0.10033333333333333</c:v>
                </c:pt>
                <c:pt idx="150">
                  <c:v>9.8999999999999991E-2</c:v>
                </c:pt>
                <c:pt idx="151">
                  <c:v>9.7666666666666666E-2</c:v>
                </c:pt>
                <c:pt idx="152">
                  <c:v>9.633333333333334E-2</c:v>
                </c:pt>
                <c:pt idx="153">
                  <c:v>9.4666666666666677E-2</c:v>
                </c:pt>
                <c:pt idx="154">
                  <c:v>9.4333333333333338E-2</c:v>
                </c:pt>
                <c:pt idx="155">
                  <c:v>9.4333333333333338E-2</c:v>
                </c:pt>
                <c:pt idx="156">
                  <c:v>9.5333333333333339E-2</c:v>
                </c:pt>
                <c:pt idx="157">
                  <c:v>9.5333333333333339E-2</c:v>
                </c:pt>
                <c:pt idx="158">
                  <c:v>9.3333333333333338E-2</c:v>
                </c:pt>
                <c:pt idx="159">
                  <c:v>9.0666666666666673E-2</c:v>
                </c:pt>
                <c:pt idx="160">
                  <c:v>8.8000000000000009E-2</c:v>
                </c:pt>
                <c:pt idx="161">
                  <c:v>8.666666666666667E-2</c:v>
                </c:pt>
                <c:pt idx="162">
                  <c:v>8.6333333333333331E-2</c:v>
                </c:pt>
                <c:pt idx="163">
                  <c:v>8.5666666666666669E-2</c:v>
                </c:pt>
                <c:pt idx="164">
                  <c:v>8.5000000000000006E-2</c:v>
                </c:pt>
                <c:pt idx="165">
                  <c:v>8.4666666666666668E-2</c:v>
                </c:pt>
                <c:pt idx="166">
                  <c:v>8.433333333333333E-2</c:v>
                </c:pt>
                <c:pt idx="167">
                  <c:v>8.3666666666666667E-2</c:v>
                </c:pt>
                <c:pt idx="168">
                  <c:v>8.3000000000000004E-2</c:v>
                </c:pt>
                <c:pt idx="169">
                  <c:v>8.2666666666666666E-2</c:v>
                </c:pt>
                <c:pt idx="170">
                  <c:v>8.2666666666666666E-2</c:v>
                </c:pt>
                <c:pt idx="171">
                  <c:v>8.1666666666666665E-2</c:v>
                </c:pt>
                <c:pt idx="172">
                  <c:v>8.0666666666666664E-2</c:v>
                </c:pt>
                <c:pt idx="173">
                  <c:v>7.9666666666666663E-2</c:v>
                </c:pt>
                <c:pt idx="174">
                  <c:v>7.8666666666666663E-2</c:v>
                </c:pt>
                <c:pt idx="175">
                  <c:v>7.8E-2</c:v>
                </c:pt>
                <c:pt idx="176">
                  <c:v>7.7333333333333337E-2</c:v>
                </c:pt>
                <c:pt idx="177">
                  <c:v>7.6999999999999999E-2</c:v>
                </c:pt>
                <c:pt idx="178">
                  <c:v>7.6666666666666675E-2</c:v>
                </c:pt>
                <c:pt idx="179">
                  <c:v>7.5999999999999998E-2</c:v>
                </c:pt>
                <c:pt idx="180">
                  <c:v>7.5999999999999998E-2</c:v>
                </c:pt>
                <c:pt idx="181">
                  <c:v>7.5333333333333335E-2</c:v>
                </c:pt>
                <c:pt idx="182">
                  <c:v>7.4999999999999997E-2</c:v>
                </c:pt>
                <c:pt idx="183">
                  <c:v>7.4666666666666673E-2</c:v>
                </c:pt>
                <c:pt idx="184">
                  <c:v>7.4333333333333335E-2</c:v>
                </c:pt>
                <c:pt idx="185">
                  <c:v>7.4666666666666673E-2</c:v>
                </c:pt>
                <c:pt idx="186">
                  <c:v>7.4333333333333335E-2</c:v>
                </c:pt>
                <c:pt idx="187">
                  <c:v>7.4333333333333335E-2</c:v>
                </c:pt>
                <c:pt idx="188">
                  <c:v>7.3999999999999996E-2</c:v>
                </c:pt>
                <c:pt idx="189">
                  <c:v>7.3999999999999996E-2</c:v>
                </c:pt>
                <c:pt idx="190">
                  <c:v>7.3333333333333334E-2</c:v>
                </c:pt>
                <c:pt idx="191">
                  <c:v>7.2333333333333333E-2</c:v>
                </c:pt>
                <c:pt idx="192">
                  <c:v>7.1333333333333332E-2</c:v>
                </c:pt>
                <c:pt idx="193">
                  <c:v>7.0999999999999994E-2</c:v>
                </c:pt>
                <c:pt idx="194">
                  <c:v>6.9666666666666668E-2</c:v>
                </c:pt>
                <c:pt idx="195">
                  <c:v>6.9666666666666668E-2</c:v>
                </c:pt>
                <c:pt idx="196">
                  <c:v>6.9333333333333344E-2</c:v>
                </c:pt>
                <c:pt idx="197">
                  <c:v>6.8666666666666668E-2</c:v>
                </c:pt>
                <c:pt idx="198">
                  <c:v>6.8666666666666668E-2</c:v>
                </c:pt>
                <c:pt idx="199">
                  <c:v>6.8333333333333343E-2</c:v>
                </c:pt>
                <c:pt idx="200">
                  <c:v>6.8333333333333343E-2</c:v>
                </c:pt>
                <c:pt idx="201">
                  <c:v>6.7666666666666667E-2</c:v>
                </c:pt>
                <c:pt idx="202">
                  <c:v>6.7666666666666667E-2</c:v>
                </c:pt>
                <c:pt idx="203">
                  <c:v>6.7000000000000004E-2</c:v>
                </c:pt>
                <c:pt idx="204">
                  <c:v>6.7000000000000004E-2</c:v>
                </c:pt>
                <c:pt idx="205">
                  <c:v>6.6666666666666666E-2</c:v>
                </c:pt>
                <c:pt idx="206">
                  <c:v>6.6666666666666666E-2</c:v>
                </c:pt>
                <c:pt idx="207">
                  <c:v>6.6666666666666666E-2</c:v>
                </c:pt>
                <c:pt idx="208">
                  <c:v>6.6666666666666666E-2</c:v>
                </c:pt>
                <c:pt idx="209">
                  <c:v>6.6333333333333341E-2</c:v>
                </c:pt>
                <c:pt idx="210">
                  <c:v>6.6333333333333341E-2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36-4822-8AF1-5518E5222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73376"/>
        <c:axId val="57574912"/>
      </c:lineChart>
      <c:catAx>
        <c:axId val="57573376"/>
        <c:scaling>
          <c:orientation val="minMax"/>
        </c:scaling>
        <c:delete val="0"/>
        <c:axPos val="b"/>
        <c:majorTickMark val="out"/>
        <c:minorTickMark val="none"/>
        <c:tickLblPos val="nextTo"/>
        <c:crossAx val="57574912"/>
        <c:crosses val="autoZero"/>
        <c:auto val="1"/>
        <c:lblAlgn val="ctr"/>
        <c:lblOffset val="100"/>
        <c:noMultiLvlLbl val="0"/>
      </c:catAx>
      <c:valAx>
        <c:axId val="5757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57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63" Type="http://schemas.openxmlformats.org/officeDocument/2006/relationships/chart" Target="../charts/chart6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66" Type="http://schemas.openxmlformats.org/officeDocument/2006/relationships/chart" Target="../charts/chart66.xml"/><Relationship Id="rId5" Type="http://schemas.openxmlformats.org/officeDocument/2006/relationships/chart" Target="../charts/chart5.xml"/><Relationship Id="rId61" Type="http://schemas.openxmlformats.org/officeDocument/2006/relationships/chart" Target="../charts/chart61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67" Type="http://schemas.openxmlformats.org/officeDocument/2006/relationships/chart" Target="../charts/chart67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9" Type="http://schemas.openxmlformats.org/officeDocument/2006/relationships/chart" Target="../charts/chart3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5" Type="http://schemas.openxmlformats.org/officeDocument/2006/relationships/chart" Target="../charts/chart72.xml"/><Relationship Id="rId4" Type="http://schemas.openxmlformats.org/officeDocument/2006/relationships/chart" Target="../charts/chart7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31</xdr:row>
      <xdr:rowOff>190501</xdr:rowOff>
    </xdr:from>
    <xdr:to>
      <xdr:col>8</xdr:col>
      <xdr:colOff>2647950</xdr:colOff>
      <xdr:row>38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96387A0-1A7C-46C7-BA0E-AEA51DED4232}"/>
            </a:ext>
          </a:extLst>
        </xdr:cNvPr>
        <xdr:cNvSpPr txBox="1"/>
      </xdr:nvSpPr>
      <xdr:spPr>
        <a:xfrm>
          <a:off x="9801225" y="6105526"/>
          <a:ext cx="2600325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%p/p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 = (x / x + 50) · 100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0.5· (x + 50) = x · 100 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</a:t>
          </a:r>
          <a:r>
            <a:rPr lang="es-MX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+ 25 = 100x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 = 100x - 0.5x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 = 99.5x</a:t>
          </a:r>
        </a:p>
        <a:p>
          <a:pPr lvl="1"/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 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25 / 99.5 = 0.2512</a:t>
          </a:r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gramos</a:t>
          </a:r>
        </a:p>
        <a:p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47625</xdr:colOff>
      <xdr:row>39</xdr:row>
      <xdr:rowOff>66676</xdr:rowOff>
    </xdr:from>
    <xdr:to>
      <xdr:col>8</xdr:col>
      <xdr:colOff>2647950</xdr:colOff>
      <xdr:row>46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802DC98-B873-4A7B-B4F3-B081963DBFAD}"/>
            </a:ext>
          </a:extLst>
        </xdr:cNvPr>
        <xdr:cNvSpPr txBox="1"/>
      </xdr:nvSpPr>
      <xdr:spPr>
        <a:xfrm>
          <a:off x="9801225" y="7524751"/>
          <a:ext cx="2600325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%p/p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 = (x / x + 50) · 100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0.5· (x + 50) = x · 100 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0.5</a:t>
          </a:r>
          <a:r>
            <a:rPr lang="es-MX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+ 25 = 100x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 = 100x - 0.5x</a:t>
          </a:r>
        </a:p>
        <a:p>
          <a:pPr lvl="1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 = 99.5x</a:t>
          </a:r>
        </a:p>
        <a:p>
          <a:pPr lvl="1"/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 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25 / 99.5 = 0.2512</a:t>
          </a:r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gramos</a:t>
          </a:r>
        </a:p>
        <a:p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416717</xdr:colOff>
      <xdr:row>1</xdr:row>
      <xdr:rowOff>16669</xdr:rowOff>
    </xdr:from>
    <xdr:to>
      <xdr:col>21</xdr:col>
      <xdr:colOff>533400</xdr:colOff>
      <xdr:row>27</xdr:row>
      <xdr:rowOff>185738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E3FE74F-2872-4AB3-99F2-5163331CCD18}"/>
                </a:ext>
              </a:extLst>
            </xdr:cNvPr>
            <xdr:cNvSpPr txBox="1"/>
          </xdr:nvSpPr>
          <xdr:spPr>
            <a:xfrm>
              <a:off x="12894467" y="207169"/>
              <a:ext cx="3926683" cy="51411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𝐶𝑜𝑛𝑐𝑒𝑛𝑡𝑟𝑎𝑐𝑖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𝑖𝑛𝑖𝑐𝑖𝑎𝑙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MX" sz="1100" b="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𝐶𝑜𝑛𝑐𝑒𝑛𝑡𝑟𝑎𝑐𝑖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𝑒𝑞𝑢𝑖𝑙𝑖𝑏𝑟𝑖𝑜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[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Rr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Coeficiente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remoci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ó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[%]</m:t>
                    </m:r>
                  </m:oMath>
                </m:oMathPara>
              </a14:m>
              <a:endParaRPr lang="es-MX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s-MX" sz="1100" b="0" i="1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cantidad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fenantreno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adsorbida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el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equilibrio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[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mg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g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𝑉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𝑉𝑜𝑙𝑢𝑚𝑒𝑛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𝑠𝑜𝑙𝑢𝑐𝑖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[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𝑚𝑙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𝑚𝑎𝑠𝑎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𝑐𝑎𝑠𝑐𝑎𝑟𝑎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𝑎𝑟𝑟𝑜𝑧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</m:d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𝐶𝑜𝑛𝑠𝑡𝑎𝑛𝑡𝑒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𝑒𝑞𝑢𝑖𝑙𝑖𝑏𝑟𝑖𝑜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𝐹𝑟𝑒𝑢𝑛𝑑𝑙𝑖𝑐h</m:t>
                    </m:r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𝐷𝑖𝑚𝑒𝑛𝑠𝑖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𝑑𝑒𝑙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𝑒𝑥𝑝𝑜𝑛𝑒𝑛𝑡𝑒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𝑒𝑐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𝐹𝑟𝑒𝑢𝑛𝑑𝑙𝑖𝑐h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𝐶𝑜𝑛𝑠𝑡𝑎𝑛𝑡𝑒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𝑒𝑞𝑢𝑖𝑙𝑖𝑏𝑟𝑖𝑜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𝑆𝑖𝑝𝑠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>
                <a:effectLst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𝐷𝑖𝑚𝑒𝑛𝑠𝑖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𝑑𝑒𝑙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𝑒𝑥𝑝𝑜𝑛𝑒𝑛𝑡𝑒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𝑒𝑐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𝑆𝑖𝑝𝑠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á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𝑥𝑖𝑚𝑎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𝑐𝑎𝑝𝑎𝑐𝑖𝑑𝑎𝑑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𝑎𝑑𝑠𝑜𝑟𝑐𝑖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[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>
                <a:effectLst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Curva</a:t>
              </a:r>
              <a:r>
                <a:rPr lang="es-MX" sz="1100" b="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calibración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𝐴𝑏𝑠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𝑓𝑒𝑛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𝑓𝑒𝑛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𝐴𝑏𝑠</m:t>
                        </m:r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Isoterma de adsorción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𝑅𝑟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=100% ∗ 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e>
                    </m:d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Freundlich:</a:t>
              </a:r>
              <a:endParaRPr lang="es-MX">
                <a:effectLst/>
              </a:endParaRPr>
            </a:p>
            <a:p>
              <a:pPr algn="l"/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MX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sub>
                  </m:sSub>
                  <m:sSubSup>
                    <m:sSubSup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  <m:sup>
                      <m:f>
                        <m:fPr>
                          <m:ctrlPr>
                            <a:rPr lang="es-MX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MX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sSub>
                            <m:sSubPr>
                              <m:ctrlP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den>
                      </m:f>
                    </m:sup>
                  </m:sSubSup>
                </m:oMath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Sips</a:t>
              </a:r>
            </a:p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𝑚𝑎𝑥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𝐾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f>
                                  <m:f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</m:den>
                                </m:f>
                              </m:sup>
                            </m:sSup>
                          </m:e>
                        </m:d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f>
                              <m:f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sub>
                                </m:sSub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E3FE74F-2872-4AB3-99F2-5163331CCD18}"/>
                </a:ext>
              </a:extLst>
            </xdr:cNvPr>
            <xdr:cNvSpPr txBox="1"/>
          </xdr:nvSpPr>
          <xdr:spPr>
            <a:xfrm>
              <a:off x="12894467" y="207169"/>
              <a:ext cx="3926683" cy="51411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𝐶_0=𝐶𝑜𝑛𝑐𝑒𝑛𝑡𝑟𝑎𝑐𝑖ó𝑛 𝑖𝑛𝑖𝑐𝑖𝑎𝑙 [𝑚𝑔/𝐿]</a:t>
              </a:r>
              <a:endParaRPr lang="es-MX" sz="1100" b="0"/>
            </a:p>
            <a:p>
              <a:pPr algn="l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𝐶_𝑒=𝐶𝑜𝑛𝑐𝑒𝑛𝑡𝑟𝑎𝑐𝑖ó𝑛 𝑑𝑒 𝑒𝑞𝑢𝑖𝑙𝑖𝑏𝑟𝑖𝑜 [𝑚𝑔/𝐿]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"Rr =Coeficiente de remoción  [%]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MX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𝑞_𝑒=" 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cantidad de fenantreno adsorbida en el equilibrio [mg/g]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MX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𝑉=𝑉𝑜𝑙𝑢𝑚𝑒𝑛 𝑑𝑒 𝑙𝑎 𝑠𝑜𝑙𝑢𝑐𝑖ó𝑛 [𝑚𝑙]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𝑚=𝑚𝑎𝑠𝑎 𝑑𝑒 𝑙𝑎 𝑐𝑎𝑠𝑐𝑎𝑟𝑎 𝑑𝑒 𝑎𝑟𝑟𝑜𝑧 [𝑔]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𝐾_𝑓=𝐶𝑜𝑛𝑠𝑡𝑎𝑛𝑡𝑒 𝑑𝑒 𝑒𝑞𝑢𝑖𝑙𝑖𝑏𝑟𝑖𝑜 𝑑𝑒 𝐹𝑟𝑒𝑢𝑛𝑑𝑙𝑖𝑐ℎ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𝑛_𝑓=𝐷𝑖𝑚𝑒𝑛𝑠𝑖ó𝑛 𝑑𝑒𝑙 𝑒𝑥𝑝𝑜𝑛𝑒𝑛𝑡𝑒 𝑑𝑒 𝑙𝑎 𝑒𝑐 𝑑𝑒 𝐹𝑟𝑒𝑢𝑛𝑑𝑙𝑖𝑐ℎ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𝐾_𝑠=𝐶𝑜𝑛𝑠𝑡𝑎𝑛𝑡𝑒 𝑑𝑒 𝑒𝑞𝑢𝑖𝑙𝑖𝑏𝑟𝑖𝑜 𝑑𝑒 𝑆𝑖𝑝𝑠 </a:t>
              </a:r>
              <a:endParaRPr lang="es-MX">
                <a:effectLst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𝑛_𝑠=𝐷𝑖𝑚𝑒𝑛𝑠𝑖ó𝑛 𝑑𝑒𝑙 𝑒𝑥𝑝𝑜𝑛𝑒𝑛𝑡𝑒 𝑑𝑒 𝑙𝑎 𝑒𝑐 𝑑𝑒 𝑆𝑖𝑝𝑠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𝑄_𝑚𝑎𝑥=𝑀á𝑥𝑖𝑚𝑎 𝑐𝑎𝑝𝑎𝑐𝑖𝑑𝑎𝑑 𝑑𝑒 𝑎𝑑𝑠𝑜𝑟𝑐𝑖ó𝑛 [𝑚𝑔/𝑔]</a:t>
              </a:r>
              <a:endParaRPr lang="es-MX">
                <a:effectLst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Curva</a:t>
              </a:r>
              <a:r>
                <a:rPr lang="es-MX" sz="1100" b="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calibración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𝐴𝑏𝑠=𝑚 ∗𝐶_𝑓𝑒𝑛+𝑏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𝐶_𝑓𝑒𝑛=  (𝐴𝑏𝑠 −𝑏)/𝑚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Isoterma de adsorción</a:t>
              </a: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𝑅𝑟=100% ∗  (𝑐_0−𝑐_𝑒)/𝑐_0 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𝑞_𝑒=(𝑐_0−𝑐_𝑒 )∗𝑉/𝑚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Freundlich:</a:t>
              </a:r>
              <a:endParaRPr lang="es-MX">
                <a:effectLst/>
              </a:endParaRPr>
            </a:p>
            <a:p>
              <a:pPr algn="l"/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𝑞_𝑒=𝐾_𝐹 𝐶_𝑒^(1/𝑛_𝑓 )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Sips</a:t>
              </a:r>
            </a:p>
            <a:p>
              <a:pPr algn="r"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𝑞_𝑒=((𝑄_𝑚𝑎𝑥 (𝐾_𝑠 𝐶_𝑒 )^(1/𝑛_𝑠 ) ))/(1+(𝐾_𝑠 𝐶_𝑒 )^(1/𝑛_𝑠 ) )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24</xdr:col>
      <xdr:colOff>69849</xdr:colOff>
      <xdr:row>13</xdr:row>
      <xdr:rowOff>157843</xdr:rowOff>
    </xdr:from>
    <xdr:to>
      <xdr:col>31</xdr:col>
      <xdr:colOff>3175</xdr:colOff>
      <xdr:row>32</xdr:row>
      <xdr:rowOff>174625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F717A61-9239-4A7F-9F35-5F1A972C7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212725</xdr:colOff>
      <xdr:row>18</xdr:row>
      <xdr:rowOff>119061</xdr:rowOff>
    </xdr:from>
    <xdr:to>
      <xdr:col>37</xdr:col>
      <xdr:colOff>95250</xdr:colOff>
      <xdr:row>32</xdr:row>
      <xdr:rowOff>202405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8F2739-4EDF-4375-9B17-E7999A37C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746125</xdr:colOff>
      <xdr:row>30</xdr:row>
      <xdr:rowOff>27781</xdr:rowOff>
    </xdr:from>
    <xdr:to>
      <xdr:col>58</xdr:col>
      <xdr:colOff>623358</xdr:colOff>
      <xdr:row>43</xdr:row>
      <xdr:rowOff>15875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2D663C4-8472-49B7-9E49-68A80FBA3436}"/>
                </a:ext>
              </a:extLst>
            </xdr:cNvPr>
            <xdr:cNvSpPr txBox="1"/>
          </xdr:nvSpPr>
          <xdr:spPr>
            <a:xfrm>
              <a:off x="42608500" y="5885656"/>
              <a:ext cx="2925233" cy="31154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linealizacion</a:t>
              </a: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𝑞𝑒</m:t>
                        </m:r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=(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+1/(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s-MX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>
                <a:effectLst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y=mx+c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0∗</m:t>
                        </m:r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𝐾𝐿</m:t>
                        </m:r>
                      </m:den>
                    </m:f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2D663C4-8472-49B7-9E49-68A80FBA3436}"/>
                </a:ext>
              </a:extLst>
            </xdr:cNvPr>
            <xdr:cNvSpPr txBox="1"/>
          </xdr:nvSpPr>
          <xdr:spPr>
            <a:xfrm>
              <a:off x="42608500" y="5885656"/>
              <a:ext cx="2925233" cy="31154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𝑞_𝑒=(𝑞_𝑚𝑎𝑥 (𝐾𝐿∗𝐶𝑒))/((1+𝐾𝐿∗𝐶𝑒))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linealizacion</a:t>
              </a: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𝐶𝑒/𝑞𝑒=(1/𝑞_𝑚𝑎𝑥 )∗𝐶𝑒+1/(𝑞_𝑚𝑎𝑥∗𝐾𝐿) </a:t>
              </a:r>
              <a:endParaRPr lang="es-MX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>
                <a:effectLst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y=mx+c</a:t>
              </a: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𝑞_𝑚𝑎𝑥=1/𝑚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𝐾𝐿=1/(𝑐∗𝑞_𝑚𝑎𝑥 )=𝑚/𝑐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𝑅𝐿=1/(1+𝐶0∗𝐾𝐿)  </a:t>
              </a:r>
              <a:endParaRPr lang="es-MX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42</xdr:col>
      <xdr:colOff>68792</xdr:colOff>
      <xdr:row>13</xdr:row>
      <xdr:rowOff>110068</xdr:rowOff>
    </xdr:from>
    <xdr:to>
      <xdr:col>48</xdr:col>
      <xdr:colOff>83343</xdr:colOff>
      <xdr:row>33</xdr:row>
      <xdr:rowOff>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B32D250-E156-2D27-55CC-7063AA5CC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418042</xdr:colOff>
      <xdr:row>13</xdr:row>
      <xdr:rowOff>99484</xdr:rowOff>
    </xdr:from>
    <xdr:to>
      <xdr:col>54</xdr:col>
      <xdr:colOff>285750</xdr:colOff>
      <xdr:row>33</xdr:row>
      <xdr:rowOff>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DAB16CDB-3020-ADCD-7E8B-A41F1AA92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416717</xdr:colOff>
      <xdr:row>1</xdr:row>
      <xdr:rowOff>16669</xdr:rowOff>
    </xdr:from>
    <xdr:to>
      <xdr:col>21</xdr:col>
      <xdr:colOff>533400</xdr:colOff>
      <xdr:row>27</xdr:row>
      <xdr:rowOff>185738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F24C709-83ED-45A0-915B-29CF992F9385}"/>
                </a:ext>
              </a:extLst>
            </xdr:cNvPr>
            <xdr:cNvSpPr txBox="1"/>
          </xdr:nvSpPr>
          <xdr:spPr>
            <a:xfrm>
              <a:off x="13427867" y="207169"/>
              <a:ext cx="3926683" cy="5179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𝐶𝑜𝑛𝑐𝑒𝑛𝑡𝑟𝑎𝑐𝑖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𝑖𝑛𝑖𝑐𝑖𝑎𝑙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MX" sz="1100" b="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𝐶𝑜𝑛𝑐𝑒𝑛𝑡𝑟𝑎𝑐𝑖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𝑒𝑞𝑢𝑖𝑙𝑖𝑏𝑟𝑖𝑜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[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Rr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Coeficiente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remoci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ó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[%]</m:t>
                    </m:r>
                  </m:oMath>
                </m:oMathPara>
              </a14:m>
              <a:endParaRPr lang="es-MX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s-MX" sz="1100" b="0" i="1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cantidad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de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fenantreno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adsorbida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el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equilibrio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[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mg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g</m:t>
                    </m:r>
                    <m:r>
                      <m:rPr>
                        <m:nor/>
                      </m:rPr>
                      <a:rPr lang="es-MX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𝑉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𝑉𝑜𝑙𝑢𝑚𝑒𝑛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𝑠𝑜𝑙𝑢𝑐𝑖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[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𝑚𝑙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𝑚𝑎𝑠𝑎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𝑐𝑎𝑠𝑐𝑎𝑟𝑎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𝑎𝑟𝑟𝑜𝑧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</m:d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𝐶𝑜𝑛𝑠𝑡𝑎𝑛𝑡𝑒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𝑒𝑞𝑢𝑖𝑙𝑖𝑏𝑟𝑖𝑜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𝐹𝑟𝑒𝑢𝑛𝑑𝑙𝑖𝑐h</m:t>
                    </m:r>
                  </m:oMath>
                </m:oMathPara>
              </a14:m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s-MX" b="0" i="1">
                            <a:effectLst/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𝐷𝑖𝑚𝑒𝑛𝑠𝑖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ó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𝑑𝑒𝑙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𝑒𝑥𝑝𝑜𝑛𝑒𝑛𝑡𝑒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𝑒𝑐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b="0" i="1">
                        <a:effectLst/>
                        <a:latin typeface="Cambria Math" panose="02040503050406030204" pitchFamily="18" charset="0"/>
                      </a:rPr>
                      <m:t>𝐹𝑟𝑒𝑢𝑛𝑑𝑙𝑖𝑐h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𝐶𝑜𝑛𝑠𝑡𝑎𝑛𝑡𝑒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𝑒𝑞𝑢𝑖𝑙𝑖𝑏𝑟𝑖𝑜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𝑆𝑖𝑝𝑠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>
                <a:effectLst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𝐷𝑖𝑚𝑒𝑛𝑠𝑖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𝑑𝑒𝑙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𝑒𝑥𝑝𝑜𝑛𝑒𝑛𝑡𝑒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𝑒𝑐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𝑆𝑖𝑝𝑠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á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𝑥𝑖𝑚𝑎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𝑐𝑎𝑝𝑎𝑐𝑖𝑑𝑎𝑑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𝑎𝑑𝑠𝑜𝑟𝑐𝑖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[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MX">
                <a:effectLst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Curva</a:t>
              </a:r>
              <a:r>
                <a:rPr lang="es-MX" sz="1100" b="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calibración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𝐴𝑏𝑠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𝑓𝑒𝑛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𝑓𝑒𝑛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𝐴𝑏𝑠</m:t>
                        </m:r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Isoterma de adsorción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𝑅𝑟</m:t>
                    </m:r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=100% ∗ 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e>
                    </m:d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Freundlich:</a:t>
              </a:r>
              <a:endParaRPr lang="es-MX">
                <a:effectLst/>
              </a:endParaRPr>
            </a:p>
            <a:p>
              <a:pPr algn="l"/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MX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sub>
                  </m:sSub>
                  <m:sSubSup>
                    <m:sSubSupPr>
                      <m:ctrlP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s-MX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  <m:sup>
                      <m:f>
                        <m:fPr>
                          <m:ctrlPr>
                            <a:rPr lang="es-MX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MX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sSub>
                            <m:sSubPr>
                              <m:ctrlP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s-MX" sz="14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</m:t>
                              </m:r>
                            </m:sub>
                          </m:sSub>
                        </m:den>
                      </m:f>
                    </m:sup>
                  </m:sSubSup>
                </m:oMath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Sips</a:t>
              </a:r>
            </a:p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b>
                    </m:sSub>
                    <m:r>
                      <a:rPr lang="es-MX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𝑚𝑎𝑥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𝐾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f>
                                  <m:f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sub>
                                    </m:sSub>
                                  </m:den>
                                </m:f>
                              </m:sup>
                            </m:sSup>
                          </m:e>
                        </m:d>
                      </m:num>
                      <m:den>
                        <m:r>
                          <a:rPr lang="es-MX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s-MX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f>
                              <m:fPr>
                                <m:ctrlP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MX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s-MX" sz="14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sub>
                                </m:sSub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F24C709-83ED-45A0-915B-29CF992F9385}"/>
                </a:ext>
              </a:extLst>
            </xdr:cNvPr>
            <xdr:cNvSpPr txBox="1"/>
          </xdr:nvSpPr>
          <xdr:spPr>
            <a:xfrm>
              <a:off x="13427867" y="207169"/>
              <a:ext cx="3926683" cy="5179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100" b="0" i="0">
                  <a:latin typeface="Cambria Math" panose="02040503050406030204" pitchFamily="18" charset="0"/>
                </a:rPr>
                <a:t>𝐶_0=𝐶𝑜𝑛𝑐𝑒𝑛𝑡𝑟𝑎𝑐𝑖ó𝑛 𝑖𝑛𝑖𝑐𝑖𝑎𝑙 [𝑚𝑔/𝐿]</a:t>
              </a:r>
              <a:endParaRPr lang="es-MX" sz="1100" b="0"/>
            </a:p>
            <a:p>
              <a:pPr algn="l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𝐶_𝑒=𝐶𝑜𝑛𝑐𝑒𝑛𝑡𝑟𝑎𝑐𝑖ó𝑛 𝑑𝑒 𝑒𝑞𝑢𝑖𝑙𝑖𝑏𝑟𝑖𝑜 [𝑚𝑔/𝐿]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"Rr =Coeficiente de remoción  [%]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MX" sz="1100" b="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𝑞_𝑒=" 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cantidad de fenantreno adsorbida en el equilibrio [mg/g]</a:t>
              </a:r>
              <a:r>
                <a:rPr lang="es-MX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MX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𝑉=𝑉𝑜𝑙𝑢𝑚𝑒𝑛 𝑑𝑒 𝑙𝑎 𝑠𝑜𝑙𝑢𝑐𝑖ó𝑛 [𝑚𝑙]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𝑚=𝑚𝑎𝑠𝑎 𝑑𝑒 𝑙𝑎 𝑐𝑎𝑠𝑐𝑎𝑟𝑎 𝑑𝑒 𝑎𝑟𝑟𝑜𝑧 [𝑔]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𝐾_𝑓=𝐶𝑜𝑛𝑠𝑡𝑎𝑛𝑡𝑒 𝑑𝑒 𝑒𝑞𝑢𝑖𝑙𝑖𝑏𝑟𝑖𝑜 𝑑𝑒 𝐹𝑟𝑒𝑢𝑛𝑑𝑙𝑖𝑐ℎ</a:t>
              </a:r>
              <a:endParaRPr lang="es-MX" b="0" i="1">
                <a:effectLst/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b="0" i="0">
                  <a:effectLst/>
                  <a:latin typeface="Cambria Math" panose="02040503050406030204" pitchFamily="18" charset="0"/>
                </a:rPr>
                <a:t>𝑛_𝑓=𝐷𝑖𝑚𝑒𝑛𝑠𝑖ó𝑛 𝑑𝑒𝑙 𝑒𝑥𝑝𝑜𝑛𝑒𝑛𝑡𝑒 𝑑𝑒 𝑙𝑎 𝑒𝑐 𝑑𝑒 𝐹𝑟𝑒𝑢𝑛𝑑𝑙𝑖𝑐ℎ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𝐾_𝑠=𝐶𝑜𝑛𝑠𝑡𝑎𝑛𝑡𝑒 𝑑𝑒 𝑒𝑞𝑢𝑖𝑙𝑖𝑏𝑟𝑖𝑜 𝑑𝑒 𝑆𝑖𝑝𝑠 </a:t>
              </a:r>
              <a:endParaRPr lang="es-MX">
                <a:effectLst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𝑛_𝑠=𝐷𝑖𝑚𝑒𝑛𝑠𝑖ó𝑛 𝑑𝑒𝑙 𝑒𝑥𝑝𝑜𝑛𝑒𝑛𝑡𝑒 𝑑𝑒 𝑙𝑎 𝑒𝑐 𝑑𝑒 𝑆𝑖𝑝𝑠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 eaLnBrk="1" fontAlgn="auto" latinLnBrk="0" hangingPunct="1"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𝑄_𝑚𝑎𝑥=𝑀á𝑥𝑖𝑚𝑎 𝑐𝑎𝑝𝑎𝑐𝑖𝑑𝑎𝑑 𝑑𝑒 𝑎𝑑𝑠𝑜𝑟𝑐𝑖ó𝑛 [𝑚𝑔/𝑔]</a:t>
              </a:r>
              <a:endParaRPr lang="es-MX">
                <a:effectLst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Curva</a:t>
              </a:r>
              <a:r>
                <a:rPr lang="es-MX" sz="1100" b="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 calibración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𝐴𝑏𝑠=𝑚 ∗𝐶_𝑓𝑒𝑛+𝑏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𝐶_𝑓𝑒𝑛=  (𝐴𝑏𝑠 −𝑏)/𝑚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Isoterma de adsorción</a:t>
              </a: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𝑅𝑟=100% ∗  (𝑐_0−𝑐_𝑒)/𝑐_0 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𝑞_𝑒=(𝑐_0−𝑐_𝑒 )∗𝑉/𝑚</a:t>
              </a:r>
              <a:endParaRPr lang="es-MX" sz="11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s-MX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Freundlich:</a:t>
              </a:r>
              <a:endParaRPr lang="es-MX">
                <a:effectLst/>
              </a:endParaRPr>
            </a:p>
            <a:p>
              <a:pPr algn="l"/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𝑞_𝑒=𝐾_𝐹 𝐶_𝑒^(1/𝑛_𝑓 )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MX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 Sips</a:t>
              </a:r>
            </a:p>
            <a:p>
              <a:pPr algn="r"/>
              <a:r>
                <a:rPr lang="es-MX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𝑞_𝑒=((𝑄_𝑚𝑎𝑥 (𝐾_𝑠 𝐶_𝑒 )^(1/𝑛_𝑠 ) ))/(1+(𝐾_𝑠 𝐶_𝑒 )^(1/𝑛_𝑠 ) )</a:t>
              </a:r>
              <a:endParaRPr lang="es-MX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314810</xdr:colOff>
      <xdr:row>61</xdr:row>
      <xdr:rowOff>166290</xdr:rowOff>
    </xdr:from>
    <xdr:to>
      <xdr:col>7</xdr:col>
      <xdr:colOff>47625</xdr:colOff>
      <xdr:row>77</xdr:row>
      <xdr:rowOff>126999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F896D72-62A6-413D-BB34-045E19D01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62</xdr:row>
      <xdr:rowOff>0</xdr:rowOff>
    </xdr:from>
    <xdr:to>
      <xdr:col>13</xdr:col>
      <xdr:colOff>8072</xdr:colOff>
      <xdr:row>77</xdr:row>
      <xdr:rowOff>154438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2729F5D0-FF1A-4DAC-ADBA-FCADEEBF1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16144</xdr:colOff>
      <xdr:row>62</xdr:row>
      <xdr:rowOff>8072</xdr:rowOff>
    </xdr:from>
    <xdr:to>
      <xdr:col>19</xdr:col>
      <xdr:colOff>484322</xdr:colOff>
      <xdr:row>77</xdr:row>
      <xdr:rowOff>162510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FDF7B004-9807-43DE-B2D0-3927986D8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314810</xdr:colOff>
      <xdr:row>96</xdr:row>
      <xdr:rowOff>166290</xdr:rowOff>
    </xdr:from>
    <xdr:to>
      <xdr:col>7</xdr:col>
      <xdr:colOff>47625</xdr:colOff>
      <xdr:row>112</xdr:row>
      <xdr:rowOff>126999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43B95410-BCB3-4ECC-82A6-CFA2CAC50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97</xdr:row>
      <xdr:rowOff>0</xdr:rowOff>
    </xdr:from>
    <xdr:to>
      <xdr:col>13</xdr:col>
      <xdr:colOff>8072</xdr:colOff>
      <xdr:row>112</xdr:row>
      <xdr:rowOff>154438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D06E2F6E-018B-455F-B292-F399C7497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16144</xdr:colOff>
      <xdr:row>97</xdr:row>
      <xdr:rowOff>8072</xdr:rowOff>
    </xdr:from>
    <xdr:to>
      <xdr:col>19</xdr:col>
      <xdr:colOff>484322</xdr:colOff>
      <xdr:row>112</xdr:row>
      <xdr:rowOff>162510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BD9DDEDA-7EA0-4E63-9575-17595447E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314810</xdr:colOff>
      <xdr:row>130</xdr:row>
      <xdr:rowOff>166290</xdr:rowOff>
    </xdr:from>
    <xdr:to>
      <xdr:col>7</xdr:col>
      <xdr:colOff>47625</xdr:colOff>
      <xdr:row>146</xdr:row>
      <xdr:rowOff>126999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B69148E7-9CE2-4DEB-90D6-468CFEB64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131</xdr:row>
      <xdr:rowOff>0</xdr:rowOff>
    </xdr:from>
    <xdr:to>
      <xdr:col>13</xdr:col>
      <xdr:colOff>8072</xdr:colOff>
      <xdr:row>146</xdr:row>
      <xdr:rowOff>154438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6A096B24-7AAF-49AD-A4EB-9B36E5CB7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16144</xdr:colOff>
      <xdr:row>131</xdr:row>
      <xdr:rowOff>8072</xdr:rowOff>
    </xdr:from>
    <xdr:to>
      <xdr:col>19</xdr:col>
      <xdr:colOff>484322</xdr:colOff>
      <xdr:row>146</xdr:row>
      <xdr:rowOff>162510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BC4E4F6E-8ADC-4C54-95A9-56FF1D4A4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314810</xdr:colOff>
      <xdr:row>164</xdr:row>
      <xdr:rowOff>166290</xdr:rowOff>
    </xdr:from>
    <xdr:to>
      <xdr:col>7</xdr:col>
      <xdr:colOff>47625</xdr:colOff>
      <xdr:row>180</xdr:row>
      <xdr:rowOff>126999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0D7F6306-E4C3-45A6-B499-AC192DAB4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165</xdr:row>
      <xdr:rowOff>0</xdr:rowOff>
    </xdr:from>
    <xdr:to>
      <xdr:col>13</xdr:col>
      <xdr:colOff>8072</xdr:colOff>
      <xdr:row>180</xdr:row>
      <xdr:rowOff>154438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20671496-DFCB-4C91-8EAA-C16241F3C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16144</xdr:colOff>
      <xdr:row>165</xdr:row>
      <xdr:rowOff>8072</xdr:rowOff>
    </xdr:from>
    <xdr:to>
      <xdr:col>19</xdr:col>
      <xdr:colOff>484322</xdr:colOff>
      <xdr:row>180</xdr:row>
      <xdr:rowOff>162510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AD5D0AF5-82B6-44E9-8DD9-B8C6CFE17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329929</xdr:colOff>
      <xdr:row>199</xdr:row>
      <xdr:rowOff>40802</xdr:rowOff>
    </xdr:from>
    <xdr:to>
      <xdr:col>7</xdr:col>
      <xdr:colOff>62744</xdr:colOff>
      <xdr:row>215</xdr:row>
      <xdr:rowOff>1511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2C9602A2-6AB6-43EB-B648-B5498F336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59531</xdr:colOff>
      <xdr:row>199</xdr:row>
      <xdr:rowOff>11906</xdr:rowOff>
    </xdr:from>
    <xdr:to>
      <xdr:col>13</xdr:col>
      <xdr:colOff>67603</xdr:colOff>
      <xdr:row>214</xdr:row>
      <xdr:rowOff>166344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45125730-DF53-4DB8-834C-6B98A0DAE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199</xdr:row>
      <xdr:rowOff>0</xdr:rowOff>
    </xdr:from>
    <xdr:to>
      <xdr:col>19</xdr:col>
      <xdr:colOff>317634</xdr:colOff>
      <xdr:row>214</xdr:row>
      <xdr:rowOff>154438</xdr:rowOff>
    </xdr:to>
    <xdr:graphicFrame macro="">
      <xdr:nvGraphicFramePr>
        <xdr:cNvPr id="47" name="Gráfico 46">
          <a:extLst>
            <a:ext uri="{FF2B5EF4-FFF2-40B4-BE49-F238E27FC236}">
              <a16:creationId xmlns:a16="http://schemas.microsoft.com/office/drawing/2014/main" id="{D3893C24-13C2-4EB3-A4E4-A53BE684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97</xdr:row>
      <xdr:rowOff>0</xdr:rowOff>
    </xdr:from>
    <xdr:to>
      <xdr:col>29</xdr:col>
      <xdr:colOff>468178</xdr:colOff>
      <xdr:row>112</xdr:row>
      <xdr:rowOff>154438</xdr:rowOff>
    </xdr:to>
    <xdr:graphicFrame macro="">
      <xdr:nvGraphicFramePr>
        <xdr:cNvPr id="51" name="Gráfico 50">
          <a:extLst>
            <a:ext uri="{FF2B5EF4-FFF2-40B4-BE49-F238E27FC236}">
              <a16:creationId xmlns:a16="http://schemas.microsoft.com/office/drawing/2014/main" id="{97C8A1E0-8476-4863-BE08-C977AA469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24</xdr:col>
      <xdr:colOff>0</xdr:colOff>
      <xdr:row>131</xdr:row>
      <xdr:rowOff>0</xdr:rowOff>
    </xdr:from>
    <xdr:to>
      <xdr:col>29</xdr:col>
      <xdr:colOff>468178</xdr:colOff>
      <xdr:row>146</xdr:row>
      <xdr:rowOff>154438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B495F0D9-2A9E-4A38-8573-BEE0ED1FA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0</xdr:colOff>
      <xdr:row>165</xdr:row>
      <xdr:rowOff>0</xdr:rowOff>
    </xdr:from>
    <xdr:to>
      <xdr:col>29</xdr:col>
      <xdr:colOff>468178</xdr:colOff>
      <xdr:row>180</xdr:row>
      <xdr:rowOff>154438</xdr:rowOff>
    </xdr:to>
    <xdr:graphicFrame macro="">
      <xdr:nvGraphicFramePr>
        <xdr:cNvPr id="53" name="Gráfico 52">
          <a:extLst>
            <a:ext uri="{FF2B5EF4-FFF2-40B4-BE49-F238E27FC236}">
              <a16:creationId xmlns:a16="http://schemas.microsoft.com/office/drawing/2014/main" id="{7CCCA8C4-79B9-4EFD-982C-5D1DA6E6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0</xdr:colOff>
      <xdr:row>199</xdr:row>
      <xdr:rowOff>0</xdr:rowOff>
    </xdr:from>
    <xdr:to>
      <xdr:col>29</xdr:col>
      <xdr:colOff>468178</xdr:colOff>
      <xdr:row>214</xdr:row>
      <xdr:rowOff>154438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A7404693-BDEC-4BD7-8146-C8199658B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314810</xdr:colOff>
      <xdr:row>232</xdr:row>
      <xdr:rowOff>166290</xdr:rowOff>
    </xdr:from>
    <xdr:to>
      <xdr:col>7</xdr:col>
      <xdr:colOff>47625</xdr:colOff>
      <xdr:row>248</xdr:row>
      <xdr:rowOff>126999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2B837B12-A3AD-4BBA-8DA5-95A52992F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59531</xdr:colOff>
      <xdr:row>233</xdr:row>
      <xdr:rowOff>11906</xdr:rowOff>
    </xdr:from>
    <xdr:to>
      <xdr:col>13</xdr:col>
      <xdr:colOff>67603</xdr:colOff>
      <xdr:row>248</xdr:row>
      <xdr:rowOff>166344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27D6617F-02B4-4811-B1A6-2A0DEC6FF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0</xdr:colOff>
      <xdr:row>233</xdr:row>
      <xdr:rowOff>0</xdr:rowOff>
    </xdr:from>
    <xdr:to>
      <xdr:col>19</xdr:col>
      <xdr:colOff>317634</xdr:colOff>
      <xdr:row>248</xdr:row>
      <xdr:rowOff>154438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BD52B7E1-5339-40B7-95C8-0817AEC8D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24</xdr:col>
      <xdr:colOff>0</xdr:colOff>
      <xdr:row>233</xdr:row>
      <xdr:rowOff>0</xdr:rowOff>
    </xdr:from>
    <xdr:to>
      <xdr:col>29</xdr:col>
      <xdr:colOff>468178</xdr:colOff>
      <xdr:row>248</xdr:row>
      <xdr:rowOff>154438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6642E1A0-9B71-4992-8F7A-3147A95BB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314810</xdr:colOff>
      <xdr:row>266</xdr:row>
      <xdr:rowOff>166290</xdr:rowOff>
    </xdr:from>
    <xdr:to>
      <xdr:col>7</xdr:col>
      <xdr:colOff>47625</xdr:colOff>
      <xdr:row>282</xdr:row>
      <xdr:rowOff>126999</xdr:rowOff>
    </xdr:to>
    <xdr:graphicFrame macro="">
      <xdr:nvGraphicFramePr>
        <xdr:cNvPr id="66" name="Gráfico 65">
          <a:extLst>
            <a:ext uri="{FF2B5EF4-FFF2-40B4-BE49-F238E27FC236}">
              <a16:creationId xmlns:a16="http://schemas.microsoft.com/office/drawing/2014/main" id="{506226E7-B56C-4BC6-B08C-9D22453F5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59531</xdr:colOff>
      <xdr:row>267</xdr:row>
      <xdr:rowOff>11906</xdr:rowOff>
    </xdr:from>
    <xdr:to>
      <xdr:col>13</xdr:col>
      <xdr:colOff>67603</xdr:colOff>
      <xdr:row>282</xdr:row>
      <xdr:rowOff>166344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3E0E119E-950A-43BC-9D6B-15498E47C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267</xdr:row>
      <xdr:rowOff>0</xdr:rowOff>
    </xdr:from>
    <xdr:to>
      <xdr:col>19</xdr:col>
      <xdr:colOff>317634</xdr:colOff>
      <xdr:row>282</xdr:row>
      <xdr:rowOff>154438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68F46FDA-6E91-46C5-BBAD-2FBBD143C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24</xdr:col>
      <xdr:colOff>0</xdr:colOff>
      <xdr:row>267</xdr:row>
      <xdr:rowOff>0</xdr:rowOff>
    </xdr:from>
    <xdr:to>
      <xdr:col>29</xdr:col>
      <xdr:colOff>468178</xdr:colOff>
      <xdr:row>282</xdr:row>
      <xdr:rowOff>154438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01104DB0-D84C-42FA-9755-11E34180E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314810</xdr:colOff>
      <xdr:row>301</xdr:row>
      <xdr:rowOff>166290</xdr:rowOff>
    </xdr:from>
    <xdr:to>
      <xdr:col>7</xdr:col>
      <xdr:colOff>47625</xdr:colOff>
      <xdr:row>317</xdr:row>
      <xdr:rowOff>126999</xdr:rowOff>
    </xdr:to>
    <xdr:graphicFrame macro="">
      <xdr:nvGraphicFramePr>
        <xdr:cNvPr id="74" name="Gráfico 73">
          <a:extLst>
            <a:ext uri="{FF2B5EF4-FFF2-40B4-BE49-F238E27FC236}">
              <a16:creationId xmlns:a16="http://schemas.microsoft.com/office/drawing/2014/main" id="{A2B5A979-0B93-41B6-A692-2C1471F6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59531</xdr:colOff>
      <xdr:row>302</xdr:row>
      <xdr:rowOff>11906</xdr:rowOff>
    </xdr:from>
    <xdr:to>
      <xdr:col>13</xdr:col>
      <xdr:colOff>67603</xdr:colOff>
      <xdr:row>317</xdr:row>
      <xdr:rowOff>166344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AAB5A179-DC37-4D83-9B30-B39726241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14</xdr:col>
      <xdr:colOff>0</xdr:colOff>
      <xdr:row>302</xdr:row>
      <xdr:rowOff>0</xdr:rowOff>
    </xdr:from>
    <xdr:to>
      <xdr:col>19</xdr:col>
      <xdr:colOff>317634</xdr:colOff>
      <xdr:row>317</xdr:row>
      <xdr:rowOff>154438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9880BABA-8719-4A3B-AAC6-EC49834D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24</xdr:col>
      <xdr:colOff>0</xdr:colOff>
      <xdr:row>302</xdr:row>
      <xdr:rowOff>0</xdr:rowOff>
    </xdr:from>
    <xdr:to>
      <xdr:col>29</xdr:col>
      <xdr:colOff>468178</xdr:colOff>
      <xdr:row>317</xdr:row>
      <xdr:rowOff>154438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780C7EE6-D0A9-495D-8CCF-D6453495D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41</xdr:col>
      <xdr:colOff>222250</xdr:colOff>
      <xdr:row>46</xdr:row>
      <xdr:rowOff>95250</xdr:rowOff>
    </xdr:from>
    <xdr:to>
      <xdr:col>56</xdr:col>
      <xdr:colOff>444500</xdr:colOff>
      <xdr:row>79</xdr:row>
      <xdr:rowOff>46831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55B6904-9C25-4079-BB27-B862D07B74C8}"/>
                </a:ext>
              </a:extLst>
            </xdr:cNvPr>
            <xdr:cNvSpPr txBox="1"/>
          </xdr:nvSpPr>
          <xdr:spPr>
            <a:xfrm>
              <a:off x="31416625" y="9652000"/>
              <a:ext cx="11652250" cy="62380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Primer orden 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</m:t>
                      </m:r>
                      <m:sSub>
                        <m:sSub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𝑑𝑡</m:t>
                      </m:r>
                    </m:den>
                  </m:f>
                  <m:r>
                    <a:rPr lang="es-ES" sz="14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 −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s-ES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=0 →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=0,</m:t>
                    </m:r>
                  </m:oMath>
                </m:oMathPara>
              </a14:m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→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(1 −</m:t>
                  </m:r>
                  <m:sSup>
                    <m:sSup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es-ES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p>
                  </m:sSup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s-MX" sz="14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aplicando logaritmo en ambos lados para linealizar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f>
                              <m:fPr>
                                <m:ctrlP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𝑞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𝑞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.</m:t>
                    </m:r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Así que al obtener un ajuste por minimos cuadrados tendremos que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y</m:t>
                        </m:r>
                        <m: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</m:fName>
                      <m:e>
                        <m:func>
                          <m:func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E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1 −</m:t>
                                </m:r>
                                <m:f>
                                  <m:fPr>
                                    <m:ctrlPr>
                                      <a:rPr lang="es-E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𝑞</m:t>
                                        </m:r>
                                      </m:e>
                                      <m:sub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𝑞</m:t>
                                        </m:r>
                                      </m:e>
                                      <m:sub>
                                        <m:r>
                                          <a:rPr lang="es-E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func>
                      </m:e>
                    </m:func>
                  </m:oMath>
                </m:oMathPara>
              </a14:m>
              <a:endParaRPr lang="es-E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−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b</m:t>
                        </m:r>
                        <m:r>
                          <a:rPr lang="es-E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</m:fName>
                      <m:e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func>
                  </m:oMath>
                </m:oMathPara>
              </a14:m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será equivalente a tener </a:t>
              </a:r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𝑚𝑡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</m:oMath>
              </a14:m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55B6904-9C25-4079-BB27-B862D07B74C8}"/>
                </a:ext>
              </a:extLst>
            </xdr:cNvPr>
            <xdr:cNvSpPr txBox="1"/>
          </xdr:nvSpPr>
          <xdr:spPr>
            <a:xfrm>
              <a:off x="31416625" y="9652000"/>
              <a:ext cx="11652250" cy="62380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Primer orden 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:r>
                <a:rPr lang="es-ES" sz="1400" b="0" i="0">
                  <a:latin typeface="Cambria Math" panose="02040503050406030204" pitchFamily="18" charset="0"/>
                </a:rPr>
                <a:t>(𝑑𝑞_𝑡)/𝑑𝑡=𝐾_1 (𝑞_𝑒  −𝑞_𝑡)</a:t>
              </a:r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400" b="0" i="0">
                  <a:latin typeface="Cambria Math" panose="02040503050406030204" pitchFamily="18" charset="0"/>
                </a:rPr>
                <a:t>𝑡=0 →𝑞_𝑡=0,</a:t>
              </a:r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𝑡=𝑡_𝑒  →𝑞_𝑡=𝑞_𝑒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𝐾_1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𝑞_𝑡=𝑞_𝑒 (1 −𝑒^(−𝐾_1  𝑡))</a:t>
              </a:r>
              <a:r>
                <a:rPr lang="es-MX" sz="14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aplicando logaritmo en ambos lados para linealizar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ln⁡(1 −𝑞_𝑡/𝑞_𝑒 )=−𝐾_1  𝑡 .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Así que al obtener un ajuste por minimos cuadrados tendremos que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〖y= 〗⁡ln⁡(1 −𝑞_𝑡/𝑞_𝑒 ) </a:t>
              </a:r>
              <a:endParaRPr lang="es-E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𝑚= −𝐾_1  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〖b= 〗⁡0</a:t>
              </a: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será equivalente a tener 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𝑦=𝑚𝑡+𝑏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47</xdr:col>
      <xdr:colOff>160735</xdr:colOff>
      <xdr:row>96</xdr:row>
      <xdr:rowOff>27383</xdr:rowOff>
    </xdr:from>
    <xdr:to>
      <xdr:col>53</xdr:col>
      <xdr:colOff>160735</xdr:colOff>
      <xdr:row>113</xdr:row>
      <xdr:rowOff>154781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FDF2AC1-9AD3-44A7-892C-74AACFEDB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41</xdr:col>
      <xdr:colOff>226219</xdr:colOff>
      <xdr:row>96</xdr:row>
      <xdr:rowOff>23811</xdr:rowOff>
    </xdr:from>
    <xdr:to>
      <xdr:col>47</xdr:col>
      <xdr:colOff>119063</xdr:colOff>
      <xdr:row>113</xdr:row>
      <xdr:rowOff>142874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7BCB7D-591F-412F-9F58-467DF383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60</xdr:col>
      <xdr:colOff>127000</xdr:colOff>
      <xdr:row>46</xdr:row>
      <xdr:rowOff>63500</xdr:rowOff>
    </xdr:from>
    <xdr:to>
      <xdr:col>74</xdr:col>
      <xdr:colOff>492125</xdr:colOff>
      <xdr:row>79</xdr:row>
      <xdr:rowOff>111125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350E82-E13C-4ED3-94D2-14A8728B0B50}"/>
                </a:ext>
              </a:extLst>
            </xdr:cNvPr>
            <xdr:cNvSpPr txBox="1"/>
          </xdr:nvSpPr>
          <xdr:spPr>
            <a:xfrm>
              <a:off x="39417625" y="9620250"/>
              <a:ext cx="11033125" cy="6334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</m:t>
                      </m:r>
                      <m:sSub>
                        <m:sSub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  <m: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𝑑𝑡</m:t>
                      </m:r>
                    </m:den>
                  </m:f>
                  <m:r>
                    <a:rPr lang="es-ES" sz="14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p>
                    <m:sSup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E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ES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</m:e>
                            <m:sub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sub>
                          </m:sSub>
                          <m:r>
                            <a:rPr lang="es-ES" sz="1400" b="0" i="1">
                              <a:latin typeface="Cambria Math" panose="02040503050406030204" pitchFamily="18" charset="0"/>
                            </a:rPr>
                            <m:t> −</m:t>
                          </m:r>
                          <m:sSub>
                            <m:sSubPr>
                              <m:ctrlPr>
                                <a:rPr lang="es-ES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</m:e>
                            <m:sub>
                              <m:r>
                                <a:rPr lang="es-ES" sz="14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sub>
                          </m:sSub>
                        </m:e>
                      </m:d>
                    </m:e>
                    <m:sup>
                      <m:r>
                        <a:rPr lang="es-ES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=0 →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=0,</m:t>
                    </m:r>
                  </m:oMath>
                </m:oMathPara>
              </a14:m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→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es-E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𝑞</m:t>
                      </m:r>
                    </m:e>
                    <m:sub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Sup>
                        <m:sSubSup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sSub>
                            <m:sSubPr>
                              <m:ctrlP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𝐾</m:t>
                              </m:r>
                            </m:e>
                            <m:sub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sub>
                        <m:sup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bSup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num>
                    <m:den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1+</m:t>
                      </m:r>
                      <m:sSub>
                        <m:sSub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sSub>
                        <m:sSub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</m:e>
                        <m:sub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sub>
                      </m:sSub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den>
                  </m:f>
                </m:oMath>
              </a14:m>
              <a:r>
                <a:rPr lang="es-MX" sz="18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Aplicando algo de algebra tenemos 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sSub>
                          <m:sSub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den>
                    </m:f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s-ES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Sup>
                          <m:sSubSupPr>
                            <m:ctrlP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  <m:sup>
                            <m:r>
                              <a:rPr lang="es-ES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s-MX" sz="16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Que se parece a  una regresión lineal  </a:t>
              </a:r>
              <a14:m>
                <m:oMath xmlns:m="http://schemas.openxmlformats.org/officeDocument/2006/math"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ES" sz="14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</m:oMath>
              </a14:m>
              <a:r>
                <a:rPr lang="es-ES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con: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 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</m:oMath>
                </m:oMathPara>
              </a14:m>
              <a:endParaRPr lang="es-ES" sz="1400" b="0" i="1" baseline="0">
                <a:latin typeface="Cambria Math" panose="02040503050406030204" pitchFamily="18" charset="0"/>
              </a:endParaRPr>
            </a:p>
            <a:p>
              <a:pPr algn="l"/>
              <a:endParaRPr lang="es-ES" sz="1400" b="0" i="1" baseline="0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Sup>
                          <m:sSubSupPr>
                            <m:ctrlP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  <m:sup>
                            <m:r>
                              <a:rPr lang="es-E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s-ES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ES" sz="1100" b="0" i="1" baseline="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350E82-E13C-4ED3-94D2-14A8728B0B50}"/>
                </a:ext>
              </a:extLst>
            </xdr:cNvPr>
            <xdr:cNvSpPr txBox="1"/>
          </xdr:nvSpPr>
          <xdr:spPr>
            <a:xfrm>
              <a:off x="39417625" y="9620250"/>
              <a:ext cx="11033125" cy="6334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Para obtener la ecuacion cinetica de primer orden partimos de resolver la ecuación diferencial</a:t>
              </a:r>
              <a:r>
                <a:rPr lang="es-MX" sz="1400" b="0" i="1" baseline="0">
                  <a:latin typeface="Cambria Math" panose="02040503050406030204" pitchFamily="18" charset="0"/>
                </a:rPr>
                <a:t> :</a:t>
              </a:r>
            </a:p>
            <a:p>
              <a:pPr algn="l"/>
              <a:endParaRPr lang="es-MX" sz="1400" b="0" i="1" baseline="0">
                <a:latin typeface="Cambria Math" panose="02040503050406030204" pitchFamily="18" charset="0"/>
              </a:endParaRPr>
            </a:p>
            <a:p>
              <a:pPr algn="ctr"/>
              <a:r>
                <a:rPr lang="es-ES" sz="1400" b="0" i="0">
                  <a:latin typeface="Cambria Math" panose="02040503050406030204" pitchFamily="18" charset="0"/>
                </a:rPr>
                <a:t>(𝑑𝑞_𝑡)/𝑑𝑡=𝐾_2 (𝑞_𝑒  −𝑞_𝑡 )^2</a:t>
              </a:r>
              <a:r>
                <a:rPr lang="es-MX" sz="1400" b="0" i="1">
                  <a:latin typeface="Cambria Math" panose="02040503050406030204" pitchFamily="18" charset="0"/>
                </a:rPr>
                <a:t>,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MX" sz="1400" b="0" i="1">
                  <a:latin typeface="Cambria Math" panose="02040503050406030204" pitchFamily="18" charset="0"/>
                </a:rPr>
                <a:t>con condiciones de frontera</a:t>
              </a:r>
            </a:p>
            <a:p>
              <a:pPr algn="l"/>
              <a:endParaRPr lang="es-MX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400" b="0" i="0">
                  <a:latin typeface="Cambria Math" panose="02040503050406030204" pitchFamily="18" charset="0"/>
                </a:rPr>
                <a:t>𝑡=0 →𝑞_𝑡=0,</a:t>
              </a:r>
              <a:endParaRPr lang="es-ES" sz="1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𝑡=𝑡_𝑒  →𝑞_𝑡=𝑞_𝑒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,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4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donde 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 t,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el fenantreno absorbido al tiempo</a:t>
              </a:r>
              <a:r>
                <a:rPr lang="es-ES" sz="14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de equlibrio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𝑡_𝑒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y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𝐾_1</a:t>
              </a:r>
              <a:r>
                <a:rPr lang="es-ES" sz="14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es una constante a determinar.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>
                  <a:effectLst/>
                </a:rPr>
                <a:t>Una vez resuelta obtenemos que:</a:t>
              </a:r>
              <a:endParaRPr lang="es-MX" sz="1400" baseline="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𝑞_𝑡=(〖𝐾_2  𝑞〗_𝑒^2  𝑡)/(1+𝐾_2 〖 𝑞〗_𝑒  𝑡)</a:t>
              </a:r>
              <a:r>
                <a:rPr lang="es-MX" sz="18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,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Aplicando algo de algebra tenemos </a:t>
              </a:r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algn="l"/>
              <a:r>
                <a:rPr lang="es-E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𝑡/𝑞_𝑡 =(1/𝑞_𝑒   )𝑡+1/(𝐾_2  𝑞_𝑒^2 )</a:t>
              </a:r>
              <a:endParaRPr lang="es-MX" sz="16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s-MX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es-MX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Que se parece a  una regresión lineal  </a:t>
              </a:r>
              <a:r>
                <a:rPr lang="es-ES" sz="1400" b="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𝑦=𝑚∗𝑥+𝑏</a:t>
              </a:r>
              <a:r>
                <a:rPr lang="es-ES" sz="1400" b="0" i="1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con:</a:t>
              </a:r>
            </a:p>
            <a:p>
              <a:pPr algn="l"/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 =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𝑡/𝑞_𝑡 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  𝑥=𝑡</a:t>
              </a:r>
              <a:endParaRPr lang="es-ES" sz="1400" b="0" i="1" baseline="0">
                <a:latin typeface="Cambria Math" panose="02040503050406030204" pitchFamily="18" charset="0"/>
              </a:endParaRPr>
            </a:p>
            <a:p>
              <a:pPr algn="l"/>
              <a:endParaRPr lang="es-ES" sz="1400" b="0" i="1" baseline="0">
                <a:latin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=1/𝑞_𝑒 ,  𝑏 =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1/(𝐾_2  𝑞_𝑒^2 )</a:t>
              </a:r>
              <a:r>
                <a:rPr lang="es-E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es-ES" sz="1100" b="0" i="1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60</xdr:col>
      <xdr:colOff>357187</xdr:colOff>
      <xdr:row>96</xdr:row>
      <xdr:rowOff>64294</xdr:rowOff>
    </xdr:from>
    <xdr:to>
      <xdr:col>66</xdr:col>
      <xdr:colOff>357187</xdr:colOff>
      <xdr:row>113</xdr:row>
      <xdr:rowOff>183357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70E6A9-B5ED-419A-A88F-89002CB2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67</xdr:col>
      <xdr:colOff>35719</xdr:colOff>
      <xdr:row>96</xdr:row>
      <xdr:rowOff>52387</xdr:rowOff>
    </xdr:from>
    <xdr:to>
      <xdr:col>73</xdr:col>
      <xdr:colOff>35719</xdr:colOff>
      <xdr:row>113</xdr:row>
      <xdr:rowOff>179785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7947C05-8F16-40B6-904B-9D8059BE0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60</xdr:col>
      <xdr:colOff>325437</xdr:colOff>
      <xdr:row>130</xdr:row>
      <xdr:rowOff>16669</xdr:rowOff>
    </xdr:from>
    <xdr:to>
      <xdr:col>66</xdr:col>
      <xdr:colOff>325437</xdr:colOff>
      <xdr:row>147</xdr:row>
      <xdr:rowOff>135732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8CADEA4-9CFF-40C4-9A4F-6AC7A0949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67</xdr:col>
      <xdr:colOff>35719</xdr:colOff>
      <xdr:row>130</xdr:row>
      <xdr:rowOff>52387</xdr:rowOff>
    </xdr:from>
    <xdr:to>
      <xdr:col>73</xdr:col>
      <xdr:colOff>35719</xdr:colOff>
      <xdr:row>147</xdr:row>
      <xdr:rowOff>179785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8130C31-6B92-47EE-830C-123936FA6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60</xdr:col>
      <xdr:colOff>357187</xdr:colOff>
      <xdr:row>164</xdr:row>
      <xdr:rowOff>64294</xdr:rowOff>
    </xdr:from>
    <xdr:to>
      <xdr:col>66</xdr:col>
      <xdr:colOff>357187</xdr:colOff>
      <xdr:row>181</xdr:row>
      <xdr:rowOff>183357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2DD9DF6-E39D-4808-8623-CC0DCB043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67</xdr:col>
      <xdr:colOff>35719</xdr:colOff>
      <xdr:row>164</xdr:row>
      <xdr:rowOff>52387</xdr:rowOff>
    </xdr:from>
    <xdr:to>
      <xdr:col>73</xdr:col>
      <xdr:colOff>35719</xdr:colOff>
      <xdr:row>181</xdr:row>
      <xdr:rowOff>179785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6C459F0-443B-47B3-9C29-F68BB8FD1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60</xdr:col>
      <xdr:colOff>357187</xdr:colOff>
      <xdr:row>198</xdr:row>
      <xdr:rowOff>64294</xdr:rowOff>
    </xdr:from>
    <xdr:to>
      <xdr:col>66</xdr:col>
      <xdr:colOff>357187</xdr:colOff>
      <xdr:row>215</xdr:row>
      <xdr:rowOff>183357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0C62B68-04CF-4E40-A29A-D4CE3007F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67</xdr:col>
      <xdr:colOff>35719</xdr:colOff>
      <xdr:row>198</xdr:row>
      <xdr:rowOff>52387</xdr:rowOff>
    </xdr:from>
    <xdr:to>
      <xdr:col>73</xdr:col>
      <xdr:colOff>35719</xdr:colOff>
      <xdr:row>215</xdr:row>
      <xdr:rowOff>179785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45D89F3-4DCF-4CBE-9CE2-4133FB2E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60</xdr:col>
      <xdr:colOff>357187</xdr:colOff>
      <xdr:row>232</xdr:row>
      <xdr:rowOff>64294</xdr:rowOff>
    </xdr:from>
    <xdr:to>
      <xdr:col>66</xdr:col>
      <xdr:colOff>357187</xdr:colOff>
      <xdr:row>249</xdr:row>
      <xdr:rowOff>183357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FAB1AFC-BA2C-4307-BAA7-DF7114CAB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67</xdr:col>
      <xdr:colOff>35719</xdr:colOff>
      <xdr:row>232</xdr:row>
      <xdr:rowOff>52387</xdr:rowOff>
    </xdr:from>
    <xdr:to>
      <xdr:col>73</xdr:col>
      <xdr:colOff>35719</xdr:colOff>
      <xdr:row>249</xdr:row>
      <xdr:rowOff>179785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0D6C323-CA8C-4A64-AA65-8D8AC42A2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60</xdr:col>
      <xdr:colOff>357187</xdr:colOff>
      <xdr:row>266</xdr:row>
      <xdr:rowOff>64294</xdr:rowOff>
    </xdr:from>
    <xdr:to>
      <xdr:col>66</xdr:col>
      <xdr:colOff>357187</xdr:colOff>
      <xdr:row>283</xdr:row>
      <xdr:rowOff>183357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D3CA5D60-9A44-42AB-A68F-A25BEB02D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67</xdr:col>
      <xdr:colOff>35719</xdr:colOff>
      <xdr:row>266</xdr:row>
      <xdr:rowOff>52387</xdr:rowOff>
    </xdr:from>
    <xdr:to>
      <xdr:col>73</xdr:col>
      <xdr:colOff>35719</xdr:colOff>
      <xdr:row>283</xdr:row>
      <xdr:rowOff>179785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D35C023-1432-48CA-B30A-A5841C2E5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60</xdr:col>
      <xdr:colOff>357187</xdr:colOff>
      <xdr:row>301</xdr:row>
      <xdr:rowOff>64294</xdr:rowOff>
    </xdr:from>
    <xdr:to>
      <xdr:col>66</xdr:col>
      <xdr:colOff>357187</xdr:colOff>
      <xdr:row>318</xdr:row>
      <xdr:rowOff>183357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64A59E3-5037-4094-B102-4BC5048AB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67</xdr:col>
      <xdr:colOff>35719</xdr:colOff>
      <xdr:row>301</xdr:row>
      <xdr:rowOff>52387</xdr:rowOff>
    </xdr:from>
    <xdr:to>
      <xdr:col>73</xdr:col>
      <xdr:colOff>35719</xdr:colOff>
      <xdr:row>318</xdr:row>
      <xdr:rowOff>179785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C22C85E-EBA6-4C84-99FF-9C213DC5A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47</xdr:col>
      <xdr:colOff>160735</xdr:colOff>
      <xdr:row>130</xdr:row>
      <xdr:rowOff>27383</xdr:rowOff>
    </xdr:from>
    <xdr:to>
      <xdr:col>53</xdr:col>
      <xdr:colOff>160735</xdr:colOff>
      <xdr:row>147</xdr:row>
      <xdr:rowOff>154781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35A8377F-54CC-47F7-A67D-2D520B882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41</xdr:col>
      <xdr:colOff>226219</xdr:colOff>
      <xdr:row>130</xdr:row>
      <xdr:rowOff>23811</xdr:rowOff>
    </xdr:from>
    <xdr:to>
      <xdr:col>47</xdr:col>
      <xdr:colOff>119063</xdr:colOff>
      <xdr:row>147</xdr:row>
      <xdr:rowOff>142874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47BB64EA-5842-4DD7-A331-9E207E60B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47</xdr:col>
      <xdr:colOff>160735</xdr:colOff>
      <xdr:row>164</xdr:row>
      <xdr:rowOff>27383</xdr:rowOff>
    </xdr:from>
    <xdr:to>
      <xdr:col>53</xdr:col>
      <xdr:colOff>160735</xdr:colOff>
      <xdr:row>181</xdr:row>
      <xdr:rowOff>154781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B980122-1907-41D8-873A-39A207CED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41</xdr:col>
      <xdr:colOff>226219</xdr:colOff>
      <xdr:row>164</xdr:row>
      <xdr:rowOff>23811</xdr:rowOff>
    </xdr:from>
    <xdr:to>
      <xdr:col>47</xdr:col>
      <xdr:colOff>119063</xdr:colOff>
      <xdr:row>181</xdr:row>
      <xdr:rowOff>142874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7F5BB791-F30F-4E4D-A9AF-9DC33E9F0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47</xdr:col>
      <xdr:colOff>351235</xdr:colOff>
      <xdr:row>198</xdr:row>
      <xdr:rowOff>11508</xdr:rowOff>
    </xdr:from>
    <xdr:to>
      <xdr:col>53</xdr:col>
      <xdr:colOff>351235</xdr:colOff>
      <xdr:row>215</xdr:row>
      <xdr:rowOff>138906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72D577C2-DA18-4DC9-9332-FC6F327CD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41</xdr:col>
      <xdr:colOff>226219</xdr:colOff>
      <xdr:row>198</xdr:row>
      <xdr:rowOff>23811</xdr:rowOff>
    </xdr:from>
    <xdr:to>
      <xdr:col>47</xdr:col>
      <xdr:colOff>119063</xdr:colOff>
      <xdr:row>215</xdr:row>
      <xdr:rowOff>142874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7D41803D-ACE1-4C16-8E68-1100AF01B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47</xdr:col>
      <xdr:colOff>160735</xdr:colOff>
      <xdr:row>232</xdr:row>
      <xdr:rowOff>27383</xdr:rowOff>
    </xdr:from>
    <xdr:to>
      <xdr:col>53</xdr:col>
      <xdr:colOff>160735</xdr:colOff>
      <xdr:row>249</xdr:row>
      <xdr:rowOff>154781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187E65F0-053D-4AEE-BC8A-8DFDAFF06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41</xdr:col>
      <xdr:colOff>226219</xdr:colOff>
      <xdr:row>232</xdr:row>
      <xdr:rowOff>23811</xdr:rowOff>
    </xdr:from>
    <xdr:to>
      <xdr:col>47</xdr:col>
      <xdr:colOff>119063</xdr:colOff>
      <xdr:row>249</xdr:row>
      <xdr:rowOff>142874</xdr:rowOff>
    </xdr:to>
    <xdr:graphicFrame macro="">
      <xdr:nvGraphicFramePr>
        <xdr:cNvPr id="49" name="Gráfico 48">
          <a:extLst>
            <a:ext uri="{FF2B5EF4-FFF2-40B4-BE49-F238E27FC236}">
              <a16:creationId xmlns:a16="http://schemas.microsoft.com/office/drawing/2014/main" id="{AF2447D2-8D94-4550-BD08-4B12452FD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47</xdr:col>
      <xdr:colOff>160735</xdr:colOff>
      <xdr:row>266</xdr:row>
      <xdr:rowOff>27383</xdr:rowOff>
    </xdr:from>
    <xdr:to>
      <xdr:col>53</xdr:col>
      <xdr:colOff>160735</xdr:colOff>
      <xdr:row>283</xdr:row>
      <xdr:rowOff>154781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A0334CF1-F020-421E-AD43-8DDE35BD8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41</xdr:col>
      <xdr:colOff>226219</xdr:colOff>
      <xdr:row>266</xdr:row>
      <xdr:rowOff>23811</xdr:rowOff>
    </xdr:from>
    <xdr:to>
      <xdr:col>47</xdr:col>
      <xdr:colOff>119063</xdr:colOff>
      <xdr:row>283</xdr:row>
      <xdr:rowOff>142874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B7F33D78-7FD5-4AB6-B048-BE935B7BA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47</xdr:col>
      <xdr:colOff>160735</xdr:colOff>
      <xdr:row>301</xdr:row>
      <xdr:rowOff>27383</xdr:rowOff>
    </xdr:from>
    <xdr:to>
      <xdr:col>53</xdr:col>
      <xdr:colOff>160735</xdr:colOff>
      <xdr:row>318</xdr:row>
      <xdr:rowOff>154781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51DEDB28-3E13-4145-BA29-7C8836CF1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41</xdr:col>
      <xdr:colOff>226219</xdr:colOff>
      <xdr:row>301</xdr:row>
      <xdr:rowOff>23811</xdr:rowOff>
    </xdr:from>
    <xdr:to>
      <xdr:col>47</xdr:col>
      <xdr:colOff>119063</xdr:colOff>
      <xdr:row>318</xdr:row>
      <xdr:rowOff>142874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1107EE03-3260-4B2F-B74D-C1C95F7B2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</xdr:col>
      <xdr:colOff>314810</xdr:colOff>
      <xdr:row>338</xdr:row>
      <xdr:rowOff>166290</xdr:rowOff>
    </xdr:from>
    <xdr:to>
      <xdr:col>7</xdr:col>
      <xdr:colOff>47625</xdr:colOff>
      <xdr:row>354</xdr:row>
      <xdr:rowOff>126999</xdr:rowOff>
    </xdr:to>
    <xdr:graphicFrame macro="">
      <xdr:nvGraphicFramePr>
        <xdr:cNvPr id="64" name="Gráfico 63">
          <a:extLst>
            <a:ext uri="{FF2B5EF4-FFF2-40B4-BE49-F238E27FC236}">
              <a16:creationId xmlns:a16="http://schemas.microsoft.com/office/drawing/2014/main" id="{45DD4613-C831-476B-8B16-6D8D8E09D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8</xdr:col>
      <xdr:colOff>59531</xdr:colOff>
      <xdr:row>339</xdr:row>
      <xdr:rowOff>11906</xdr:rowOff>
    </xdr:from>
    <xdr:to>
      <xdr:col>13</xdr:col>
      <xdr:colOff>67603</xdr:colOff>
      <xdr:row>354</xdr:row>
      <xdr:rowOff>166344</xdr:rowOff>
    </xdr:to>
    <xdr:graphicFrame macro="">
      <xdr:nvGraphicFramePr>
        <xdr:cNvPr id="65" name="Gráfico 64">
          <a:extLst>
            <a:ext uri="{FF2B5EF4-FFF2-40B4-BE49-F238E27FC236}">
              <a16:creationId xmlns:a16="http://schemas.microsoft.com/office/drawing/2014/main" id="{D7004443-6FDC-4AC6-8AF2-852BAC2B1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14</xdr:col>
      <xdr:colOff>0</xdr:colOff>
      <xdr:row>339</xdr:row>
      <xdr:rowOff>0</xdr:rowOff>
    </xdr:from>
    <xdr:to>
      <xdr:col>19</xdr:col>
      <xdr:colOff>317634</xdr:colOff>
      <xdr:row>354</xdr:row>
      <xdr:rowOff>154438</xdr:rowOff>
    </xdr:to>
    <xdr:graphicFrame macro="">
      <xdr:nvGraphicFramePr>
        <xdr:cNvPr id="78" name="Gráfico 77">
          <a:extLst>
            <a:ext uri="{FF2B5EF4-FFF2-40B4-BE49-F238E27FC236}">
              <a16:creationId xmlns:a16="http://schemas.microsoft.com/office/drawing/2014/main" id="{EAB93EDE-38D0-4492-882D-DA0AB9EB8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25</xdr:col>
      <xdr:colOff>0</xdr:colOff>
      <xdr:row>339</xdr:row>
      <xdr:rowOff>0</xdr:rowOff>
    </xdr:from>
    <xdr:to>
      <xdr:col>30</xdr:col>
      <xdr:colOff>468178</xdr:colOff>
      <xdr:row>354</xdr:row>
      <xdr:rowOff>154438</xdr:rowOff>
    </xdr:to>
    <xdr:graphicFrame macro="">
      <xdr:nvGraphicFramePr>
        <xdr:cNvPr id="79" name="Gráfico 78">
          <a:extLst>
            <a:ext uri="{FF2B5EF4-FFF2-40B4-BE49-F238E27FC236}">
              <a16:creationId xmlns:a16="http://schemas.microsoft.com/office/drawing/2014/main" id="{1DB38FD3-D19C-41D0-9BEE-AB72FD00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33336</xdr:rowOff>
    </xdr:from>
    <xdr:to>
      <xdr:col>7</xdr:col>
      <xdr:colOff>9525</xdr:colOff>
      <xdr:row>18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671FBA-44B6-D48F-D8D4-708757333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28737</xdr:colOff>
      <xdr:row>20</xdr:row>
      <xdr:rowOff>150836</xdr:rowOff>
    </xdr:from>
    <xdr:to>
      <xdr:col>15</xdr:col>
      <xdr:colOff>53215</xdr:colOff>
      <xdr:row>40</xdr:row>
      <xdr:rowOff>112662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14D38A3-0478-4F8F-8677-D46B8834B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190499</xdr:rowOff>
    </xdr:from>
    <xdr:to>
      <xdr:col>24</xdr:col>
      <xdr:colOff>28575</xdr:colOff>
      <xdr:row>20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50A39B8-C733-4D92-B3F2-59D61B74E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27142</xdr:colOff>
      <xdr:row>21</xdr:row>
      <xdr:rowOff>1</xdr:rowOff>
    </xdr:from>
    <xdr:to>
      <xdr:col>24</xdr:col>
      <xdr:colOff>8092</xdr:colOff>
      <xdr:row>40</xdr:row>
      <xdr:rowOff>164298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B23722-EC16-4BAB-8397-AEE4B2759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37529</xdr:colOff>
      <xdr:row>0</xdr:row>
      <xdr:rowOff>150117</xdr:rowOff>
    </xdr:from>
    <xdr:to>
      <xdr:col>15</xdr:col>
      <xdr:colOff>30727</xdr:colOff>
      <xdr:row>20</xdr:row>
      <xdr:rowOff>10241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8474F652-A12D-10D5-9908-62ECA43F6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107156</xdr:colOff>
      <xdr:row>0</xdr:row>
      <xdr:rowOff>119063</xdr:rowOff>
    </xdr:from>
    <xdr:to>
      <xdr:col>59</xdr:col>
      <xdr:colOff>666750</xdr:colOff>
      <xdr:row>33</xdr:row>
      <xdr:rowOff>154781</xdr:rowOff>
    </xdr:to>
    <xdr:graphicFrame macro="">
      <xdr:nvGraphicFramePr>
        <xdr:cNvPr id="2" name="7 Gráfico">
          <a:extLst>
            <a:ext uri="{FF2B5EF4-FFF2-40B4-BE49-F238E27FC236}">
              <a16:creationId xmlns:a16="http://schemas.microsoft.com/office/drawing/2014/main" id="{6DE9B463-3DBE-4470-9389-8F37CFC23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rizt\OneDrive\Desktop\(14)%20curva%20de%20calibracion%20nuev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zt\OneDrive\Desktop\Tesis\Resultados\(18)%20isotermas%20de%20adsorcion%20arroz%20con%20tratamiento.xlsx" TargetMode="External"/><Relationship Id="rId1" Type="http://schemas.openxmlformats.org/officeDocument/2006/relationships/externalLinkPath" Target="(18)%20isotermas%20de%20adsorcion%20arroz%20con%20tratamient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zt\OneDrive\Desktop\(18)%20isotermas%20con%20tratamiento.xlsx" TargetMode="External"/><Relationship Id="rId1" Type="http://schemas.openxmlformats.org/officeDocument/2006/relationships/externalLinkPath" Target="file:///C:\Users\krizt\OneDrive\Desktop\(18)%20isotermas%20con%20tratami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ubilidad con el tensoactivos"/>
      <sheetName val="Experimento "/>
      <sheetName val="raw data"/>
      <sheetName val="Análisis"/>
    </sheetNames>
    <sheetDataSet>
      <sheetData sheetId="0" refreshError="1">
        <row r="23">
          <cell r="D23">
            <v>12.037037037037035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erimento "/>
      <sheetName val="Análisis"/>
      <sheetName val="Imagenes"/>
      <sheetName val="Datos"/>
      <sheetName val="(C)=9 mgL"/>
      <sheetName val="(C)=8"/>
      <sheetName val="(C)=7 mgL"/>
      <sheetName val="(C)=6"/>
      <sheetName val="(C)=4 mgL"/>
      <sheetName val="(C)=4 punto"/>
      <sheetName val="(C)=3.1"/>
      <sheetName val="(C)=1"/>
    </sheetNames>
    <sheetDataSet>
      <sheetData sheetId="0">
        <row r="31">
          <cell r="C31">
            <v>60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C)=6"/>
      <sheetName val="(C)=8"/>
      <sheetName val="(C)=10"/>
      <sheetName val="Hoja1"/>
      <sheetName val="(C)=6 punto"/>
      <sheetName val="(C)=3"/>
      <sheetName val="Hoja6"/>
      <sheetName val="Hoja7"/>
      <sheetName val="Hoja8"/>
    </sheetNames>
    <sheetDataSet>
      <sheetData sheetId="0"/>
      <sheetData sheetId="1">
        <row r="6">
          <cell r="AO6">
            <v>0.49333333333333335</v>
          </cell>
          <cell r="AP6">
            <v>0.4383333333333333</v>
          </cell>
          <cell r="AQ6">
            <v>0.47166666666666668</v>
          </cell>
          <cell r="AR6">
            <v>1.4466666666666665</v>
          </cell>
          <cell r="AS6">
            <v>1.3539999999999999</v>
          </cell>
          <cell r="AT6">
            <v>2.0340000000000003</v>
          </cell>
          <cell r="AU6">
            <v>1.8166666666666667</v>
          </cell>
          <cell r="AV6">
            <v>1.2053333333333334</v>
          </cell>
          <cell r="AW6">
            <v>2.0283333333333329</v>
          </cell>
        </row>
        <row r="7">
          <cell r="AO7">
            <v>1.0230000000000001</v>
          </cell>
          <cell r="AP7">
            <v>0.86666666666666659</v>
          </cell>
          <cell r="AQ7">
            <v>0.435</v>
          </cell>
          <cell r="AR7">
            <v>1.2146666666666666</v>
          </cell>
          <cell r="AS7">
            <v>0.55866666666666676</v>
          </cell>
          <cell r="AT7">
            <v>1.0029999999999999</v>
          </cell>
          <cell r="AU7">
            <v>1.0439999999999998</v>
          </cell>
          <cell r="AV7">
            <v>1.1870000000000001</v>
          </cell>
          <cell r="AW7">
            <v>1.3573333333333333</v>
          </cell>
        </row>
        <row r="8">
          <cell r="AO8">
            <v>1.6533333333333333</v>
          </cell>
          <cell r="AP8">
            <v>1.0999999999999999</v>
          </cell>
          <cell r="AQ8">
            <v>0.90566666666666651</v>
          </cell>
          <cell r="AR8">
            <v>1.3853333333333335</v>
          </cell>
          <cell r="AS8">
            <v>0.80566666666666664</v>
          </cell>
          <cell r="AT8">
            <v>0.84533333333333338</v>
          </cell>
          <cell r="AU8">
            <v>1.8453333333333333</v>
          </cell>
          <cell r="AV8">
            <v>1.234</v>
          </cell>
          <cell r="AW8">
            <v>1.1656666666666666</v>
          </cell>
        </row>
        <row r="9">
          <cell r="AO9">
            <v>2.6576666666666666</v>
          </cell>
          <cell r="AP9">
            <v>0.63966666666666672</v>
          </cell>
          <cell r="AQ9">
            <v>0.89233333333333331</v>
          </cell>
          <cell r="AR9">
            <v>1.2510000000000001</v>
          </cell>
          <cell r="AS9">
            <v>0.58033333333333337</v>
          </cell>
          <cell r="AT9">
            <v>0.74933333333333341</v>
          </cell>
          <cell r="AU9">
            <v>1.819</v>
          </cell>
          <cell r="AV9">
            <v>0.83799999999999997</v>
          </cell>
          <cell r="AW9">
            <v>0.98899999999999988</v>
          </cell>
        </row>
        <row r="10">
          <cell r="AO10">
            <v>1.671</v>
          </cell>
          <cell r="AP10">
            <v>0.98833333333333329</v>
          </cell>
          <cell r="AQ10">
            <v>1.0003333333333335</v>
          </cell>
          <cell r="AR10">
            <v>1.24</v>
          </cell>
          <cell r="AS10">
            <v>1.3473333333333333</v>
          </cell>
          <cell r="AT10">
            <v>1.1186666666666667</v>
          </cell>
          <cell r="AU10">
            <v>1.7299999999999998</v>
          </cell>
          <cell r="AV10">
            <v>1.58</v>
          </cell>
          <cell r="AW10">
            <v>1.6926666666666668</v>
          </cell>
        </row>
        <row r="11">
          <cell r="AO11">
            <v>0.98966666666666658</v>
          </cell>
          <cell r="AP11">
            <v>1.7023333333333335</v>
          </cell>
          <cell r="AQ11">
            <v>1.4666666666666668</v>
          </cell>
          <cell r="AR11">
            <v>1.5693333333333335</v>
          </cell>
          <cell r="AS11">
            <v>1.304</v>
          </cell>
          <cell r="AT11">
            <v>1.3736666666666666</v>
          </cell>
          <cell r="AU11">
            <v>1.8790000000000002</v>
          </cell>
          <cell r="AV11">
            <v>1.4826666666666668</v>
          </cell>
          <cell r="AW11">
            <v>2.0873333333333335</v>
          </cell>
        </row>
        <row r="12">
          <cell r="AO12">
            <v>1.4136666666666666</v>
          </cell>
          <cell r="AP12">
            <v>1.3526666666666667</v>
          </cell>
          <cell r="AQ12">
            <v>1.1456666666666668</v>
          </cell>
          <cell r="AR12">
            <v>0.86333333333333329</v>
          </cell>
          <cell r="AS12">
            <v>0.84399999999999997</v>
          </cell>
          <cell r="AT12">
            <v>1.2943333333333333</v>
          </cell>
          <cell r="AU12">
            <v>1.3806666666666667</v>
          </cell>
          <cell r="AV12">
            <v>0.94633333333333347</v>
          </cell>
          <cell r="AW12">
            <v>1.0976666666666668</v>
          </cell>
        </row>
        <row r="13">
          <cell r="AO13">
            <v>0.90099999999999991</v>
          </cell>
          <cell r="AP13">
            <v>0.39100000000000001</v>
          </cell>
          <cell r="AQ13">
            <v>0.44700000000000001</v>
          </cell>
          <cell r="AR13">
            <v>0.59500000000000008</v>
          </cell>
          <cell r="AS13">
            <v>0.71966666666666657</v>
          </cell>
          <cell r="AT13">
            <v>1.0526666666666666</v>
          </cell>
          <cell r="AU13">
            <v>1.2266666666666666</v>
          </cell>
          <cell r="AV13">
            <v>0.57200000000000006</v>
          </cell>
          <cell r="AW13">
            <v>1.1903333333333332</v>
          </cell>
        </row>
        <row r="14">
          <cell r="AO14">
            <v>0.49</v>
          </cell>
          <cell r="AP14">
            <v>0.52</v>
          </cell>
          <cell r="AQ14">
            <v>0.69799999999999995</v>
          </cell>
          <cell r="AR14">
            <v>1.2443333333333333</v>
          </cell>
          <cell r="AS14">
            <v>1.1529999999999998</v>
          </cell>
          <cell r="AT14">
            <v>1.0780000000000001</v>
          </cell>
          <cell r="AU14">
            <v>1.0026666666666666</v>
          </cell>
          <cell r="AV14">
            <v>0.89533333333333331</v>
          </cell>
          <cell r="AW14">
            <v>1.135</v>
          </cell>
        </row>
        <row r="15">
          <cell r="AO15">
            <v>0.45666666666666672</v>
          </cell>
          <cell r="AP15">
            <v>0.78066666666666673</v>
          </cell>
          <cell r="AQ15">
            <v>0.68466666666666665</v>
          </cell>
          <cell r="AR15">
            <v>1.0003333333333333</v>
          </cell>
          <cell r="AS15">
            <v>0.91366666666666674</v>
          </cell>
          <cell r="AT15">
            <v>0.85</v>
          </cell>
          <cell r="AU15">
            <v>1.2750000000000001</v>
          </cell>
          <cell r="AV15">
            <v>0.80300000000000005</v>
          </cell>
          <cell r="AW15">
            <v>0.81466666666666665</v>
          </cell>
        </row>
        <row r="16">
          <cell r="AO16">
            <v>0.432</v>
          </cell>
          <cell r="AP16">
            <v>0.35266666666666668</v>
          </cell>
          <cell r="AQ16">
            <v>0.52666666666666673</v>
          </cell>
          <cell r="AR16">
            <v>0.40799999999999997</v>
          </cell>
          <cell r="AS16">
            <v>0.47633333333333333</v>
          </cell>
          <cell r="AT16">
            <v>0.44533333333333336</v>
          </cell>
          <cell r="AU16">
            <v>1.0363333333333333</v>
          </cell>
          <cell r="AV16">
            <v>0.70099999999999996</v>
          </cell>
          <cell r="AW16">
            <v>0.73533333333333328</v>
          </cell>
        </row>
        <row r="17">
          <cell r="AO17">
            <v>0.41733333333333333</v>
          </cell>
          <cell r="AP17">
            <v>0.375</v>
          </cell>
          <cell r="AQ17">
            <v>0.29133333333333333</v>
          </cell>
          <cell r="AR17">
            <v>0.47766666666666663</v>
          </cell>
          <cell r="AS17">
            <v>0.42533333333333334</v>
          </cell>
          <cell r="AT17">
            <v>0.44400000000000001</v>
          </cell>
          <cell r="AU17">
            <v>0.79133333333333333</v>
          </cell>
          <cell r="AV17">
            <v>0.48133333333333334</v>
          </cell>
          <cell r="AW17">
            <v>0.6206666666666667</v>
          </cell>
        </row>
        <row r="18">
          <cell r="AO18">
            <v>0.12866666666666668</v>
          </cell>
          <cell r="AP18">
            <v>0.20199999999999999</v>
          </cell>
          <cell r="AQ18">
            <v>0.2283333333333333</v>
          </cell>
          <cell r="AR18">
            <v>0.21099999999999999</v>
          </cell>
          <cell r="AS18">
            <v>0.25800000000000001</v>
          </cell>
          <cell r="AT18">
            <v>0.23566666666666666</v>
          </cell>
          <cell r="AU18">
            <v>0.32400000000000001</v>
          </cell>
          <cell r="AV18">
            <v>0.24266666666666667</v>
          </cell>
          <cell r="AW18">
            <v>0.27699999999999997</v>
          </cell>
        </row>
        <row r="19">
          <cell r="AO19">
            <v>5.7333333333333326E-2</v>
          </cell>
          <cell r="AP19">
            <v>7.5666666666666674E-2</v>
          </cell>
          <cell r="AQ19">
            <v>8.4000000000000005E-2</v>
          </cell>
          <cell r="AR19">
            <v>0.10766666666666667</v>
          </cell>
          <cell r="AS19">
            <v>9.5666666666666664E-2</v>
          </cell>
          <cell r="AT19">
            <v>0.11366666666666665</v>
          </cell>
          <cell r="AU19">
            <v>0.12933333333333333</v>
          </cell>
          <cell r="AV19">
            <v>0.14033333333333334</v>
          </cell>
          <cell r="AW19">
            <v>0.17233333333333334</v>
          </cell>
        </row>
        <row r="20">
          <cell r="AO20">
            <v>5.5333333333333339E-2</v>
          </cell>
          <cell r="AP20">
            <v>2.5999999999999999E-2</v>
          </cell>
          <cell r="AQ20">
            <v>3.7999999999999999E-2</v>
          </cell>
          <cell r="AR20">
            <v>5.2999999999999999E-2</v>
          </cell>
          <cell r="AS20">
            <v>2.4999999999999998E-2</v>
          </cell>
          <cell r="AT20">
            <v>3.9666666666666663E-2</v>
          </cell>
          <cell r="AU20">
            <v>7.1333333333333332E-2</v>
          </cell>
          <cell r="AV20">
            <v>8.2000000000000003E-2</v>
          </cell>
          <cell r="AW20">
            <v>0.112</v>
          </cell>
        </row>
        <row r="21">
          <cell r="AO21">
            <v>8.3000000000000004E-2</v>
          </cell>
          <cell r="AP21">
            <v>4.5666666666666668E-2</v>
          </cell>
          <cell r="AQ21">
            <v>4.8000000000000008E-2</v>
          </cell>
          <cell r="AR21">
            <v>6.7333333333333328E-2</v>
          </cell>
          <cell r="AS21">
            <v>3.6000000000000004E-2</v>
          </cell>
          <cell r="AT21">
            <v>4.3666666666666666E-2</v>
          </cell>
          <cell r="AU21">
            <v>6.5666666666666665E-2</v>
          </cell>
          <cell r="AV21">
            <v>7.8666666666666663E-2</v>
          </cell>
          <cell r="AW21">
            <v>0.11166666666666668</v>
          </cell>
        </row>
        <row r="22">
          <cell r="AO22">
            <v>0.13300000000000001</v>
          </cell>
          <cell r="AP22">
            <v>8.433333333333333E-2</v>
          </cell>
          <cell r="AQ22">
            <v>0.08</v>
          </cell>
          <cell r="AR22">
            <v>8.8666666666666671E-2</v>
          </cell>
          <cell r="AS22">
            <v>5.4666666666666669E-2</v>
          </cell>
          <cell r="AT22">
            <v>6.433333333333334E-2</v>
          </cell>
          <cell r="AU22">
            <v>8.0333333333333326E-2</v>
          </cell>
          <cell r="AV22">
            <v>9.4333333333333338E-2</v>
          </cell>
          <cell r="AW22">
            <v>0.126</v>
          </cell>
        </row>
        <row r="23">
          <cell r="AO23">
            <v>0.18966666666666665</v>
          </cell>
          <cell r="AP23">
            <v>0.12766666666666668</v>
          </cell>
          <cell r="AQ23">
            <v>0.11599999999999999</v>
          </cell>
          <cell r="AR23">
            <v>0.12266666666666666</v>
          </cell>
          <cell r="AS23">
            <v>8.2000000000000003E-2</v>
          </cell>
          <cell r="AT23">
            <v>8.900000000000001E-2</v>
          </cell>
          <cell r="AU23">
            <v>0.10633333333333334</v>
          </cell>
          <cell r="AV23">
            <v>0.11566666666666665</v>
          </cell>
          <cell r="AW23">
            <v>0.14566666666666667</v>
          </cell>
        </row>
        <row r="24">
          <cell r="AO24">
            <v>0.23799999999999999</v>
          </cell>
          <cell r="AP24">
            <v>0.15966666666666665</v>
          </cell>
          <cell r="AQ24">
            <v>0.14599999999999999</v>
          </cell>
          <cell r="AR24">
            <v>0.14533333333333334</v>
          </cell>
          <cell r="AS24">
            <v>0.10466666666666669</v>
          </cell>
          <cell r="AT24">
            <v>0.10633333333333334</v>
          </cell>
          <cell r="AU24">
            <v>0.122</v>
          </cell>
          <cell r="AV24">
            <v>0.13033333333333333</v>
          </cell>
          <cell r="AW24">
            <v>0.156</v>
          </cell>
        </row>
        <row r="25">
          <cell r="AO25">
            <v>0.27100000000000002</v>
          </cell>
          <cell r="AP25">
            <v>0.18933333333333335</v>
          </cell>
          <cell r="AQ25">
            <v>0.17033333333333334</v>
          </cell>
          <cell r="AR25">
            <v>0.16700000000000001</v>
          </cell>
          <cell r="AS25">
            <v>0.12533333333333332</v>
          </cell>
          <cell r="AT25">
            <v>0.124</v>
          </cell>
          <cell r="AU25">
            <v>0.13666666666666666</v>
          </cell>
          <cell r="AV25">
            <v>0.14433333333333334</v>
          </cell>
          <cell r="AW25">
            <v>0.16966666666666666</v>
          </cell>
        </row>
        <row r="26">
          <cell r="AO26">
            <v>0.30066666666666664</v>
          </cell>
          <cell r="AP26">
            <v>0.20333333333333334</v>
          </cell>
          <cell r="AQ26">
            <v>0.18466666666666665</v>
          </cell>
          <cell r="AR26">
            <v>0.17366666666666666</v>
          </cell>
          <cell r="AS26">
            <v>0.13166666666666665</v>
          </cell>
          <cell r="AT26">
            <v>0.12633333333333333</v>
          </cell>
          <cell r="AU26">
            <v>0.14099999999999999</v>
          </cell>
          <cell r="AV26">
            <v>0.14566666666666667</v>
          </cell>
          <cell r="AW26">
            <v>0.16966666666666666</v>
          </cell>
        </row>
        <row r="27">
          <cell r="AO27">
            <v>0.33500000000000002</v>
          </cell>
          <cell r="AP27">
            <v>0.23133333333333331</v>
          </cell>
          <cell r="AQ27">
            <v>0.20866666666666667</v>
          </cell>
          <cell r="AR27">
            <v>0.19399999999999998</v>
          </cell>
          <cell r="AS27">
            <v>0.15133333333333335</v>
          </cell>
          <cell r="AT27">
            <v>0.14333333333333334</v>
          </cell>
          <cell r="AU27">
            <v>0.15533333333333335</v>
          </cell>
          <cell r="AV27">
            <v>0.15866666666666665</v>
          </cell>
          <cell r="AW27">
            <v>0.18200000000000002</v>
          </cell>
        </row>
        <row r="28">
          <cell r="AO28">
            <v>0.38466666666666666</v>
          </cell>
          <cell r="AP28">
            <v>0.27366666666666667</v>
          </cell>
          <cell r="AQ28">
            <v>0.24766666666666667</v>
          </cell>
          <cell r="AR28">
            <v>0.2273333333333333</v>
          </cell>
          <cell r="AS28">
            <v>0.18366666666666664</v>
          </cell>
          <cell r="AT28">
            <v>0.17266666666666666</v>
          </cell>
          <cell r="AU28">
            <v>0.18200000000000002</v>
          </cell>
          <cell r="AV28">
            <v>0.18333333333333335</v>
          </cell>
          <cell r="AW28">
            <v>0.20533333333333334</v>
          </cell>
        </row>
        <row r="29">
          <cell r="AO29">
            <v>0.41333333333333333</v>
          </cell>
          <cell r="AP29">
            <v>0.29266666666666669</v>
          </cell>
          <cell r="AQ29">
            <v>0.26433333333333336</v>
          </cell>
          <cell r="AR29">
            <v>0.23933333333333337</v>
          </cell>
          <cell r="AS29">
            <v>0.19599999999999998</v>
          </cell>
          <cell r="AT29">
            <v>0.18100000000000002</v>
          </cell>
          <cell r="AU29">
            <v>0.19099999999999998</v>
          </cell>
          <cell r="AV29">
            <v>0.18866666666666665</v>
          </cell>
          <cell r="AW29">
            <v>0.21033333333333334</v>
          </cell>
        </row>
        <row r="30">
          <cell r="AO30">
            <v>0.34766666666666662</v>
          </cell>
          <cell r="AP30">
            <v>0.23666666666666666</v>
          </cell>
          <cell r="AQ30">
            <v>0.21199999999999999</v>
          </cell>
          <cell r="AR30">
            <v>0.18700000000000003</v>
          </cell>
          <cell r="AS30">
            <v>0.14633333333333334</v>
          </cell>
          <cell r="AT30">
            <v>0.13266666666666668</v>
          </cell>
          <cell r="AU30">
            <v>0.14233333333333334</v>
          </cell>
          <cell r="AV30">
            <v>0.14200000000000002</v>
          </cell>
          <cell r="AW30">
            <v>0.16533333333333333</v>
          </cell>
        </row>
        <row r="31">
          <cell r="AO31">
            <v>0.23133333333333336</v>
          </cell>
          <cell r="AP31">
            <v>0.13833333333333331</v>
          </cell>
          <cell r="AQ31">
            <v>0.11766666666666666</v>
          </cell>
          <cell r="AR31">
            <v>9.5999999999999988E-2</v>
          </cell>
          <cell r="AS31">
            <v>5.8333333333333327E-2</v>
          </cell>
          <cell r="AT31">
            <v>5.0666666666666672E-2</v>
          </cell>
          <cell r="AU31">
            <v>6.133333333333333E-2</v>
          </cell>
          <cell r="AV31">
            <v>6.2666666666666662E-2</v>
          </cell>
          <cell r="AW31">
            <v>8.6000000000000007E-2</v>
          </cell>
        </row>
        <row r="32">
          <cell r="AO32">
            <v>0.14799999999999999</v>
          </cell>
          <cell r="AP32">
            <v>6.2E-2</v>
          </cell>
          <cell r="AQ32">
            <v>4.533333333333333E-2</v>
          </cell>
          <cell r="AR32">
            <v>2.4999999999999998E-2</v>
          </cell>
          <cell r="AS32">
            <v>-9.6666666666666637E-3</v>
          </cell>
          <cell r="AT32">
            <v>-1.5333333333333338E-2</v>
          </cell>
          <cell r="AU32">
            <v>-9.999999999999998E-4</v>
          </cell>
          <cell r="AV32">
            <v>-6.6666666666666729E-4</v>
          </cell>
          <cell r="AW32">
            <v>2.4999999999999998E-2</v>
          </cell>
        </row>
        <row r="33">
          <cell r="AO33">
            <v>9.2333333333333337E-2</v>
          </cell>
          <cell r="AP33">
            <v>1.2000000000000002E-2</v>
          </cell>
          <cell r="AQ33">
            <v>-1.6666666666666681E-3</v>
          </cell>
          <cell r="AR33">
            <v>-2.2333333333333334E-2</v>
          </cell>
          <cell r="AS33">
            <v>-5.5E-2</v>
          </cell>
          <cell r="AT33">
            <v>-5.9666666666666666E-2</v>
          </cell>
          <cell r="AU33">
            <v>-4.4000000000000004E-2</v>
          </cell>
          <cell r="AV33">
            <v>-4.4333333333333336E-2</v>
          </cell>
          <cell r="AW33">
            <v>-1.7333333333333333E-2</v>
          </cell>
        </row>
        <row r="34">
          <cell r="AO34">
            <v>0.02</v>
          </cell>
          <cell r="AP34">
            <v>-4.8000000000000008E-2</v>
          </cell>
          <cell r="AQ34">
            <v>-5.8999999999999997E-2</v>
          </cell>
          <cell r="AR34">
            <v>-7.8333333333333338E-2</v>
          </cell>
          <cell r="AS34">
            <v>-0.10766666666666667</v>
          </cell>
          <cell r="AT34">
            <v>-0.11066666666666665</v>
          </cell>
          <cell r="AU34">
            <v>-9.3666666666666676E-2</v>
          </cell>
          <cell r="AV34">
            <v>-9.3333333333333338E-2</v>
          </cell>
          <cell r="AW34">
            <v>-6.533333333333334E-2</v>
          </cell>
        </row>
        <row r="35">
          <cell r="AO35">
            <v>-5.8999999999999997E-2</v>
          </cell>
          <cell r="AP35">
            <v>-0.11699999999999999</v>
          </cell>
          <cell r="AQ35">
            <v>-0.12333333333333334</v>
          </cell>
          <cell r="AR35">
            <v>-0.14199999999999999</v>
          </cell>
          <cell r="AS35">
            <v>-0.16866666666666666</v>
          </cell>
          <cell r="AT35">
            <v>-0.16866666666666666</v>
          </cell>
          <cell r="AU35">
            <v>-0.15</v>
          </cell>
          <cell r="AV35">
            <v>-0.14866666666666667</v>
          </cell>
          <cell r="AW35">
            <v>-0.11933333333333335</v>
          </cell>
        </row>
        <row r="36">
          <cell r="AO36">
            <v>-8.533333333333333E-2</v>
          </cell>
          <cell r="AP36">
            <v>-0.13966666666666666</v>
          </cell>
          <cell r="AQ36">
            <v>-0.14466666666666667</v>
          </cell>
          <cell r="AR36">
            <v>-0.16500000000000001</v>
          </cell>
          <cell r="AS36">
            <v>-0.18899999999999997</v>
          </cell>
          <cell r="AT36">
            <v>-0.18866666666666665</v>
          </cell>
          <cell r="AU36">
            <v>-0.17033333333333334</v>
          </cell>
          <cell r="AV36">
            <v>-0.16833333333333333</v>
          </cell>
          <cell r="AW36">
            <v>-0.14033333333333334</v>
          </cell>
        </row>
        <row r="37">
          <cell r="AO37">
            <v>-5.9333333333333328E-2</v>
          </cell>
          <cell r="AP37">
            <v>-0.11799999999999999</v>
          </cell>
          <cell r="AQ37">
            <v>-0.12433333333333334</v>
          </cell>
          <cell r="AR37">
            <v>-0.14799999999999999</v>
          </cell>
          <cell r="AS37">
            <v>-0.17266666666666666</v>
          </cell>
          <cell r="AT37">
            <v>-0.17366666666666666</v>
          </cell>
          <cell r="AU37">
            <v>-0.15633333333333332</v>
          </cell>
          <cell r="AV37">
            <v>-0.15566666666666668</v>
          </cell>
          <cell r="AW37">
            <v>-0.12766666666666668</v>
          </cell>
        </row>
        <row r="38">
          <cell r="AO38">
            <v>-6.0999999999999999E-2</v>
          </cell>
          <cell r="AP38">
            <v>-0.12</v>
          </cell>
          <cell r="AQ38">
            <v>-0.125</v>
          </cell>
          <cell r="AR38">
            <v>-0.15133333333333335</v>
          </cell>
          <cell r="AS38">
            <v>-0.17433333333333334</v>
          </cell>
          <cell r="AT38">
            <v>-0.17666666666666667</v>
          </cell>
          <cell r="AU38">
            <v>-0.15866666666666665</v>
          </cell>
          <cell r="AV38">
            <v>-0.159</v>
          </cell>
          <cell r="AW38">
            <v>-0.13</v>
          </cell>
        </row>
        <row r="39">
          <cell r="AO39">
            <v>-0.17133333333333334</v>
          </cell>
          <cell r="AP39">
            <v>-0.20733333333333334</v>
          </cell>
          <cell r="AQ39">
            <v>-0.20833333333333334</v>
          </cell>
          <cell r="AR39">
            <v>-0.22900000000000001</v>
          </cell>
          <cell r="AS39">
            <v>-0.24866666666666667</v>
          </cell>
          <cell r="AT39">
            <v>-0.24533333333333332</v>
          </cell>
          <cell r="AU39">
            <v>-0.22633333333333336</v>
          </cell>
          <cell r="AV39">
            <v>-0.22266666666666668</v>
          </cell>
          <cell r="AW39">
            <v>-0.19299999999999998</v>
          </cell>
        </row>
        <row r="40">
          <cell r="AO40">
            <v>-0.32433333333333336</v>
          </cell>
          <cell r="AP40">
            <v>-0.33533333333333326</v>
          </cell>
          <cell r="AQ40">
            <v>-0.32966666666666666</v>
          </cell>
          <cell r="AR40">
            <v>-0.34266666666666667</v>
          </cell>
          <cell r="AS40">
            <v>-0.35666666666666663</v>
          </cell>
          <cell r="AT40">
            <v>-0.34566666666666673</v>
          </cell>
          <cell r="AU40">
            <v>-0.32433333333333331</v>
          </cell>
          <cell r="AV40">
            <v>-0.31566666666666671</v>
          </cell>
          <cell r="AW40">
            <v>-0.28466666666666668</v>
          </cell>
        </row>
        <row r="41">
          <cell r="AO41">
            <v>-0.43733333333333335</v>
          </cell>
          <cell r="AP41">
            <v>-0.4336666666666667</v>
          </cell>
          <cell r="AQ41">
            <v>-0.42166666666666663</v>
          </cell>
          <cell r="AR41">
            <v>-0.4286666666666667</v>
          </cell>
          <cell r="AS41">
            <v>-0.4386666666666667</v>
          </cell>
          <cell r="AT41">
            <v>-0.42300000000000004</v>
          </cell>
          <cell r="AU41">
            <v>-0.39833333333333337</v>
          </cell>
          <cell r="AV41">
            <v>-0.38666666666666671</v>
          </cell>
          <cell r="AW41">
            <v>-0.35433333333333333</v>
          </cell>
        </row>
        <row r="42">
          <cell r="AO42">
            <v>-0.49433333333333335</v>
          </cell>
          <cell r="AP42">
            <v>-0.48466666666666663</v>
          </cell>
          <cell r="AQ42">
            <v>-0.47066666666666662</v>
          </cell>
          <cell r="AR42">
            <v>-0.47333333333333333</v>
          </cell>
          <cell r="AS42">
            <v>-0.48066666666666663</v>
          </cell>
          <cell r="AT42">
            <v>-0.46266666666666673</v>
          </cell>
          <cell r="AU42">
            <v>-0.437</v>
          </cell>
          <cell r="AV42">
            <v>-0.42366666666666664</v>
          </cell>
          <cell r="AW42">
            <v>-0.39000000000000007</v>
          </cell>
        </row>
        <row r="43">
          <cell r="AO43">
            <v>-0.5013333333333333</v>
          </cell>
          <cell r="AP43">
            <v>-0.4916666666666667</v>
          </cell>
          <cell r="AQ43">
            <v>-0.47733333333333333</v>
          </cell>
          <cell r="AR43">
            <v>-0.47866666666666663</v>
          </cell>
          <cell r="AS43">
            <v>-0.48466666666666663</v>
          </cell>
          <cell r="AT43">
            <v>-0.46633333333333332</v>
          </cell>
          <cell r="AU43">
            <v>-0.44166666666666665</v>
          </cell>
          <cell r="AV43">
            <v>-0.4263333333333334</v>
          </cell>
          <cell r="AW43">
            <v>-0.39300000000000002</v>
          </cell>
        </row>
        <row r="44">
          <cell r="AO44">
            <v>-0.47533333333333333</v>
          </cell>
          <cell r="AP44">
            <v>-0.47033333333333333</v>
          </cell>
          <cell r="AQ44">
            <v>-0.45799999999999996</v>
          </cell>
          <cell r="AR44">
            <v>-0.45900000000000002</v>
          </cell>
          <cell r="AS44">
            <v>-0.46566666666666667</v>
          </cell>
          <cell r="AT44">
            <v>-0.44799999999999995</v>
          </cell>
          <cell r="AU44">
            <v>-0.42500000000000004</v>
          </cell>
          <cell r="AV44">
            <v>-0.40866666666666668</v>
          </cell>
          <cell r="AW44">
            <v>-0.37566666666666665</v>
          </cell>
        </row>
        <row r="45">
          <cell r="AO45">
            <v>-0.42599999999999999</v>
          </cell>
          <cell r="AP45">
            <v>-0.4283333333333334</v>
          </cell>
          <cell r="AQ45">
            <v>-0.41866666666666669</v>
          </cell>
          <cell r="AR45">
            <v>-0.42033333333333328</v>
          </cell>
          <cell r="AS45">
            <v>-0.42766666666666664</v>
          </cell>
          <cell r="AT45">
            <v>-0.41133333333333333</v>
          </cell>
          <cell r="AU45">
            <v>-0.39066666666666672</v>
          </cell>
          <cell r="AV45">
            <v>-0.37433333333333335</v>
          </cell>
          <cell r="AW45">
            <v>-0.34166666666666662</v>
          </cell>
        </row>
        <row r="46">
          <cell r="AO46">
            <v>-0.36499999999999999</v>
          </cell>
          <cell r="AP46">
            <v>-0.375</v>
          </cell>
          <cell r="AQ46">
            <v>-0.36899999999999999</v>
          </cell>
          <cell r="AR46">
            <v>-0.37200000000000005</v>
          </cell>
          <cell r="AS46">
            <v>-0.38033333333333336</v>
          </cell>
          <cell r="AT46">
            <v>-0.36599999999999994</v>
          </cell>
          <cell r="AU46">
            <v>-0.34633333333333338</v>
          </cell>
          <cell r="AV46">
            <v>-0.33099999999999996</v>
          </cell>
          <cell r="AW46">
            <v>-0.29899999999999999</v>
          </cell>
        </row>
        <row r="47">
          <cell r="AO47">
            <v>-0.29233333333333333</v>
          </cell>
          <cell r="AP47">
            <v>-0.312</v>
          </cell>
          <cell r="AQ47">
            <v>-0.3093333333333334</v>
          </cell>
          <cell r="AR47">
            <v>-0.314</v>
          </cell>
          <cell r="AS47">
            <v>-0.32333333333333331</v>
          </cell>
          <cell r="AT47">
            <v>-0.312</v>
          </cell>
          <cell r="AU47">
            <v>-0.29466666666666669</v>
          </cell>
          <cell r="AV47">
            <v>-0.27999999999999997</v>
          </cell>
          <cell r="AW47">
            <v>-0.24833333333333332</v>
          </cell>
        </row>
        <row r="48">
          <cell r="AO48">
            <v>-0.21433333333333335</v>
          </cell>
          <cell r="AP48">
            <v>-0.24566666666666667</v>
          </cell>
          <cell r="AQ48">
            <v>-0.247</v>
          </cell>
          <cell r="AR48">
            <v>-0.25333333333333335</v>
          </cell>
          <cell r="AS48">
            <v>-0.26300000000000001</v>
          </cell>
          <cell r="AT48">
            <v>-0.25533333333333336</v>
          </cell>
          <cell r="AU48">
            <v>-0.24066666666666667</v>
          </cell>
          <cell r="AV48">
            <v>-0.22566666666666668</v>
          </cell>
          <cell r="AW48">
            <v>-0.19499999999999998</v>
          </cell>
        </row>
        <row r="49">
          <cell r="AO49">
            <v>-0.12566666666666668</v>
          </cell>
          <cell r="AP49">
            <v>-0.17</v>
          </cell>
          <cell r="AQ49">
            <v>-0.17666666666666667</v>
          </cell>
          <cell r="AR49">
            <v>-0.18466666666666665</v>
          </cell>
          <cell r="AS49">
            <v>-0.19566666666666666</v>
          </cell>
          <cell r="AT49">
            <v>-0.19166666666666665</v>
          </cell>
          <cell r="AU49">
            <v>-0.18066666666666667</v>
          </cell>
          <cell r="AV49">
            <v>-0.16500000000000001</v>
          </cell>
          <cell r="AW49">
            <v>-0.13600000000000001</v>
          </cell>
        </row>
        <row r="50">
          <cell r="AO50">
            <v>-3.0333333333333334E-2</v>
          </cell>
          <cell r="AP50">
            <v>-8.7333333333333332E-2</v>
          </cell>
          <cell r="AQ50">
            <v>-9.9666666666666681E-2</v>
          </cell>
          <cell r="AR50">
            <v>-0.10933333333333334</v>
          </cell>
          <cell r="AS50">
            <v>-0.122</v>
          </cell>
          <cell r="AT50">
            <v>-0.12166666666666666</v>
          </cell>
          <cell r="AU50">
            <v>-0.11333333333333333</v>
          </cell>
          <cell r="AV50">
            <v>-9.8666666666666666E-2</v>
          </cell>
          <cell r="AW50">
            <v>-7.0999999999999994E-2</v>
          </cell>
        </row>
        <row r="51">
          <cell r="AO51">
            <v>7.2999999999999995E-2</v>
          </cell>
          <cell r="AP51">
            <v>2.9999999999999992E-3</v>
          </cell>
          <cell r="AQ51">
            <v>-1.3666666666666666E-2</v>
          </cell>
          <cell r="AR51">
            <v>-2.6333333333333334E-2</v>
          </cell>
          <cell r="AS51">
            <v>-4.1666666666666664E-2</v>
          </cell>
          <cell r="AT51">
            <v>-4.5000000000000005E-2</v>
          </cell>
          <cell r="AU51">
            <v>-3.966666666666667E-2</v>
          </cell>
          <cell r="AV51">
            <v>-2.5333333333333333E-2</v>
          </cell>
          <cell r="AW51">
            <v>6.6666666666666263E-4</v>
          </cell>
        </row>
        <row r="52">
          <cell r="AO52">
            <v>0.18833333333333332</v>
          </cell>
          <cell r="AP52">
            <v>0.10366666666666667</v>
          </cell>
          <cell r="AQ52">
            <v>8.1666666666666651E-2</v>
          </cell>
          <cell r="AR52">
            <v>6.533333333333334E-2</v>
          </cell>
          <cell r="AS52">
            <v>4.7666666666666663E-2</v>
          </cell>
          <cell r="AT52">
            <v>4.0333333333333332E-2</v>
          </cell>
          <cell r="AU52">
            <v>4.2000000000000003E-2</v>
          </cell>
          <cell r="AV52">
            <v>5.5666666666666663E-2</v>
          </cell>
          <cell r="AW52">
            <v>7.9666666666666663E-2</v>
          </cell>
        </row>
        <row r="53">
          <cell r="AO53">
            <v>0.30933333333333329</v>
          </cell>
          <cell r="AP53">
            <v>0.21066666666666667</v>
          </cell>
          <cell r="AQ53">
            <v>0.18366666666666664</v>
          </cell>
          <cell r="AR53">
            <v>0.16300000000000001</v>
          </cell>
          <cell r="AS53">
            <v>0.14266666666666666</v>
          </cell>
          <cell r="AT53">
            <v>0.13</v>
          </cell>
          <cell r="AU53">
            <v>0.13033333333333333</v>
          </cell>
          <cell r="AV53">
            <v>0.14100000000000001</v>
          </cell>
          <cell r="AW53">
            <v>0.16400000000000001</v>
          </cell>
        </row>
        <row r="54">
          <cell r="AO54">
            <v>0.4326666666666667</v>
          </cell>
          <cell r="AP54">
            <v>0.32</v>
          </cell>
          <cell r="AQ54">
            <v>0.28766666666666668</v>
          </cell>
          <cell r="AR54">
            <v>0.26233333333333331</v>
          </cell>
          <cell r="AS54">
            <v>0.23866666666666669</v>
          </cell>
          <cell r="AT54">
            <v>0.22266666666666668</v>
          </cell>
          <cell r="AU54">
            <v>0.22</v>
          </cell>
          <cell r="AV54">
            <v>0.22799999999999998</v>
          </cell>
          <cell r="AW54">
            <v>0.25033333333333335</v>
          </cell>
        </row>
        <row r="55">
          <cell r="AO55">
            <v>0.55366666666666675</v>
          </cell>
          <cell r="AP55">
            <v>0.42766666666666664</v>
          </cell>
          <cell r="AQ55">
            <v>0.39033333333333337</v>
          </cell>
          <cell r="AR55">
            <v>0.36000000000000004</v>
          </cell>
          <cell r="AS55">
            <v>0.33333333333333331</v>
          </cell>
          <cell r="AT55">
            <v>0.313</v>
          </cell>
          <cell r="AU55">
            <v>0.309</v>
          </cell>
          <cell r="AV55">
            <v>0.3126666666666667</v>
          </cell>
          <cell r="AW55">
            <v>0.33499999999999996</v>
          </cell>
        </row>
        <row r="56">
          <cell r="AO56">
            <v>0.67433333333333334</v>
          </cell>
          <cell r="AP56">
            <v>0.53366666666666662</v>
          </cell>
          <cell r="AQ56">
            <v>0.49300000000000005</v>
          </cell>
          <cell r="AR56">
            <v>0.45733333333333331</v>
          </cell>
          <cell r="AS56">
            <v>0.42799999999999999</v>
          </cell>
          <cell r="AT56">
            <v>0.40300000000000002</v>
          </cell>
          <cell r="AU56">
            <v>0.39700000000000002</v>
          </cell>
          <cell r="AV56">
            <v>0.39766666666666667</v>
          </cell>
          <cell r="AW56">
            <v>0.41933333333333334</v>
          </cell>
        </row>
        <row r="57">
          <cell r="AO57">
            <v>0.80466666666666675</v>
          </cell>
          <cell r="AP57">
            <v>0.64766666666666661</v>
          </cell>
          <cell r="AQ57">
            <v>0.60233333333333328</v>
          </cell>
          <cell r="AR57">
            <v>0.56066666666666676</v>
          </cell>
          <cell r="AS57">
            <v>0.52933333333333332</v>
          </cell>
          <cell r="AT57">
            <v>0.49899999999999994</v>
          </cell>
          <cell r="AU57">
            <v>0.49100000000000005</v>
          </cell>
          <cell r="AV57">
            <v>0.48833333333333334</v>
          </cell>
          <cell r="AW57">
            <v>0.5093333333333333</v>
          </cell>
        </row>
        <row r="58">
          <cell r="AO58">
            <v>0.94699999999999995</v>
          </cell>
          <cell r="AP58">
            <v>0.77500000000000002</v>
          </cell>
          <cell r="AQ58">
            <v>0.72433333333333338</v>
          </cell>
          <cell r="AR58">
            <v>0.67533333333333345</v>
          </cell>
          <cell r="AS58">
            <v>0.64133333333333331</v>
          </cell>
          <cell r="AT58">
            <v>0.60433333333333328</v>
          </cell>
          <cell r="AU58">
            <v>0.59399999999999997</v>
          </cell>
          <cell r="AV58">
            <v>0.58799999999999997</v>
          </cell>
          <cell r="AW58">
            <v>0.6080000000000001</v>
          </cell>
        </row>
        <row r="59">
          <cell r="AO59">
            <v>1.1050000000000002</v>
          </cell>
          <cell r="AP59">
            <v>0.91366666666666674</v>
          </cell>
          <cell r="AQ59">
            <v>0.85499999999999998</v>
          </cell>
          <cell r="AR59">
            <v>0.79966666666666664</v>
          </cell>
          <cell r="AS59">
            <v>0.76233333333333331</v>
          </cell>
          <cell r="AT59">
            <v>0.71899999999999997</v>
          </cell>
          <cell r="AU59">
            <v>0.70566666666666666</v>
          </cell>
          <cell r="AV59">
            <v>0.69533333333333347</v>
          </cell>
          <cell r="AW59">
            <v>0.71399999999999997</v>
          </cell>
        </row>
        <row r="60">
          <cell r="AO60">
            <v>1.2676666666666667</v>
          </cell>
          <cell r="AP60">
            <v>1.0566666666666669</v>
          </cell>
          <cell r="AQ60">
            <v>0.99166666666666659</v>
          </cell>
          <cell r="AR60">
            <v>0.92766666666666675</v>
          </cell>
          <cell r="AS60">
            <v>0.88600000000000001</v>
          </cell>
          <cell r="AT60">
            <v>0.83633333333333326</v>
          </cell>
          <cell r="AU60">
            <v>0.81933333333333336</v>
          </cell>
          <cell r="AV60">
            <v>0.80533333333333346</v>
          </cell>
          <cell r="AW60">
            <v>0.82233333333333325</v>
          </cell>
        </row>
        <row r="61">
          <cell r="AO61">
            <v>1.415</v>
          </cell>
          <cell r="AP61">
            <v>1.1856666666666666</v>
          </cell>
          <cell r="AQ61">
            <v>1.115</v>
          </cell>
          <cell r="AR61">
            <v>1.0439999999999998</v>
          </cell>
          <cell r="AS61">
            <v>0.9986666666666667</v>
          </cell>
          <cell r="AT61">
            <v>0.94266666666666676</v>
          </cell>
          <cell r="AU61">
            <v>0.92300000000000004</v>
          </cell>
          <cell r="AV61">
            <v>0.90533333333333343</v>
          </cell>
          <cell r="AW61">
            <v>0.91999999999999993</v>
          </cell>
        </row>
        <row r="62">
          <cell r="AO62">
            <v>1.5269999999999999</v>
          </cell>
          <cell r="AP62">
            <v>1.2846666666666666</v>
          </cell>
          <cell r="AQ62">
            <v>1.2093333333333334</v>
          </cell>
          <cell r="AR62">
            <v>1.1343333333333334</v>
          </cell>
          <cell r="AS62">
            <v>1.0853333333333335</v>
          </cell>
          <cell r="AT62">
            <v>1.0253333333333334</v>
          </cell>
          <cell r="AU62">
            <v>1.0033333333333334</v>
          </cell>
          <cell r="AV62">
            <v>0.9816666666666668</v>
          </cell>
          <cell r="AW62">
            <v>0.99599999999999989</v>
          </cell>
        </row>
        <row r="63">
          <cell r="AO63">
            <v>1.5883333333333332</v>
          </cell>
          <cell r="AP63">
            <v>1.3423333333333334</v>
          </cell>
          <cell r="AQ63">
            <v>1.2636666666666667</v>
          </cell>
          <cell r="AR63">
            <v>1.1866666666666665</v>
          </cell>
          <cell r="AS63">
            <v>1.1366666666666667</v>
          </cell>
          <cell r="AT63">
            <v>1.0736666666666665</v>
          </cell>
          <cell r="AU63">
            <v>1.0516666666666667</v>
          </cell>
          <cell r="AV63">
            <v>1.0283333333333333</v>
          </cell>
          <cell r="AW63">
            <v>1.0426666666666666</v>
          </cell>
        </row>
        <row r="64">
          <cell r="AO64">
            <v>1.6239999999999999</v>
          </cell>
          <cell r="AP64">
            <v>1.3773333333333335</v>
          </cell>
          <cell r="AQ64">
            <v>1.2976666666666665</v>
          </cell>
          <cell r="AR64">
            <v>1.2186666666666666</v>
          </cell>
          <cell r="AS64">
            <v>1.1683333333333332</v>
          </cell>
          <cell r="AT64">
            <v>1.1046666666666667</v>
          </cell>
          <cell r="AU64">
            <v>1.0820000000000001</v>
          </cell>
          <cell r="AV64">
            <v>1.0580000000000001</v>
          </cell>
          <cell r="AW64">
            <v>1.0719999999999998</v>
          </cell>
        </row>
        <row r="65">
          <cell r="AO65">
            <v>1.6769999999999998</v>
          </cell>
          <cell r="AP65">
            <v>1.4266666666666665</v>
          </cell>
          <cell r="AQ65">
            <v>1.3473333333333333</v>
          </cell>
          <cell r="AR65">
            <v>1.2646666666666666</v>
          </cell>
          <cell r="AS65">
            <v>1.2136666666666667</v>
          </cell>
          <cell r="AT65">
            <v>1.1483333333333332</v>
          </cell>
          <cell r="AU65">
            <v>1.1246666666666665</v>
          </cell>
          <cell r="AV65">
            <v>1.0993333333333333</v>
          </cell>
          <cell r="AW65">
            <v>1.1136666666666666</v>
          </cell>
        </row>
        <row r="66">
          <cell r="AO66">
            <v>1.7670000000000001</v>
          </cell>
          <cell r="AP66">
            <v>1.5083333333333331</v>
          </cell>
          <cell r="AQ66">
            <v>1.4260000000000002</v>
          </cell>
          <cell r="AR66">
            <v>1.3379999999999999</v>
          </cell>
          <cell r="AS66">
            <v>1.2869999999999999</v>
          </cell>
          <cell r="AT66">
            <v>1.2163333333333333</v>
          </cell>
          <cell r="AU66">
            <v>1.1913333333333334</v>
          </cell>
          <cell r="AV66">
            <v>1.1639999999999999</v>
          </cell>
          <cell r="AW66">
            <v>1.1773333333333333</v>
          </cell>
        </row>
        <row r="67">
          <cell r="AO67">
            <v>1.8760000000000001</v>
          </cell>
          <cell r="AP67">
            <v>1.6033333333333333</v>
          </cell>
          <cell r="AQ67">
            <v>1.516</v>
          </cell>
          <cell r="AR67">
            <v>1.4236666666666666</v>
          </cell>
          <cell r="AS67">
            <v>1.3699999999999999</v>
          </cell>
          <cell r="AT67">
            <v>1.2946666666666666</v>
          </cell>
          <cell r="AU67">
            <v>1.2689999999999999</v>
          </cell>
          <cell r="AV67">
            <v>1.2369999999999999</v>
          </cell>
          <cell r="AW67">
            <v>1.2489999999999999</v>
          </cell>
        </row>
        <row r="68">
          <cell r="AO68">
            <v>1.9826666666666668</v>
          </cell>
          <cell r="AP68">
            <v>1.6996666666666667</v>
          </cell>
          <cell r="AQ68">
            <v>1.6073333333333333</v>
          </cell>
          <cell r="AR68">
            <v>1.5113333333333336</v>
          </cell>
          <cell r="AS68">
            <v>1.4533333333333334</v>
          </cell>
          <cell r="AT68">
            <v>1.3746666666666665</v>
          </cell>
          <cell r="AU68">
            <v>1.3456666666666666</v>
          </cell>
          <cell r="AV68">
            <v>1.3109999999999999</v>
          </cell>
          <cell r="AW68">
            <v>1.3219999999999998</v>
          </cell>
        </row>
        <row r="69">
          <cell r="AO69">
            <v>2.0626666666666669</v>
          </cell>
          <cell r="AP69">
            <v>1.7716666666666665</v>
          </cell>
          <cell r="AQ69">
            <v>1.6753333333333333</v>
          </cell>
          <cell r="AR69">
            <v>1.5753333333333333</v>
          </cell>
          <cell r="AS69">
            <v>1.5146666666666668</v>
          </cell>
          <cell r="AT69">
            <v>1.4320000000000002</v>
          </cell>
          <cell r="AU69">
            <v>1.4026666666666667</v>
          </cell>
          <cell r="AV69">
            <v>1.3650000000000002</v>
          </cell>
          <cell r="AW69">
            <v>1.3766666666666667</v>
          </cell>
        </row>
        <row r="70">
          <cell r="AO70">
            <v>2.052</v>
          </cell>
          <cell r="AP70">
            <v>1.764</v>
          </cell>
          <cell r="AQ70">
            <v>1.6683333333333337</v>
          </cell>
          <cell r="AR70">
            <v>1.569</v>
          </cell>
          <cell r="AS70">
            <v>1.5086666666666666</v>
          </cell>
          <cell r="AT70">
            <v>1.4270000000000003</v>
          </cell>
          <cell r="AU70">
            <v>1.3993333333333331</v>
          </cell>
          <cell r="AV70">
            <v>1.361</v>
          </cell>
          <cell r="AW70">
            <v>1.3716666666666668</v>
          </cell>
        </row>
        <row r="71">
          <cell r="AO71">
            <v>1.9343333333333332</v>
          </cell>
          <cell r="AP71">
            <v>1.6603333333333332</v>
          </cell>
          <cell r="AQ71">
            <v>1.5729999999999997</v>
          </cell>
          <cell r="AR71">
            <v>1.4783333333333335</v>
          </cell>
          <cell r="AS71">
            <v>1.423</v>
          </cell>
          <cell r="AT71">
            <v>1.3473333333333333</v>
          </cell>
          <cell r="AU71">
            <v>1.3203333333333334</v>
          </cell>
          <cell r="AV71">
            <v>1.2863333333333333</v>
          </cell>
          <cell r="AW71">
            <v>1.2966666666666669</v>
          </cell>
        </row>
        <row r="72">
          <cell r="AO72">
            <v>1.7226666666666668</v>
          </cell>
          <cell r="AP72">
            <v>1.4776666666666667</v>
          </cell>
          <cell r="AQ72">
            <v>1.4000000000000001</v>
          </cell>
          <cell r="AR72">
            <v>1.3176666666666665</v>
          </cell>
          <cell r="AS72">
            <v>1.2683333333333333</v>
          </cell>
          <cell r="AT72">
            <v>1.2026666666666668</v>
          </cell>
          <cell r="AU72">
            <v>1.1806666666666668</v>
          </cell>
          <cell r="AV72">
            <v>1.1529999999999998</v>
          </cell>
          <cell r="AW72">
            <v>1.1660000000000001</v>
          </cell>
        </row>
        <row r="73">
          <cell r="AO73">
            <v>1.4903333333333333</v>
          </cell>
          <cell r="AP73">
            <v>1.28</v>
          </cell>
          <cell r="AQ73">
            <v>1.2106666666666666</v>
          </cell>
          <cell r="AR73">
            <v>1.1433333333333333</v>
          </cell>
          <cell r="AS73">
            <v>1.101</v>
          </cell>
          <cell r="AT73">
            <v>1.0456666666666665</v>
          </cell>
          <cell r="AU73">
            <v>1.0296666666666667</v>
          </cell>
          <cell r="AV73">
            <v>1.0083333333333333</v>
          </cell>
          <cell r="AW73">
            <v>1.0246666666666668</v>
          </cell>
        </row>
        <row r="74">
          <cell r="AO74">
            <v>1.3089999999999999</v>
          </cell>
          <cell r="AP74">
            <v>1.1253333333333333</v>
          </cell>
          <cell r="AQ74">
            <v>1.0639999999999998</v>
          </cell>
          <cell r="AR74">
            <v>1.0083333333333333</v>
          </cell>
          <cell r="AS74">
            <v>0.96999999999999986</v>
          </cell>
          <cell r="AT74">
            <v>0.92433333333333323</v>
          </cell>
          <cell r="AU74">
            <v>0.91100000000000003</v>
          </cell>
          <cell r="AV74">
            <v>0.89633333333333332</v>
          </cell>
          <cell r="AW74">
            <v>0.91366666666666674</v>
          </cell>
        </row>
        <row r="75">
          <cell r="AO75">
            <v>1.1653333333333333</v>
          </cell>
          <cell r="AP75">
            <v>1.002</v>
          </cell>
          <cell r="AQ75">
            <v>0.94733333333333325</v>
          </cell>
          <cell r="AR75">
            <v>0.9</v>
          </cell>
          <cell r="AS75">
            <v>0.8656666666666667</v>
          </cell>
          <cell r="AT75">
            <v>0.82799999999999996</v>
          </cell>
          <cell r="AU75">
            <v>0.81700000000000006</v>
          </cell>
          <cell r="AV75">
            <v>0.80666666666666664</v>
          </cell>
          <cell r="AW75">
            <v>0.82466666666666655</v>
          </cell>
        </row>
        <row r="76">
          <cell r="AO76">
            <v>1.0296666666666667</v>
          </cell>
          <cell r="AP76">
            <v>0.88666666666666671</v>
          </cell>
          <cell r="AQ76">
            <v>0.84033333333333327</v>
          </cell>
          <cell r="AR76">
            <v>0.79933333333333334</v>
          </cell>
          <cell r="AS76">
            <v>0.76966666666666672</v>
          </cell>
          <cell r="AT76">
            <v>0.73766666666666669</v>
          </cell>
          <cell r="AU76">
            <v>0.72933333333333328</v>
          </cell>
          <cell r="AV76">
            <v>0.72399999999999987</v>
          </cell>
          <cell r="AW76">
            <v>0.74299999999999999</v>
          </cell>
        </row>
        <row r="77">
          <cell r="AO77">
            <v>0.89266666666666661</v>
          </cell>
          <cell r="AP77">
            <v>0.77133333333333332</v>
          </cell>
          <cell r="AQ77">
            <v>0.73233333333333339</v>
          </cell>
          <cell r="AR77">
            <v>0.69899999999999995</v>
          </cell>
          <cell r="AS77">
            <v>0.67300000000000004</v>
          </cell>
          <cell r="AT77">
            <v>0.64800000000000002</v>
          </cell>
          <cell r="AU77">
            <v>0.64200000000000002</v>
          </cell>
          <cell r="AV77">
            <v>0.64166666666666661</v>
          </cell>
          <cell r="AW77">
            <v>0.66066666666666674</v>
          </cell>
        </row>
        <row r="78">
          <cell r="AO78">
            <v>0.76733333333333331</v>
          </cell>
          <cell r="AP78">
            <v>0.66500000000000004</v>
          </cell>
          <cell r="AQ78">
            <v>0.63266666666666671</v>
          </cell>
          <cell r="AR78">
            <v>0.60533333333333339</v>
          </cell>
          <cell r="AS78">
            <v>0.58333333333333337</v>
          </cell>
          <cell r="AT78">
            <v>0.56500000000000006</v>
          </cell>
          <cell r="AU78">
            <v>0.56166666666666665</v>
          </cell>
          <cell r="AV78">
            <v>0.56466666666666665</v>
          </cell>
          <cell r="AW78">
            <v>0.58433333333333337</v>
          </cell>
        </row>
        <row r="79">
          <cell r="AO79">
            <v>0.66700000000000015</v>
          </cell>
          <cell r="AP79">
            <v>0.57866666666666655</v>
          </cell>
          <cell r="AQ79">
            <v>0.55133333333333334</v>
          </cell>
          <cell r="AR79">
            <v>0.52999999999999992</v>
          </cell>
          <cell r="AS79">
            <v>0.51066666666666671</v>
          </cell>
          <cell r="AT79">
            <v>0.49733333333333335</v>
          </cell>
          <cell r="AU79">
            <v>0.49666666666666665</v>
          </cell>
          <cell r="AV79">
            <v>0.5013333333333333</v>
          </cell>
          <cell r="AW79">
            <v>0.52266666666666672</v>
          </cell>
        </row>
        <row r="80">
          <cell r="AO80">
            <v>0.60433333333333339</v>
          </cell>
          <cell r="AP80">
            <v>0.52466666666666673</v>
          </cell>
          <cell r="AQ80">
            <v>0.5</v>
          </cell>
          <cell r="AR80">
            <v>0.48300000000000004</v>
          </cell>
          <cell r="AS80">
            <v>0.46500000000000002</v>
          </cell>
          <cell r="AT80">
            <v>0.45500000000000007</v>
          </cell>
          <cell r="AU80">
            <v>0.45566666666666666</v>
          </cell>
          <cell r="AV80">
            <v>0.46200000000000002</v>
          </cell>
          <cell r="AW80">
            <v>0.48399999999999999</v>
          </cell>
        </row>
        <row r="81">
          <cell r="AO81">
            <v>0.57233333333333336</v>
          </cell>
          <cell r="AP81">
            <v>0.49800000000000005</v>
          </cell>
          <cell r="AQ81">
            <v>0.47466666666666663</v>
          </cell>
          <cell r="AR81">
            <v>0.45966666666666667</v>
          </cell>
          <cell r="AS81">
            <v>0.443</v>
          </cell>
          <cell r="AT81">
            <v>0.434</v>
          </cell>
          <cell r="AU81">
            <v>0.43533333333333335</v>
          </cell>
          <cell r="AV81">
            <v>0.4423333333333333</v>
          </cell>
          <cell r="AW81">
            <v>0.46500000000000002</v>
          </cell>
        </row>
        <row r="82">
          <cell r="AO82">
            <v>0.54533333333333334</v>
          </cell>
          <cell r="AP82">
            <v>0.47533333333333333</v>
          </cell>
          <cell r="AQ82">
            <v>0.45366666666666666</v>
          </cell>
          <cell r="AR82">
            <v>0.44033333333333341</v>
          </cell>
          <cell r="AS82">
            <v>0.42399999999999999</v>
          </cell>
          <cell r="AT82">
            <v>0.41633333333333339</v>
          </cell>
          <cell r="AU82">
            <v>0.41833333333333328</v>
          </cell>
          <cell r="AV82">
            <v>0.42666666666666669</v>
          </cell>
          <cell r="AW82">
            <v>0.44933333333333331</v>
          </cell>
        </row>
        <row r="83">
          <cell r="AO83">
            <v>0.51533333333333342</v>
          </cell>
          <cell r="AP83">
            <v>0.45033333333333331</v>
          </cell>
          <cell r="AQ83">
            <v>0.43033333333333329</v>
          </cell>
          <cell r="AR83">
            <v>0.41833333333333328</v>
          </cell>
          <cell r="AS83">
            <v>0.40333333333333332</v>
          </cell>
          <cell r="AT83">
            <v>0.39699999999999996</v>
          </cell>
          <cell r="AU83">
            <v>0.39966666666666661</v>
          </cell>
          <cell r="AV83">
            <v>0.40833333333333327</v>
          </cell>
          <cell r="AW83">
            <v>0.43166666666666664</v>
          </cell>
        </row>
        <row r="84">
          <cell r="AO84">
            <v>0.49333333333333335</v>
          </cell>
          <cell r="AP84">
            <v>0.43166666666666664</v>
          </cell>
          <cell r="AQ84">
            <v>0.41266666666666668</v>
          </cell>
          <cell r="AR84">
            <v>0.40199999999999997</v>
          </cell>
          <cell r="AS84">
            <v>0.38766666666666666</v>
          </cell>
          <cell r="AT84">
            <v>0.38266666666666671</v>
          </cell>
          <cell r="AU84">
            <v>0.38566666666666666</v>
          </cell>
          <cell r="AV84">
            <v>0.39566666666666661</v>
          </cell>
          <cell r="AW84">
            <v>0.41866666666666669</v>
          </cell>
        </row>
        <row r="85">
          <cell r="AO85">
            <v>0.46433333333333332</v>
          </cell>
          <cell r="AP85">
            <v>0.40733333333333333</v>
          </cell>
          <cell r="AQ85">
            <v>0.39066666666666672</v>
          </cell>
          <cell r="AR85">
            <v>0.3813333333333333</v>
          </cell>
          <cell r="AS85">
            <v>0.36766666666666664</v>
          </cell>
          <cell r="AT85">
            <v>0.36433333333333334</v>
          </cell>
          <cell r="AU85">
            <v>0.36766666666666664</v>
          </cell>
          <cell r="AV85">
            <v>0.37833333333333335</v>
          </cell>
          <cell r="AW85">
            <v>0.40233333333333338</v>
          </cell>
        </row>
        <row r="86">
          <cell r="AO86">
            <v>0.42199999999999999</v>
          </cell>
          <cell r="AP86">
            <v>0.37233333333333335</v>
          </cell>
          <cell r="AQ86">
            <v>0.35733333333333334</v>
          </cell>
          <cell r="AR86">
            <v>0.35066666666666668</v>
          </cell>
          <cell r="AS86">
            <v>0.33800000000000002</v>
          </cell>
          <cell r="AT86">
            <v>0.33699999999999997</v>
          </cell>
          <cell r="AU86">
            <v>0.34133333333333332</v>
          </cell>
          <cell r="AV86">
            <v>0.35333333333333333</v>
          </cell>
          <cell r="AW86">
            <v>0.37799999999999995</v>
          </cell>
        </row>
        <row r="87">
          <cell r="AO87">
            <v>0.39033333333333337</v>
          </cell>
          <cell r="AP87">
            <v>0.34500000000000003</v>
          </cell>
          <cell r="AQ87">
            <v>0.33200000000000002</v>
          </cell>
          <cell r="AR87">
            <v>0.32699999999999996</v>
          </cell>
          <cell r="AS87">
            <v>0.3153333333333333</v>
          </cell>
          <cell r="AT87">
            <v>0.31633333333333336</v>
          </cell>
          <cell r="AU87">
            <v>0.32099999999999995</v>
          </cell>
          <cell r="AV87">
            <v>0.33433333333333337</v>
          </cell>
          <cell r="AW87">
            <v>0.35933333333333328</v>
          </cell>
        </row>
        <row r="88">
          <cell r="AO88">
            <v>0.38466666666666666</v>
          </cell>
          <cell r="AP88">
            <v>0.33966666666666662</v>
          </cell>
          <cell r="AQ88">
            <v>0.32733333333333331</v>
          </cell>
          <cell r="AR88">
            <v>0.32266666666666666</v>
          </cell>
          <cell r="AS88">
            <v>0.31166666666666659</v>
          </cell>
          <cell r="AT88">
            <v>0.31266666666666665</v>
          </cell>
          <cell r="AU88">
            <v>0.3173333333333333</v>
          </cell>
          <cell r="AV88">
            <v>0.33066666666666666</v>
          </cell>
          <cell r="AW88">
            <v>0.35600000000000004</v>
          </cell>
        </row>
        <row r="89">
          <cell r="AO89">
            <v>0.40000000000000008</v>
          </cell>
          <cell r="AP89">
            <v>0.35299999999999998</v>
          </cell>
          <cell r="AQ89">
            <v>0.34</v>
          </cell>
          <cell r="AR89">
            <v>0.33433333333333337</v>
          </cell>
          <cell r="AS89">
            <v>0.32266666666666666</v>
          </cell>
          <cell r="AT89">
            <v>0.32300000000000001</v>
          </cell>
          <cell r="AU89">
            <v>0.32733333333333331</v>
          </cell>
          <cell r="AV89">
            <v>0.34066666666666667</v>
          </cell>
          <cell r="AW89">
            <v>0.36533333333333334</v>
          </cell>
        </row>
        <row r="90">
          <cell r="AO90">
            <v>0.41966666666666663</v>
          </cell>
          <cell r="AP90">
            <v>0.36999999999999994</v>
          </cell>
          <cell r="AQ90">
            <v>0.35633333333333334</v>
          </cell>
          <cell r="AR90">
            <v>0.34900000000000003</v>
          </cell>
          <cell r="AS90">
            <v>0.33733333333333332</v>
          </cell>
          <cell r="AT90">
            <v>0.33699999999999997</v>
          </cell>
          <cell r="AU90">
            <v>0.34100000000000003</v>
          </cell>
          <cell r="AV90">
            <v>0.35299999999999998</v>
          </cell>
          <cell r="AW90">
            <v>0.37833333333333335</v>
          </cell>
        </row>
        <row r="91">
          <cell r="AO91">
            <v>0.43733333333333335</v>
          </cell>
          <cell r="AP91">
            <v>0.38500000000000001</v>
          </cell>
          <cell r="AQ91">
            <v>0.37033333333333335</v>
          </cell>
          <cell r="AR91">
            <v>0.36266666666666669</v>
          </cell>
          <cell r="AS91">
            <v>0.35033333333333339</v>
          </cell>
          <cell r="AT91">
            <v>0.34900000000000003</v>
          </cell>
          <cell r="AU91">
            <v>0.35266666666666668</v>
          </cell>
          <cell r="AV91">
            <v>0.36466666666666669</v>
          </cell>
          <cell r="AW91">
            <v>0.38966666666666666</v>
          </cell>
        </row>
        <row r="92">
          <cell r="AO92">
            <v>0.44700000000000001</v>
          </cell>
          <cell r="AP92">
            <v>0.39300000000000002</v>
          </cell>
          <cell r="AQ92">
            <v>0.37799999999999995</v>
          </cell>
          <cell r="AR92">
            <v>0.37000000000000005</v>
          </cell>
          <cell r="AS92">
            <v>0.35766666666666663</v>
          </cell>
          <cell r="AT92">
            <v>0.35566666666666663</v>
          </cell>
          <cell r="AU92">
            <v>0.35933333333333328</v>
          </cell>
          <cell r="AV92">
            <v>0.3706666666666667</v>
          </cell>
          <cell r="AW92">
            <v>0.39566666666666667</v>
          </cell>
        </row>
        <row r="93">
          <cell r="AO93">
            <v>0.4326666666666667</v>
          </cell>
          <cell r="AP93">
            <v>0.38166666666666665</v>
          </cell>
          <cell r="AQ93">
            <v>0.36733333333333335</v>
          </cell>
          <cell r="AR93">
            <v>0.35966666666666663</v>
          </cell>
          <cell r="AS93">
            <v>0.34800000000000003</v>
          </cell>
          <cell r="AT93">
            <v>0.34666666666666668</v>
          </cell>
          <cell r="AU93">
            <v>0.35066666666666668</v>
          </cell>
          <cell r="AV93">
            <v>0.36333333333333334</v>
          </cell>
          <cell r="AW93">
            <v>0.38799999999999996</v>
          </cell>
        </row>
        <row r="94">
          <cell r="AO94">
            <v>0.39133333333333331</v>
          </cell>
          <cell r="AP94">
            <v>0.34600000000000003</v>
          </cell>
          <cell r="AQ94">
            <v>0.33466666666666667</v>
          </cell>
          <cell r="AR94">
            <v>0.32899999999999996</v>
          </cell>
          <cell r="AS94">
            <v>0.31899999999999995</v>
          </cell>
          <cell r="AT94">
            <v>0.3193333333333333</v>
          </cell>
          <cell r="AU94">
            <v>0.32466666666666666</v>
          </cell>
          <cell r="AV94">
            <v>0.33833333333333337</v>
          </cell>
          <cell r="AW94">
            <v>0.36333333333333329</v>
          </cell>
        </row>
        <row r="95">
          <cell r="AO95">
            <v>0.34466666666666662</v>
          </cell>
          <cell r="AP95">
            <v>0.30666666666666664</v>
          </cell>
          <cell r="AQ95">
            <v>0.29699999999999999</v>
          </cell>
          <cell r="AR95">
            <v>0.29433333333333334</v>
          </cell>
          <cell r="AS95">
            <v>0.28533333333333333</v>
          </cell>
          <cell r="AT95">
            <v>0.28866666666666663</v>
          </cell>
          <cell r="AU95">
            <v>0.29466666666666669</v>
          </cell>
          <cell r="AV95">
            <v>0.30933333333333335</v>
          </cell>
          <cell r="AW95">
            <v>0.33533333333333332</v>
          </cell>
        </row>
        <row r="96">
          <cell r="AO96">
            <v>0.312</v>
          </cell>
          <cell r="AP96">
            <v>0.27933333333333338</v>
          </cell>
          <cell r="AQ96">
            <v>0.27133333333333337</v>
          </cell>
          <cell r="AR96">
            <v>0.26999999999999996</v>
          </cell>
          <cell r="AS96">
            <v>0.26199999999999996</v>
          </cell>
          <cell r="AT96">
            <v>0.26700000000000002</v>
          </cell>
          <cell r="AU96">
            <v>0.27366666666666667</v>
          </cell>
          <cell r="AV96">
            <v>0.28933333333333339</v>
          </cell>
          <cell r="AW96">
            <v>0.31566666666666671</v>
          </cell>
        </row>
        <row r="97">
          <cell r="AO97">
            <v>0.30666666666666664</v>
          </cell>
          <cell r="AP97">
            <v>0.27499999999999997</v>
          </cell>
          <cell r="AQ97">
            <v>0.26666666666666666</v>
          </cell>
          <cell r="AR97">
            <v>0.26633333333333331</v>
          </cell>
          <cell r="AS97">
            <v>0.25800000000000001</v>
          </cell>
          <cell r="AT97">
            <v>0.26300000000000001</v>
          </cell>
          <cell r="AU97">
            <v>0.26966666666666667</v>
          </cell>
          <cell r="AV97">
            <v>0.28600000000000003</v>
          </cell>
          <cell r="AW97">
            <v>0.31233333333333335</v>
          </cell>
        </row>
        <row r="98">
          <cell r="AO98">
            <v>0.32033333333333336</v>
          </cell>
          <cell r="AP98">
            <v>0.28566666666666668</v>
          </cell>
          <cell r="AQ98">
            <v>0.27733333333333332</v>
          </cell>
          <cell r="AR98">
            <v>0.27566666666666667</v>
          </cell>
          <cell r="AS98">
            <v>0.26766666666666666</v>
          </cell>
          <cell r="AT98">
            <v>0.27199999999999996</v>
          </cell>
          <cell r="AU98">
            <v>0.27799999999999997</v>
          </cell>
          <cell r="AV98">
            <v>0.29399999999999998</v>
          </cell>
          <cell r="AW98">
            <v>0.32033333333333336</v>
          </cell>
        </row>
        <row r="99">
          <cell r="AO99">
            <v>0.33133333333333331</v>
          </cell>
          <cell r="AP99">
            <v>0.29499999999999998</v>
          </cell>
          <cell r="AQ99">
            <v>0.28633333333333333</v>
          </cell>
          <cell r="AR99">
            <v>0.28399999999999997</v>
          </cell>
          <cell r="AS99">
            <v>0.27566666666666667</v>
          </cell>
          <cell r="AT99">
            <v>0.27899999999999997</v>
          </cell>
          <cell r="AU99">
            <v>0.28533333333333338</v>
          </cell>
          <cell r="AV99">
            <v>0.30099999999999999</v>
          </cell>
          <cell r="AW99">
            <v>0.32666666666666666</v>
          </cell>
        </row>
        <row r="100">
          <cell r="AO100">
            <v>0.3173333333333333</v>
          </cell>
          <cell r="AP100">
            <v>0.28366666666666668</v>
          </cell>
          <cell r="AQ100">
            <v>0.27566666666666667</v>
          </cell>
          <cell r="AR100">
            <v>0.27366666666666667</v>
          </cell>
          <cell r="AS100">
            <v>0.26599999999999996</v>
          </cell>
          <cell r="AT100">
            <v>0.27</v>
          </cell>
          <cell r="AU100">
            <v>0.27633333333333332</v>
          </cell>
          <cell r="AV100">
            <v>0.29233333333333333</v>
          </cell>
          <cell r="AW100">
            <v>0.3183333333333333</v>
          </cell>
        </row>
        <row r="101">
          <cell r="AO101">
            <v>0.27800000000000002</v>
          </cell>
          <cell r="AP101">
            <v>0.25066666666666665</v>
          </cell>
          <cell r="AQ101">
            <v>0.24466666666666667</v>
          </cell>
          <cell r="AR101">
            <v>0.24466666666666667</v>
          </cell>
          <cell r="AS101">
            <v>0.23833333333333331</v>
          </cell>
          <cell r="AT101">
            <v>0.24466666666666667</v>
          </cell>
          <cell r="AU101">
            <v>0.251</v>
          </cell>
          <cell r="AV101">
            <v>0.26866666666666666</v>
          </cell>
          <cell r="AW101">
            <v>0.29499999999999998</v>
          </cell>
        </row>
        <row r="102">
          <cell r="AO102">
            <v>0.23533333333333331</v>
          </cell>
          <cell r="AP102">
            <v>0.21366666666666667</v>
          </cell>
          <cell r="AQ102">
            <v>0.20966666666666667</v>
          </cell>
          <cell r="AR102">
            <v>0.21233333333333335</v>
          </cell>
          <cell r="AS102">
            <v>0.20699999999999999</v>
          </cell>
          <cell r="AT102">
            <v>0.215</v>
          </cell>
          <cell r="AU102">
            <v>0.22233333333333336</v>
          </cell>
          <cell r="AV102">
            <v>0.2416666666666667</v>
          </cell>
          <cell r="AW102">
            <v>0.26833333333333331</v>
          </cell>
        </row>
        <row r="103">
          <cell r="AO103">
            <v>0.20066666666666669</v>
          </cell>
          <cell r="AP103">
            <v>0.18299999999999997</v>
          </cell>
          <cell r="AQ103">
            <v>0.18099999999999997</v>
          </cell>
          <cell r="AR103">
            <v>0.18566666666666665</v>
          </cell>
          <cell r="AS103">
            <v>0.18099999999999997</v>
          </cell>
          <cell r="AT103">
            <v>0.19099999999999998</v>
          </cell>
          <cell r="AU103">
            <v>0.19899999999999998</v>
          </cell>
          <cell r="AV103">
            <v>0.219</v>
          </cell>
          <cell r="AW103">
            <v>0.24633333333333332</v>
          </cell>
        </row>
        <row r="104">
          <cell r="AO104">
            <v>0.17466666666666666</v>
          </cell>
          <cell r="AP104">
            <v>0.161</v>
          </cell>
          <cell r="AQ104">
            <v>0.15966666666666665</v>
          </cell>
          <cell r="AR104">
            <v>0.16566666666666666</v>
          </cell>
          <cell r="AS104">
            <v>0.16200000000000001</v>
          </cell>
          <cell r="AT104">
            <v>0.17300000000000001</v>
          </cell>
          <cell r="AU104">
            <v>0.18200000000000002</v>
          </cell>
          <cell r="AV104">
            <v>0.20233333333333334</v>
          </cell>
          <cell r="AW104">
            <v>0.22966666666666666</v>
          </cell>
        </row>
        <row r="105">
          <cell r="AO105">
            <v>0.15933333333333333</v>
          </cell>
          <cell r="AP105">
            <v>0.14799999999999999</v>
          </cell>
          <cell r="AQ105">
            <v>0.14733333333333332</v>
          </cell>
          <cell r="AR105">
            <v>0.15433333333333332</v>
          </cell>
          <cell r="AS105">
            <v>0.15100000000000002</v>
          </cell>
          <cell r="AT105">
            <v>0.16200000000000001</v>
          </cell>
          <cell r="AU105">
            <v>0.17133333333333334</v>
          </cell>
          <cell r="AV105">
            <v>0.19200000000000003</v>
          </cell>
          <cell r="AW105">
            <v>0.21966666666666668</v>
          </cell>
        </row>
        <row r="106">
          <cell r="AO106">
            <v>0.16433333333333333</v>
          </cell>
          <cell r="AP106">
            <v>0.15166666666666664</v>
          </cell>
          <cell r="AQ106">
            <v>0.151</v>
          </cell>
          <cell r="AR106">
            <v>0.157</v>
          </cell>
          <cell r="AS106">
            <v>0.15400000000000003</v>
          </cell>
          <cell r="AT106">
            <v>0.16500000000000001</v>
          </cell>
          <cell r="AU106">
            <v>0.17433333333333334</v>
          </cell>
          <cell r="AV106">
            <v>0.19433333333333333</v>
          </cell>
          <cell r="AW106">
            <v>0.222</v>
          </cell>
        </row>
        <row r="107">
          <cell r="AO107">
            <v>0.19400000000000003</v>
          </cell>
          <cell r="AP107">
            <v>0.17700000000000002</v>
          </cell>
          <cell r="AQ107">
            <v>0.17433333333333334</v>
          </cell>
          <cell r="AR107">
            <v>0.17899999999999996</v>
          </cell>
          <cell r="AS107">
            <v>0.17466666666666666</v>
          </cell>
          <cell r="AT107">
            <v>0.18399999999999997</v>
          </cell>
          <cell r="AU107">
            <v>0.19233333333333333</v>
          </cell>
          <cell r="AV107">
            <v>0.21166666666666667</v>
          </cell>
          <cell r="AW107">
            <v>0.23899999999999999</v>
          </cell>
        </row>
        <row r="108">
          <cell r="AO108">
            <v>0.23599999999999999</v>
          </cell>
          <cell r="AP108">
            <v>0.21299999999999999</v>
          </cell>
          <cell r="AQ108">
            <v>0.20733333333333337</v>
          </cell>
          <cell r="AR108">
            <v>0.21</v>
          </cell>
          <cell r="AS108">
            <v>0.20499999999999999</v>
          </cell>
          <cell r="AT108">
            <v>0.21199999999999999</v>
          </cell>
          <cell r="AU108">
            <v>0.21933333333333335</v>
          </cell>
          <cell r="AV108">
            <v>0.23733333333333331</v>
          </cell>
          <cell r="AW108">
            <v>0.26433333333333331</v>
          </cell>
        </row>
        <row r="109">
          <cell r="AO109">
            <v>0.29199999999999998</v>
          </cell>
          <cell r="AP109">
            <v>0.26066666666666666</v>
          </cell>
          <cell r="AQ109">
            <v>0.252</v>
          </cell>
          <cell r="AR109">
            <v>0.25166666666666665</v>
          </cell>
          <cell r="AS109">
            <v>0.24533333333333332</v>
          </cell>
          <cell r="AT109">
            <v>0.24966666666666668</v>
          </cell>
          <cell r="AU109">
            <v>0.25566666666666665</v>
          </cell>
          <cell r="AV109">
            <v>0.27200000000000002</v>
          </cell>
          <cell r="AW109">
            <v>0.29933333333333334</v>
          </cell>
        </row>
        <row r="110">
          <cell r="AO110">
            <v>0.373</v>
          </cell>
          <cell r="AP110">
            <v>0.32899999999999996</v>
          </cell>
          <cell r="AQ110">
            <v>0.316</v>
          </cell>
          <cell r="AR110">
            <v>0.3116666666666667</v>
          </cell>
          <cell r="AS110">
            <v>0.30266666666666664</v>
          </cell>
          <cell r="AT110">
            <v>0.30299999999999999</v>
          </cell>
          <cell r="AU110">
            <v>0.3073333333333334</v>
          </cell>
          <cell r="AV110">
            <v>0.3213333333333333</v>
          </cell>
          <cell r="AW110">
            <v>0.34766666666666662</v>
          </cell>
        </row>
        <row r="111">
          <cell r="AO111">
            <v>0.432</v>
          </cell>
          <cell r="AP111">
            <v>0.37799999999999995</v>
          </cell>
          <cell r="AQ111">
            <v>0.36299999999999999</v>
          </cell>
          <cell r="AR111">
            <v>0.35466666666666669</v>
          </cell>
          <cell r="AS111">
            <v>0.34400000000000003</v>
          </cell>
          <cell r="AT111">
            <v>0.34133333333333332</v>
          </cell>
          <cell r="AU111">
            <v>0.34466666666666668</v>
          </cell>
          <cell r="AV111">
            <v>0.35699999999999998</v>
          </cell>
          <cell r="AW111">
            <v>0.38200000000000006</v>
          </cell>
        </row>
        <row r="112">
          <cell r="AO112">
            <v>0.39933333333333332</v>
          </cell>
          <cell r="AP112">
            <v>0.34866666666666668</v>
          </cell>
          <cell r="AQ112">
            <v>0.33566666666666661</v>
          </cell>
          <cell r="AR112">
            <v>0.32933333333333331</v>
          </cell>
          <cell r="AS112">
            <v>0.3193333333333333</v>
          </cell>
          <cell r="AT112">
            <v>0.31866666666666665</v>
          </cell>
          <cell r="AU112">
            <v>0.32333333333333331</v>
          </cell>
          <cell r="AV112">
            <v>0.33633333333333332</v>
          </cell>
          <cell r="AW112">
            <v>0.36166666666666664</v>
          </cell>
        </row>
        <row r="113">
          <cell r="AO113">
            <v>0.29033333333333333</v>
          </cell>
          <cell r="AP113">
            <v>0.25700000000000001</v>
          </cell>
          <cell r="AQ113">
            <v>0.248</v>
          </cell>
          <cell r="AR113">
            <v>0.249</v>
          </cell>
          <cell r="AS113">
            <v>0.24199999999999999</v>
          </cell>
          <cell r="AT113">
            <v>0.24633333333333332</v>
          </cell>
          <cell r="AU113">
            <v>0.25366666666666665</v>
          </cell>
          <cell r="AV113">
            <v>0.27</v>
          </cell>
          <cell r="AW113">
            <v>0.29666666666666669</v>
          </cell>
        </row>
        <row r="114">
          <cell r="AO114">
            <v>0.17766666666666664</v>
          </cell>
          <cell r="AP114">
            <v>0.16266666666666665</v>
          </cell>
          <cell r="AQ114">
            <v>0.15866666666666665</v>
          </cell>
          <cell r="AR114">
            <v>0.16600000000000001</v>
          </cell>
          <cell r="AS114">
            <v>0.16233333333333333</v>
          </cell>
          <cell r="AT114">
            <v>0.17133333333333334</v>
          </cell>
          <cell r="AU114">
            <v>0.18133333333333335</v>
          </cell>
          <cell r="AV114">
            <v>0.20066666666666669</v>
          </cell>
          <cell r="AW114">
            <v>0.22900000000000001</v>
          </cell>
        </row>
        <row r="115">
          <cell r="AO115">
            <v>0.10066666666666668</v>
          </cell>
          <cell r="AP115">
            <v>9.7333333333333341E-2</v>
          </cell>
          <cell r="AQ115">
            <v>9.7000000000000017E-2</v>
          </cell>
          <cell r="AR115">
            <v>0.10866666666666668</v>
          </cell>
          <cell r="AS115">
            <v>0.10733333333333334</v>
          </cell>
          <cell r="AT115">
            <v>0.12033333333333333</v>
          </cell>
          <cell r="AU115">
            <v>0.13100000000000001</v>
          </cell>
          <cell r="AV115">
            <v>0.153</v>
          </cell>
          <cell r="AW115">
            <v>0.18200000000000002</v>
          </cell>
        </row>
        <row r="116">
          <cell r="AO116">
            <v>4.8666666666666671E-2</v>
          </cell>
          <cell r="AP116">
            <v>5.2666666666666667E-2</v>
          </cell>
          <cell r="AQ116">
            <v>5.6000000000000001E-2</v>
          </cell>
          <cell r="AR116">
            <v>6.9000000000000006E-2</v>
          </cell>
          <cell r="AS116">
            <v>6.9999999999999993E-2</v>
          </cell>
          <cell r="AT116">
            <v>8.5000000000000006E-2</v>
          </cell>
          <cell r="AU116">
            <v>9.6666666666666679E-2</v>
          </cell>
          <cell r="AV116">
            <v>0.12066666666666666</v>
          </cell>
          <cell r="AW116">
            <v>0.14933333333333332</v>
          </cell>
        </row>
        <row r="117">
          <cell r="AO117">
            <v>1.6666666666666666E-2</v>
          </cell>
          <cell r="AP117">
            <v>2.5333333333333333E-2</v>
          </cell>
          <cell r="AQ117">
            <v>3.0333333333333334E-2</v>
          </cell>
          <cell r="AR117">
            <v>4.5333333333333337E-2</v>
          </cell>
          <cell r="AS117">
            <v>4.6999999999999993E-2</v>
          </cell>
          <cell r="AT117">
            <v>6.3666666666666663E-2</v>
          </cell>
          <cell r="AU117">
            <v>7.5999999999999998E-2</v>
          </cell>
          <cell r="AV117">
            <v>0.10066666666666667</v>
          </cell>
          <cell r="AW117">
            <v>0.12933333333333333</v>
          </cell>
        </row>
        <row r="118">
          <cell r="AO118">
            <v>-2.6666666666666666E-3</v>
          </cell>
          <cell r="AP118">
            <v>8.9999999999999993E-3</v>
          </cell>
          <cell r="AQ118">
            <v>1.4999999999999999E-2</v>
          </cell>
          <cell r="AR118">
            <v>3.0666666666666665E-2</v>
          </cell>
          <cell r="AS118">
            <v>3.3000000000000002E-2</v>
          </cell>
          <cell r="AT118">
            <v>5.0666666666666665E-2</v>
          </cell>
          <cell r="AU118">
            <v>6.3E-2</v>
          </cell>
          <cell r="AV118">
            <v>8.8333333333333333E-2</v>
          </cell>
          <cell r="AW118">
            <v>0.11699999999999999</v>
          </cell>
        </row>
        <row r="119">
          <cell r="AO119">
            <v>-1.2666666666666666E-2</v>
          </cell>
          <cell r="AP119">
            <v>0</v>
          </cell>
          <cell r="AQ119">
            <v>6.3333333333333332E-3</v>
          </cell>
          <cell r="AR119">
            <v>2.2666666666666668E-2</v>
          </cell>
          <cell r="AS119">
            <v>2.5666666666666671E-2</v>
          </cell>
          <cell r="AT119">
            <v>4.3000000000000003E-2</v>
          </cell>
          <cell r="AU119">
            <v>5.6333333333333339E-2</v>
          </cell>
          <cell r="AV119">
            <v>8.1666666666666665E-2</v>
          </cell>
          <cell r="AW119">
            <v>0.11066666666666668</v>
          </cell>
        </row>
        <row r="120">
          <cell r="AO120">
            <v>-1.8000000000000002E-2</v>
          </cell>
          <cell r="AP120">
            <v>-5.0000000000000001E-3</v>
          </cell>
          <cell r="AQ120">
            <v>1.9999999999999996E-3</v>
          </cell>
          <cell r="AR120">
            <v>1.8666666666666668E-2</v>
          </cell>
          <cell r="AS120">
            <v>2.1333333333333333E-2</v>
          </cell>
          <cell r="AT120">
            <v>3.9E-2</v>
          </cell>
          <cell r="AU120">
            <v>5.2666666666666667E-2</v>
          </cell>
          <cell r="AV120">
            <v>7.8E-2</v>
          </cell>
          <cell r="AW120">
            <v>0.10733333333333334</v>
          </cell>
        </row>
        <row r="121">
          <cell r="AO121">
            <v>-2.0666666666666667E-2</v>
          </cell>
          <cell r="AP121">
            <v>-6.9999999999999993E-3</v>
          </cell>
          <cell r="AQ121">
            <v>3.3333333333333245E-4</v>
          </cell>
          <cell r="AR121">
            <v>1.6333333333333335E-2</v>
          </cell>
          <cell r="AS121">
            <v>1.9666666666666669E-2</v>
          </cell>
          <cell r="AT121">
            <v>3.7666666666666668E-2</v>
          </cell>
          <cell r="AU121">
            <v>5.1333333333333335E-2</v>
          </cell>
          <cell r="AV121">
            <v>7.6333333333333336E-2</v>
          </cell>
          <cell r="AW121">
            <v>0.10566666666666667</v>
          </cell>
        </row>
        <row r="122">
          <cell r="AO122">
            <v>-2.2666666666666668E-2</v>
          </cell>
          <cell r="AP122">
            <v>-8.9999999999999993E-3</v>
          </cell>
          <cell r="AQ122">
            <v>-1.9999999999999996E-3</v>
          </cell>
          <cell r="AR122">
            <v>1.4333333333333332E-2</v>
          </cell>
          <cell r="AS122">
            <v>1.7333333333333336E-2</v>
          </cell>
          <cell r="AT122">
            <v>3.5333333333333335E-2</v>
          </cell>
          <cell r="AU122">
            <v>4.933333333333334E-2</v>
          </cell>
          <cell r="AV122">
            <v>7.4333333333333335E-2</v>
          </cell>
          <cell r="AW122">
            <v>0.10366666666666667</v>
          </cell>
        </row>
        <row r="123">
          <cell r="AO123">
            <v>-2.3333333333333334E-2</v>
          </cell>
          <cell r="AP123">
            <v>-9.3333333333333341E-3</v>
          </cell>
          <cell r="AQ123">
            <v>-2.6666666666666666E-3</v>
          </cell>
          <cell r="AR123">
            <v>1.4E-2</v>
          </cell>
          <cell r="AS123">
            <v>1.7333333333333336E-2</v>
          </cell>
          <cell r="AT123">
            <v>3.4999999999999996E-2</v>
          </cell>
          <cell r="AU123">
            <v>4.9000000000000009E-2</v>
          </cell>
          <cell r="AV123">
            <v>7.4333333333333335E-2</v>
          </cell>
          <cell r="AW123">
            <v>0.10366666666666667</v>
          </cell>
        </row>
        <row r="124">
          <cell r="AO124">
            <v>-2.1666666666666667E-2</v>
          </cell>
          <cell r="AP124">
            <v>-8.3333333333333332E-3</v>
          </cell>
          <cell r="AQ124">
            <v>-1.3333333333333322E-3</v>
          </cell>
          <cell r="AR124">
            <v>1.4999999999999999E-2</v>
          </cell>
          <cell r="AS124">
            <v>1.8333333333333333E-2</v>
          </cell>
          <cell r="AT124">
            <v>3.5999999999999997E-2</v>
          </cell>
          <cell r="AU124">
            <v>5.0333333333333341E-2</v>
          </cell>
          <cell r="AV124">
            <v>7.5333333333333335E-2</v>
          </cell>
          <cell r="AW124">
            <v>0.10466666666666667</v>
          </cell>
        </row>
        <row r="125">
          <cell r="AO125">
            <v>-2.2333333333333334E-2</v>
          </cell>
          <cell r="AP125">
            <v>-8.6666666666666663E-3</v>
          </cell>
          <cell r="AQ125">
            <v>-1.9999999999999996E-3</v>
          </cell>
          <cell r="AR125">
            <v>1.4333333333333332E-2</v>
          </cell>
          <cell r="AS125">
            <v>1.7999999999999999E-2</v>
          </cell>
          <cell r="AT125">
            <v>3.5666666666666666E-2</v>
          </cell>
          <cell r="AU125">
            <v>5.000000000000001E-2</v>
          </cell>
          <cell r="AV125">
            <v>7.4666666666666673E-2</v>
          </cell>
          <cell r="AW125">
            <v>0.104</v>
          </cell>
        </row>
        <row r="126">
          <cell r="AO126">
            <v>-2.1666666666666667E-2</v>
          </cell>
          <cell r="AP126">
            <v>-8.3333333333333332E-3</v>
          </cell>
          <cell r="AQ126">
            <v>-1.3333333333333322E-3</v>
          </cell>
          <cell r="AR126">
            <v>1.4333333333333332E-2</v>
          </cell>
          <cell r="AS126">
            <v>1.8333333333333333E-2</v>
          </cell>
          <cell r="AT126">
            <v>3.5666666666666666E-2</v>
          </cell>
          <cell r="AU126">
            <v>5.000000000000001E-2</v>
          </cell>
          <cell r="AV126">
            <v>7.4999999999999997E-2</v>
          </cell>
          <cell r="AW126">
            <v>0.10433333333333333</v>
          </cell>
        </row>
        <row r="127">
          <cell r="AO127">
            <v>-2.1666666666666667E-2</v>
          </cell>
          <cell r="AP127">
            <v>-8.0000000000000002E-3</v>
          </cell>
          <cell r="AQ127">
            <v>-9.999999999999985E-4</v>
          </cell>
          <cell r="AR127">
            <v>1.4999999999999999E-2</v>
          </cell>
          <cell r="AS127">
            <v>1.8666666666666668E-2</v>
          </cell>
          <cell r="AT127">
            <v>3.6333333333333336E-2</v>
          </cell>
          <cell r="AU127">
            <v>5.0333333333333341E-2</v>
          </cell>
          <cell r="AV127">
            <v>7.5333333333333335E-2</v>
          </cell>
          <cell r="AW127">
            <v>0.10433333333333333</v>
          </cell>
        </row>
        <row r="128">
          <cell r="AO128">
            <v>-2.0666666666666667E-2</v>
          </cell>
          <cell r="AP128">
            <v>-7.3333333333333332E-3</v>
          </cell>
          <cell r="AQ128">
            <v>0</v>
          </cell>
          <cell r="AR128">
            <v>1.5333333333333332E-2</v>
          </cell>
          <cell r="AS128">
            <v>1.9333333333333334E-2</v>
          </cell>
          <cell r="AT128">
            <v>3.6999999999999998E-2</v>
          </cell>
          <cell r="AU128">
            <v>5.1333333333333342E-2</v>
          </cell>
          <cell r="AV128">
            <v>7.5999999999999998E-2</v>
          </cell>
          <cell r="AW128">
            <v>0.10533333333333333</v>
          </cell>
        </row>
        <row r="129">
          <cell r="AO129">
            <v>-2.0666666666666667E-2</v>
          </cell>
          <cell r="AP129">
            <v>-7.3333333333333332E-3</v>
          </cell>
          <cell r="AQ129">
            <v>0</v>
          </cell>
          <cell r="AR129">
            <v>1.5333333333333332E-2</v>
          </cell>
          <cell r="AS129">
            <v>1.9333333333333334E-2</v>
          </cell>
          <cell r="AT129">
            <v>3.6999999999999998E-2</v>
          </cell>
          <cell r="AU129">
            <v>5.1333333333333342E-2</v>
          </cell>
          <cell r="AV129">
            <v>7.5999999999999998E-2</v>
          </cell>
          <cell r="AW129">
            <v>0.10533333333333333</v>
          </cell>
        </row>
        <row r="130">
          <cell r="AO130">
            <v>-1.9666666666666666E-2</v>
          </cell>
          <cell r="AP130">
            <v>-6.6666666666666654E-3</v>
          </cell>
          <cell r="AQ130">
            <v>0</v>
          </cell>
          <cell r="AR130">
            <v>1.5666666666666666E-2</v>
          </cell>
          <cell r="AS130">
            <v>1.9666666666666669E-2</v>
          </cell>
          <cell r="AT130">
            <v>3.6999999999999998E-2</v>
          </cell>
          <cell r="AU130">
            <v>5.1666666666666666E-2</v>
          </cell>
          <cell r="AV130">
            <v>7.6333333333333336E-2</v>
          </cell>
          <cell r="AW130">
            <v>0.10533333333333333</v>
          </cell>
        </row>
        <row r="131">
          <cell r="AO131">
            <v>-1.8666666666666665E-2</v>
          </cell>
          <cell r="AP131">
            <v>-6.3333333333333323E-3</v>
          </cell>
          <cell r="AQ131">
            <v>6.666666666666661E-4</v>
          </cell>
          <cell r="AR131">
            <v>1.6E-2</v>
          </cell>
          <cell r="AS131">
            <v>1.9666666666666669E-2</v>
          </cell>
          <cell r="AT131">
            <v>3.6999999999999998E-2</v>
          </cell>
          <cell r="AU131">
            <v>5.1999999999999998E-2</v>
          </cell>
          <cell r="AV131">
            <v>7.5999999999999998E-2</v>
          </cell>
          <cell r="AW131">
            <v>0.10533333333333333</v>
          </cell>
        </row>
        <row r="132">
          <cell r="AO132">
            <v>-1.7666666666666667E-2</v>
          </cell>
          <cell r="AP132">
            <v>-5.6666666666666671E-3</v>
          </cell>
          <cell r="AQ132">
            <v>1.3333333333333333E-3</v>
          </cell>
          <cell r="AR132">
            <v>1.6333333333333332E-2</v>
          </cell>
          <cell r="AS132">
            <v>2.0333333333333335E-2</v>
          </cell>
          <cell r="AT132">
            <v>3.7666666666666668E-2</v>
          </cell>
          <cell r="AU132">
            <v>5.2999999999999999E-2</v>
          </cell>
          <cell r="AV132">
            <v>7.6666666666666675E-2</v>
          </cell>
          <cell r="AW132">
            <v>0.106</v>
          </cell>
        </row>
        <row r="133">
          <cell r="AO133">
            <v>-1.7666666666666667E-2</v>
          </cell>
          <cell r="AP133">
            <v>-6.000000000000001E-3</v>
          </cell>
          <cell r="AQ133">
            <v>1.3333333333333333E-3</v>
          </cell>
          <cell r="AR133">
            <v>1.6333333333333332E-2</v>
          </cell>
          <cell r="AS133">
            <v>2.0333333333333335E-2</v>
          </cell>
          <cell r="AT133">
            <v>3.7666666666666668E-2</v>
          </cell>
          <cell r="AU133">
            <v>5.2999999999999999E-2</v>
          </cell>
          <cell r="AV133">
            <v>7.6666666666666675E-2</v>
          </cell>
          <cell r="AW133">
            <v>0.10566666666666667</v>
          </cell>
        </row>
        <row r="134">
          <cell r="AO134">
            <v>-1.8666666666666665E-2</v>
          </cell>
          <cell r="AP134">
            <v>-6.3333333333333323E-3</v>
          </cell>
          <cell r="AQ134">
            <v>3.3333333333333245E-4</v>
          </cell>
          <cell r="AR134">
            <v>1.5333333333333332E-2</v>
          </cell>
          <cell r="AS134">
            <v>1.9333333333333334E-2</v>
          </cell>
          <cell r="AT134">
            <v>3.6999999999999998E-2</v>
          </cell>
          <cell r="AU134">
            <v>5.2333333333333336E-2</v>
          </cell>
          <cell r="AV134">
            <v>7.5666666666666674E-2</v>
          </cell>
          <cell r="AW134">
            <v>0.10466666666666667</v>
          </cell>
        </row>
        <row r="135">
          <cell r="AO135">
            <v>-1.8666666666666665E-2</v>
          </cell>
          <cell r="AP135">
            <v>-6.3333333333333323E-3</v>
          </cell>
          <cell r="AQ135">
            <v>3.3333333333333245E-4</v>
          </cell>
          <cell r="AR135">
            <v>1.5333333333333332E-2</v>
          </cell>
          <cell r="AS135">
            <v>1.9333333333333334E-2</v>
          </cell>
          <cell r="AT135">
            <v>3.6999999999999998E-2</v>
          </cell>
          <cell r="AU135">
            <v>5.2333333333333336E-2</v>
          </cell>
          <cell r="AV135">
            <v>7.5666666666666674E-2</v>
          </cell>
          <cell r="AW135">
            <v>0.10466666666666667</v>
          </cell>
        </row>
        <row r="136">
          <cell r="AO136">
            <v>-1.7666666666666667E-2</v>
          </cell>
          <cell r="AP136">
            <v>-6.3333333333333323E-3</v>
          </cell>
          <cell r="AQ136">
            <v>6.666666666666661E-4</v>
          </cell>
          <cell r="AR136">
            <v>1.5333333333333332E-2</v>
          </cell>
          <cell r="AS136">
            <v>0.02</v>
          </cell>
          <cell r="AT136">
            <v>3.6666666666666667E-2</v>
          </cell>
          <cell r="AU136">
            <v>5.2666666666666667E-2</v>
          </cell>
          <cell r="AV136">
            <v>7.5666666666666674E-2</v>
          </cell>
          <cell r="AW136">
            <v>0.10533333333333333</v>
          </cell>
        </row>
        <row r="137">
          <cell r="AO137">
            <v>-1.7666666666666667E-2</v>
          </cell>
          <cell r="AP137">
            <v>-6.000000000000001E-3</v>
          </cell>
          <cell r="AQ137">
            <v>3.3333333333333245E-4</v>
          </cell>
          <cell r="AR137">
            <v>1.5333333333333332E-2</v>
          </cell>
          <cell r="AS137">
            <v>1.9666666666666669E-2</v>
          </cell>
          <cell r="AT137">
            <v>3.6666666666666667E-2</v>
          </cell>
          <cell r="AU137">
            <v>5.2333333333333336E-2</v>
          </cell>
          <cell r="AV137">
            <v>7.5333333333333335E-2</v>
          </cell>
          <cell r="AW137">
            <v>0.10433333333333333</v>
          </cell>
        </row>
        <row r="138">
          <cell r="AO138">
            <v>-1.6666666666666666E-2</v>
          </cell>
          <cell r="AP138">
            <v>-5.3333333333333332E-3</v>
          </cell>
          <cell r="AQ138">
            <v>9.999999999999998E-4</v>
          </cell>
          <cell r="AR138">
            <v>1.5666666666666666E-2</v>
          </cell>
          <cell r="AS138">
            <v>0.02</v>
          </cell>
          <cell r="AT138">
            <v>3.6999999999999998E-2</v>
          </cell>
          <cell r="AU138">
            <v>5.2666666666666667E-2</v>
          </cell>
          <cell r="AV138">
            <v>7.5666666666666674E-2</v>
          </cell>
          <cell r="AW138">
            <v>0.10466666666666667</v>
          </cell>
        </row>
        <row r="139">
          <cell r="AO139">
            <v>-1.4666666666666666E-2</v>
          </cell>
          <cell r="AP139">
            <v>-3.6666666666666666E-3</v>
          </cell>
          <cell r="AQ139">
            <v>2.6666666666666666E-3</v>
          </cell>
          <cell r="AR139">
            <v>1.6999999999999998E-2</v>
          </cell>
          <cell r="AS139">
            <v>2.1333333333333333E-2</v>
          </cell>
          <cell r="AT139">
            <v>3.7999999999999999E-2</v>
          </cell>
          <cell r="AU139">
            <v>5.3999999999999999E-2</v>
          </cell>
          <cell r="AV139">
            <v>7.6999999999999999E-2</v>
          </cell>
          <cell r="AW139">
            <v>0.10566666666666667</v>
          </cell>
        </row>
        <row r="140">
          <cell r="AO140">
            <v>-1.3666666666666666E-2</v>
          </cell>
          <cell r="AP140">
            <v>-2.6666666666666666E-3</v>
          </cell>
          <cell r="AQ140">
            <v>3.666666666666667E-3</v>
          </cell>
          <cell r="AR140">
            <v>1.7666666666666667E-2</v>
          </cell>
          <cell r="AS140">
            <v>2.2333333333333334E-2</v>
          </cell>
          <cell r="AT140">
            <v>3.833333333333333E-2</v>
          </cell>
          <cell r="AU140">
            <v>5.5E-2</v>
          </cell>
          <cell r="AV140">
            <v>7.7333333333333323E-2</v>
          </cell>
          <cell r="AW140">
            <v>0.106</v>
          </cell>
        </row>
        <row r="141">
          <cell r="AO141">
            <v>-1.3666666666666666E-2</v>
          </cell>
          <cell r="AP141">
            <v>-3.0000000000000005E-3</v>
          </cell>
          <cell r="AQ141">
            <v>3.3333333333333335E-3</v>
          </cell>
          <cell r="AR141">
            <v>1.6999999999999998E-2</v>
          </cell>
          <cell r="AS141">
            <v>2.1333333333333333E-2</v>
          </cell>
          <cell r="AT141">
            <v>3.7999999999999999E-2</v>
          </cell>
          <cell r="AU141">
            <v>5.4333333333333338E-2</v>
          </cell>
          <cell r="AV141">
            <v>7.6666666666666661E-2</v>
          </cell>
          <cell r="AW141">
            <v>0.10566666666666667</v>
          </cell>
        </row>
        <row r="142">
          <cell r="AO142">
            <v>-1.4333333333333332E-2</v>
          </cell>
          <cell r="AP142">
            <v>-3.6666666666666666E-3</v>
          </cell>
          <cell r="AQ142">
            <v>2.3333333333333331E-3</v>
          </cell>
          <cell r="AR142">
            <v>1.6666666666666666E-2</v>
          </cell>
          <cell r="AS142">
            <v>2.0666666666666667E-2</v>
          </cell>
          <cell r="AT142">
            <v>3.6999999999999998E-2</v>
          </cell>
          <cell r="AU142">
            <v>5.3666666666666668E-2</v>
          </cell>
          <cell r="AV142">
            <v>7.5999999999999998E-2</v>
          </cell>
          <cell r="AW142">
            <v>0.10466666666666667</v>
          </cell>
        </row>
        <row r="143">
          <cell r="AO143">
            <v>-1.4666666666666666E-2</v>
          </cell>
          <cell r="AP143">
            <v>-4.6666666666666671E-3</v>
          </cell>
          <cell r="AQ143">
            <v>1.6666666666666663E-3</v>
          </cell>
          <cell r="AR143">
            <v>1.5666666666666666E-2</v>
          </cell>
          <cell r="AS143">
            <v>2.0333333333333332E-2</v>
          </cell>
          <cell r="AT143">
            <v>3.6666666666666667E-2</v>
          </cell>
          <cell r="AU143">
            <v>5.2999999999999999E-2</v>
          </cell>
          <cell r="AV143">
            <v>7.5333333333333335E-2</v>
          </cell>
          <cell r="AW143">
            <v>0.104</v>
          </cell>
        </row>
        <row r="144">
          <cell r="AO144">
            <v>-1.4666666666666666E-2</v>
          </cell>
          <cell r="AP144">
            <v>-4.6666666666666671E-3</v>
          </cell>
          <cell r="AQ144">
            <v>1.6666666666666663E-3</v>
          </cell>
          <cell r="AR144">
            <v>1.6E-2</v>
          </cell>
          <cell r="AS144">
            <v>2.0333333333333332E-2</v>
          </cell>
          <cell r="AT144">
            <v>3.6333333333333336E-2</v>
          </cell>
          <cell r="AU144">
            <v>5.2999999999999999E-2</v>
          </cell>
          <cell r="AV144">
            <v>7.4999999999999997E-2</v>
          </cell>
          <cell r="AW144">
            <v>0.10366666666666667</v>
          </cell>
        </row>
        <row r="145">
          <cell r="AO145">
            <v>-1.2999999999999999E-2</v>
          </cell>
          <cell r="AP145">
            <v>-3.6666666666666666E-3</v>
          </cell>
          <cell r="AQ145">
            <v>2.6666666666666666E-3</v>
          </cell>
          <cell r="AR145">
            <v>1.6666666666666666E-2</v>
          </cell>
          <cell r="AS145">
            <v>2.1000000000000001E-2</v>
          </cell>
          <cell r="AT145">
            <v>3.6999999999999998E-2</v>
          </cell>
          <cell r="AU145">
            <v>5.3333333333333337E-2</v>
          </cell>
          <cell r="AV145">
            <v>7.5333333333333322E-2</v>
          </cell>
          <cell r="AW145">
            <v>0.10366666666666667</v>
          </cell>
        </row>
        <row r="146">
          <cell r="AO146">
            <v>-1.1000000000000001E-2</v>
          </cell>
          <cell r="AP146">
            <v>-1.6666666666666663E-3</v>
          </cell>
          <cell r="AQ146">
            <v>4.6666666666666671E-3</v>
          </cell>
          <cell r="AR146">
            <v>1.7999999999999999E-2</v>
          </cell>
          <cell r="AS146">
            <v>2.2666666666666668E-2</v>
          </cell>
          <cell r="AT146">
            <v>3.833333333333333E-2</v>
          </cell>
          <cell r="AU146">
            <v>5.4666666666666669E-2</v>
          </cell>
          <cell r="AV146">
            <v>7.6999999999999999E-2</v>
          </cell>
          <cell r="AW146">
            <v>0.10433333333333333</v>
          </cell>
        </row>
        <row r="147">
          <cell r="AO147">
            <v>-1.0333333333333333E-2</v>
          </cell>
          <cell r="AP147">
            <v>-6.6666666666666697E-4</v>
          </cell>
          <cell r="AQ147">
            <v>5.0000000000000001E-3</v>
          </cell>
          <cell r="AR147">
            <v>1.833333333333333E-2</v>
          </cell>
          <cell r="AS147">
            <v>2.3000000000000003E-2</v>
          </cell>
          <cell r="AT147">
            <v>3.8666666666666662E-2</v>
          </cell>
          <cell r="AU147">
            <v>5.4666666666666669E-2</v>
          </cell>
          <cell r="AV147">
            <v>7.6999999999999999E-2</v>
          </cell>
          <cell r="AW147">
            <v>0.105</v>
          </cell>
        </row>
        <row r="148">
          <cell r="AO148">
            <v>-1.1666666666666665E-2</v>
          </cell>
          <cell r="AP148">
            <v>-2.3333333333333335E-3</v>
          </cell>
          <cell r="AQ148">
            <v>4.0000000000000001E-3</v>
          </cell>
          <cell r="AR148">
            <v>1.7000000000000001E-2</v>
          </cell>
          <cell r="AS148">
            <v>2.1333333333333333E-2</v>
          </cell>
          <cell r="AT148">
            <v>3.6999999999999998E-2</v>
          </cell>
          <cell r="AU148">
            <v>5.3333333333333337E-2</v>
          </cell>
          <cell r="AV148">
            <v>7.5333333333333322E-2</v>
          </cell>
          <cell r="AW148">
            <v>0.10299999999999999</v>
          </cell>
        </row>
        <row r="149">
          <cell r="AO149">
            <v>-1.3666666666666666E-2</v>
          </cell>
          <cell r="AP149">
            <v>-4.0000000000000001E-3</v>
          </cell>
          <cell r="AQ149">
            <v>1.9999999999999996E-3</v>
          </cell>
          <cell r="AR149">
            <v>1.5666666666666666E-2</v>
          </cell>
          <cell r="AS149">
            <v>0.02</v>
          </cell>
          <cell r="AT149">
            <v>3.5999999999999997E-2</v>
          </cell>
          <cell r="AU149">
            <v>5.1666666666666666E-2</v>
          </cell>
          <cell r="AV149">
            <v>7.3999999999999996E-2</v>
          </cell>
          <cell r="AW149">
            <v>0.10199999999999999</v>
          </cell>
        </row>
        <row r="150">
          <cell r="AO150">
            <v>-1.4666666666666666E-2</v>
          </cell>
          <cell r="AP150">
            <v>-5.000000000000001E-3</v>
          </cell>
          <cell r="AQ150">
            <v>1.0000000000000002E-3</v>
          </cell>
          <cell r="AR150">
            <v>1.4666666666666666E-2</v>
          </cell>
          <cell r="AS150">
            <v>1.9E-2</v>
          </cell>
          <cell r="AT150">
            <v>3.4999999999999996E-2</v>
          </cell>
          <cell r="AU150">
            <v>5.0333333333333334E-2</v>
          </cell>
          <cell r="AV150">
            <v>7.2999999999999995E-2</v>
          </cell>
          <cell r="AW150">
            <v>0.10133333333333333</v>
          </cell>
        </row>
        <row r="151">
          <cell r="AO151">
            <v>-1.4333333333333332E-2</v>
          </cell>
          <cell r="AP151">
            <v>-5.3333333333333332E-3</v>
          </cell>
          <cell r="AQ151">
            <v>1.0000000000000002E-3</v>
          </cell>
          <cell r="AR151">
            <v>1.4E-2</v>
          </cell>
          <cell r="AS151">
            <v>1.8666666666666668E-2</v>
          </cell>
          <cell r="AT151">
            <v>3.3999999999999996E-2</v>
          </cell>
          <cell r="AU151">
            <v>4.933333333333334E-2</v>
          </cell>
          <cell r="AV151">
            <v>7.1999999999999995E-2</v>
          </cell>
          <cell r="AW151">
            <v>9.9999999999999992E-2</v>
          </cell>
        </row>
        <row r="152">
          <cell r="AO152">
            <v>-1.3999999999999999E-2</v>
          </cell>
          <cell r="AP152">
            <v>-5.3333333333333332E-3</v>
          </cell>
          <cell r="AQ152">
            <v>1.0000000000000002E-3</v>
          </cell>
          <cell r="AR152">
            <v>1.4666666666666666E-2</v>
          </cell>
          <cell r="AS152">
            <v>1.9E-2</v>
          </cell>
          <cell r="AT152">
            <v>3.4000000000000002E-2</v>
          </cell>
          <cell r="AU152">
            <v>4.8999999999999995E-2</v>
          </cell>
          <cell r="AV152">
            <v>7.2333333333333333E-2</v>
          </cell>
          <cell r="AW152">
            <v>9.9999999999999992E-2</v>
          </cell>
        </row>
        <row r="153">
          <cell r="AO153">
            <v>-1.2666666666666666E-2</v>
          </cell>
          <cell r="AP153">
            <v>-4.333333333333334E-3</v>
          </cell>
          <cell r="AQ153">
            <v>2.3333333333333331E-3</v>
          </cell>
          <cell r="AR153">
            <v>1.5666666666666666E-2</v>
          </cell>
          <cell r="AS153">
            <v>1.9666666666666666E-2</v>
          </cell>
          <cell r="AT153">
            <v>3.4666666666666672E-2</v>
          </cell>
          <cell r="AU153">
            <v>4.9666666666666665E-2</v>
          </cell>
          <cell r="AV153">
            <v>7.2666666666666657E-2</v>
          </cell>
          <cell r="AW153">
            <v>0.10033333333333333</v>
          </cell>
        </row>
        <row r="154">
          <cell r="AO154">
            <v>-1.0666666666666666E-2</v>
          </cell>
          <cell r="AP154">
            <v>-2.3333333333333335E-3</v>
          </cell>
          <cell r="AQ154">
            <v>2.9999999999999992E-3</v>
          </cell>
          <cell r="AR154">
            <v>1.6666666666666666E-2</v>
          </cell>
          <cell r="AS154">
            <v>2.0666666666666667E-2</v>
          </cell>
          <cell r="AT154">
            <v>3.5000000000000003E-2</v>
          </cell>
          <cell r="AU154">
            <v>4.9999999999999996E-2</v>
          </cell>
          <cell r="AV154">
            <v>7.2999999999999995E-2</v>
          </cell>
          <cell r="AW154">
            <v>0.10033333333333333</v>
          </cell>
        </row>
        <row r="155">
          <cell r="AO155">
            <v>-9.0000000000000011E-3</v>
          </cell>
          <cell r="AP155">
            <v>-1.6666666666666668E-3</v>
          </cell>
          <cell r="AQ155">
            <v>4.6666666666666662E-3</v>
          </cell>
          <cell r="AR155">
            <v>1.7666666666666667E-2</v>
          </cell>
          <cell r="AS155">
            <v>2.1666666666666667E-2</v>
          </cell>
          <cell r="AT155">
            <v>3.6000000000000004E-2</v>
          </cell>
          <cell r="AU155">
            <v>5.0333333333333334E-2</v>
          </cell>
          <cell r="AV155">
            <v>7.3999999999999996E-2</v>
          </cell>
          <cell r="AW155">
            <v>0.10033333333333333</v>
          </cell>
        </row>
        <row r="156">
          <cell r="AO156">
            <v>-1.0333333333333333E-2</v>
          </cell>
          <cell r="AP156">
            <v>-2.6666666666666666E-3</v>
          </cell>
          <cell r="AQ156">
            <v>3.6666666666666666E-3</v>
          </cell>
          <cell r="AR156">
            <v>1.6666666666666666E-2</v>
          </cell>
          <cell r="AS156">
            <v>2.0666666666666667E-2</v>
          </cell>
          <cell r="AT156">
            <v>3.5000000000000003E-2</v>
          </cell>
          <cell r="AU156">
            <v>4.8666666666666664E-2</v>
          </cell>
          <cell r="AV156">
            <v>7.2999999999999995E-2</v>
          </cell>
          <cell r="AW156">
            <v>9.8999999999999991E-2</v>
          </cell>
        </row>
        <row r="157">
          <cell r="AO157">
            <v>-1.1999999999999999E-2</v>
          </cell>
          <cell r="AP157">
            <v>-3.6666666666666666E-3</v>
          </cell>
          <cell r="AQ157">
            <v>2.9999999999999992E-3</v>
          </cell>
          <cell r="AR157">
            <v>1.5666666666666666E-2</v>
          </cell>
          <cell r="AS157">
            <v>1.9333333333333331E-2</v>
          </cell>
          <cell r="AT157">
            <v>3.4000000000000002E-2</v>
          </cell>
          <cell r="AU157">
            <v>4.6666666666666662E-2</v>
          </cell>
          <cell r="AV157">
            <v>7.2999999999999995E-2</v>
          </cell>
          <cell r="AW157">
            <v>9.7666666666666666E-2</v>
          </cell>
        </row>
        <row r="158">
          <cell r="AO158">
            <v>-1.2333333333333333E-2</v>
          </cell>
          <cell r="AP158">
            <v>-5.0000000000000001E-3</v>
          </cell>
          <cell r="AQ158">
            <v>2E-3</v>
          </cell>
          <cell r="AR158">
            <v>1.4333333333333332E-2</v>
          </cell>
          <cell r="AS158">
            <v>1.833333333333333E-2</v>
          </cell>
          <cell r="AT158">
            <v>3.3333333333333333E-2</v>
          </cell>
          <cell r="AU158">
            <v>4.5999999999999992E-2</v>
          </cell>
          <cell r="AV158">
            <v>7.166666666666667E-2</v>
          </cell>
          <cell r="AW158">
            <v>9.633333333333334E-2</v>
          </cell>
        </row>
        <row r="159">
          <cell r="AO159">
            <v>-1.4333333333333332E-2</v>
          </cell>
          <cell r="AP159">
            <v>-6.3333333333333332E-3</v>
          </cell>
          <cell r="AQ159">
            <v>6.666666666666661E-4</v>
          </cell>
          <cell r="AR159">
            <v>1.3333333333333334E-2</v>
          </cell>
          <cell r="AS159">
            <v>1.7333333333333336E-2</v>
          </cell>
          <cell r="AT159">
            <v>3.2000000000000001E-2</v>
          </cell>
          <cell r="AU159">
            <v>4.4666666666666667E-2</v>
          </cell>
          <cell r="AV159">
            <v>6.9999999999999993E-2</v>
          </cell>
          <cell r="AW159">
            <v>9.4666666666666677E-2</v>
          </cell>
        </row>
        <row r="160">
          <cell r="AO160">
            <v>-1.3666666666666667E-2</v>
          </cell>
          <cell r="AP160">
            <v>-5.9999999999999993E-3</v>
          </cell>
          <cell r="AQ160">
            <v>1.3333333333333333E-3</v>
          </cell>
          <cell r="AR160">
            <v>1.3999999999999999E-2</v>
          </cell>
          <cell r="AS160">
            <v>1.7666666666666667E-2</v>
          </cell>
          <cell r="AT160">
            <v>3.266666666666667E-2</v>
          </cell>
          <cell r="AU160">
            <v>4.4333333333333336E-2</v>
          </cell>
          <cell r="AV160">
            <v>7.0666666666666669E-2</v>
          </cell>
          <cell r="AW160">
            <v>9.4333333333333338E-2</v>
          </cell>
        </row>
        <row r="161">
          <cell r="AO161">
            <v>-1.1999999999999999E-2</v>
          </cell>
          <cell r="AP161">
            <v>-5.3333333333333332E-3</v>
          </cell>
          <cell r="AQ161">
            <v>2E-3</v>
          </cell>
          <cell r="AR161">
            <v>1.4666666666666666E-2</v>
          </cell>
          <cell r="AS161">
            <v>1.8000000000000002E-2</v>
          </cell>
          <cell r="AT161">
            <v>3.266666666666667E-2</v>
          </cell>
          <cell r="AU161">
            <v>4.5000000000000005E-2</v>
          </cell>
          <cell r="AV161">
            <v>7.0999999999999994E-2</v>
          </cell>
          <cell r="AW161">
            <v>9.4333333333333338E-2</v>
          </cell>
        </row>
        <row r="162">
          <cell r="AO162">
            <v>-9.0000000000000011E-3</v>
          </cell>
          <cell r="AP162">
            <v>-2.6666666666666666E-3</v>
          </cell>
          <cell r="AQ162">
            <v>4.3333333333333323E-3</v>
          </cell>
          <cell r="AR162">
            <v>1.6666666666666666E-2</v>
          </cell>
          <cell r="AS162">
            <v>0.02</v>
          </cell>
          <cell r="AT162">
            <v>3.4333333333333334E-2</v>
          </cell>
          <cell r="AU162">
            <v>4.6666666666666669E-2</v>
          </cell>
          <cell r="AV162">
            <v>7.2333333333333319E-2</v>
          </cell>
          <cell r="AW162">
            <v>9.5333333333333339E-2</v>
          </cell>
        </row>
        <row r="163">
          <cell r="AO163">
            <v>-7.6666666666666662E-3</v>
          </cell>
          <cell r="AP163">
            <v>-1.3333333333333337E-3</v>
          </cell>
          <cell r="AQ163">
            <v>5.6666666666666671E-3</v>
          </cell>
          <cell r="AR163">
            <v>1.7666666666666667E-2</v>
          </cell>
          <cell r="AS163">
            <v>2.0666666666666667E-2</v>
          </cell>
          <cell r="AT163">
            <v>3.5000000000000003E-2</v>
          </cell>
          <cell r="AU163">
            <v>4.766666666666667E-2</v>
          </cell>
          <cell r="AV163">
            <v>7.2666666666666657E-2</v>
          </cell>
          <cell r="AW163">
            <v>9.5333333333333339E-2</v>
          </cell>
        </row>
        <row r="164">
          <cell r="AO164">
            <v>-0.01</v>
          </cell>
          <cell r="AP164">
            <v>-3.333333333333334E-3</v>
          </cell>
          <cell r="AQ164">
            <v>3.666666666666667E-3</v>
          </cell>
          <cell r="AR164">
            <v>1.5666666666666666E-2</v>
          </cell>
          <cell r="AS164">
            <v>1.9E-2</v>
          </cell>
          <cell r="AT164">
            <v>3.3333333333333333E-2</v>
          </cell>
          <cell r="AU164">
            <v>4.6000000000000006E-2</v>
          </cell>
          <cell r="AV164">
            <v>7.0999999999999994E-2</v>
          </cell>
          <cell r="AW164">
            <v>9.3333333333333338E-2</v>
          </cell>
        </row>
        <row r="165">
          <cell r="AO165">
            <v>-1.2999999999999999E-2</v>
          </cell>
          <cell r="AP165">
            <v>-6.3333333333333332E-3</v>
          </cell>
          <cell r="AQ165">
            <v>1.3333333333333333E-3</v>
          </cell>
          <cell r="AR165">
            <v>1.3333333333333331E-2</v>
          </cell>
          <cell r="AS165">
            <v>1.6666666666666666E-2</v>
          </cell>
          <cell r="AT165">
            <v>3.1E-2</v>
          </cell>
          <cell r="AU165">
            <v>4.3666666666666666E-2</v>
          </cell>
          <cell r="AV165">
            <v>6.8666666666666668E-2</v>
          </cell>
          <cell r="AW165">
            <v>9.0666666666666673E-2</v>
          </cell>
        </row>
        <row r="166">
          <cell r="AO166">
            <v>-1.4666666666666666E-2</v>
          </cell>
          <cell r="AP166">
            <v>-8.3333333333333332E-3</v>
          </cell>
          <cell r="AQ166">
            <v>-3.3333333333333365E-4</v>
          </cell>
          <cell r="AR166">
            <v>1.1333333333333334E-2</v>
          </cell>
          <cell r="AS166">
            <v>1.4666666666666666E-2</v>
          </cell>
          <cell r="AT166">
            <v>2.9333333333333333E-2</v>
          </cell>
          <cell r="AU166">
            <v>4.2333333333333334E-2</v>
          </cell>
          <cell r="AV166">
            <v>6.6666666666666666E-2</v>
          </cell>
          <cell r="AW166">
            <v>8.8000000000000009E-2</v>
          </cell>
        </row>
        <row r="167">
          <cell r="AO167">
            <v>-1.5333333333333332E-2</v>
          </cell>
          <cell r="AP167">
            <v>-8.666666666666668E-3</v>
          </cell>
          <cell r="AQ167">
            <v>-1.3333333333333333E-3</v>
          </cell>
          <cell r="AR167">
            <v>1.0666666666666666E-2</v>
          </cell>
          <cell r="AS167">
            <v>1.3666666666666666E-2</v>
          </cell>
          <cell r="AT167">
            <v>2.8333333333333332E-2</v>
          </cell>
          <cell r="AU167">
            <v>4.1333333333333333E-2</v>
          </cell>
          <cell r="AV167">
            <v>6.533333333333334E-2</v>
          </cell>
          <cell r="AW167">
            <v>8.666666666666667E-2</v>
          </cell>
        </row>
        <row r="168">
          <cell r="AO168">
            <v>-1.5333333333333332E-2</v>
          </cell>
          <cell r="AP168">
            <v>-8.666666666666668E-3</v>
          </cell>
          <cell r="AQ168">
            <v>-1.3333333333333333E-3</v>
          </cell>
          <cell r="AR168">
            <v>1.0666666666666666E-2</v>
          </cell>
          <cell r="AS168">
            <v>1.3333333333333331E-2</v>
          </cell>
          <cell r="AT168">
            <v>2.7999999999999997E-2</v>
          </cell>
          <cell r="AU168">
            <v>4.1000000000000002E-2</v>
          </cell>
          <cell r="AV168">
            <v>6.4666666666666664E-2</v>
          </cell>
          <cell r="AW168">
            <v>8.6333333333333331E-2</v>
          </cell>
        </row>
        <row r="169">
          <cell r="AO169">
            <v>-1.4999999999999999E-2</v>
          </cell>
          <cell r="AP169">
            <v>-8.666666666666668E-3</v>
          </cell>
          <cell r="AQ169">
            <v>-1.3333333333333333E-3</v>
          </cell>
          <cell r="AR169">
            <v>1.1000000000000001E-2</v>
          </cell>
          <cell r="AS169">
            <v>1.3000000000000003E-2</v>
          </cell>
          <cell r="AT169">
            <v>2.7666666666666662E-2</v>
          </cell>
          <cell r="AU169">
            <v>4.0666666666666663E-2</v>
          </cell>
          <cell r="AV169">
            <v>6.433333333333334E-2</v>
          </cell>
          <cell r="AW169">
            <v>8.5666666666666669E-2</v>
          </cell>
        </row>
        <row r="170">
          <cell r="AO170">
            <v>-1.4666666666666666E-2</v>
          </cell>
          <cell r="AP170">
            <v>-8.666666666666668E-3</v>
          </cell>
          <cell r="AQ170">
            <v>-1.3333333333333333E-3</v>
          </cell>
          <cell r="AR170">
            <v>1.0333333333333333E-2</v>
          </cell>
          <cell r="AS170">
            <v>1.3333333333333334E-2</v>
          </cell>
          <cell r="AT170">
            <v>2.7666666666666662E-2</v>
          </cell>
          <cell r="AU170">
            <v>4.0333333333333332E-2</v>
          </cell>
          <cell r="AV170">
            <v>6.3666666666666663E-2</v>
          </cell>
          <cell r="AW170">
            <v>8.5000000000000006E-2</v>
          </cell>
        </row>
        <row r="171">
          <cell r="AO171">
            <v>-1.3999999999999999E-2</v>
          </cell>
          <cell r="AP171">
            <v>-8.3333333333333332E-3</v>
          </cell>
          <cell r="AQ171">
            <v>-9.999999999999998E-4</v>
          </cell>
          <cell r="AR171">
            <v>1.0666666666666666E-2</v>
          </cell>
          <cell r="AS171">
            <v>1.3333333333333334E-2</v>
          </cell>
          <cell r="AT171">
            <v>2.7333333333333331E-2</v>
          </cell>
          <cell r="AU171">
            <v>3.9666666666666663E-2</v>
          </cell>
          <cell r="AV171">
            <v>6.3666666666666663E-2</v>
          </cell>
          <cell r="AW171">
            <v>8.4666666666666668E-2</v>
          </cell>
        </row>
        <row r="172">
          <cell r="AO172">
            <v>-1.3999999999999999E-2</v>
          </cell>
          <cell r="AP172">
            <v>-7.6666666666666662E-3</v>
          </cell>
          <cell r="AQ172">
            <v>-9.999999999999998E-4</v>
          </cell>
          <cell r="AR172">
            <v>1.0666666666666666E-2</v>
          </cell>
          <cell r="AS172">
            <v>1.3333333333333334E-2</v>
          </cell>
          <cell r="AT172">
            <v>2.7E-2</v>
          </cell>
          <cell r="AU172">
            <v>3.9333333333333331E-2</v>
          </cell>
          <cell r="AV172">
            <v>6.3E-2</v>
          </cell>
          <cell r="AW172">
            <v>8.433333333333333E-2</v>
          </cell>
        </row>
        <row r="173">
          <cell r="AO173">
            <v>-1.2999999999999999E-2</v>
          </cell>
          <cell r="AP173">
            <v>-7.3333333333333332E-3</v>
          </cell>
          <cell r="AQ173">
            <v>-6.6666666666666664E-4</v>
          </cell>
          <cell r="AR173">
            <v>1.0666666666666666E-2</v>
          </cell>
          <cell r="AS173">
            <v>1.3666666666666667E-2</v>
          </cell>
          <cell r="AT173">
            <v>2.7E-2</v>
          </cell>
          <cell r="AU173">
            <v>3.9E-2</v>
          </cell>
          <cell r="AV173">
            <v>6.3E-2</v>
          </cell>
          <cell r="AW173">
            <v>8.3666666666666667E-2</v>
          </cell>
        </row>
        <row r="174">
          <cell r="AO174">
            <v>-1.2666666666666666E-2</v>
          </cell>
          <cell r="AP174">
            <v>-6.6666666666666671E-3</v>
          </cell>
          <cell r="AQ174">
            <v>-3.3333333333333365E-4</v>
          </cell>
          <cell r="AR174">
            <v>1.1000000000000001E-2</v>
          </cell>
          <cell r="AS174">
            <v>1.3333333333333334E-2</v>
          </cell>
          <cell r="AT174">
            <v>2.6666666666666668E-2</v>
          </cell>
          <cell r="AU174">
            <v>3.8666666666666662E-2</v>
          </cell>
          <cell r="AV174">
            <v>6.2666666666666662E-2</v>
          </cell>
          <cell r="AW174">
            <v>8.3000000000000004E-2</v>
          </cell>
        </row>
        <row r="175">
          <cell r="AO175">
            <v>-1.2666666666666666E-2</v>
          </cell>
          <cell r="AP175">
            <v>-6.6666666666666671E-3</v>
          </cell>
          <cell r="AQ175">
            <v>-3.3333333333333365E-4</v>
          </cell>
          <cell r="AR175">
            <v>1.1000000000000001E-2</v>
          </cell>
          <cell r="AS175">
            <v>1.3666666666666667E-2</v>
          </cell>
          <cell r="AT175">
            <v>2.7E-2</v>
          </cell>
          <cell r="AU175">
            <v>3.8333333333333337E-2</v>
          </cell>
          <cell r="AV175">
            <v>6.2666666666666662E-2</v>
          </cell>
          <cell r="AW175">
            <v>8.2666666666666666E-2</v>
          </cell>
        </row>
        <row r="176">
          <cell r="AO176">
            <v>-1.1666666666666665E-2</v>
          </cell>
          <cell r="AP176">
            <v>-5.9999999999999993E-3</v>
          </cell>
          <cell r="AQ176">
            <v>0</v>
          </cell>
          <cell r="AR176">
            <v>1.1000000000000001E-2</v>
          </cell>
          <cell r="AS176">
            <v>1.4E-2</v>
          </cell>
          <cell r="AT176">
            <v>2.6666666666666668E-2</v>
          </cell>
          <cell r="AU176">
            <v>3.7999999999999999E-2</v>
          </cell>
          <cell r="AV176">
            <v>6.2333333333333331E-2</v>
          </cell>
          <cell r="AW176">
            <v>8.2666666666666666E-2</v>
          </cell>
        </row>
        <row r="177">
          <cell r="AO177">
            <v>-1.2666666666666666E-2</v>
          </cell>
          <cell r="AP177">
            <v>-5.9999999999999993E-3</v>
          </cell>
          <cell r="AQ177">
            <v>-3.3333333333333365E-4</v>
          </cell>
          <cell r="AR177">
            <v>1.0333333333333333E-2</v>
          </cell>
          <cell r="AS177">
            <v>1.3333333333333334E-2</v>
          </cell>
          <cell r="AT177">
            <v>2.5666666666666667E-2</v>
          </cell>
          <cell r="AU177">
            <v>3.7333333333333336E-2</v>
          </cell>
          <cell r="AV177">
            <v>6.0999999999999999E-2</v>
          </cell>
          <cell r="AW177">
            <v>8.1666666666666665E-2</v>
          </cell>
        </row>
        <row r="178">
          <cell r="AO178">
            <v>-1.2999999999999999E-2</v>
          </cell>
          <cell r="AP178">
            <v>-5.6666666666666671E-3</v>
          </cell>
          <cell r="AQ178">
            <v>-1.0000000000000002E-3</v>
          </cell>
          <cell r="AR178">
            <v>0.01</v>
          </cell>
          <cell r="AS178">
            <v>1.2666666666666666E-2</v>
          </cell>
          <cell r="AT178">
            <v>2.5000000000000005E-2</v>
          </cell>
          <cell r="AU178">
            <v>3.6333333333333336E-2</v>
          </cell>
          <cell r="AV178">
            <v>6.0333333333333329E-2</v>
          </cell>
          <cell r="AW178">
            <v>8.0666666666666664E-2</v>
          </cell>
        </row>
        <row r="179">
          <cell r="AO179">
            <v>-1.3999999999999999E-2</v>
          </cell>
          <cell r="AP179">
            <v>-5.3333333333333332E-3</v>
          </cell>
          <cell r="AQ179">
            <v>-1.3333333333333333E-3</v>
          </cell>
          <cell r="AR179">
            <v>9.6666666666666654E-3</v>
          </cell>
          <cell r="AS179">
            <v>1.1999999999999999E-2</v>
          </cell>
          <cell r="AT179">
            <v>2.4333333333333335E-2</v>
          </cell>
          <cell r="AU179">
            <v>3.5999999999999997E-2</v>
          </cell>
          <cell r="AV179">
            <v>5.9666666666666666E-2</v>
          </cell>
          <cell r="AW179">
            <v>7.9666666666666663E-2</v>
          </cell>
        </row>
        <row r="180">
          <cell r="AO180">
            <v>-1.4666666666666666E-2</v>
          </cell>
          <cell r="AP180">
            <v>-5.9999999999999993E-3</v>
          </cell>
          <cell r="AQ180">
            <v>-2E-3</v>
          </cell>
          <cell r="AR180">
            <v>8.9999999999999993E-3</v>
          </cell>
          <cell r="AS180">
            <v>1.1333333333333334E-2</v>
          </cell>
          <cell r="AT180">
            <v>2.3000000000000003E-2</v>
          </cell>
          <cell r="AU180">
            <v>3.4999999999999996E-2</v>
          </cell>
          <cell r="AV180">
            <v>5.8666666666666666E-2</v>
          </cell>
          <cell r="AW180">
            <v>7.8666666666666663E-2</v>
          </cell>
        </row>
        <row r="181">
          <cell r="AO181">
            <v>-1.4666666666666666E-2</v>
          </cell>
          <cell r="AP181">
            <v>-5.6666666666666671E-3</v>
          </cell>
          <cell r="AQ181">
            <v>-3.0000000000000009E-3</v>
          </cell>
          <cell r="AR181">
            <v>8.6666666666666663E-3</v>
          </cell>
          <cell r="AS181">
            <v>1.1333333333333334E-2</v>
          </cell>
          <cell r="AT181">
            <v>2.2666666666666668E-2</v>
          </cell>
          <cell r="AU181">
            <v>3.4666666666666665E-2</v>
          </cell>
          <cell r="AV181">
            <v>5.7999999999999996E-2</v>
          </cell>
          <cell r="AW181">
            <v>7.8E-2</v>
          </cell>
        </row>
        <row r="182">
          <cell r="AO182">
            <v>-1.4666666666666666E-2</v>
          </cell>
          <cell r="AP182">
            <v>-5.3333333333333332E-3</v>
          </cell>
          <cell r="AQ182">
            <v>-3.0000000000000009E-3</v>
          </cell>
          <cell r="AR182">
            <v>8.333333333333335E-3</v>
          </cell>
          <cell r="AS182">
            <v>1.1000000000000001E-2</v>
          </cell>
          <cell r="AT182">
            <v>2.2000000000000002E-2</v>
          </cell>
          <cell r="AU182">
            <v>3.3666666666666671E-2</v>
          </cell>
          <cell r="AV182">
            <v>5.6999999999999995E-2</v>
          </cell>
          <cell r="AW182">
            <v>7.7333333333333337E-2</v>
          </cell>
        </row>
        <row r="183">
          <cell r="AO183">
            <v>-1.4666666666666666E-2</v>
          </cell>
          <cell r="AP183">
            <v>-5.3333333333333332E-3</v>
          </cell>
          <cell r="AQ183">
            <v>-3.333333333333334E-3</v>
          </cell>
          <cell r="AR183">
            <v>7.666666666666668E-3</v>
          </cell>
          <cell r="AS183">
            <v>1.0333333333333332E-2</v>
          </cell>
          <cell r="AT183">
            <v>2.1666666666666667E-2</v>
          </cell>
          <cell r="AU183">
            <v>3.3666666666666671E-2</v>
          </cell>
          <cell r="AV183">
            <v>5.6666666666666664E-2</v>
          </cell>
          <cell r="AW183">
            <v>7.6999999999999999E-2</v>
          </cell>
        </row>
        <row r="184">
          <cell r="AO184">
            <v>-1.4666666666666666E-2</v>
          </cell>
          <cell r="AP184">
            <v>-4.6666666666666662E-3</v>
          </cell>
          <cell r="AQ184">
            <v>-3.333333333333334E-3</v>
          </cell>
          <cell r="AR184">
            <v>7.666666666666668E-3</v>
          </cell>
          <cell r="AS184">
            <v>1.0666666666666666E-2</v>
          </cell>
          <cell r="AT184">
            <v>2.1333333333333333E-2</v>
          </cell>
          <cell r="AU184">
            <v>3.3333333333333333E-2</v>
          </cell>
          <cell r="AV184">
            <v>5.6333333333333326E-2</v>
          </cell>
          <cell r="AW184">
            <v>7.6666666666666675E-2</v>
          </cell>
        </row>
        <row r="185">
          <cell r="AO185">
            <v>-1.4666666666666666E-2</v>
          </cell>
          <cell r="AP185">
            <v>-4.3333333333333323E-3</v>
          </cell>
          <cell r="AQ185">
            <v>-3.333333333333334E-3</v>
          </cell>
          <cell r="AR185">
            <v>6.3333333333333332E-3</v>
          </cell>
          <cell r="AS185">
            <v>1.0333333333333335E-2</v>
          </cell>
          <cell r="AT185">
            <v>2.1333333333333333E-2</v>
          </cell>
          <cell r="AU185">
            <v>3.3000000000000002E-2</v>
          </cell>
          <cell r="AV185">
            <v>5.4999999999999993E-2</v>
          </cell>
          <cell r="AW185">
            <v>7.5999999999999998E-2</v>
          </cell>
        </row>
        <row r="186">
          <cell r="AO186">
            <v>-1.4333333333333332E-2</v>
          </cell>
          <cell r="AP186">
            <v>-4.3333333333333323E-3</v>
          </cell>
          <cell r="AQ186">
            <v>-3.333333333333334E-3</v>
          </cell>
          <cell r="AR186">
            <v>5.9999999999999993E-3</v>
          </cell>
          <cell r="AS186">
            <v>1.0333333333333335E-2</v>
          </cell>
          <cell r="AT186">
            <v>2.1000000000000001E-2</v>
          </cell>
          <cell r="AU186">
            <v>3.3000000000000002E-2</v>
          </cell>
          <cell r="AV186">
            <v>5.4999999999999993E-2</v>
          </cell>
          <cell r="AW186">
            <v>7.5999999999999998E-2</v>
          </cell>
        </row>
        <row r="187">
          <cell r="AO187">
            <v>-1.3999999999999999E-2</v>
          </cell>
          <cell r="AP187">
            <v>-3.6666666666666666E-3</v>
          </cell>
          <cell r="AQ187">
            <v>-3.6666666666666675E-3</v>
          </cell>
          <cell r="AR187">
            <v>6.3333333333333332E-3</v>
          </cell>
          <cell r="AS187">
            <v>0.01</v>
          </cell>
          <cell r="AT187">
            <v>2.0666666666666667E-2</v>
          </cell>
          <cell r="AU187">
            <v>3.266666666666667E-2</v>
          </cell>
          <cell r="AV187">
            <v>5.4666666666666662E-2</v>
          </cell>
          <cell r="AW187">
            <v>7.5333333333333335E-2</v>
          </cell>
        </row>
        <row r="188">
          <cell r="AO188">
            <v>-1.3666666666666667E-2</v>
          </cell>
          <cell r="AP188">
            <v>-3.0000000000000005E-3</v>
          </cell>
          <cell r="AQ188">
            <v>-3.0000000000000005E-3</v>
          </cell>
          <cell r="AR188">
            <v>6.6666666666666671E-3</v>
          </cell>
          <cell r="AS188">
            <v>1.0333333333333335E-2</v>
          </cell>
          <cell r="AT188">
            <v>2.1000000000000001E-2</v>
          </cell>
          <cell r="AU188">
            <v>3.266666666666667E-2</v>
          </cell>
          <cell r="AV188">
            <v>5.4333333333333324E-2</v>
          </cell>
          <cell r="AW188">
            <v>7.4999999999999997E-2</v>
          </cell>
        </row>
        <row r="189">
          <cell r="AO189">
            <v>-1.3666666666666667E-2</v>
          </cell>
          <cell r="AP189">
            <v>-2.6666666666666666E-3</v>
          </cell>
          <cell r="AQ189">
            <v>-3.333333333333334E-3</v>
          </cell>
          <cell r="AR189">
            <v>6.3333333333333332E-3</v>
          </cell>
          <cell r="AS189">
            <v>1.0333333333333335E-2</v>
          </cell>
          <cell r="AT189">
            <v>2.1000000000000001E-2</v>
          </cell>
          <cell r="AU189">
            <v>3.266666666666667E-2</v>
          </cell>
          <cell r="AV189">
            <v>5.3666666666666668E-2</v>
          </cell>
          <cell r="AW189">
            <v>7.4666666666666673E-2</v>
          </cell>
        </row>
        <row r="190">
          <cell r="AO190">
            <v>-1.2999999999999999E-2</v>
          </cell>
          <cell r="AP190">
            <v>-2.3333333333333335E-3</v>
          </cell>
          <cell r="AQ190">
            <v>-3.0000000000000005E-3</v>
          </cell>
          <cell r="AR190">
            <v>6.3333333333333332E-3</v>
          </cell>
          <cell r="AS190">
            <v>1.0333333333333335E-2</v>
          </cell>
          <cell r="AT190">
            <v>2.1000000000000001E-2</v>
          </cell>
          <cell r="AU190">
            <v>3.2999999999999995E-2</v>
          </cell>
          <cell r="AV190">
            <v>5.3333333333333337E-2</v>
          </cell>
          <cell r="AW190">
            <v>7.4333333333333335E-2</v>
          </cell>
        </row>
        <row r="191">
          <cell r="AO191">
            <v>-1.2333333333333333E-2</v>
          </cell>
          <cell r="AP191">
            <v>-1.6666666666666663E-3</v>
          </cell>
          <cell r="AQ191">
            <v>-2.6666666666666666E-3</v>
          </cell>
          <cell r="AR191">
            <v>7.3333333333333332E-3</v>
          </cell>
          <cell r="AS191">
            <v>1.0666666666666666E-2</v>
          </cell>
          <cell r="AT191">
            <v>2.0666666666666667E-2</v>
          </cell>
          <cell r="AU191">
            <v>3.2666666666666663E-2</v>
          </cell>
          <cell r="AV191">
            <v>5.3333333333333337E-2</v>
          </cell>
          <cell r="AW191">
            <v>7.4666666666666673E-2</v>
          </cell>
        </row>
        <row r="192">
          <cell r="AO192">
            <v>-1.1999999999999999E-2</v>
          </cell>
          <cell r="AP192">
            <v>-1.3333333333333331E-3</v>
          </cell>
          <cell r="AQ192">
            <v>-2.3333333333333331E-3</v>
          </cell>
          <cell r="AR192">
            <v>7.3333333333333332E-3</v>
          </cell>
          <cell r="AS192">
            <v>1.1000000000000001E-2</v>
          </cell>
          <cell r="AT192">
            <v>2.1000000000000001E-2</v>
          </cell>
          <cell r="AU192">
            <v>3.2999999999999995E-2</v>
          </cell>
          <cell r="AV192">
            <v>5.2999999999999999E-2</v>
          </cell>
          <cell r="AW192">
            <v>7.4333333333333335E-2</v>
          </cell>
        </row>
        <row r="193">
          <cell r="AO193">
            <v>-1.1000000000000001E-2</v>
          </cell>
          <cell r="AP193">
            <v>-6.6666666666666664E-4</v>
          </cell>
          <cell r="AQ193">
            <v>-2E-3</v>
          </cell>
          <cell r="AR193">
            <v>7.6666666666666662E-3</v>
          </cell>
          <cell r="AS193">
            <v>1.1000000000000001E-2</v>
          </cell>
          <cell r="AT193">
            <v>2.1333333333333333E-2</v>
          </cell>
          <cell r="AU193">
            <v>3.2999999999999995E-2</v>
          </cell>
          <cell r="AV193">
            <v>5.2666666666666667E-2</v>
          </cell>
          <cell r="AW193">
            <v>7.4333333333333335E-2</v>
          </cell>
        </row>
        <row r="194">
          <cell r="AO194">
            <v>-1.1000000000000001E-2</v>
          </cell>
          <cell r="AP194">
            <v>0</v>
          </cell>
          <cell r="AQ194">
            <v>-2E-3</v>
          </cell>
          <cell r="AR194">
            <v>7.3333333333333332E-3</v>
          </cell>
          <cell r="AS194">
            <v>1.1333333333333334E-2</v>
          </cell>
          <cell r="AT194">
            <v>2.1333333333333333E-2</v>
          </cell>
          <cell r="AU194">
            <v>3.2999999999999995E-2</v>
          </cell>
          <cell r="AV194">
            <v>5.2666666666666667E-2</v>
          </cell>
          <cell r="AW194">
            <v>7.3999999999999996E-2</v>
          </cell>
        </row>
        <row r="195">
          <cell r="AO195">
            <v>-0.01</v>
          </cell>
          <cell r="AP195">
            <v>6.6666666666666664E-4</v>
          </cell>
          <cell r="AQ195">
            <v>-1.666666666666667E-3</v>
          </cell>
          <cell r="AR195">
            <v>7.6666666666666662E-3</v>
          </cell>
          <cell r="AS195">
            <v>1.1666666666666667E-2</v>
          </cell>
          <cell r="AT195">
            <v>2.1333333333333333E-2</v>
          </cell>
          <cell r="AU195">
            <v>3.3333333333333333E-2</v>
          </cell>
          <cell r="AV195">
            <v>5.2333333333333336E-2</v>
          </cell>
          <cell r="AW195">
            <v>7.3999999999999996E-2</v>
          </cell>
        </row>
        <row r="196">
          <cell r="AO196">
            <v>-1.1000000000000001E-2</v>
          </cell>
          <cell r="AP196">
            <v>3.3333333333333332E-4</v>
          </cell>
          <cell r="AQ196">
            <v>-2E-3</v>
          </cell>
          <cell r="AR196">
            <v>7.0000000000000001E-3</v>
          </cell>
          <cell r="AS196">
            <v>1.0666666666666666E-2</v>
          </cell>
          <cell r="AT196">
            <v>2.1000000000000001E-2</v>
          </cell>
          <cell r="AU196">
            <v>3.2666666666666663E-2</v>
          </cell>
          <cell r="AV196">
            <v>5.1666666666666666E-2</v>
          </cell>
          <cell r="AW196">
            <v>7.3333333333333334E-2</v>
          </cell>
        </row>
        <row r="197">
          <cell r="AO197">
            <v>-1.1666666666666667E-2</v>
          </cell>
          <cell r="AP197">
            <v>0</v>
          </cell>
          <cell r="AQ197">
            <v>-2.6666666666666666E-3</v>
          </cell>
          <cell r="AR197">
            <v>6.3333333333333332E-3</v>
          </cell>
          <cell r="AS197">
            <v>0.01</v>
          </cell>
          <cell r="AT197">
            <v>0.02</v>
          </cell>
          <cell r="AU197">
            <v>3.1666666666666669E-2</v>
          </cell>
          <cell r="AV197">
            <v>5.0999999999999997E-2</v>
          </cell>
          <cell r="AW197">
            <v>7.2333333333333333E-2</v>
          </cell>
        </row>
        <row r="198">
          <cell r="AO198">
            <v>-1.1999999999999999E-2</v>
          </cell>
          <cell r="AP198">
            <v>-3.3333333333333305E-4</v>
          </cell>
          <cell r="AQ198">
            <v>-3.3333333333333335E-3</v>
          </cell>
          <cell r="AR198">
            <v>5.3333333333333332E-3</v>
          </cell>
          <cell r="AS198">
            <v>9.3333333333333341E-3</v>
          </cell>
          <cell r="AT198">
            <v>1.9666666666666666E-2</v>
          </cell>
          <cell r="AU198">
            <v>3.1333333333333331E-2</v>
          </cell>
          <cell r="AV198">
            <v>4.9999999999999996E-2</v>
          </cell>
          <cell r="AW198">
            <v>7.1333333333333332E-2</v>
          </cell>
        </row>
        <row r="199">
          <cell r="AO199">
            <v>-1.2999999999999999E-2</v>
          </cell>
          <cell r="AP199">
            <v>-1.3333333333333333E-3</v>
          </cell>
          <cell r="AQ199">
            <v>-4.000000000000001E-3</v>
          </cell>
          <cell r="AR199">
            <v>5.0000000000000001E-3</v>
          </cell>
          <cell r="AS199">
            <v>8.9999999999999993E-3</v>
          </cell>
          <cell r="AT199">
            <v>1.8666666666666668E-2</v>
          </cell>
          <cell r="AU199">
            <v>3.0333333333333337E-2</v>
          </cell>
          <cell r="AV199">
            <v>4.8999999999999995E-2</v>
          </cell>
          <cell r="AW199">
            <v>7.0999999999999994E-2</v>
          </cell>
        </row>
        <row r="200">
          <cell r="AO200">
            <v>-1.3666666666666667E-2</v>
          </cell>
          <cell r="AP200">
            <v>-1.6666666666666668E-3</v>
          </cell>
          <cell r="AQ200">
            <v>-4.6666666666666662E-3</v>
          </cell>
          <cell r="AR200">
            <v>4.3333333333333323E-3</v>
          </cell>
          <cell r="AS200">
            <v>8.0000000000000002E-3</v>
          </cell>
          <cell r="AT200">
            <v>1.7999999999999999E-2</v>
          </cell>
          <cell r="AU200">
            <v>2.9333333333333336E-2</v>
          </cell>
          <cell r="AV200">
            <v>4.8333333333333332E-2</v>
          </cell>
          <cell r="AW200">
            <v>6.9666666666666668E-2</v>
          </cell>
        </row>
        <row r="201">
          <cell r="AO201">
            <v>-1.3999999999999999E-2</v>
          </cell>
          <cell r="AP201">
            <v>-1.6666666666666668E-3</v>
          </cell>
          <cell r="AQ201">
            <v>-4.9999999999999984E-3</v>
          </cell>
          <cell r="AR201">
            <v>4.0000000000000001E-3</v>
          </cell>
          <cell r="AS201">
            <v>8.0000000000000002E-3</v>
          </cell>
          <cell r="AT201">
            <v>1.7999999999999999E-2</v>
          </cell>
          <cell r="AU201">
            <v>2.9333333333333336E-2</v>
          </cell>
          <cell r="AV201">
            <v>4.8333333333333332E-2</v>
          </cell>
          <cell r="AW201">
            <v>6.9666666666666668E-2</v>
          </cell>
        </row>
        <row r="202">
          <cell r="AO202">
            <v>-1.3999999999999999E-2</v>
          </cell>
          <cell r="AP202">
            <v>-1.6666666666666668E-3</v>
          </cell>
          <cell r="AQ202">
            <v>-4.6666666666666662E-3</v>
          </cell>
          <cell r="AR202">
            <v>4.0000000000000001E-3</v>
          </cell>
          <cell r="AS202">
            <v>7.6666666666666662E-3</v>
          </cell>
          <cell r="AT202">
            <v>1.7999999999999999E-2</v>
          </cell>
          <cell r="AU202">
            <v>2.9333333333333336E-2</v>
          </cell>
          <cell r="AV202">
            <v>4.8000000000000008E-2</v>
          </cell>
          <cell r="AW202">
            <v>6.9333333333333344E-2</v>
          </cell>
        </row>
        <row r="203">
          <cell r="AO203">
            <v>-1.3999999999999999E-2</v>
          </cell>
          <cell r="AP203">
            <v>-1.6666666666666668E-3</v>
          </cell>
          <cell r="AQ203">
            <v>-4.6666666666666662E-3</v>
          </cell>
          <cell r="AR203">
            <v>3.333333333333334E-3</v>
          </cell>
          <cell r="AS203">
            <v>7.6666666666666662E-3</v>
          </cell>
          <cell r="AT203">
            <v>1.7333333333333333E-2</v>
          </cell>
          <cell r="AU203">
            <v>2.9000000000000001E-2</v>
          </cell>
          <cell r="AV203">
            <v>4.766666666666667E-2</v>
          </cell>
          <cell r="AW203">
            <v>6.8666666666666668E-2</v>
          </cell>
        </row>
        <row r="204">
          <cell r="AO204">
            <v>-1.4333333333333332E-2</v>
          </cell>
          <cell r="AP204">
            <v>-1.9999999999999996E-3</v>
          </cell>
          <cell r="AQ204">
            <v>-5.3333333333333323E-3</v>
          </cell>
          <cell r="AR204">
            <v>3.0000000000000005E-3</v>
          </cell>
          <cell r="AS204">
            <v>7.6666666666666662E-3</v>
          </cell>
          <cell r="AT204">
            <v>1.7333333333333333E-2</v>
          </cell>
          <cell r="AU204">
            <v>2.866666666666667E-2</v>
          </cell>
          <cell r="AV204">
            <v>4.7333333333333338E-2</v>
          </cell>
          <cell r="AW204">
            <v>6.8666666666666668E-2</v>
          </cell>
        </row>
        <row r="205">
          <cell r="AO205">
            <v>-1.4333333333333332E-2</v>
          </cell>
          <cell r="AP205">
            <v>-1.9999999999999996E-3</v>
          </cell>
          <cell r="AQ205">
            <v>-5.3333333333333323E-3</v>
          </cell>
          <cell r="AR205">
            <v>2.6666666666666666E-3</v>
          </cell>
          <cell r="AS205">
            <v>7.3333333333333349E-3</v>
          </cell>
          <cell r="AT205">
            <v>1.7000000000000001E-2</v>
          </cell>
          <cell r="AU205">
            <v>2.8333333333333335E-2</v>
          </cell>
          <cell r="AV205">
            <v>4.7333333333333338E-2</v>
          </cell>
          <cell r="AW205">
            <v>6.8333333333333343E-2</v>
          </cell>
        </row>
        <row r="206">
          <cell r="AO206">
            <v>-1.4333333333333332E-2</v>
          </cell>
          <cell r="AP206">
            <v>-2.3333333333333331E-3</v>
          </cell>
          <cell r="AQ206">
            <v>-5.3333333333333323E-3</v>
          </cell>
          <cell r="AR206">
            <v>2.3333333333333344E-3</v>
          </cell>
          <cell r="AS206">
            <v>7.3333333333333349E-3</v>
          </cell>
          <cell r="AT206">
            <v>1.7000000000000001E-2</v>
          </cell>
          <cell r="AU206">
            <v>2.8333333333333335E-2</v>
          </cell>
          <cell r="AV206">
            <v>4.7000000000000007E-2</v>
          </cell>
          <cell r="AW206">
            <v>6.8333333333333343E-2</v>
          </cell>
        </row>
        <row r="207">
          <cell r="AO207">
            <v>-1.4333333333333332E-2</v>
          </cell>
          <cell r="AP207">
            <v>-2.3333333333333331E-3</v>
          </cell>
          <cell r="AQ207">
            <v>-5.3333333333333323E-3</v>
          </cell>
          <cell r="AR207">
            <v>2.3333333333333344E-3</v>
          </cell>
          <cell r="AS207">
            <v>7.3333333333333349E-3</v>
          </cell>
          <cell r="AT207">
            <v>1.7000000000000001E-2</v>
          </cell>
          <cell r="AU207">
            <v>2.8000000000000001E-2</v>
          </cell>
          <cell r="AV207">
            <v>4.7000000000000007E-2</v>
          </cell>
          <cell r="AW207">
            <v>6.7666666666666667E-2</v>
          </cell>
        </row>
        <row r="208">
          <cell r="AO208">
            <v>-1.4333333333333332E-2</v>
          </cell>
          <cell r="AP208">
            <v>-2.9999999999999996E-3</v>
          </cell>
          <cell r="AQ208">
            <v>-5.6666666666666662E-3</v>
          </cell>
          <cell r="AR208">
            <v>2.0000000000000005E-3</v>
          </cell>
          <cell r="AS208">
            <v>7.3333333333333349E-3</v>
          </cell>
          <cell r="AT208">
            <v>1.6666666666666666E-2</v>
          </cell>
          <cell r="AU208">
            <v>2.8000000000000001E-2</v>
          </cell>
          <cell r="AV208">
            <v>4.6666666666666669E-2</v>
          </cell>
          <cell r="AW208">
            <v>6.7666666666666667E-2</v>
          </cell>
        </row>
        <row r="209">
          <cell r="AO209">
            <v>-1.4333333333333332E-2</v>
          </cell>
          <cell r="AP209">
            <v>-2.9999999999999996E-3</v>
          </cell>
          <cell r="AQ209">
            <v>-5.9999999999999993E-3</v>
          </cell>
          <cell r="AR209">
            <v>1.666666666666667E-3</v>
          </cell>
          <cell r="AS209">
            <v>6.666666666666668E-3</v>
          </cell>
          <cell r="AT209">
            <v>1.6666666666666666E-2</v>
          </cell>
          <cell r="AU209">
            <v>2.7333333333333334E-2</v>
          </cell>
          <cell r="AV209">
            <v>4.6333333333333337E-2</v>
          </cell>
          <cell r="AW209">
            <v>6.7000000000000004E-2</v>
          </cell>
        </row>
        <row r="210">
          <cell r="AO210">
            <v>-1.4333333333333332E-2</v>
          </cell>
          <cell r="AP210">
            <v>-3.3333333333333335E-3</v>
          </cell>
          <cell r="AQ210">
            <v>-5.3333333333333332E-3</v>
          </cell>
          <cell r="AR210">
            <v>1.3333333333333333E-3</v>
          </cell>
          <cell r="AS210">
            <v>7.0000000000000019E-3</v>
          </cell>
          <cell r="AT210">
            <v>1.6666666666666666E-2</v>
          </cell>
          <cell r="AU210">
            <v>2.8000000000000001E-2</v>
          </cell>
          <cell r="AV210">
            <v>4.6666666666666669E-2</v>
          </cell>
          <cell r="AW210">
            <v>6.7000000000000004E-2</v>
          </cell>
        </row>
        <row r="211">
          <cell r="AO211">
            <v>-1.4333333333333332E-2</v>
          </cell>
          <cell r="AP211">
            <v>-3.3333333333333335E-3</v>
          </cell>
          <cell r="AQ211">
            <v>-5.3333333333333332E-3</v>
          </cell>
          <cell r="AR211">
            <v>1.3333333333333333E-3</v>
          </cell>
          <cell r="AS211">
            <v>7.0000000000000019E-3</v>
          </cell>
          <cell r="AT211">
            <v>1.6666666666666666E-2</v>
          </cell>
          <cell r="AU211">
            <v>2.8000000000000001E-2</v>
          </cell>
          <cell r="AV211">
            <v>4.6666666666666669E-2</v>
          </cell>
          <cell r="AW211">
            <v>6.6666666666666666E-2</v>
          </cell>
        </row>
        <row r="212">
          <cell r="AO212">
            <v>-1.4333333333333332E-2</v>
          </cell>
          <cell r="AP212">
            <v>-3.6666666666666666E-3</v>
          </cell>
          <cell r="AQ212">
            <v>-5.6666666666666662E-3</v>
          </cell>
          <cell r="AR212">
            <v>9.999999999999998E-4</v>
          </cell>
          <cell r="AS212">
            <v>6.333333333333334E-3</v>
          </cell>
          <cell r="AT212">
            <v>1.6333333333333335E-2</v>
          </cell>
          <cell r="AU212">
            <v>2.7666666666666669E-2</v>
          </cell>
          <cell r="AV212">
            <v>4.6666666666666669E-2</v>
          </cell>
          <cell r="AW212">
            <v>6.6666666666666666E-2</v>
          </cell>
        </row>
        <row r="213">
          <cell r="AO213">
            <v>-1.4333333333333332E-2</v>
          </cell>
          <cell r="AP213">
            <v>-4.3333333333333323E-3</v>
          </cell>
          <cell r="AQ213">
            <v>-5.3333333333333332E-3</v>
          </cell>
          <cell r="AR213">
            <v>9.999999999999998E-4</v>
          </cell>
          <cell r="AS213">
            <v>6.333333333333334E-3</v>
          </cell>
          <cell r="AT213">
            <v>1.6E-2</v>
          </cell>
          <cell r="AU213">
            <v>2.7666666666666669E-2</v>
          </cell>
          <cell r="AV213">
            <v>4.6666666666666669E-2</v>
          </cell>
          <cell r="AW213">
            <v>6.6666666666666666E-2</v>
          </cell>
        </row>
        <row r="214">
          <cell r="AO214">
            <v>-1.4E-2</v>
          </cell>
          <cell r="AP214">
            <v>-4.3333333333333331E-3</v>
          </cell>
          <cell r="AQ214">
            <v>-5.3333333333333332E-3</v>
          </cell>
          <cell r="AR214">
            <v>9.999999999999998E-4</v>
          </cell>
          <cell r="AS214">
            <v>6.333333333333334E-3</v>
          </cell>
          <cell r="AT214">
            <v>1.6E-2</v>
          </cell>
          <cell r="AU214">
            <v>2.7666666666666669E-2</v>
          </cell>
          <cell r="AV214">
            <v>4.6666666666666669E-2</v>
          </cell>
          <cell r="AW214">
            <v>6.6666666666666666E-2</v>
          </cell>
        </row>
        <row r="215">
          <cell r="AO215">
            <v>-1.3666666666666667E-2</v>
          </cell>
          <cell r="AP215">
            <v>-5.3333333333333332E-3</v>
          </cell>
          <cell r="AQ215">
            <v>-5.3333333333333332E-3</v>
          </cell>
          <cell r="AR215">
            <v>3.3333333333333365E-4</v>
          </cell>
          <cell r="AS215">
            <v>6.333333333333334E-3</v>
          </cell>
          <cell r="AT215">
            <v>1.6E-2</v>
          </cell>
          <cell r="AU215">
            <v>2.7666666666666669E-2</v>
          </cell>
          <cell r="AV215">
            <v>4.6666666666666669E-2</v>
          </cell>
          <cell r="AW215">
            <v>6.6333333333333341E-2</v>
          </cell>
        </row>
        <row r="216">
          <cell r="AO216">
            <v>-1.3666666666666667E-2</v>
          </cell>
          <cell r="AP216">
            <v>-5.6666666666666662E-3</v>
          </cell>
          <cell r="AQ216">
            <v>-5.3333333333333332E-3</v>
          </cell>
          <cell r="AR216">
            <v>3.3333333333333365E-4</v>
          </cell>
          <cell r="AS216">
            <v>6.000000000000001E-3</v>
          </cell>
          <cell r="AT216">
            <v>1.5666666666666666E-2</v>
          </cell>
          <cell r="AU216">
            <v>2.7333333333333334E-2</v>
          </cell>
          <cell r="AV216">
            <v>4.6666666666666669E-2</v>
          </cell>
          <cell r="AW216">
            <v>6.6333333333333341E-2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4FD4-EBA1-4843-8D3B-1DE8ED87F0E6}">
  <dimension ref="A2:H42"/>
  <sheetViews>
    <sheetView zoomScaleNormal="100" workbookViewId="0">
      <selection activeCell="H12" sqref="H12"/>
    </sheetView>
  </sheetViews>
  <sheetFormatPr baseColWidth="10" defaultRowHeight="15" x14ac:dyDescent="0.25"/>
  <cols>
    <col min="3" max="3" width="38.7109375" bestFit="1" customWidth="1"/>
    <col min="4" max="4" width="13.85546875" bestFit="1" customWidth="1"/>
    <col min="5" max="5" width="23.28515625" customWidth="1"/>
    <col min="6" max="6" width="23.140625" customWidth="1"/>
    <col min="7" max="7" width="13" bestFit="1" customWidth="1"/>
    <col min="9" max="9" width="51.5703125" bestFit="1" customWidth="1"/>
  </cols>
  <sheetData>
    <row r="2" spans="1:6" x14ac:dyDescent="0.25">
      <c r="C2" s="5" t="s">
        <v>3</v>
      </c>
      <c r="D2" s="5">
        <v>200</v>
      </c>
      <c r="E2">
        <f>D2/1000</f>
        <v>0.2</v>
      </c>
      <c r="F2" t="s">
        <v>4</v>
      </c>
    </row>
    <row r="4" spans="1:6" x14ac:dyDescent="0.25">
      <c r="C4" t="s">
        <v>18</v>
      </c>
    </row>
    <row r="5" spans="1:6" x14ac:dyDescent="0.25">
      <c r="A5" s="72"/>
      <c r="B5" s="73"/>
      <c r="C5" s="3" t="s">
        <v>1</v>
      </c>
      <c r="D5" s="3" t="s">
        <v>2</v>
      </c>
      <c r="E5" s="3" t="s">
        <v>17</v>
      </c>
      <c r="F5" s="3" t="s">
        <v>19</v>
      </c>
    </row>
    <row r="6" spans="1:6" x14ac:dyDescent="0.25">
      <c r="C6" s="4">
        <v>10</v>
      </c>
      <c r="D6" s="3">
        <f>D$2</f>
        <v>200</v>
      </c>
      <c r="E6" s="13">
        <f>((C6*D6)/1000)/1000</f>
        <v>2E-3</v>
      </c>
      <c r="F6" s="12">
        <f>($F$31*C6/D$23)/1000</f>
        <v>0.28888888888888886</v>
      </c>
    </row>
    <row r="7" spans="1:6" x14ac:dyDescent="0.25">
      <c r="A7" s="72"/>
      <c r="B7" s="73"/>
      <c r="C7" s="4">
        <v>9</v>
      </c>
      <c r="D7" s="3">
        <f t="shared" ref="D7:D8" si="0">D$2</f>
        <v>200</v>
      </c>
      <c r="E7" s="13">
        <f t="shared" ref="E7:E14" si="1">((C7*D7)/1000)/1000</f>
        <v>1.8E-3</v>
      </c>
      <c r="F7" s="12">
        <f t="shared" ref="F7:F14" si="2">($F$31*C7/D$23)/1000</f>
        <v>0.25999999999999995</v>
      </c>
    </row>
    <row r="8" spans="1:6" x14ac:dyDescent="0.25">
      <c r="A8" s="72"/>
      <c r="B8" s="73"/>
      <c r="C8" s="4">
        <v>8</v>
      </c>
      <c r="D8" s="3">
        <f t="shared" si="0"/>
        <v>200</v>
      </c>
      <c r="E8" s="13">
        <f t="shared" si="1"/>
        <v>1.6000000000000001E-3</v>
      </c>
      <c r="F8" s="12">
        <f t="shared" si="2"/>
        <v>0.23111111111111107</v>
      </c>
    </row>
    <row r="9" spans="1:6" x14ac:dyDescent="0.25">
      <c r="A9" s="72"/>
      <c r="B9" s="73"/>
      <c r="C9" s="4">
        <v>7</v>
      </c>
      <c r="D9" s="3">
        <f>D$2</f>
        <v>200</v>
      </c>
      <c r="E9" s="13">
        <f t="shared" si="1"/>
        <v>1.4E-3</v>
      </c>
      <c r="F9" s="12">
        <f t="shared" si="2"/>
        <v>0.20222222222222219</v>
      </c>
    </row>
    <row r="10" spans="1:6" x14ac:dyDescent="0.25">
      <c r="A10" s="72"/>
      <c r="B10" s="73"/>
      <c r="C10" s="4">
        <v>6</v>
      </c>
      <c r="D10" s="3">
        <f t="shared" ref="D10:D14" si="3">D$2</f>
        <v>200</v>
      </c>
      <c r="E10" s="13">
        <f>((C10*D10)/1000)/1000</f>
        <v>1.1999999999999999E-3</v>
      </c>
      <c r="F10" s="12">
        <f>($F$31*C10/D$23)/1000</f>
        <v>0.17333333333333331</v>
      </c>
    </row>
    <row r="11" spans="1:6" x14ac:dyDescent="0.25">
      <c r="A11" s="72"/>
      <c r="B11" s="73"/>
      <c r="C11" s="4">
        <v>5</v>
      </c>
      <c r="D11" s="3">
        <f t="shared" si="3"/>
        <v>200</v>
      </c>
      <c r="E11" s="13">
        <f t="shared" si="1"/>
        <v>1E-3</v>
      </c>
      <c r="F11" s="12">
        <f t="shared" si="2"/>
        <v>0.14444444444444443</v>
      </c>
    </row>
    <row r="12" spans="1:6" x14ac:dyDescent="0.25">
      <c r="A12" s="72"/>
      <c r="B12" s="73"/>
      <c r="C12" s="4">
        <v>4</v>
      </c>
      <c r="D12" s="3">
        <f t="shared" si="3"/>
        <v>200</v>
      </c>
      <c r="E12" s="13">
        <f t="shared" si="1"/>
        <v>8.0000000000000004E-4</v>
      </c>
      <c r="F12" s="12">
        <f t="shared" si="2"/>
        <v>0.11555555555555554</v>
      </c>
    </row>
    <row r="13" spans="1:6" x14ac:dyDescent="0.25">
      <c r="A13" s="72"/>
      <c r="B13" s="73"/>
      <c r="C13" s="4">
        <v>3</v>
      </c>
      <c r="D13" s="3">
        <f t="shared" si="3"/>
        <v>200</v>
      </c>
      <c r="E13" s="13">
        <f t="shared" si="1"/>
        <v>5.9999999999999995E-4</v>
      </c>
      <c r="F13" s="12">
        <f t="shared" si="2"/>
        <v>8.6666666666666656E-2</v>
      </c>
    </row>
    <row r="14" spans="1:6" x14ac:dyDescent="0.25">
      <c r="A14" s="72"/>
      <c r="B14" s="73"/>
      <c r="C14" s="4">
        <v>1</v>
      </c>
      <c r="D14" s="3">
        <f t="shared" si="3"/>
        <v>200</v>
      </c>
      <c r="E14" s="13">
        <f t="shared" si="1"/>
        <v>2.0000000000000001E-4</v>
      </c>
      <c r="F14" s="12">
        <f t="shared" si="2"/>
        <v>2.8888888888888884E-2</v>
      </c>
    </row>
    <row r="15" spans="1:6" x14ac:dyDescent="0.25">
      <c r="C15" s="4"/>
      <c r="D15" s="3"/>
      <c r="E15" s="13"/>
      <c r="F15" s="12"/>
    </row>
    <row r="16" spans="1:6" x14ac:dyDescent="0.25">
      <c r="C16" s="4"/>
      <c r="D16" s="3"/>
      <c r="E16" s="13"/>
      <c r="F16" s="12"/>
    </row>
    <row r="17" spans="3:7" x14ac:dyDescent="0.25">
      <c r="C17" s="4"/>
      <c r="D17" s="3"/>
      <c r="E17" s="13"/>
      <c r="F17" s="12"/>
    </row>
    <row r="20" spans="3:7" ht="15.75" x14ac:dyDescent="0.25">
      <c r="C20" s="6" t="s">
        <v>5</v>
      </c>
    </row>
    <row r="22" spans="3:7" x14ac:dyDescent="0.25">
      <c r="C22" t="s">
        <v>6</v>
      </c>
      <c r="F22" s="7"/>
    </row>
    <row r="23" spans="3:7" x14ac:dyDescent="0.25">
      <c r="C23" s="8" t="s">
        <v>7</v>
      </c>
      <c r="D23" s="9">
        <v>5</v>
      </c>
      <c r="E23" s="10" t="s">
        <v>8</v>
      </c>
      <c r="F23" s="11"/>
    </row>
    <row r="24" spans="3:7" x14ac:dyDescent="0.25">
      <c r="C24" s="8" t="s">
        <v>9</v>
      </c>
      <c r="D24" s="9">
        <v>160</v>
      </c>
      <c r="E24" s="10" t="s">
        <v>10</v>
      </c>
      <c r="F24" s="11"/>
      <c r="G24" t="s">
        <v>11</v>
      </c>
    </row>
    <row r="25" spans="3:7" x14ac:dyDescent="0.25">
      <c r="F25" s="11"/>
    </row>
    <row r="26" spans="3:7" x14ac:dyDescent="0.25">
      <c r="C26" s="8" t="s">
        <v>12</v>
      </c>
      <c r="D26" s="9">
        <v>10</v>
      </c>
      <c r="E26" s="10" t="s">
        <v>8</v>
      </c>
    </row>
    <row r="27" spans="3:7" x14ac:dyDescent="0.25">
      <c r="C27" s="8" t="s">
        <v>9</v>
      </c>
      <c r="D27" s="9">
        <f>D24*D26/D23</f>
        <v>320</v>
      </c>
      <c r="E27" s="10" t="s">
        <v>10</v>
      </c>
    </row>
    <row r="30" spans="3:7" x14ac:dyDescent="0.25">
      <c r="C30" s="3" t="s">
        <v>13</v>
      </c>
      <c r="D30" s="3" t="s">
        <v>14</v>
      </c>
      <c r="E30" s="3" t="s">
        <v>15</v>
      </c>
      <c r="F30" s="3" t="s">
        <v>16</v>
      </c>
    </row>
    <row r="31" spans="3:7" x14ac:dyDescent="0.25">
      <c r="C31" s="7">
        <v>60</v>
      </c>
      <c r="D31" s="11">
        <f>'[1]Solubilidad con el tensoactivos'!$D$23*'[2]Experimento '!C31/1000</f>
        <v>0.7222222222222221</v>
      </c>
      <c r="E31" s="11">
        <f>D31*$E$2</f>
        <v>0.14444444444444443</v>
      </c>
      <c r="F31" s="11">
        <f>E31*1000</f>
        <v>144.44444444444443</v>
      </c>
    </row>
    <row r="34" spans="3:8" ht="15.75" x14ac:dyDescent="0.25">
      <c r="C34" s="74" t="s">
        <v>92</v>
      </c>
    </row>
    <row r="35" spans="3:8" ht="15.75" x14ac:dyDescent="0.25">
      <c r="G35" s="74" t="s">
        <v>92</v>
      </c>
    </row>
    <row r="36" spans="3:8" x14ac:dyDescent="0.25">
      <c r="C36" t="s">
        <v>93</v>
      </c>
      <c r="D36">
        <f>D37/0.5</f>
        <v>40</v>
      </c>
      <c r="E36" t="s">
        <v>94</v>
      </c>
    </row>
    <row r="37" spans="3:8" x14ac:dyDescent="0.25">
      <c r="C37" t="s">
        <v>95</v>
      </c>
      <c r="D37">
        <v>20</v>
      </c>
      <c r="E37" t="s">
        <v>0</v>
      </c>
      <c r="G37" t="s">
        <v>96</v>
      </c>
      <c r="H37">
        <v>0.5</v>
      </c>
    </row>
    <row r="38" spans="3:8" x14ac:dyDescent="0.25">
      <c r="C38" t="s">
        <v>97</v>
      </c>
      <c r="D38">
        <f>(D37/D36)*100</f>
        <v>50</v>
      </c>
      <c r="E38" t="s">
        <v>98</v>
      </c>
      <c r="G38" t="s">
        <v>99</v>
      </c>
      <c r="H38">
        <v>20</v>
      </c>
    </row>
    <row r="39" spans="3:8" x14ac:dyDescent="0.25">
      <c r="C39" t="s">
        <v>100</v>
      </c>
      <c r="D39">
        <f>D37/D37</f>
        <v>1</v>
      </c>
      <c r="E39">
        <f>D36/D37</f>
        <v>2</v>
      </c>
    </row>
    <row r="40" spans="3:8" x14ac:dyDescent="0.25">
      <c r="G40" t="s">
        <v>101</v>
      </c>
      <c r="H40">
        <v>50</v>
      </c>
    </row>
    <row r="41" spans="3:8" x14ac:dyDescent="0.25">
      <c r="C41" s="75" t="s">
        <v>102</v>
      </c>
      <c r="D41" s="75" t="s">
        <v>103</v>
      </c>
      <c r="E41" s="75" t="s">
        <v>99</v>
      </c>
    </row>
    <row r="42" spans="3:8" x14ac:dyDescent="0.25">
      <c r="C42" s="27" t="s">
        <v>104</v>
      </c>
      <c r="D42" s="27">
        <v>0.5</v>
      </c>
      <c r="E42" s="27">
        <v>20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6AA2-F737-49F8-9AA3-7008AF507008}">
  <sheetPr>
    <tabColor theme="5"/>
  </sheetPr>
  <dimension ref="A2:BY355"/>
  <sheetViews>
    <sheetView showGridLines="0" tabSelected="1" topLeftCell="AB1" zoomScale="60" zoomScaleNormal="60" workbookViewId="0">
      <selection activeCell="BE3" sqref="BE3:BF25"/>
    </sheetView>
  </sheetViews>
  <sheetFormatPr baseColWidth="10" defaultRowHeight="15" x14ac:dyDescent="0.25"/>
  <cols>
    <col min="2" max="2" width="11.42578125" customWidth="1"/>
    <col min="3" max="3" width="11" customWidth="1"/>
    <col min="4" max="5" width="14" bestFit="1" customWidth="1"/>
    <col min="6" max="6" width="14.42578125" bestFit="1" customWidth="1"/>
    <col min="7" max="7" width="15.140625" bestFit="1" customWidth="1"/>
    <col min="8" max="8" width="11.42578125" customWidth="1"/>
    <col min="11" max="11" width="14.85546875" customWidth="1"/>
    <col min="12" max="12" width="13" bestFit="1" customWidth="1"/>
    <col min="13" max="13" width="13.7109375" customWidth="1"/>
    <col min="14" max="22" width="11.42578125" customWidth="1"/>
    <col min="23" max="23" width="5.85546875" style="60" customWidth="1"/>
    <col min="24" max="40" width="11.42578125" customWidth="1"/>
    <col min="41" max="41" width="5.7109375" style="30" customWidth="1"/>
    <col min="42" max="59" width="11.42578125" customWidth="1"/>
    <col min="60" max="60" width="7.140625" style="30" customWidth="1"/>
    <col min="61" max="63" width="11.42578125" customWidth="1"/>
  </cols>
  <sheetData>
    <row r="2" spans="2:58" ht="15.75" x14ac:dyDescent="0.25">
      <c r="F2" s="14"/>
      <c r="G2" s="15" t="s">
        <v>20</v>
      </c>
      <c r="Y2" s="108" t="s">
        <v>53</v>
      </c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L2" t="s">
        <v>50</v>
      </c>
      <c r="AQ2" s="108" t="s">
        <v>54</v>
      </c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E2" t="s">
        <v>50</v>
      </c>
    </row>
    <row r="3" spans="2:58" x14ac:dyDescent="0.25">
      <c r="AL3" t="s">
        <v>21</v>
      </c>
      <c r="AM3" t="s">
        <v>22</v>
      </c>
      <c r="BE3" t="s">
        <v>21</v>
      </c>
      <c r="BF3" t="s">
        <v>22</v>
      </c>
    </row>
    <row r="4" spans="2:58" x14ac:dyDescent="0.25">
      <c r="B4" s="17" t="s">
        <v>23</v>
      </c>
      <c r="Y4" s="2" t="s">
        <v>30</v>
      </c>
      <c r="Z4" s="2" t="s">
        <v>51</v>
      </c>
      <c r="AA4" s="2" t="s">
        <v>32</v>
      </c>
      <c r="AB4" s="2" t="s">
        <v>21</v>
      </c>
      <c r="AC4" s="2" t="s">
        <v>22</v>
      </c>
      <c r="AD4" s="2" t="s">
        <v>33</v>
      </c>
      <c r="AE4" s="2" t="s">
        <v>34</v>
      </c>
      <c r="AF4" s="2" t="s">
        <v>35</v>
      </c>
      <c r="AH4" s="2" t="s">
        <v>37</v>
      </c>
      <c r="AI4">
        <v>0.3029</v>
      </c>
      <c r="AL4">
        <v>0.5</v>
      </c>
      <c r="AM4">
        <f>$AI$7*(AL4)^$AI$8</f>
        <v>1.4323919210952025</v>
      </c>
      <c r="AQ4" s="2" t="s">
        <v>30</v>
      </c>
      <c r="AR4" s="2" t="s">
        <v>51</v>
      </c>
      <c r="AS4" s="2" t="s">
        <v>32</v>
      </c>
      <c r="AT4" s="2" t="s">
        <v>21</v>
      </c>
      <c r="AU4" s="2" t="s">
        <v>58</v>
      </c>
      <c r="AV4" s="2" t="s">
        <v>59</v>
      </c>
      <c r="AW4" s="2" t="s">
        <v>60</v>
      </c>
      <c r="AX4" s="2" t="s">
        <v>57</v>
      </c>
      <c r="AY4" s="2" t="s">
        <v>61</v>
      </c>
      <c r="AZ4" s="2" t="s">
        <v>62</v>
      </c>
      <c r="BA4" s="2" t="s">
        <v>55</v>
      </c>
      <c r="BE4">
        <v>0.5</v>
      </c>
      <c r="BF4">
        <f t="shared" ref="BF4:BF25" si="0">($BD$10*($BD$11*BE4))/(1+$BD$11*BE4)</f>
        <v>1.2377769525931426</v>
      </c>
    </row>
    <row r="5" spans="2:58" x14ac:dyDescent="0.25">
      <c r="B5" s="2" t="s">
        <v>24</v>
      </c>
      <c r="C5" s="2"/>
      <c r="E5" s="18" t="s">
        <v>25</v>
      </c>
      <c r="F5" s="19">
        <v>0.2</v>
      </c>
      <c r="G5" s="20" t="s">
        <v>4</v>
      </c>
      <c r="Y5" s="36"/>
      <c r="Z5" s="38"/>
      <c r="AA5" s="34"/>
      <c r="AB5" s="34"/>
      <c r="AC5" s="34"/>
      <c r="AD5" s="34"/>
      <c r="AE5" s="34"/>
      <c r="AF5" s="34"/>
      <c r="AH5" s="2" t="s">
        <v>36</v>
      </c>
      <c r="AI5">
        <v>0.56930000000000003</v>
      </c>
      <c r="AL5">
        <v>1</v>
      </c>
      <c r="AM5">
        <f t="shared" ref="AM5:AM25" si="1">$AI$7*(AL5)^$AI$8</f>
        <v>1.7670296976220909</v>
      </c>
      <c r="AQ5" s="36"/>
      <c r="AR5" s="34"/>
      <c r="AS5" s="34"/>
      <c r="AT5" s="34"/>
      <c r="AU5" s="34"/>
      <c r="AV5" s="34"/>
      <c r="AW5" s="34"/>
      <c r="AX5" s="34"/>
      <c r="AY5" s="34"/>
      <c r="AZ5" s="34"/>
      <c r="BA5" s="34"/>
      <c r="BE5">
        <v>1</v>
      </c>
      <c r="BF5">
        <f t="shared" si="0"/>
        <v>1.7543859649122806</v>
      </c>
    </row>
    <row r="6" spans="2:58" x14ac:dyDescent="0.25">
      <c r="B6" s="16" t="s">
        <v>26</v>
      </c>
      <c r="C6" s="16">
        <v>0.27600000000000002</v>
      </c>
      <c r="E6" s="2" t="s">
        <v>27</v>
      </c>
      <c r="F6" s="19">
        <v>0.5</v>
      </c>
      <c r="G6" s="20" t="s">
        <v>0</v>
      </c>
      <c r="M6" s="45" t="s">
        <v>67</v>
      </c>
      <c r="N6" s="46">
        <v>200</v>
      </c>
      <c r="O6" s="45" t="s">
        <v>68</v>
      </c>
      <c r="P6" s="46" t="s">
        <v>69</v>
      </c>
      <c r="Y6" s="36">
        <v>9</v>
      </c>
      <c r="Z6" s="38">
        <f>H16</f>
        <v>9.0586956521739133</v>
      </c>
      <c r="AA6" s="34">
        <f>I16</f>
        <v>0.88349999999999995</v>
      </c>
      <c r="AB6" s="34">
        <f>(AA6-C$7)/C$6</f>
        <v>3.0913043478260867</v>
      </c>
      <c r="AC6" s="34">
        <f>(Z6-AB6)*(F$5/F$6)</f>
        <v>2.3869565217391306</v>
      </c>
      <c r="AD6" s="34">
        <f>LN(AB6)</f>
        <v>1.1285931208800455</v>
      </c>
      <c r="AE6" s="34">
        <f t="shared" ref="AE6:AE9" si="2">LN(AC6)</f>
        <v>0.87001913258633534</v>
      </c>
      <c r="AF6" s="34">
        <f>(1-(AB6/Z6))*100</f>
        <v>65.874730021598268</v>
      </c>
      <c r="AL6">
        <v>1.5</v>
      </c>
      <c r="AM6">
        <f t="shared" si="1"/>
        <v>1.9979374656157995</v>
      </c>
      <c r="AQ6" s="36">
        <v>9</v>
      </c>
      <c r="AR6" s="36">
        <f t="shared" ref="AR6:AS10" si="3">Z6</f>
        <v>9.0586956521739133</v>
      </c>
      <c r="AS6" s="36">
        <f t="shared" si="3"/>
        <v>0.88349999999999995</v>
      </c>
      <c r="AT6" s="36">
        <f t="shared" ref="AT6:AT10" si="4">(AS6-$C$7)/$C$6</f>
        <v>3.0913043478260867</v>
      </c>
      <c r="AU6" s="36">
        <f t="shared" ref="AU6:AU10" si="5">1/AT6</f>
        <v>0.32348804500703238</v>
      </c>
      <c r="AV6" s="36">
        <f t="shared" ref="AV6:AV10" si="6">LOG(AT6)</f>
        <v>0.49014176471217336</v>
      </c>
      <c r="AW6" s="36">
        <f t="shared" ref="AW6:AW10" si="7">LN(AT6)</f>
        <v>1.1285931208800455</v>
      </c>
      <c r="AX6" s="36">
        <f t="shared" ref="AX6:AX10" si="8">(AR6-AT6)*($F$5/$F$6)</f>
        <v>2.3869565217391306</v>
      </c>
      <c r="AY6" s="36">
        <f t="shared" ref="AY6:AY10" si="9">1/AX6</f>
        <v>0.41894353369763204</v>
      </c>
      <c r="AZ6" s="36">
        <f t="shared" ref="AZ6:AZ10" si="10">LOG(AX6)</f>
        <v>0.37784450843249906</v>
      </c>
      <c r="BA6" s="36">
        <f t="shared" ref="BA6:BA10" si="11">(1-(AT6/AR6))*100</f>
        <v>65.874730021598268</v>
      </c>
      <c r="BC6" s="2" t="s">
        <v>65</v>
      </c>
      <c r="BD6">
        <v>0.2379</v>
      </c>
      <c r="BE6">
        <v>1.5</v>
      </c>
      <c r="BF6">
        <f t="shared" si="0"/>
        <v>2.037905033625433</v>
      </c>
    </row>
    <row r="7" spans="2:58" x14ac:dyDescent="0.25">
      <c r="B7" s="16" t="s">
        <v>28</v>
      </c>
      <c r="C7" s="16">
        <v>3.0300000000000001E-2</v>
      </c>
      <c r="M7" s="45" t="s">
        <v>70</v>
      </c>
      <c r="N7" s="46">
        <v>6.1734</v>
      </c>
      <c r="O7" s="45" t="s">
        <v>71</v>
      </c>
      <c r="P7" s="46">
        <v>6</v>
      </c>
      <c r="Y7" s="36">
        <v>8</v>
      </c>
      <c r="Z7" s="38">
        <f>H19</f>
        <v>8.0442028985507221</v>
      </c>
      <c r="AA7" s="34">
        <f>I19</f>
        <v>0.65029999999999999</v>
      </c>
      <c r="AB7" s="34">
        <f t="shared" ref="AB7" si="12">(AA7-C$7)/C$6</f>
        <v>2.2463768115942027</v>
      </c>
      <c r="AC7" s="34">
        <f t="shared" ref="AC7" si="13">(Z7-AB7)*(F$5/F$6)</f>
        <v>2.3191304347826076</v>
      </c>
      <c r="AD7" s="34">
        <f>LN(AB7)</f>
        <v>0.8093186123219871</v>
      </c>
      <c r="AE7" s="34">
        <f t="shared" ref="AE7" si="14">LN(AC7)</f>
        <v>0.84119230282471802</v>
      </c>
      <c r="AF7" s="34">
        <f t="shared" ref="AF7" si="15">(1-(AB7/Z7))*100</f>
        <v>72.074587874966213</v>
      </c>
      <c r="AH7" t="s">
        <v>38</v>
      </c>
      <c r="AI7">
        <f>EXP(AI5)</f>
        <v>1.7670296976220909</v>
      </c>
      <c r="AL7">
        <v>2</v>
      </c>
      <c r="AM7">
        <f t="shared" si="1"/>
        <v>2.1798461065677088</v>
      </c>
      <c r="AQ7" s="36">
        <v>8</v>
      </c>
      <c r="AR7" s="36">
        <f t="shared" si="3"/>
        <v>8.0442028985507221</v>
      </c>
      <c r="AS7" s="36">
        <f t="shared" si="3"/>
        <v>0.65029999999999999</v>
      </c>
      <c r="AT7" s="36">
        <f t="shared" si="4"/>
        <v>2.2463768115942027</v>
      </c>
      <c r="AU7" s="36">
        <f t="shared" si="5"/>
        <v>0.44516129032258067</v>
      </c>
      <c r="AV7" s="36">
        <f t="shared" si="6"/>
        <v>0.35148260743303611</v>
      </c>
      <c r="AW7" s="36">
        <f t="shared" si="7"/>
        <v>0.8093186123219871</v>
      </c>
      <c r="AX7" s="36">
        <f t="shared" si="8"/>
        <v>2.3191304347826076</v>
      </c>
      <c r="AY7" s="36">
        <f t="shared" si="9"/>
        <v>0.43119610048743928</v>
      </c>
      <c r="AZ7" s="36">
        <f t="shared" si="10"/>
        <v>0.36532517533626424</v>
      </c>
      <c r="BA7" s="36">
        <f t="shared" si="11"/>
        <v>72.074587874966213</v>
      </c>
      <c r="BC7" s="2" t="s">
        <v>56</v>
      </c>
      <c r="BD7">
        <v>0.33210000000000001</v>
      </c>
      <c r="BE7">
        <v>2</v>
      </c>
      <c r="BF7">
        <f t="shared" si="0"/>
        <v>2.2170491076377341</v>
      </c>
    </row>
    <row r="8" spans="2:58" x14ac:dyDescent="0.25">
      <c r="Y8" s="36">
        <v>7</v>
      </c>
      <c r="Z8" s="38">
        <f>H22</f>
        <v>7.0804347826086946</v>
      </c>
      <c r="AA8" s="34">
        <f>I22</f>
        <v>0.502</v>
      </c>
      <c r="AB8" s="34">
        <f t="shared" ref="AB8" si="16">(AA8-C$7)/C$6</f>
        <v>1.7090579710144926</v>
      </c>
      <c r="AC8" s="34">
        <f t="shared" ref="AC8" si="17">(Z8-AB8)*(F$5/F$6)</f>
        <v>2.1485507246376812</v>
      </c>
      <c r="AD8" s="34">
        <f t="shared" ref="AD8" si="18">LN(AB8)</f>
        <v>0.5359423245730659</v>
      </c>
      <c r="AE8" s="34">
        <f t="shared" ref="AE8" si="19">LN(AC8)</f>
        <v>0.76479353328057542</v>
      </c>
      <c r="AF8" s="34">
        <f t="shared" ref="AF8" si="20">(1-(AB8/Z8))*100</f>
        <v>75.862245420120772</v>
      </c>
      <c r="AH8" t="s">
        <v>37</v>
      </c>
      <c r="AI8">
        <f>AI4</f>
        <v>0.3029</v>
      </c>
      <c r="AL8">
        <v>2.5</v>
      </c>
      <c r="AM8">
        <f t="shared" si="1"/>
        <v>2.3322756451555957</v>
      </c>
      <c r="AQ8" s="36">
        <v>7</v>
      </c>
      <c r="AR8" s="36">
        <f t="shared" si="3"/>
        <v>7.0804347826086946</v>
      </c>
      <c r="AS8" s="36">
        <f t="shared" si="3"/>
        <v>0.502</v>
      </c>
      <c r="AT8" s="36">
        <f t="shared" si="4"/>
        <v>1.7090579710144926</v>
      </c>
      <c r="AU8" s="36">
        <f t="shared" si="5"/>
        <v>0.5851176595293619</v>
      </c>
      <c r="AV8" s="36">
        <f t="shared" si="6"/>
        <v>0.23275679418048409</v>
      </c>
      <c r="AW8" s="36">
        <f t="shared" si="7"/>
        <v>0.5359423245730659</v>
      </c>
      <c r="AX8" s="36">
        <f t="shared" si="8"/>
        <v>2.1485507246376812</v>
      </c>
      <c r="AY8" s="36">
        <f t="shared" si="9"/>
        <v>0.4654300168634064</v>
      </c>
      <c r="AZ8" s="36">
        <f t="shared" si="10"/>
        <v>0.33214561129904491</v>
      </c>
      <c r="BA8" s="36">
        <f t="shared" si="11"/>
        <v>75.862245420120772</v>
      </c>
      <c r="BE8">
        <v>2.5</v>
      </c>
      <c r="BF8">
        <f t="shared" si="0"/>
        <v>2.3404952487946451</v>
      </c>
    </row>
    <row r="9" spans="2:58" x14ac:dyDescent="0.25">
      <c r="B9" s="1" t="s">
        <v>29</v>
      </c>
      <c r="C9" s="1"/>
      <c r="M9" s="47" t="s">
        <v>68</v>
      </c>
      <c r="N9" s="47">
        <f>(N6*(N7-P7))/P7</f>
        <v>5.78</v>
      </c>
      <c r="Y9" s="36">
        <v>6</v>
      </c>
      <c r="Z9" s="38">
        <f>H25</f>
        <v>6.0043478260869563</v>
      </c>
      <c r="AA9" s="34">
        <f>I25</f>
        <v>0.3715</v>
      </c>
      <c r="AB9" s="34">
        <f t="shared" ref="AB9" si="21">(AA9-C$7)/C$6</f>
        <v>1.2362318840579709</v>
      </c>
      <c r="AC9" s="34">
        <f t="shared" ref="AC9" si="22">(Z9-AB9)*(F$5/F$6)</f>
        <v>1.9072463768115941</v>
      </c>
      <c r="AD9" s="34">
        <f>LN(AB9)</f>
        <v>0.21206794990037398</v>
      </c>
      <c r="AE9" s="34">
        <f t="shared" si="2"/>
        <v>0.64566051429395743</v>
      </c>
      <c r="AF9" s="34">
        <f t="shared" ref="AF9" si="23">(1-(AB9/Z9))*100</f>
        <v>79.411054791214099</v>
      </c>
      <c r="AL9">
        <v>3</v>
      </c>
      <c r="AM9">
        <f t="shared" si="1"/>
        <v>2.464698930328781</v>
      </c>
      <c r="AQ9" s="36">
        <v>6</v>
      </c>
      <c r="AR9" s="36">
        <f t="shared" si="3"/>
        <v>6.0043478260869563</v>
      </c>
      <c r="AS9" s="36">
        <f t="shared" si="3"/>
        <v>0.3715</v>
      </c>
      <c r="AT9" s="36">
        <f t="shared" si="4"/>
        <v>1.2362318840579709</v>
      </c>
      <c r="AU9" s="36">
        <f t="shared" si="5"/>
        <v>0.80890973036342328</v>
      </c>
      <c r="AV9" s="36">
        <f t="shared" si="6"/>
        <v>9.2099940430267674E-2</v>
      </c>
      <c r="AW9" s="36">
        <f t="shared" si="7"/>
        <v>0.21206794990037398</v>
      </c>
      <c r="AX9" s="36">
        <f t="shared" si="8"/>
        <v>1.9072463768115941</v>
      </c>
      <c r="AY9" s="36">
        <f t="shared" si="9"/>
        <v>0.5243161094224924</v>
      </c>
      <c r="AZ9" s="36">
        <f t="shared" si="10"/>
        <v>0.28040679854068135</v>
      </c>
      <c r="BA9" s="36">
        <f t="shared" si="11"/>
        <v>79.411054791214099</v>
      </c>
      <c r="BE9">
        <v>3</v>
      </c>
      <c r="BF9">
        <f t="shared" si="0"/>
        <v>2.4307243558580458</v>
      </c>
    </row>
    <row r="10" spans="2:58" x14ac:dyDescent="0.25">
      <c r="Y10" s="36">
        <v>5</v>
      </c>
      <c r="Z10" s="38">
        <f>H28</f>
        <v>4.9681159420289847</v>
      </c>
      <c r="AA10" s="34">
        <f>I28</f>
        <v>0.26949999999999996</v>
      </c>
      <c r="AB10" s="34">
        <f t="shared" ref="AB10" si="24">(AA10-C$7)/C$6</f>
        <v>0.86666666666666647</v>
      </c>
      <c r="AC10" s="34">
        <f t="shared" ref="AC10" si="25">(Z10-AB10)*(F$5/F$6)</f>
        <v>1.6405797101449275</v>
      </c>
      <c r="AD10" s="34">
        <f t="shared" ref="AD10" si="26">LN(AB10)</f>
        <v>-0.14310084364067355</v>
      </c>
      <c r="AE10" s="34">
        <f t="shared" ref="AE10" si="27">LN(AC10)</f>
        <v>0.4950496611718232</v>
      </c>
      <c r="AF10" s="34">
        <f t="shared" ref="AF10" si="28">(1-(AB10/Z10))*100</f>
        <v>82.555425904317389</v>
      </c>
      <c r="AL10">
        <v>3.5</v>
      </c>
      <c r="AM10">
        <f t="shared" si="1"/>
        <v>2.5825102813289531</v>
      </c>
      <c r="AQ10" s="36">
        <v>5</v>
      </c>
      <c r="AR10" s="36">
        <f t="shared" si="3"/>
        <v>4.9681159420289847</v>
      </c>
      <c r="AS10" s="36">
        <f t="shared" si="3"/>
        <v>0.26949999999999996</v>
      </c>
      <c r="AT10" s="36">
        <f t="shared" si="4"/>
        <v>0.86666666666666647</v>
      </c>
      <c r="AU10" s="36">
        <f t="shared" si="5"/>
        <v>1.1538461538461542</v>
      </c>
      <c r="AV10" s="36">
        <f t="shared" si="6"/>
        <v>-6.2147906748844572E-2</v>
      </c>
      <c r="AW10" s="36">
        <f t="shared" si="7"/>
        <v>-0.14310084364067355</v>
      </c>
      <c r="AX10" s="36">
        <f t="shared" si="8"/>
        <v>1.6405797101449275</v>
      </c>
      <c r="AY10" s="36">
        <f t="shared" si="9"/>
        <v>0.60954063604240283</v>
      </c>
      <c r="AZ10" s="36">
        <f t="shared" si="10"/>
        <v>0.2149973361149973</v>
      </c>
      <c r="BA10" s="36">
        <f t="shared" si="11"/>
        <v>82.555425904317389</v>
      </c>
      <c r="BC10" s="2" t="s">
        <v>63</v>
      </c>
      <c r="BD10">
        <f>1/BD7</f>
        <v>3.0111412225233365</v>
      </c>
      <c r="BE10">
        <v>3.5</v>
      </c>
      <c r="BF10">
        <f t="shared" si="0"/>
        <v>2.4995536511337262</v>
      </c>
    </row>
    <row r="11" spans="2:58" x14ac:dyDescent="0.25">
      <c r="H11" s="109" t="s">
        <v>49</v>
      </c>
      <c r="I11" s="109"/>
      <c r="J11" s="109"/>
      <c r="Y11" s="36"/>
      <c r="Z11" s="38"/>
      <c r="AA11" s="34"/>
      <c r="AB11" s="34"/>
      <c r="AC11" s="34"/>
      <c r="AD11" s="34"/>
      <c r="AE11" s="34"/>
      <c r="AF11" s="34"/>
      <c r="AL11">
        <v>4</v>
      </c>
      <c r="AM11">
        <f t="shared" si="1"/>
        <v>2.689105369713281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C11" s="2" t="s">
        <v>64</v>
      </c>
      <c r="BD11">
        <f>1/(BD6*BD10)</f>
        <v>1.3959646910466581</v>
      </c>
      <c r="BE11">
        <v>4</v>
      </c>
      <c r="BF11">
        <f t="shared" si="0"/>
        <v>2.5537891847028029</v>
      </c>
    </row>
    <row r="12" spans="2:58" ht="15.75" thickBot="1" x14ac:dyDescent="0.3">
      <c r="B12" s="48" t="s">
        <v>30</v>
      </c>
      <c r="C12" s="48" t="s">
        <v>31</v>
      </c>
      <c r="D12" s="48" t="s">
        <v>32</v>
      </c>
      <c r="E12" s="48" t="s">
        <v>21</v>
      </c>
      <c r="F12" s="48" t="s">
        <v>22</v>
      </c>
      <c r="G12" s="48" t="s">
        <v>66</v>
      </c>
      <c r="H12" s="49" t="s">
        <v>31</v>
      </c>
      <c r="I12" s="49" t="s">
        <v>32</v>
      </c>
      <c r="J12" s="49" t="s">
        <v>21</v>
      </c>
      <c r="K12" s="49" t="s">
        <v>66</v>
      </c>
      <c r="Y12" s="36"/>
      <c r="Z12" s="38"/>
      <c r="AA12" s="34"/>
      <c r="AB12" s="34"/>
      <c r="AC12" s="34"/>
      <c r="AD12" s="34"/>
      <c r="AE12" s="34"/>
      <c r="AF12" s="34"/>
      <c r="AL12">
        <v>4.5</v>
      </c>
      <c r="AM12">
        <f t="shared" si="1"/>
        <v>2.7867750841956731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E12">
        <v>4.5</v>
      </c>
      <c r="BF12">
        <f t="shared" si="0"/>
        <v>2.5976275002164693</v>
      </c>
    </row>
    <row r="13" spans="2:58" x14ac:dyDescent="0.25">
      <c r="B13" s="76"/>
      <c r="C13" s="51">
        <f>F56</f>
        <v>3.638405797101449</v>
      </c>
      <c r="D13" s="52">
        <f>E64</f>
        <v>0</v>
      </c>
      <c r="E13" s="51">
        <f>(D13-C$7)/C$6</f>
        <v>-0.10978260869565216</v>
      </c>
      <c r="F13" s="51">
        <f>(C13-E13)*(F$5/F$6)</f>
        <v>1.4992753623188406</v>
      </c>
      <c r="G13" s="57">
        <f t="shared" ref="G13:G36" si="29">(1-(E13/C13))*100</f>
        <v>103.01732722565227</v>
      </c>
      <c r="H13" s="93"/>
      <c r="I13" s="96"/>
      <c r="J13" s="96"/>
      <c r="K13" s="105"/>
      <c r="M13" s="36"/>
      <c r="Y13" s="36"/>
      <c r="Z13" s="38"/>
      <c r="AA13" s="34"/>
      <c r="AB13" s="34"/>
      <c r="AC13" s="34"/>
      <c r="AD13" s="34"/>
      <c r="AE13" s="34"/>
      <c r="AF13" s="34"/>
      <c r="AL13">
        <v>5</v>
      </c>
      <c r="AM13">
        <f t="shared" si="1"/>
        <v>2.8771457499422382</v>
      </c>
      <c r="AQ13" s="36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E13">
        <v>5</v>
      </c>
      <c r="BF13">
        <f t="shared" si="0"/>
        <v>2.6337968815844923</v>
      </c>
    </row>
    <row r="14" spans="2:58" x14ac:dyDescent="0.25">
      <c r="B14" s="77"/>
      <c r="C14" s="21">
        <f>L53</f>
        <v>9.2126811594202884</v>
      </c>
      <c r="D14" s="22">
        <f>K61</f>
        <v>1.7589999999999999</v>
      </c>
      <c r="E14" s="21">
        <f>(D14-C$7)/C$6</f>
        <v>6.2634057971014485</v>
      </c>
      <c r="F14" s="21">
        <f t="shared" ref="F14:F36" si="30">(C14-E14)*(F$5/F$6)</f>
        <v>1.179710144927536</v>
      </c>
      <c r="G14" s="58">
        <f t="shared" si="29"/>
        <v>32.013214299760094</v>
      </c>
      <c r="H14" s="94"/>
      <c r="I14" s="97"/>
      <c r="J14" s="97"/>
      <c r="K14" s="106"/>
      <c r="M14" s="36"/>
      <c r="AL14">
        <v>5.5</v>
      </c>
      <c r="AM14">
        <f t="shared" si="1"/>
        <v>2.9614179687829707</v>
      </c>
      <c r="BE14">
        <v>5.5</v>
      </c>
      <c r="BF14">
        <f t="shared" si="0"/>
        <v>2.6641478359853714</v>
      </c>
    </row>
    <row r="15" spans="2:58" ht="15.75" thickBot="1" x14ac:dyDescent="0.3">
      <c r="B15" s="77"/>
      <c r="C15" s="21">
        <f>R53</f>
        <v>6.1764492753623186</v>
      </c>
      <c r="D15" s="22">
        <f>Q61</f>
        <v>0</v>
      </c>
      <c r="E15" s="21">
        <f>(D15-C$7)/C$6</f>
        <v>-0.10978260869565216</v>
      </c>
      <c r="F15" s="21">
        <f>(C15-E15)*(F$5/F$6)</f>
        <v>2.5144927536231885</v>
      </c>
      <c r="G15" s="58">
        <f>(1-(E15/C15))*100</f>
        <v>101.77743884554467</v>
      </c>
      <c r="H15" s="95"/>
      <c r="I15" s="98"/>
      <c r="J15" s="98"/>
      <c r="K15" s="107"/>
      <c r="AL15">
        <v>6</v>
      </c>
      <c r="AM15">
        <f t="shared" si="1"/>
        <v>3.0405059826492087</v>
      </c>
      <c r="BE15">
        <v>6</v>
      </c>
      <c r="BF15">
        <f t="shared" si="0"/>
        <v>2.6899798251513114</v>
      </c>
    </row>
    <row r="16" spans="2:58" x14ac:dyDescent="0.25">
      <c r="B16" s="76">
        <v>9</v>
      </c>
      <c r="C16" s="51">
        <f>F88</f>
        <v>9.0097826086956516</v>
      </c>
      <c r="D16" s="52">
        <f>E96</f>
        <v>0.88400000000000001</v>
      </c>
      <c r="E16" s="51">
        <f>(D16-C$7)/C$6</f>
        <v>3.0931159420289851</v>
      </c>
      <c r="F16" s="51">
        <f t="shared" si="30"/>
        <v>2.3666666666666667</v>
      </c>
      <c r="G16" s="57">
        <f t="shared" si="29"/>
        <v>65.669361000522784</v>
      </c>
      <c r="H16" s="93">
        <f>AVERAGE(C18,C16)</f>
        <v>9.0586956521739133</v>
      </c>
      <c r="I16" s="93">
        <f>AVERAGE(D18,D16)</f>
        <v>0.88349999999999995</v>
      </c>
      <c r="J16" s="96">
        <f t="shared" ref="J16:J22" si="31">(I16-C$7)/C$6</f>
        <v>3.0913043478260867</v>
      </c>
      <c r="K16" s="105">
        <f>(1-(J16/H16))*100</f>
        <v>65.874730021598268</v>
      </c>
      <c r="AL16">
        <v>6.5</v>
      </c>
      <c r="AM16">
        <f t="shared" si="1"/>
        <v>3.1151237525119462</v>
      </c>
      <c r="BE16">
        <v>6.5</v>
      </c>
      <c r="BF16">
        <f t="shared" si="0"/>
        <v>2.7122321670735015</v>
      </c>
    </row>
    <row r="17" spans="2:58" x14ac:dyDescent="0.25">
      <c r="B17" s="86">
        <v>9</v>
      </c>
      <c r="C17" s="87">
        <f>L88</f>
        <v>8.9192028985507239</v>
      </c>
      <c r="D17" s="87">
        <f>K96</f>
        <v>1.8819999999999999</v>
      </c>
      <c r="E17" s="87">
        <f t="shared" ref="E17:E36" si="32">(D17-C$7)/C$6</f>
        <v>6.7090579710144915</v>
      </c>
      <c r="F17" s="87">
        <f t="shared" si="30"/>
        <v>0.88405797101449302</v>
      </c>
      <c r="G17" s="88">
        <f t="shared" si="29"/>
        <v>24.779623837185692</v>
      </c>
      <c r="H17" s="94"/>
      <c r="I17" s="94"/>
      <c r="J17" s="97"/>
      <c r="K17" s="106"/>
      <c r="AL17">
        <v>7</v>
      </c>
      <c r="AM17">
        <f t="shared" si="1"/>
        <v>3.185840616884728</v>
      </c>
      <c r="BE17">
        <v>7</v>
      </c>
      <c r="BF17">
        <f t="shared" si="0"/>
        <v>2.7316007180207604</v>
      </c>
    </row>
    <row r="18" spans="2:58" ht="15.75" thickBot="1" x14ac:dyDescent="0.3">
      <c r="B18" s="77">
        <v>9</v>
      </c>
      <c r="C18" s="21">
        <f>R88</f>
        <v>9.1076086956521731</v>
      </c>
      <c r="D18" s="22">
        <f>Q96</f>
        <v>0.88300000000000001</v>
      </c>
      <c r="E18" s="21">
        <f t="shared" si="32"/>
        <v>3.0894927536231882</v>
      </c>
      <c r="F18" s="21">
        <f t="shared" si="30"/>
        <v>2.4072463768115941</v>
      </c>
      <c r="G18" s="58">
        <f t="shared" si="29"/>
        <v>66.077893145562314</v>
      </c>
      <c r="H18" s="95"/>
      <c r="I18" s="95"/>
      <c r="J18" s="98"/>
      <c r="K18" s="107"/>
      <c r="AL18">
        <v>7.5</v>
      </c>
      <c r="AM18">
        <f t="shared" si="1"/>
        <v>3.2531186632474176</v>
      </c>
      <c r="BE18">
        <v>7.5</v>
      </c>
      <c r="BF18">
        <f t="shared" si="0"/>
        <v>2.7486119509647629</v>
      </c>
    </row>
    <row r="19" spans="2:58" x14ac:dyDescent="0.25">
      <c r="B19" s="90">
        <v>8</v>
      </c>
      <c r="C19" s="91">
        <f>F122</f>
        <v>8.4047101449275363</v>
      </c>
      <c r="D19" s="91">
        <f>E130</f>
        <v>1.472</v>
      </c>
      <c r="E19" s="91">
        <f t="shared" si="32"/>
        <v>5.2235507246376809</v>
      </c>
      <c r="F19" s="91">
        <f t="shared" si="30"/>
        <v>1.2724637681159423</v>
      </c>
      <c r="G19" s="92">
        <f t="shared" si="29"/>
        <v>37.84972194680347</v>
      </c>
      <c r="H19" s="93">
        <f>AVERAGE(C20:C21)</f>
        <v>8.0442028985507221</v>
      </c>
      <c r="I19" s="93">
        <f>AVERAGE(D20:D21)</f>
        <v>0.65029999999999999</v>
      </c>
      <c r="J19" s="96">
        <f>(I19-C$7)/C$6</f>
        <v>2.2463768115942027</v>
      </c>
      <c r="K19" s="105">
        <f>(1-(J19/H19))*100</f>
        <v>72.074587874966213</v>
      </c>
      <c r="AL19">
        <v>8</v>
      </c>
      <c r="AM19">
        <f t="shared" si="1"/>
        <v>3.3173386266275795</v>
      </c>
      <c r="BE19">
        <v>8</v>
      </c>
      <c r="BF19">
        <f t="shared" si="0"/>
        <v>2.7636715376377521</v>
      </c>
    </row>
    <row r="20" spans="2:58" x14ac:dyDescent="0.25">
      <c r="B20" s="77">
        <v>8</v>
      </c>
      <c r="C20" s="21">
        <f>L122</f>
        <v>8.08586956521739</v>
      </c>
      <c r="D20" s="22">
        <f>K130</f>
        <v>0.7056</v>
      </c>
      <c r="E20" s="21">
        <f t="shared" si="32"/>
        <v>2.4467391304347825</v>
      </c>
      <c r="F20" s="21">
        <f t="shared" si="30"/>
        <v>2.2556521739130431</v>
      </c>
      <c r="G20" s="58">
        <f t="shared" si="29"/>
        <v>69.740556526414849</v>
      </c>
      <c r="H20" s="94"/>
      <c r="I20" s="94"/>
      <c r="J20" s="97"/>
      <c r="K20" s="106"/>
      <c r="AL20">
        <v>8.5</v>
      </c>
      <c r="AM20">
        <f t="shared" si="1"/>
        <v>3.3788183268359782</v>
      </c>
      <c r="BE20">
        <v>8.5</v>
      </c>
      <c r="BF20">
        <f t="shared" si="0"/>
        <v>2.7770971167197582</v>
      </c>
    </row>
    <row r="21" spans="2:58" ht="15.75" thickBot="1" x14ac:dyDescent="0.3">
      <c r="B21" s="77">
        <v>8</v>
      </c>
      <c r="C21" s="21">
        <f>R122</f>
        <v>8.0025362318840561</v>
      </c>
      <c r="D21" s="22">
        <f>Q130</f>
        <v>0.59499999999999997</v>
      </c>
      <c r="E21" s="21">
        <f t="shared" si="32"/>
        <v>2.0460144927536228</v>
      </c>
      <c r="F21" s="21">
        <f t="shared" si="30"/>
        <v>2.3826086956521735</v>
      </c>
      <c r="G21" s="58">
        <f t="shared" si="29"/>
        <v>74.432924344637115</v>
      </c>
      <c r="H21" s="95"/>
      <c r="I21" s="95"/>
      <c r="J21" s="98"/>
      <c r="K21" s="107"/>
      <c r="AL21">
        <v>9</v>
      </c>
      <c r="AM21">
        <f t="shared" si="1"/>
        <v>3.4378261018129321</v>
      </c>
      <c r="BE21">
        <v>9</v>
      </c>
      <c r="BF21">
        <f t="shared" si="0"/>
        <v>2.7891409445890667</v>
      </c>
    </row>
    <row r="22" spans="2:58" x14ac:dyDescent="0.25">
      <c r="B22" s="90">
        <v>7</v>
      </c>
      <c r="C22" s="91">
        <f>F156</f>
        <v>7.0677536231884055</v>
      </c>
      <c r="D22" s="91">
        <f>E164</f>
        <v>0.19500000000000001</v>
      </c>
      <c r="E22" s="91">
        <f t="shared" si="32"/>
        <v>0.59673913043478266</v>
      </c>
      <c r="F22" s="91">
        <f t="shared" si="30"/>
        <v>2.5884057971014496</v>
      </c>
      <c r="G22" s="92">
        <f t="shared" si="29"/>
        <v>91.556877018506171</v>
      </c>
      <c r="H22" s="93">
        <f>AVERAGE(C23:C24)</f>
        <v>7.0804347826086946</v>
      </c>
      <c r="I22" s="93">
        <f>AVERAGE(D23:D24)</f>
        <v>0.502</v>
      </c>
      <c r="J22" s="96">
        <f t="shared" si="31"/>
        <v>1.7090579710144926</v>
      </c>
      <c r="K22" s="105">
        <f t="shared" ref="K22" si="33">(1-(J22/H22))*100</f>
        <v>75.862245420120772</v>
      </c>
      <c r="AL22">
        <v>9.5</v>
      </c>
      <c r="AM22">
        <f t="shared" si="1"/>
        <v>3.4945907947992709</v>
      </c>
      <c r="BE22">
        <v>9.5</v>
      </c>
      <c r="BF22">
        <f t="shared" si="0"/>
        <v>2.8000058947492521</v>
      </c>
    </row>
    <row r="23" spans="2:58" x14ac:dyDescent="0.25">
      <c r="B23" s="77">
        <v>7</v>
      </c>
      <c r="C23" s="21">
        <f>L156</f>
        <v>7.1112318840579709</v>
      </c>
      <c r="D23" s="22">
        <f>K164</f>
        <v>0.47699999999999998</v>
      </c>
      <c r="E23" s="21">
        <f t="shared" si="32"/>
        <v>1.6184782608695649</v>
      </c>
      <c r="F23" s="21">
        <f t="shared" si="30"/>
        <v>2.1971014492753627</v>
      </c>
      <c r="G23" s="58">
        <f t="shared" si="29"/>
        <v>77.240535996331587</v>
      </c>
      <c r="H23" s="94"/>
      <c r="I23" s="94"/>
      <c r="J23" s="97"/>
      <c r="K23" s="106"/>
      <c r="AL23">
        <v>10</v>
      </c>
      <c r="AM23">
        <f t="shared" si="1"/>
        <v>3.5493093123898003</v>
      </c>
      <c r="BE23">
        <v>10</v>
      </c>
      <c r="BF23">
        <f t="shared" si="0"/>
        <v>2.8098569782798055</v>
      </c>
    </row>
    <row r="24" spans="2:58" ht="15.75" thickBot="1" x14ac:dyDescent="0.3">
      <c r="B24" s="77">
        <v>7</v>
      </c>
      <c r="C24" s="21">
        <f>R156</f>
        <v>7.0496376811594192</v>
      </c>
      <c r="D24" s="22">
        <f>Q164</f>
        <v>0.52700000000000002</v>
      </c>
      <c r="E24" s="21">
        <f t="shared" si="32"/>
        <v>1.7996376811594204</v>
      </c>
      <c r="F24" s="21">
        <f t="shared" si="30"/>
        <v>2.0999999999999996</v>
      </c>
      <c r="G24" s="58">
        <f t="shared" si="29"/>
        <v>74.471912422264481</v>
      </c>
      <c r="H24" s="95"/>
      <c r="I24" s="95"/>
      <c r="J24" s="98"/>
      <c r="K24" s="107"/>
      <c r="AL24">
        <v>10.5</v>
      </c>
      <c r="AM24">
        <f t="shared" si="1"/>
        <v>3.602152434970471</v>
      </c>
      <c r="BE24">
        <v>10.5</v>
      </c>
      <c r="BF24">
        <f t="shared" si="0"/>
        <v>2.818829782950107</v>
      </c>
    </row>
    <row r="25" spans="2:58" x14ac:dyDescent="0.25">
      <c r="B25" s="90">
        <v>6</v>
      </c>
      <c r="C25" s="91">
        <f>F190</f>
        <v>6.0097826086956516</v>
      </c>
      <c r="D25" s="91">
        <f>E198</f>
        <v>0.16</v>
      </c>
      <c r="E25" s="91">
        <f t="shared" si="32"/>
        <v>0.46992753623188405</v>
      </c>
      <c r="F25" s="91">
        <f t="shared" si="30"/>
        <v>2.215942028985507</v>
      </c>
      <c r="G25" s="92">
        <f t="shared" si="29"/>
        <v>92.180623379755232</v>
      </c>
      <c r="H25" s="93">
        <f>AVERAGE(C26:C27)</f>
        <v>6.0043478260869563</v>
      </c>
      <c r="I25" s="93">
        <f>AVERAGE(D26:D27)</f>
        <v>0.3715</v>
      </c>
      <c r="J25" s="96">
        <f>(I25-C$7)/C$6</f>
        <v>1.2362318840579709</v>
      </c>
      <c r="K25" s="105">
        <f>(1-(J25/H25))*100</f>
        <v>79.411054791214099</v>
      </c>
      <c r="M25" s="36"/>
      <c r="AL25">
        <v>11</v>
      </c>
      <c r="AM25">
        <f t="shared" si="1"/>
        <v>3.6532693467791479</v>
      </c>
      <c r="BE25">
        <v>11</v>
      </c>
      <c r="BF25">
        <f t="shared" si="0"/>
        <v>2.8270367514777694</v>
      </c>
    </row>
    <row r="26" spans="2:58" x14ac:dyDescent="0.25">
      <c r="B26" s="77">
        <v>6</v>
      </c>
      <c r="C26" s="21">
        <f>L190</f>
        <v>5.99891304347826</v>
      </c>
      <c r="D26" s="22">
        <f>K198</f>
        <v>0.35</v>
      </c>
      <c r="E26" s="21">
        <f t="shared" si="32"/>
        <v>1.1583333333333332</v>
      </c>
      <c r="F26" s="21">
        <f t="shared" si="30"/>
        <v>1.9362318840579709</v>
      </c>
      <c r="G26" s="58">
        <f t="shared" si="29"/>
        <v>80.690946427492904</v>
      </c>
      <c r="H26" s="94"/>
      <c r="I26" s="94"/>
      <c r="J26" s="97"/>
      <c r="K26" s="106"/>
      <c r="M26" s="36"/>
    </row>
    <row r="27" spans="2:58" ht="15.75" thickBot="1" x14ac:dyDescent="0.3">
      <c r="B27" s="77">
        <v>6</v>
      </c>
      <c r="C27" s="21">
        <f>R190</f>
        <v>6.0097826086956516</v>
      </c>
      <c r="D27" s="22">
        <f>Q198</f>
        <v>0.39300000000000002</v>
      </c>
      <c r="E27" s="21">
        <f t="shared" si="32"/>
        <v>1.3141304347826086</v>
      </c>
      <c r="F27" s="21">
        <f t="shared" si="30"/>
        <v>1.8782608695652172</v>
      </c>
      <c r="G27" s="58">
        <f t="shared" si="29"/>
        <v>78.133478024959302</v>
      </c>
      <c r="H27" s="95"/>
      <c r="I27" s="95"/>
      <c r="J27" s="98"/>
      <c r="K27" s="107"/>
      <c r="M27" s="36"/>
    </row>
    <row r="28" spans="2:58" x14ac:dyDescent="0.25">
      <c r="B28" s="90">
        <v>5</v>
      </c>
      <c r="C28" s="91">
        <f>F224</f>
        <v>4.9264492753623177</v>
      </c>
      <c r="D28" s="91">
        <f>E232</f>
        <v>7.8E-2</v>
      </c>
      <c r="E28" s="91">
        <f>(D28-C$7)/C$6</f>
        <v>0.17282608695652171</v>
      </c>
      <c r="F28" s="91">
        <f t="shared" si="30"/>
        <v>1.9014492753623184</v>
      </c>
      <c r="G28" s="92">
        <f t="shared" si="29"/>
        <v>96.491873207325142</v>
      </c>
      <c r="H28" s="93">
        <f>AVERAGE(C29:C30)</f>
        <v>4.9681159420289847</v>
      </c>
      <c r="I28" s="93">
        <f>AVERAGE(D29:D30)</f>
        <v>0.26949999999999996</v>
      </c>
      <c r="J28" s="96">
        <f>(I28-C$7)/C$6</f>
        <v>0.86666666666666647</v>
      </c>
      <c r="K28" s="105">
        <f>(1-(J28/H28))*100</f>
        <v>82.555425904317389</v>
      </c>
    </row>
    <row r="29" spans="2:58" x14ac:dyDescent="0.25">
      <c r="B29" s="77">
        <v>5</v>
      </c>
      <c r="C29" s="21">
        <f>L224</f>
        <v>5.0097826086956516</v>
      </c>
      <c r="D29" s="22">
        <f>K232</f>
        <v>0.25700000000000001</v>
      </c>
      <c r="E29" s="21">
        <f t="shared" si="32"/>
        <v>0.82137681159420284</v>
      </c>
      <c r="F29" s="21">
        <f t="shared" si="30"/>
        <v>1.6753623188405797</v>
      </c>
      <c r="G29" s="58">
        <f t="shared" si="29"/>
        <v>83.604541838432056</v>
      </c>
      <c r="H29" s="94"/>
      <c r="I29" s="94"/>
      <c r="J29" s="97"/>
      <c r="K29" s="106"/>
    </row>
    <row r="30" spans="2:58" ht="15.75" thickBot="1" x14ac:dyDescent="0.3">
      <c r="B30" s="77">
        <v>5</v>
      </c>
      <c r="C30" s="21">
        <f>R224</f>
        <v>4.9264492753623177</v>
      </c>
      <c r="D30" s="22">
        <f>Q232</f>
        <v>0.28199999999999997</v>
      </c>
      <c r="E30" s="21">
        <f t="shared" si="32"/>
        <v>0.91195652173913033</v>
      </c>
      <c r="F30" s="21">
        <f t="shared" si="30"/>
        <v>1.6057971014492751</v>
      </c>
      <c r="G30" s="58">
        <f t="shared" si="29"/>
        <v>81.48856365374715</v>
      </c>
      <c r="H30" s="95"/>
      <c r="I30" s="95"/>
      <c r="J30" s="98"/>
      <c r="K30" s="107"/>
    </row>
    <row r="31" spans="2:58" x14ac:dyDescent="0.25">
      <c r="B31" s="76">
        <v>4</v>
      </c>
      <c r="C31" s="51">
        <f>F258</f>
        <v>-0.10978260869565216</v>
      </c>
      <c r="D31" s="52">
        <f>E266</f>
        <v>0</v>
      </c>
      <c r="E31" s="51">
        <f t="shared" si="32"/>
        <v>-0.10978260869565216</v>
      </c>
      <c r="F31" s="51">
        <f t="shared" si="30"/>
        <v>0</v>
      </c>
      <c r="G31" s="57">
        <f t="shared" si="29"/>
        <v>0</v>
      </c>
      <c r="H31" s="93">
        <f>AVERAGE(C31:C33)</f>
        <v>-0.10978260869565216</v>
      </c>
      <c r="I31" s="93">
        <f>AVERAGE(D31:D33)</f>
        <v>0</v>
      </c>
      <c r="J31" s="96">
        <f>(I31-C$7)/C$6</f>
        <v>-0.10978260869565216</v>
      </c>
      <c r="K31" s="105">
        <f>(1-(J31/H31))*100</f>
        <v>0</v>
      </c>
    </row>
    <row r="32" spans="2:58" x14ac:dyDescent="0.25">
      <c r="B32" s="77">
        <v>4</v>
      </c>
      <c r="C32" s="21">
        <f>L258</f>
        <v>-0.10978260869565216</v>
      </c>
      <c r="D32" s="22">
        <f>K266</f>
        <v>0</v>
      </c>
      <c r="E32" s="21">
        <f t="shared" si="32"/>
        <v>-0.10978260869565216</v>
      </c>
      <c r="F32" s="21">
        <f t="shared" si="30"/>
        <v>0</v>
      </c>
      <c r="G32" s="58">
        <f t="shared" si="29"/>
        <v>0</v>
      </c>
      <c r="H32" s="94"/>
      <c r="I32" s="94"/>
      <c r="J32" s="97"/>
      <c r="K32" s="106"/>
    </row>
    <row r="33" spans="1:71" ht="15.75" thickBot="1" x14ac:dyDescent="0.3">
      <c r="B33" s="77">
        <v>4</v>
      </c>
      <c r="C33" s="21">
        <f>R258</f>
        <v>-0.10978260869565216</v>
      </c>
      <c r="D33" s="22">
        <f>Q266</f>
        <v>0</v>
      </c>
      <c r="E33" s="21">
        <f t="shared" si="32"/>
        <v>-0.10978260869565216</v>
      </c>
      <c r="F33" s="21">
        <f t="shared" si="30"/>
        <v>0</v>
      </c>
      <c r="G33" s="58">
        <f t="shared" si="29"/>
        <v>0</v>
      </c>
      <c r="H33" s="95"/>
      <c r="I33" s="95"/>
      <c r="J33" s="98"/>
      <c r="K33" s="107"/>
    </row>
    <row r="34" spans="1:71" x14ac:dyDescent="0.25">
      <c r="A34" s="99"/>
      <c r="B34" s="76">
        <v>3</v>
      </c>
      <c r="C34" s="51">
        <f>F293</f>
        <v>-0.10978260869565216</v>
      </c>
      <c r="D34" s="52">
        <f>E301</f>
        <v>0</v>
      </c>
      <c r="E34" s="51">
        <f t="shared" si="32"/>
        <v>-0.10978260869565216</v>
      </c>
      <c r="F34" s="51">
        <f t="shared" si="30"/>
        <v>0</v>
      </c>
      <c r="G34" s="57">
        <f t="shared" si="29"/>
        <v>0</v>
      </c>
      <c r="H34" s="93">
        <f>AVERAGE(C34,C35)</f>
        <v>-0.10978260869565216</v>
      </c>
      <c r="I34" s="93">
        <f>AVERAGE(D34,D35)</f>
        <v>0</v>
      </c>
      <c r="J34" s="96">
        <f t="shared" ref="J34" si="34">(I34-C$7)/C$6</f>
        <v>-0.10978260869565216</v>
      </c>
      <c r="K34" s="105">
        <f t="shared" ref="K34" si="35">(1-(J34/H34))*100</f>
        <v>0</v>
      </c>
    </row>
    <row r="35" spans="1:71" x14ac:dyDescent="0.25">
      <c r="A35" s="100"/>
      <c r="B35" s="77">
        <v>3</v>
      </c>
      <c r="C35" s="21">
        <f>L293</f>
        <v>-0.10978260869565216</v>
      </c>
      <c r="D35" s="22">
        <f>K301</f>
        <v>0</v>
      </c>
      <c r="E35" s="21">
        <f t="shared" si="32"/>
        <v>-0.10978260869565216</v>
      </c>
      <c r="F35" s="21">
        <f t="shared" si="30"/>
        <v>0</v>
      </c>
      <c r="G35" s="58">
        <f t="shared" si="29"/>
        <v>0</v>
      </c>
      <c r="H35" s="94"/>
      <c r="I35" s="94"/>
      <c r="J35" s="97"/>
      <c r="K35" s="106"/>
    </row>
    <row r="36" spans="1:71" ht="15.75" thickBot="1" x14ac:dyDescent="0.3">
      <c r="A36" s="101"/>
      <c r="B36" s="77">
        <v>3</v>
      </c>
      <c r="C36" s="21">
        <f>R293</f>
        <v>-0.10978260869565216</v>
      </c>
      <c r="D36" s="22">
        <f>Q301</f>
        <v>0</v>
      </c>
      <c r="E36" s="21">
        <f t="shared" si="32"/>
        <v>-0.10978260869565216</v>
      </c>
      <c r="F36" s="21">
        <f t="shared" si="30"/>
        <v>0</v>
      </c>
      <c r="G36" s="58">
        <f t="shared" si="29"/>
        <v>0</v>
      </c>
      <c r="H36" s="95"/>
      <c r="I36" s="95"/>
      <c r="J36" s="98"/>
      <c r="K36" s="107"/>
    </row>
    <row r="37" spans="1:71" x14ac:dyDescent="0.25">
      <c r="B37" s="76"/>
      <c r="C37" s="51"/>
      <c r="D37" s="52"/>
      <c r="E37" s="51"/>
      <c r="F37" s="51"/>
      <c r="G37" s="57"/>
      <c r="H37" s="93"/>
      <c r="I37" s="93"/>
      <c r="J37" s="96"/>
      <c r="K37" s="105"/>
    </row>
    <row r="38" spans="1:71" x14ac:dyDescent="0.25">
      <c r="B38" s="77"/>
      <c r="C38" s="21"/>
      <c r="D38" s="22"/>
      <c r="E38" s="21"/>
      <c r="F38" s="21"/>
      <c r="G38" s="58"/>
      <c r="H38" s="94"/>
      <c r="I38" s="94"/>
      <c r="J38" s="97"/>
      <c r="K38" s="106"/>
    </row>
    <row r="39" spans="1:71" ht="15.75" thickBot="1" x14ac:dyDescent="0.3">
      <c r="B39" s="55"/>
      <c r="C39" s="55"/>
      <c r="D39" s="56"/>
      <c r="E39" s="55"/>
      <c r="F39" s="55"/>
      <c r="G39" s="59"/>
      <c r="H39" s="95"/>
      <c r="I39" s="95"/>
      <c r="J39" s="98"/>
      <c r="K39" s="107"/>
    </row>
    <row r="40" spans="1:71" x14ac:dyDescent="0.25">
      <c r="B40" s="50"/>
      <c r="C40" s="51"/>
      <c r="D40" s="52"/>
      <c r="E40" s="51"/>
      <c r="F40" s="51"/>
      <c r="G40" s="57"/>
      <c r="H40" s="102"/>
      <c r="I40" s="96"/>
      <c r="J40" s="96"/>
      <c r="K40" s="105"/>
    </row>
    <row r="41" spans="1:71" x14ac:dyDescent="0.25">
      <c r="B41" s="53"/>
      <c r="C41" s="21"/>
      <c r="D41" s="22"/>
      <c r="E41" s="21"/>
      <c r="F41" s="21"/>
      <c r="G41" s="58"/>
      <c r="H41" s="103"/>
      <c r="I41" s="97"/>
      <c r="J41" s="97"/>
      <c r="K41" s="106"/>
    </row>
    <row r="42" spans="1:71" ht="15.75" thickBot="1" x14ac:dyDescent="0.3">
      <c r="B42" s="54"/>
      <c r="C42" s="55"/>
      <c r="D42" s="56"/>
      <c r="E42" s="55"/>
      <c r="F42" s="55"/>
      <c r="G42" s="59"/>
      <c r="H42" s="104"/>
      <c r="I42" s="98"/>
      <c r="J42" s="98"/>
      <c r="K42" s="107"/>
    </row>
    <row r="45" spans="1:71" s="30" customFormat="1" x14ac:dyDescent="0.25">
      <c r="W45" s="60"/>
    </row>
    <row r="46" spans="1:71" x14ac:dyDescent="0.25">
      <c r="AP46" s="108" t="s">
        <v>72</v>
      </c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I46" s="108" t="s">
        <v>89</v>
      </c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</row>
    <row r="47" spans="1:71" x14ac:dyDescent="0.25">
      <c r="B47" s="7"/>
    </row>
    <row r="48" spans="1:71" x14ac:dyDescent="0.25">
      <c r="A48" s="7"/>
      <c r="C48" s="7"/>
    </row>
    <row r="49" spans="1:19" x14ac:dyDescent="0.25">
      <c r="A49" s="7"/>
      <c r="C49" s="7"/>
      <c r="D49" s="31" t="s">
        <v>44</v>
      </c>
      <c r="I49" s="7"/>
      <c r="J49" s="31" t="s">
        <v>46</v>
      </c>
      <c r="O49" s="7"/>
      <c r="P49" s="31" t="s">
        <v>47</v>
      </c>
    </row>
    <row r="50" spans="1:19" x14ac:dyDescent="0.25">
      <c r="G50" s="39" t="s">
        <v>55</v>
      </c>
      <c r="M50" s="39" t="s">
        <v>55</v>
      </c>
      <c r="S50" s="39" t="s">
        <v>55</v>
      </c>
    </row>
    <row r="51" spans="1:19" x14ac:dyDescent="0.25">
      <c r="A51" t="s">
        <v>109</v>
      </c>
      <c r="C51" s="23" t="s">
        <v>39</v>
      </c>
      <c r="D51" s="24">
        <v>10</v>
      </c>
      <c r="E51" s="25" t="s">
        <v>8</v>
      </c>
      <c r="F51" s="7"/>
      <c r="G51" s="34">
        <f>(1-(F61/F53))*100</f>
        <v>39.890194732778596</v>
      </c>
      <c r="H51" s="34"/>
      <c r="I51" s="40" t="s">
        <v>39</v>
      </c>
      <c r="J51" s="41">
        <v>9</v>
      </c>
      <c r="K51" s="42" t="s">
        <v>8</v>
      </c>
      <c r="L51" s="43"/>
      <c r="M51" s="34">
        <f>(1-(L61/L53))*100</f>
        <v>32.013214299760094</v>
      </c>
      <c r="N51" s="34"/>
      <c r="O51" s="40" t="s">
        <v>39</v>
      </c>
      <c r="P51" s="41">
        <v>10</v>
      </c>
      <c r="Q51" s="42" t="s">
        <v>8</v>
      </c>
      <c r="R51" s="43"/>
      <c r="S51" s="34">
        <f>(1-(R61/R53))*100</f>
        <v>101.77743884554467</v>
      </c>
    </row>
    <row r="52" spans="1:19" x14ac:dyDescent="0.25">
      <c r="C52" s="23" t="s">
        <v>43</v>
      </c>
      <c r="D52" s="23" t="s">
        <v>45</v>
      </c>
      <c r="E52" s="23" t="s">
        <v>40</v>
      </c>
      <c r="F52" s="23" t="s">
        <v>41</v>
      </c>
      <c r="G52" s="23" t="s">
        <v>42</v>
      </c>
      <c r="I52" s="23" t="s">
        <v>43</v>
      </c>
      <c r="J52" s="23" t="s">
        <v>45</v>
      </c>
      <c r="K52" s="23" t="s">
        <v>40</v>
      </c>
      <c r="L52" s="23" t="s">
        <v>41</v>
      </c>
      <c r="M52" s="23" t="s">
        <v>42</v>
      </c>
      <c r="O52" s="23" t="s">
        <v>43</v>
      </c>
      <c r="P52" s="23" t="s">
        <v>45</v>
      </c>
      <c r="Q52" s="23" t="s">
        <v>40</v>
      </c>
      <c r="R52" s="23" t="s">
        <v>41</v>
      </c>
      <c r="S52" s="23" t="s">
        <v>42</v>
      </c>
    </row>
    <row r="53" spans="1:19" x14ac:dyDescent="0.25">
      <c r="A53" s="38"/>
      <c r="C53" s="37"/>
      <c r="D53" s="27">
        <v>0</v>
      </c>
      <c r="E53" s="44">
        <v>1.196</v>
      </c>
      <c r="F53" s="35">
        <f t="shared" ref="F53:F60" si="36">(E53-$C$7)/$C$6</f>
        <v>4.2235507246376809</v>
      </c>
      <c r="G53" s="35">
        <f>(1-D$54/F53)*100</f>
        <v>88.161619627691508</v>
      </c>
      <c r="H53" s="7" t="s">
        <v>107</v>
      </c>
      <c r="I53" s="32">
        <v>0.40277777777777773</v>
      </c>
      <c r="J53" s="27">
        <v>0</v>
      </c>
      <c r="K53" s="29">
        <v>2.573</v>
      </c>
      <c r="L53" s="35">
        <f>(K53-$C$7)/$C$6</f>
        <v>9.2126811594202884</v>
      </c>
      <c r="M53" s="35">
        <f>(1-J$54/L53)*100</f>
        <v>89.145396625634163</v>
      </c>
      <c r="O53" s="37"/>
      <c r="P53" s="27">
        <v>0</v>
      </c>
      <c r="Q53" s="44">
        <v>1.7350000000000001</v>
      </c>
      <c r="R53" s="35">
        <f t="shared" ref="R53:R61" si="37">(Q53-$C$7)/$C$6</f>
        <v>6.1764492753623186</v>
      </c>
      <c r="S53" s="35">
        <f>(1-P$54/R53)*100</f>
        <v>91.904733970786651</v>
      </c>
    </row>
    <row r="54" spans="1:19" x14ac:dyDescent="0.25">
      <c r="A54" s="38"/>
      <c r="C54" s="37"/>
      <c r="D54" s="28">
        <v>0.5</v>
      </c>
      <c r="E54" s="44">
        <f>AVERAGE(E53,E55)</f>
        <v>1.133</v>
      </c>
      <c r="F54" s="35">
        <f t="shared" si="36"/>
        <v>3.9952898550724636</v>
      </c>
      <c r="G54" s="35">
        <f>(1-F53/F54)*100</f>
        <v>-5.7132492971796456</v>
      </c>
      <c r="I54" s="32">
        <v>0.44444444444444442</v>
      </c>
      <c r="J54" s="28">
        <v>1</v>
      </c>
      <c r="K54" s="44">
        <v>2.456</v>
      </c>
      <c r="L54" s="35">
        <f>(K54-$C$7)/$C$6</f>
        <v>8.7887681159420286</v>
      </c>
      <c r="M54" s="35">
        <f>(1-L53/L54)*100</f>
        <v>-4.8233499608360431</v>
      </c>
      <c r="O54" s="37"/>
      <c r="P54" s="28">
        <v>0.5</v>
      </c>
      <c r="Q54" s="44"/>
      <c r="R54" s="35">
        <f t="shared" si="37"/>
        <v>-0.10978260869565216</v>
      </c>
      <c r="S54" s="35">
        <f>(1-R53/R54)*100</f>
        <v>5726.0726072607258</v>
      </c>
    </row>
    <row r="55" spans="1:19" x14ac:dyDescent="0.25">
      <c r="A55" s="38"/>
      <c r="C55" s="37"/>
      <c r="D55" s="27">
        <v>1</v>
      </c>
      <c r="E55" s="44">
        <v>1.07</v>
      </c>
      <c r="F55" s="35">
        <f t="shared" si="36"/>
        <v>3.7670289855072463</v>
      </c>
      <c r="G55" s="35">
        <f t="shared" ref="G55:G61" si="38">(1-F54/F55)*100</f>
        <v>-6.0594402231412881</v>
      </c>
      <c r="I55" s="32"/>
      <c r="J55" s="27">
        <v>1.5</v>
      </c>
      <c r="K55" s="29">
        <v>2.3290000000000002</v>
      </c>
      <c r="L55" s="35">
        <f t="shared" ref="L55:L61" si="39">(K55-$C$7)/$C$6</f>
        <v>8.328623188405798</v>
      </c>
      <c r="M55" s="35">
        <f t="shared" ref="M55:M61" si="40">(1-L54/L55)*100</f>
        <v>-5.5248618784530246</v>
      </c>
      <c r="O55" s="37"/>
      <c r="P55" s="27">
        <v>1</v>
      </c>
      <c r="Q55" s="44"/>
      <c r="R55" s="35">
        <f t="shared" si="37"/>
        <v>-0.10978260869565216</v>
      </c>
      <c r="S55" s="35">
        <f t="shared" ref="S55:S61" si="41">(1-R54/R55)*100</f>
        <v>0</v>
      </c>
    </row>
    <row r="56" spans="1:19" x14ac:dyDescent="0.25">
      <c r="A56" s="38"/>
      <c r="B56" s="7"/>
      <c r="C56" s="37"/>
      <c r="D56" s="27">
        <v>1.5</v>
      </c>
      <c r="E56" s="44">
        <f>AVERAGE(E55,E57)</f>
        <v>1.0345</v>
      </c>
      <c r="F56" s="35">
        <f t="shared" si="36"/>
        <v>3.638405797101449</v>
      </c>
      <c r="G56" s="35">
        <f t="shared" si="38"/>
        <v>-3.5351523600876344</v>
      </c>
      <c r="H56" t="s">
        <v>108</v>
      </c>
      <c r="I56" s="32">
        <v>0.47569444444444442</v>
      </c>
      <c r="J56" s="27">
        <v>1.75</v>
      </c>
      <c r="K56" s="44">
        <v>2.2010000000000001</v>
      </c>
      <c r="L56" s="35">
        <f t="shared" si="39"/>
        <v>7.8648550724637678</v>
      </c>
      <c r="M56" s="35">
        <f t="shared" si="40"/>
        <v>-5.8967153452803345</v>
      </c>
      <c r="O56" s="37"/>
      <c r="P56" s="27">
        <v>1.5</v>
      </c>
      <c r="Q56" s="44"/>
      <c r="R56" s="35">
        <f t="shared" si="37"/>
        <v>-0.10978260869565216</v>
      </c>
      <c r="S56" s="35">
        <f t="shared" si="41"/>
        <v>0</v>
      </c>
    </row>
    <row r="57" spans="1:19" x14ac:dyDescent="0.25">
      <c r="A57" s="38"/>
      <c r="C57" s="37"/>
      <c r="D57" s="27">
        <v>2</v>
      </c>
      <c r="E57" s="44">
        <v>0.999</v>
      </c>
      <c r="F57" s="35">
        <f>(E57-$C$7)/$C$6</f>
        <v>3.5097826086956521</v>
      </c>
      <c r="G57" s="35">
        <f t="shared" si="38"/>
        <v>-3.6647052751109577</v>
      </c>
      <c r="I57" s="32">
        <v>0.4861111111111111</v>
      </c>
      <c r="J57" s="27">
        <v>2</v>
      </c>
      <c r="K57" s="29">
        <v>2.1669999999999998</v>
      </c>
      <c r="L57" s="35">
        <f t="shared" si="39"/>
        <v>7.7416666666666654</v>
      </c>
      <c r="M57" s="35">
        <f t="shared" si="40"/>
        <v>-1.5912388262273813</v>
      </c>
      <c r="O57" s="37"/>
      <c r="P57" s="27">
        <v>2</v>
      </c>
      <c r="Q57" s="44"/>
      <c r="R57" s="35">
        <f t="shared" si="37"/>
        <v>-0.10978260869565216</v>
      </c>
      <c r="S57" s="35">
        <f t="shared" si="41"/>
        <v>0</v>
      </c>
    </row>
    <row r="58" spans="1:19" x14ac:dyDescent="0.25">
      <c r="A58" s="38"/>
      <c r="C58" s="37"/>
      <c r="D58" s="27">
        <v>3</v>
      </c>
      <c r="E58" s="44">
        <v>0.95099999999999996</v>
      </c>
      <c r="F58" s="35">
        <f t="shared" si="36"/>
        <v>3.3358695652173909</v>
      </c>
      <c r="G58" s="35">
        <f t="shared" si="38"/>
        <v>-5.2134245682632807</v>
      </c>
      <c r="I58" s="32">
        <v>0.52777777777777779</v>
      </c>
      <c r="J58" s="27">
        <v>3</v>
      </c>
      <c r="K58" s="29">
        <v>2.0270000000000001</v>
      </c>
      <c r="L58" s="35">
        <f t="shared" si="39"/>
        <v>7.2344202898550725</v>
      </c>
      <c r="M58" s="35">
        <f t="shared" si="40"/>
        <v>-7.0115690889968274</v>
      </c>
      <c r="O58" s="37"/>
      <c r="P58" s="27">
        <v>3</v>
      </c>
      <c r="Q58" s="44"/>
      <c r="R58" s="35">
        <f t="shared" si="37"/>
        <v>-0.10978260869565216</v>
      </c>
      <c r="S58" s="35">
        <f t="shared" si="41"/>
        <v>0</v>
      </c>
    </row>
    <row r="59" spans="1:19" x14ac:dyDescent="0.25">
      <c r="A59" s="38"/>
      <c r="C59" s="37"/>
      <c r="D59" s="27">
        <v>4</v>
      </c>
      <c r="E59" s="44">
        <v>0.88100000000000001</v>
      </c>
      <c r="F59" s="35">
        <f>(E59-$C$7)/$C$6</f>
        <v>3.082246376811594</v>
      </c>
      <c r="G59" s="35">
        <f t="shared" si="38"/>
        <v>-8.22851769131303</v>
      </c>
      <c r="I59" s="32">
        <v>0.56944444444444442</v>
      </c>
      <c r="J59" s="27">
        <v>4</v>
      </c>
      <c r="K59" s="29">
        <v>1.929</v>
      </c>
      <c r="L59" s="35">
        <f t="shared" si="39"/>
        <v>6.8793478260869563</v>
      </c>
      <c r="M59" s="35">
        <f t="shared" si="40"/>
        <v>-5.1614262390056398</v>
      </c>
      <c r="O59" s="37"/>
      <c r="P59" s="27">
        <v>4</v>
      </c>
      <c r="Q59" s="44"/>
      <c r="R59" s="35">
        <f t="shared" si="37"/>
        <v>-0.10978260869565216</v>
      </c>
      <c r="S59" s="35">
        <f t="shared" si="41"/>
        <v>0</v>
      </c>
    </row>
    <row r="60" spans="1:19" x14ac:dyDescent="0.25">
      <c r="A60" s="38"/>
      <c r="C60" s="37"/>
      <c r="D60" s="27">
        <v>5</v>
      </c>
      <c r="E60" s="29">
        <v>0.80500000000000005</v>
      </c>
      <c r="F60" s="35">
        <f t="shared" si="36"/>
        <v>2.8068840579710144</v>
      </c>
      <c r="G60" s="35">
        <f t="shared" si="38"/>
        <v>-9.81024912869497</v>
      </c>
      <c r="I60" s="32">
        <v>0.61111111111111105</v>
      </c>
      <c r="J60" s="27">
        <v>5</v>
      </c>
      <c r="K60" s="29">
        <v>1.857</v>
      </c>
      <c r="L60" s="35">
        <f t="shared" si="39"/>
        <v>6.6184782608695647</v>
      </c>
      <c r="M60" s="35">
        <f t="shared" si="40"/>
        <v>-3.9415339136147143</v>
      </c>
      <c r="O60" s="37"/>
      <c r="P60" s="27">
        <v>5</v>
      </c>
      <c r="Q60" s="44"/>
      <c r="R60" s="35">
        <f t="shared" si="37"/>
        <v>-0.10978260869565216</v>
      </c>
      <c r="S60" s="35">
        <f t="shared" si="41"/>
        <v>0</v>
      </c>
    </row>
    <row r="61" spans="1:19" x14ac:dyDescent="0.25">
      <c r="A61" s="38"/>
      <c r="C61" s="37"/>
      <c r="D61" s="27">
        <v>6</v>
      </c>
      <c r="E61" s="29">
        <v>0.73099999999999998</v>
      </c>
      <c r="F61" s="35">
        <f>(E61-$C$7)/$C$6</f>
        <v>2.5387681159420286</v>
      </c>
      <c r="G61" s="35">
        <f t="shared" si="38"/>
        <v>-10.560867703724863</v>
      </c>
      <c r="I61" s="32">
        <v>0.65277777777777779</v>
      </c>
      <c r="J61" s="27">
        <v>6</v>
      </c>
      <c r="K61" s="29">
        <v>1.7589999999999999</v>
      </c>
      <c r="L61" s="35">
        <f t="shared" si="39"/>
        <v>6.2634057971014485</v>
      </c>
      <c r="M61" s="35">
        <f t="shared" si="40"/>
        <v>-5.6689998264591868</v>
      </c>
      <c r="O61" s="37"/>
      <c r="P61" s="27">
        <v>6</v>
      </c>
      <c r="Q61" s="44"/>
      <c r="R61" s="35">
        <f t="shared" si="37"/>
        <v>-0.10978260869565216</v>
      </c>
      <c r="S61" s="35">
        <f t="shared" si="41"/>
        <v>0</v>
      </c>
    </row>
    <row r="62" spans="1:19" x14ac:dyDescent="0.25">
      <c r="A62" s="7"/>
      <c r="H62" s="7"/>
      <c r="I62" s="7"/>
      <c r="J62" s="7"/>
      <c r="K62" s="7"/>
      <c r="L62" s="7"/>
      <c r="M62" s="7"/>
    </row>
    <row r="63" spans="1:19" x14ac:dyDescent="0.25">
      <c r="A63" s="7"/>
      <c r="H63" s="7"/>
      <c r="I63" s="7"/>
      <c r="J63" s="7"/>
      <c r="K63" s="7"/>
      <c r="L63" s="7"/>
      <c r="M63" s="7"/>
    </row>
    <row r="64" spans="1:19" x14ac:dyDescent="0.25">
      <c r="A64" s="7"/>
      <c r="H64" s="7"/>
      <c r="I64" s="7"/>
      <c r="J64" s="7"/>
      <c r="K64" s="7"/>
      <c r="L64" s="7"/>
      <c r="M64" s="7"/>
    </row>
    <row r="65" spans="1:13" x14ac:dyDescent="0.25">
      <c r="A65" s="7"/>
      <c r="H65" s="7"/>
      <c r="I65" s="7"/>
      <c r="J65" s="7"/>
      <c r="K65" s="7"/>
      <c r="L65" s="7"/>
      <c r="M65" s="7"/>
    </row>
    <row r="66" spans="1:13" x14ac:dyDescent="0.25">
      <c r="A66" s="7"/>
      <c r="H66" s="7"/>
      <c r="I66" s="7"/>
      <c r="J66" s="7"/>
      <c r="K66" s="7"/>
      <c r="L66" s="7"/>
      <c r="M66" s="7"/>
    </row>
    <row r="67" spans="1:13" x14ac:dyDescent="0.25">
      <c r="A67" s="7"/>
      <c r="H67" s="7"/>
      <c r="I67" s="7"/>
      <c r="J67" s="7"/>
      <c r="K67" s="7"/>
      <c r="L67" s="7"/>
      <c r="M67" s="7"/>
    </row>
    <row r="68" spans="1:13" x14ac:dyDescent="0.25">
      <c r="A68" s="7"/>
      <c r="H68" s="7"/>
      <c r="I68" s="7"/>
      <c r="J68" s="7"/>
      <c r="K68" s="7"/>
      <c r="L68" s="7"/>
      <c r="M68" s="7"/>
    </row>
    <row r="69" spans="1:13" x14ac:dyDescent="0.25">
      <c r="A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G72" s="7"/>
      <c r="H72" s="7"/>
      <c r="I72" s="7"/>
      <c r="J72" s="7"/>
      <c r="K72" s="7"/>
      <c r="L72" s="7"/>
      <c r="M72" s="7"/>
    </row>
    <row r="73" spans="1:13" x14ac:dyDescent="0.25">
      <c r="A73" s="26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81" spans="1:77" s="30" customFormat="1" x14ac:dyDescent="0.25">
      <c r="W81" s="60"/>
    </row>
    <row r="82" spans="1:77" ht="15.75" thickBot="1" x14ac:dyDescent="0.3">
      <c r="B82" s="7"/>
    </row>
    <row r="83" spans="1:77" x14ac:dyDescent="0.25">
      <c r="A83" s="7"/>
      <c r="C83" s="7"/>
      <c r="AV83" t="s">
        <v>73</v>
      </c>
      <c r="AW83" s="62"/>
      <c r="AX83" s="63" t="s">
        <v>27</v>
      </c>
      <c r="AY83" s="63" t="s">
        <v>74</v>
      </c>
      <c r="AZ83" s="64"/>
      <c r="BN83" t="s">
        <v>73</v>
      </c>
      <c r="BO83" s="62"/>
      <c r="BP83" s="63" t="s">
        <v>27</v>
      </c>
      <c r="BQ83" s="63" t="s">
        <v>74</v>
      </c>
      <c r="BR83" s="64"/>
    </row>
    <row r="84" spans="1:77" x14ac:dyDescent="0.25">
      <c r="A84" s="7"/>
      <c r="C84" s="7"/>
      <c r="D84" s="31" t="s">
        <v>44</v>
      </c>
      <c r="I84" s="7"/>
      <c r="J84" s="85" t="s">
        <v>46</v>
      </c>
      <c r="O84" s="7"/>
      <c r="P84" s="31" t="s">
        <v>47</v>
      </c>
      <c r="AW84" s="65"/>
      <c r="AX84" cm="1">
        <f t="array" ref="AX84:AY88">LINEST(AU89:AU95,AQ89:AQ95,FALSE,TRUE)</f>
        <v>-0.35748619819464794</v>
      </c>
      <c r="AY84">
        <v>0</v>
      </c>
      <c r="AZ84" s="67"/>
      <c r="BO84" s="65"/>
      <c r="BP84" cm="1">
        <f t="array" ref="BP84:BQ88">LINEST(BM89:BM96,BJ89:BJ96,TRUE,TRUE)</f>
        <v>-0.89775561701197215</v>
      </c>
      <c r="BQ84">
        <v>7.0185082201416567</v>
      </c>
      <c r="BR84" s="67"/>
      <c r="BS84" s="34"/>
    </row>
    <row r="85" spans="1:77" x14ac:dyDescent="0.25">
      <c r="G85" s="39" t="s">
        <v>55</v>
      </c>
      <c r="M85" s="39" t="s">
        <v>55</v>
      </c>
      <c r="S85" s="39" t="s">
        <v>55</v>
      </c>
      <c r="AW85" s="65" t="s">
        <v>75</v>
      </c>
      <c r="AX85">
        <v>6.1339252813131059E-2</v>
      </c>
      <c r="AY85" t="e">
        <v>#N/A</v>
      </c>
      <c r="AZ85" s="67"/>
      <c r="BB85" t="s">
        <v>76</v>
      </c>
      <c r="BC85" t="s">
        <v>77</v>
      </c>
      <c r="BD85" t="s">
        <v>78</v>
      </c>
      <c r="BO85" s="65" t="s">
        <v>75</v>
      </c>
      <c r="BP85">
        <v>0.31103945687037909</v>
      </c>
      <c r="BQ85">
        <v>1.0779772317306198</v>
      </c>
      <c r="BR85" s="67"/>
      <c r="BS85" s="34"/>
      <c r="BW85" t="s">
        <v>76</v>
      </c>
      <c r="BX85" t="s">
        <v>77</v>
      </c>
      <c r="BY85" t="s">
        <v>78</v>
      </c>
    </row>
    <row r="86" spans="1:77" x14ac:dyDescent="0.25">
      <c r="C86" s="23" t="s">
        <v>39</v>
      </c>
      <c r="D86" s="24">
        <v>9</v>
      </c>
      <c r="E86" s="25" t="s">
        <v>8</v>
      </c>
      <c r="F86" s="7"/>
      <c r="G86" s="34">
        <f>(1-(F96/F88))*100</f>
        <v>65.669361000522784</v>
      </c>
      <c r="I86" s="23" t="s">
        <v>39</v>
      </c>
      <c r="J86" s="24">
        <v>9</v>
      </c>
      <c r="K86" s="25" t="s">
        <v>8</v>
      </c>
      <c r="L86" s="7"/>
      <c r="M86" s="34">
        <f>(1-(L96/L88))*100</f>
        <v>24.779623837185692</v>
      </c>
      <c r="O86" s="23" t="s">
        <v>39</v>
      </c>
      <c r="P86" s="24">
        <v>9</v>
      </c>
      <c r="Q86" s="25" t="s">
        <v>8</v>
      </c>
      <c r="R86" s="7"/>
      <c r="S86" s="34">
        <f>(1-(R96/R88))*100</f>
        <v>66.077893145562314</v>
      </c>
      <c r="Z86" s="23" t="s">
        <v>39</v>
      </c>
      <c r="AA86" s="24">
        <v>9</v>
      </c>
      <c r="AB86" s="25" t="s">
        <v>8</v>
      </c>
      <c r="AC86" s="25" t="s">
        <v>52</v>
      </c>
      <c r="AE86" s="39" t="s">
        <v>55</v>
      </c>
      <c r="AW86" s="65" t="s">
        <v>79</v>
      </c>
      <c r="AX86">
        <v>0.84987156609384673</v>
      </c>
      <c r="AY86">
        <v>0.47548802455435518</v>
      </c>
      <c r="AZ86" s="67" t="s">
        <v>80</v>
      </c>
      <c r="BB86">
        <v>0</v>
      </c>
      <c r="BC86" s="36">
        <f>$AX$84*BB86</f>
        <v>0</v>
      </c>
      <c r="BD86" s="36">
        <f>$AS$89*(1-EXP(-$AX$92*BB86))</f>
        <v>0</v>
      </c>
      <c r="BO86" s="65" t="s">
        <v>79</v>
      </c>
      <c r="BP86">
        <v>0.58132055626375922</v>
      </c>
      <c r="BQ86">
        <v>1.5822938222114258</v>
      </c>
      <c r="BR86" s="67" t="s">
        <v>80</v>
      </c>
      <c r="BS86" s="34"/>
      <c r="BW86">
        <v>0</v>
      </c>
      <c r="BX86" s="36">
        <f>$BP$84*BW86+$BQ$84</f>
        <v>7.0185082201416567</v>
      </c>
      <c r="BY86" s="36">
        <f>($BP$92*BP$91*BP$91*BW86)/(1+$BP$92*BP$91*BW86)</f>
        <v>0</v>
      </c>
    </row>
    <row r="87" spans="1:77" x14ac:dyDescent="0.25">
      <c r="C87" s="23" t="s">
        <v>43</v>
      </c>
      <c r="D87" s="23" t="s">
        <v>45</v>
      </c>
      <c r="E87" s="23" t="s">
        <v>40</v>
      </c>
      <c r="F87" s="23" t="s">
        <v>41</v>
      </c>
      <c r="G87" s="23" t="s">
        <v>42</v>
      </c>
      <c r="I87" s="23" t="s">
        <v>43</v>
      </c>
      <c r="J87" s="23" t="s">
        <v>45</v>
      </c>
      <c r="K87" s="23" t="s">
        <v>40</v>
      </c>
      <c r="L87" s="23" t="s">
        <v>41</v>
      </c>
      <c r="M87" s="23" t="s">
        <v>42</v>
      </c>
      <c r="O87" s="23" t="s">
        <v>43</v>
      </c>
      <c r="P87" s="23" t="s">
        <v>45</v>
      </c>
      <c r="Q87" s="23" t="s">
        <v>40</v>
      </c>
      <c r="R87" s="23" t="s">
        <v>41</v>
      </c>
      <c r="S87" s="23" t="s">
        <v>42</v>
      </c>
      <c r="V87" s="39"/>
      <c r="AA87" s="23" t="s">
        <v>45</v>
      </c>
      <c r="AB87" s="23" t="s">
        <v>41</v>
      </c>
      <c r="AC87" s="23" t="s">
        <v>41</v>
      </c>
      <c r="AE87" s="34">
        <f>(1-(AB96/AB88))*100</f>
        <v>65.874730021598268</v>
      </c>
      <c r="AQ87" s="23" t="s">
        <v>76</v>
      </c>
      <c r="AR87" s="23" t="s">
        <v>81</v>
      </c>
      <c r="AS87" s="23" t="s">
        <v>22</v>
      </c>
      <c r="AT87" s="23" t="s">
        <v>82</v>
      </c>
      <c r="AU87" s="23" t="s">
        <v>83</v>
      </c>
      <c r="AW87" s="68" t="s">
        <v>84</v>
      </c>
      <c r="AX87">
        <v>33.965780258193178</v>
      </c>
      <c r="AY87">
        <v>6</v>
      </c>
      <c r="AZ87" s="67" t="s">
        <v>85</v>
      </c>
      <c r="BB87">
        <v>0.5</v>
      </c>
      <c r="BC87" s="36">
        <f t="shared" ref="BC87:BC98" si="42">$AX$84*BB87</f>
        <v>-0.17874309909732397</v>
      </c>
      <c r="BD87" s="36">
        <f t="shared" ref="BD87:BD98" si="43">$AS$89*(1-EXP(-$AX$92*BB87))</f>
        <v>0.3906953168723642</v>
      </c>
      <c r="BJ87" s="23" t="s">
        <v>76</v>
      </c>
      <c r="BK87" s="23" t="s">
        <v>81</v>
      </c>
      <c r="BL87" s="23" t="s">
        <v>22</v>
      </c>
      <c r="BM87" s="23" t="s">
        <v>90</v>
      </c>
      <c r="BO87" s="68" t="s">
        <v>84</v>
      </c>
      <c r="BP87">
        <v>8.33077283770319</v>
      </c>
      <c r="BQ87">
        <v>6</v>
      </c>
      <c r="BR87" s="67" t="s">
        <v>85</v>
      </c>
      <c r="BS87" s="34"/>
      <c r="BW87">
        <v>0.5</v>
      </c>
      <c r="BX87" s="36">
        <f t="shared" ref="BX87:BX98" si="44">$BP$84*BW87+$BQ$84</f>
        <v>6.5696304116356705</v>
      </c>
      <c r="BY87" s="36">
        <f>($BP$92*BP$91*BP$91*BW87)/(1+$BP$92*BP$91*BW87)</f>
        <v>7.6107782123395376E-2</v>
      </c>
    </row>
    <row r="88" spans="1:77" ht="15.75" thickBot="1" x14ac:dyDescent="0.3">
      <c r="B88" s="7"/>
      <c r="C88" s="32">
        <v>0.41666666666666669</v>
      </c>
      <c r="D88" s="27">
        <v>0</v>
      </c>
      <c r="E88" s="29">
        <v>2.5169999999999999</v>
      </c>
      <c r="F88" s="35">
        <f t="shared" ref="F88:F96" si="45">(E88-$C$7)/$C$6</f>
        <v>9.0097826086956516</v>
      </c>
      <c r="G88" s="35">
        <f>(1-D86/F88)*100</f>
        <v>0.10857763300758938</v>
      </c>
      <c r="I88" s="32">
        <v>0.44444444444444442</v>
      </c>
      <c r="J88" s="27">
        <v>0</v>
      </c>
      <c r="K88" s="29">
        <v>2.492</v>
      </c>
      <c r="L88" s="35">
        <f>(K88-$C$7)/$C$6</f>
        <v>8.9192028985507239</v>
      </c>
      <c r="M88" s="35">
        <f>(1-J86/L88)*100</f>
        <v>-0.90587805175286196</v>
      </c>
      <c r="O88" s="32">
        <v>0.375</v>
      </c>
      <c r="P88" s="27">
        <v>0</v>
      </c>
      <c r="Q88" s="44">
        <v>2.544</v>
      </c>
      <c r="R88" s="35">
        <f>(Q88-$C$7)/$C$6</f>
        <v>9.1076086956521731</v>
      </c>
      <c r="S88" s="35">
        <f>(1-P86/R88)*100</f>
        <v>1.1815252416756072</v>
      </c>
      <c r="AA88" s="27">
        <v>0</v>
      </c>
      <c r="AB88" s="35">
        <f>AVERAGE(R88,F88)</f>
        <v>9.0586956521739133</v>
      </c>
      <c r="AC88" s="35">
        <f>STDEVA(R88,F88)</f>
        <v>6.9173489463901228E-2</v>
      </c>
      <c r="AQ88" s="61">
        <f>AA88</f>
        <v>0</v>
      </c>
      <c r="AR88" s="35">
        <f>(AB$88-AB88)*(F$5/F$6)</f>
        <v>0</v>
      </c>
      <c r="AS88" s="35">
        <f>(AB$88-AB$96)*(F$5/F$6)</f>
        <v>2.3869565217391306</v>
      </c>
      <c r="AT88" s="35">
        <f>1-AR88/AS88</f>
        <v>1</v>
      </c>
      <c r="AU88" s="35">
        <f>LN(AT88)</f>
        <v>0</v>
      </c>
      <c r="AW88" s="69" t="s">
        <v>86</v>
      </c>
      <c r="AX88" s="66">
        <v>7.6792845883507601</v>
      </c>
      <c r="AY88" s="66">
        <v>1.3565331689676183</v>
      </c>
      <c r="AZ88" s="70"/>
      <c r="BB88">
        <v>1</v>
      </c>
      <c r="BC88" s="36">
        <f t="shared" si="42"/>
        <v>-0.35748619819464794</v>
      </c>
      <c r="BD88" s="36">
        <f t="shared" si="43"/>
        <v>0.71744190688866416</v>
      </c>
      <c r="BJ88" s="61">
        <f>AA88</f>
        <v>0</v>
      </c>
      <c r="BK88" s="35"/>
      <c r="BL88" s="35"/>
      <c r="BM88" s="35"/>
      <c r="BO88" s="69" t="s">
        <v>86</v>
      </c>
      <c r="BP88" s="66">
        <v>20.857370570610186</v>
      </c>
      <c r="BQ88" s="66">
        <v>15.021922438850657</v>
      </c>
      <c r="BR88" s="70"/>
      <c r="BS88" s="34"/>
      <c r="BW88">
        <v>1</v>
      </c>
      <c r="BX88" s="36">
        <f t="shared" si="44"/>
        <v>6.1207526031296844</v>
      </c>
      <c r="BY88" s="36">
        <f t="shared" ref="BY88:BY98" si="46">($BP$92*BP$91*BP$91*BW88)/(1+$BP$92*BP$91*BW88)</f>
        <v>0.16337860143026797</v>
      </c>
    </row>
    <row r="89" spans="1:77" x14ac:dyDescent="0.25">
      <c r="C89" s="32">
        <v>0.4375</v>
      </c>
      <c r="D89" s="28">
        <v>0.5</v>
      </c>
      <c r="E89" s="44">
        <v>2.448</v>
      </c>
      <c r="F89" s="35">
        <f>(E89-$C$7)/$C$6</f>
        <v>8.7597826086956516</v>
      </c>
      <c r="G89" s="35">
        <f>(1-F88/F89)*100</f>
        <v>-2.8539521032386217</v>
      </c>
      <c r="H89" s="83"/>
      <c r="I89" s="32">
        <v>0.46527777777777773</v>
      </c>
      <c r="J89" s="27">
        <v>0.5</v>
      </c>
      <c r="K89" s="44">
        <v>2.4020000000000001</v>
      </c>
      <c r="L89" s="35">
        <f>(K89-$C$7)/$C$6</f>
        <v>8.5931159420289855</v>
      </c>
      <c r="M89" s="35">
        <f>(1-L88/L89)*100</f>
        <v>-3.7947463844499651</v>
      </c>
      <c r="O89" s="32">
        <v>0.39583333333333331</v>
      </c>
      <c r="P89" s="27">
        <v>0.5</v>
      </c>
      <c r="Q89" s="44">
        <v>2.4889999999999999</v>
      </c>
      <c r="R89" s="35">
        <f>(Q89-$C$7)/$C$6</f>
        <v>8.9083333333333314</v>
      </c>
      <c r="S89" s="35">
        <f>(1-R88/R89)*100</f>
        <v>-2.2369544881441605</v>
      </c>
      <c r="AA89" s="27">
        <v>0.5</v>
      </c>
      <c r="AB89" s="35">
        <f t="shared" ref="AB89:AB96" si="47">AVERAGE(R89,F89)</f>
        <v>8.8340579710144915</v>
      </c>
      <c r="AC89" s="35">
        <f t="shared" ref="AC89:AC96" si="48">STDEVA(R89,F89)</f>
        <v>0.10504122474147894</v>
      </c>
      <c r="AQ89" s="61">
        <f>AA89</f>
        <v>0.5</v>
      </c>
      <c r="AR89" s="35">
        <f t="shared" ref="AR89:AR96" si="49">(AB$88-AB89)*(F$5/F$6)</f>
        <v>8.9855072463768698E-2</v>
      </c>
      <c r="AS89" s="35">
        <f t="shared" ref="AS89:AS95" si="50">(AB$88-AB$96)*(F$5/F$6)</f>
        <v>2.3869565217391306</v>
      </c>
      <c r="AT89" s="35">
        <f>1-AR89/AS89</f>
        <v>0.96235579842137198</v>
      </c>
      <c r="AU89" s="35">
        <f>LN(AT89)</f>
        <v>-3.8371043866259558E-2</v>
      </c>
      <c r="BB89">
        <v>1.5</v>
      </c>
      <c r="BC89" s="36">
        <f t="shared" si="42"/>
        <v>-0.53622929729197188</v>
      </c>
      <c r="BD89" s="36">
        <f t="shared" si="43"/>
        <v>0.99070685140336479</v>
      </c>
      <c r="BJ89" s="61">
        <f t="shared" ref="BJ89:BJ96" si="51">AA89</f>
        <v>0.5</v>
      </c>
      <c r="BK89" s="35">
        <f>(AB$88-AB89)*(F$5/F$6)</f>
        <v>8.9855072463768698E-2</v>
      </c>
      <c r="BL89" s="35">
        <f>(AB$88-AB$96)*(F$5/F$6)</f>
        <v>2.3869565217391306</v>
      </c>
      <c r="BM89" s="35">
        <f>BJ89/BK89</f>
        <v>5.5645161290322216</v>
      </c>
      <c r="BS89" s="34"/>
      <c r="BW89">
        <v>1.5</v>
      </c>
      <c r="BX89" s="36">
        <f t="shared" si="44"/>
        <v>5.6718747946236983</v>
      </c>
      <c r="BY89" s="36">
        <f t="shared" si="46"/>
        <v>0.26446281949344713</v>
      </c>
    </row>
    <row r="90" spans="1:77" x14ac:dyDescent="0.25">
      <c r="C90" s="32">
        <v>0.45833333333333331</v>
      </c>
      <c r="D90" s="27">
        <v>1</v>
      </c>
      <c r="E90" s="29">
        <v>2.4020000000000001</v>
      </c>
      <c r="F90" s="35">
        <f t="shared" si="45"/>
        <v>8.5931159420289855</v>
      </c>
      <c r="G90" s="35">
        <f t="shared" ref="G90:G96" si="52">(1-F89/F90)*100</f>
        <v>-1.9395370409410972</v>
      </c>
      <c r="I90" s="32">
        <v>0.4861111111111111</v>
      </c>
      <c r="J90" s="27">
        <v>1</v>
      </c>
      <c r="K90" s="29">
        <v>2.3090000000000002</v>
      </c>
      <c r="L90" s="35">
        <f t="shared" ref="L90:L96" si="53">(K90-$C$7)/$C$6</f>
        <v>8.2561594202898547</v>
      </c>
      <c r="M90" s="35">
        <f t="shared" ref="M90:M96" si="54">(1-L89/L90)*100</f>
        <v>-4.0812744108482901</v>
      </c>
      <c r="O90" s="32">
        <v>0.41666666666666669</v>
      </c>
      <c r="P90" s="27">
        <v>1</v>
      </c>
      <c r="Q90" s="44">
        <v>2.4340000000000002</v>
      </c>
      <c r="R90" s="35">
        <f t="shared" ref="R90:R94" si="55">(Q90-$C$7)/$C$6</f>
        <v>8.7090579710144933</v>
      </c>
      <c r="S90" s="35">
        <f t="shared" ref="S90:S96" si="56">(1-R89/R90)*100</f>
        <v>-2.2881391188583899</v>
      </c>
      <c r="AA90" s="27">
        <v>1</v>
      </c>
      <c r="AB90" s="35">
        <f t="shared" si="47"/>
        <v>8.6510869565217394</v>
      </c>
      <c r="AC90" s="35">
        <f t="shared" si="48"/>
        <v>8.1983394920179781E-2</v>
      </c>
      <c r="AQ90" s="61">
        <f t="shared" ref="AQ90:AQ95" si="57">AA90</f>
        <v>1</v>
      </c>
      <c r="AR90" s="35">
        <f t="shared" si="49"/>
        <v>0.16304347826086954</v>
      </c>
      <c r="AS90" s="35">
        <f t="shared" si="50"/>
        <v>2.3869565217391306</v>
      </c>
      <c r="AT90" s="35">
        <f t="shared" ref="AT90:AT95" si="58">1-AR90/AS90</f>
        <v>0.93169398907103829</v>
      </c>
      <c r="AU90" s="35">
        <f t="shared" ref="AU90:AU95" si="59">LN(AT90)</f>
        <v>-7.0750856117849426E-2</v>
      </c>
      <c r="BB90">
        <v>2</v>
      </c>
      <c r="BC90" s="36">
        <f t="shared" si="42"/>
        <v>-0.71497239638929588</v>
      </c>
      <c r="BD90" s="36">
        <f t="shared" si="43"/>
        <v>1.2192439874661996</v>
      </c>
      <c r="BJ90" s="61">
        <f t="shared" si="51"/>
        <v>1</v>
      </c>
      <c r="BK90" s="35">
        <f t="shared" ref="BK90:BK96" si="60">(AB$88-AB90)*(F$5/F$6)</f>
        <v>0.16304347826086954</v>
      </c>
      <c r="BL90" s="35">
        <f t="shared" ref="BL90:BL96" si="61">(AB$88-AB$96)*(F$5/F$6)</f>
        <v>2.3869565217391306</v>
      </c>
      <c r="BM90" s="35">
        <f t="shared" ref="BM90:BM96" si="62">BJ90/BK90</f>
        <v>6.1333333333333346</v>
      </c>
      <c r="BS90" s="34"/>
      <c r="BW90">
        <v>2</v>
      </c>
      <c r="BX90" s="36">
        <f t="shared" si="44"/>
        <v>5.2229969861177121</v>
      </c>
      <c r="BY90" s="36">
        <f t="shared" si="46"/>
        <v>0.3829219134753154</v>
      </c>
    </row>
    <row r="91" spans="1:77" x14ac:dyDescent="0.25">
      <c r="A91" s="7"/>
      <c r="C91" s="32">
        <v>0.5</v>
      </c>
      <c r="D91" s="27">
        <v>2</v>
      </c>
      <c r="E91" s="44">
        <v>2.2869999999999999</v>
      </c>
      <c r="F91" s="35">
        <f t="shared" si="45"/>
        <v>8.1764492753623177</v>
      </c>
      <c r="G91" s="35">
        <f t="shared" si="52"/>
        <v>-5.0959365445119031</v>
      </c>
      <c r="H91" s="7"/>
      <c r="I91" s="32">
        <v>0.52777777777777779</v>
      </c>
      <c r="J91" s="27">
        <v>2</v>
      </c>
      <c r="K91" s="44">
        <v>2.2250000000000001</v>
      </c>
      <c r="L91" s="35">
        <f t="shared" si="53"/>
        <v>7.9518115942028986</v>
      </c>
      <c r="M91" s="35">
        <f t="shared" si="54"/>
        <v>-3.8274023784571787</v>
      </c>
      <c r="O91" s="32">
        <v>0.45833333333333331</v>
      </c>
      <c r="P91" s="27">
        <v>2</v>
      </c>
      <c r="Q91" s="44">
        <v>2.387</v>
      </c>
      <c r="R91" s="35">
        <f t="shared" si="55"/>
        <v>8.5387681159420286</v>
      </c>
      <c r="S91" s="35">
        <f t="shared" si="56"/>
        <v>-1.9943140832520134</v>
      </c>
      <c r="AA91" s="27">
        <v>2</v>
      </c>
      <c r="AB91" s="35">
        <f t="shared" si="47"/>
        <v>8.3576086956521731</v>
      </c>
      <c r="AC91" s="35">
        <f t="shared" si="48"/>
        <v>0.25619810912556124</v>
      </c>
      <c r="AQ91" s="61">
        <f t="shared" si="57"/>
        <v>2</v>
      </c>
      <c r="AR91" s="35">
        <f t="shared" si="49"/>
        <v>0.28043478260869609</v>
      </c>
      <c r="AS91" s="35">
        <f t="shared" si="50"/>
        <v>2.3869565217391306</v>
      </c>
      <c r="AT91" s="35">
        <f t="shared" si="58"/>
        <v>0.88251366120218566</v>
      </c>
      <c r="AU91" s="35">
        <f t="shared" si="59"/>
        <v>-0.12498101017870986</v>
      </c>
      <c r="BB91">
        <v>2.5</v>
      </c>
      <c r="BC91" s="36">
        <f t="shared" si="42"/>
        <v>-0.89371549548661988</v>
      </c>
      <c r="BD91" s="36">
        <f t="shared" si="43"/>
        <v>1.4103743304106926</v>
      </c>
      <c r="BJ91" s="61">
        <f t="shared" si="51"/>
        <v>2</v>
      </c>
      <c r="BK91" s="35">
        <f t="shared" si="60"/>
        <v>0.28043478260869609</v>
      </c>
      <c r="BL91" s="35">
        <f t="shared" si="61"/>
        <v>2.3869565217391306</v>
      </c>
      <c r="BM91" s="35">
        <f t="shared" si="62"/>
        <v>7.1317829457364228</v>
      </c>
      <c r="BO91" t="s">
        <v>22</v>
      </c>
      <c r="BP91" s="36">
        <f>1/BP84</f>
        <v>-1.1138888813955083</v>
      </c>
      <c r="BS91" s="34"/>
      <c r="BW91">
        <v>2.5</v>
      </c>
      <c r="BX91" s="36">
        <f t="shared" si="44"/>
        <v>4.7741191776117269</v>
      </c>
      <c r="BY91" s="36">
        <f t="shared" si="46"/>
        <v>0.52365680599759046</v>
      </c>
    </row>
    <row r="92" spans="1:77" x14ac:dyDescent="0.25">
      <c r="A92" s="7"/>
      <c r="C92" s="32">
        <v>0.5083333333333333</v>
      </c>
      <c r="D92" s="84">
        <v>2.2000000000000002</v>
      </c>
      <c r="E92" s="29">
        <v>2.2709999999999999</v>
      </c>
      <c r="F92" s="35">
        <f t="shared" si="45"/>
        <v>8.1184782608695638</v>
      </c>
      <c r="G92" s="35">
        <f t="shared" si="52"/>
        <v>-0.71406256973267634</v>
      </c>
      <c r="I92" s="32">
        <v>0.53611111111111109</v>
      </c>
      <c r="J92" s="84">
        <v>2.2000000000000002</v>
      </c>
      <c r="K92" s="29">
        <v>2.21</v>
      </c>
      <c r="L92" s="35">
        <f t="shared" si="53"/>
        <v>7.8974637681159416</v>
      </c>
      <c r="M92" s="35">
        <f t="shared" si="54"/>
        <v>-0.68816809652705313</v>
      </c>
      <c r="O92" s="32">
        <v>0.46875</v>
      </c>
      <c r="P92" s="84">
        <v>2.2000000000000002</v>
      </c>
      <c r="Q92" s="44">
        <v>2.3490000000000002</v>
      </c>
      <c r="R92" s="35">
        <f t="shared" si="55"/>
        <v>8.4010869565217394</v>
      </c>
      <c r="S92" s="35">
        <f t="shared" si="56"/>
        <v>-1.6388493552421446</v>
      </c>
      <c r="AA92" s="84">
        <v>2.2000000000000002</v>
      </c>
      <c r="AB92" s="35">
        <f t="shared" si="47"/>
        <v>8.2597826086956516</v>
      </c>
      <c r="AC92" s="35">
        <f t="shared" si="48"/>
        <v>0.19983452511793853</v>
      </c>
      <c r="AQ92" s="61">
        <f t="shared" si="57"/>
        <v>2.2000000000000002</v>
      </c>
      <c r="AR92" s="35">
        <f t="shared" si="49"/>
        <v>0.31956521739130467</v>
      </c>
      <c r="AS92" s="35">
        <f t="shared" si="50"/>
        <v>2.3869565217391306</v>
      </c>
      <c r="AT92" s="35">
        <f t="shared" si="58"/>
        <v>0.86612021857923482</v>
      </c>
      <c r="AU92" s="35">
        <f t="shared" si="59"/>
        <v>-0.14373155952408581</v>
      </c>
      <c r="AW92" s="23" t="s">
        <v>87</v>
      </c>
      <c r="AX92" s="21">
        <f>-AX84</f>
        <v>0.35748619819464794</v>
      </c>
      <c r="BB92">
        <v>3</v>
      </c>
      <c r="BC92" s="36">
        <f t="shared" si="42"/>
        <v>-1.0724585945839438</v>
      </c>
      <c r="BD92" s="36">
        <f t="shared" si="43"/>
        <v>1.5702205970762364</v>
      </c>
      <c r="BJ92" s="61">
        <f t="shared" si="51"/>
        <v>2.2000000000000002</v>
      </c>
      <c r="BK92" s="35">
        <f t="shared" si="60"/>
        <v>0.31956521739130467</v>
      </c>
      <c r="BL92" s="35">
        <f t="shared" si="61"/>
        <v>2.3869565217391306</v>
      </c>
      <c r="BM92" s="35">
        <f t="shared" si="62"/>
        <v>6.8843537414965921</v>
      </c>
      <c r="BO92" s="23" t="s">
        <v>91</v>
      </c>
      <c r="BP92" s="21">
        <f>1/(BQ84*BP91*BP91)</f>
        <v>0.11483425289203118</v>
      </c>
      <c r="BW92">
        <v>3</v>
      </c>
      <c r="BX92" s="36">
        <f t="shared" si="44"/>
        <v>4.3252413691057399</v>
      </c>
      <c r="BY92" s="36">
        <f t="shared" si="46"/>
        <v>0.69360290998517393</v>
      </c>
    </row>
    <row r="93" spans="1:77" x14ac:dyDescent="0.25">
      <c r="A93" s="26"/>
      <c r="C93" s="32">
        <v>0.54166666666666663</v>
      </c>
      <c r="D93" s="27">
        <v>3</v>
      </c>
      <c r="E93" s="29">
        <v>1.518</v>
      </c>
      <c r="F93" s="35">
        <f t="shared" si="45"/>
        <v>5.3902173913043478</v>
      </c>
      <c r="G93" s="35">
        <f t="shared" si="52"/>
        <v>-50.615043355515191</v>
      </c>
      <c r="I93" s="32">
        <v>0.56944444444444442</v>
      </c>
      <c r="J93" s="27">
        <v>3</v>
      </c>
      <c r="K93" s="29">
        <v>2.173</v>
      </c>
      <c r="L93" s="35">
        <f t="shared" si="53"/>
        <v>7.7634057971014485</v>
      </c>
      <c r="M93" s="35">
        <f t="shared" si="54"/>
        <v>-1.7267932981751999</v>
      </c>
      <c r="O93" s="32">
        <v>0.5</v>
      </c>
      <c r="P93" s="27">
        <v>3</v>
      </c>
      <c r="Q93" s="44">
        <v>1.6619999999999999</v>
      </c>
      <c r="R93" s="35">
        <f t="shared" si="55"/>
        <v>5.9119565217391301</v>
      </c>
      <c r="S93" s="35">
        <f t="shared" si="56"/>
        <v>-42.103327817613547</v>
      </c>
      <c r="AA93" s="27">
        <v>3</v>
      </c>
      <c r="AB93" s="35">
        <f t="shared" si="47"/>
        <v>5.6510869565217394</v>
      </c>
      <c r="AC93" s="35">
        <f t="shared" si="48"/>
        <v>0.36892527714080714</v>
      </c>
      <c r="AQ93" s="61">
        <f t="shared" si="57"/>
        <v>3</v>
      </c>
      <c r="AR93" s="35">
        <f t="shared" si="49"/>
        <v>1.3630434782608696</v>
      </c>
      <c r="AS93" s="35">
        <f t="shared" si="50"/>
        <v>2.3869565217391306</v>
      </c>
      <c r="AT93" s="35">
        <f t="shared" si="58"/>
        <v>0.42896174863387981</v>
      </c>
      <c r="AU93" s="35">
        <f t="shared" si="59"/>
        <v>-0.84638752805305817</v>
      </c>
      <c r="AW93" s="23" t="s">
        <v>88</v>
      </c>
      <c r="AX93" s="21">
        <f>AX86</f>
        <v>0.84987156609384673</v>
      </c>
      <c r="BB93">
        <v>3.5</v>
      </c>
      <c r="BC93" s="36">
        <f t="shared" si="42"/>
        <v>-1.2512016936812678</v>
      </c>
      <c r="BD93" s="36">
        <f t="shared" si="43"/>
        <v>1.703903342438821</v>
      </c>
      <c r="BJ93" s="61">
        <f t="shared" si="51"/>
        <v>3</v>
      </c>
      <c r="BK93" s="35">
        <f t="shared" si="60"/>
        <v>1.3630434782608696</v>
      </c>
      <c r="BL93" s="35">
        <f t="shared" si="61"/>
        <v>2.3869565217391306</v>
      </c>
      <c r="BM93" s="35">
        <f t="shared" si="62"/>
        <v>2.200956937799043</v>
      </c>
      <c r="BO93" s="23" t="s">
        <v>88</v>
      </c>
      <c r="BP93" s="21">
        <f>BP86</f>
        <v>0.58132055626375922</v>
      </c>
      <c r="BW93">
        <v>3.5</v>
      </c>
      <c r="BX93" s="36">
        <f t="shared" si="44"/>
        <v>3.8763635605997542</v>
      </c>
      <c r="BY93" s="36">
        <f t="shared" si="46"/>
        <v>0.90290808518963472</v>
      </c>
    </row>
    <row r="94" spans="1:77" x14ac:dyDescent="0.25">
      <c r="A94" s="7"/>
      <c r="C94" s="32">
        <v>0.58333333333333304</v>
      </c>
      <c r="D94" s="27">
        <v>4</v>
      </c>
      <c r="E94" s="29">
        <v>1.167</v>
      </c>
      <c r="F94" s="35">
        <f t="shared" si="45"/>
        <v>4.1184782608695647</v>
      </c>
      <c r="G94" s="35">
        <f t="shared" si="52"/>
        <v>-30.878859857482198</v>
      </c>
      <c r="I94" s="32">
        <v>0.61111111111111105</v>
      </c>
      <c r="J94" s="27">
        <v>4</v>
      </c>
      <c r="K94" s="29">
        <v>2.0129999999999999</v>
      </c>
      <c r="L94" s="35">
        <f>(K94-$C$7)/$C$6</f>
        <v>7.1836956521739124</v>
      </c>
      <c r="M94" s="35">
        <f t="shared" si="54"/>
        <v>-8.0698038028950378</v>
      </c>
      <c r="O94" s="32">
        <v>0.54166666666666696</v>
      </c>
      <c r="P94" s="27">
        <v>4</v>
      </c>
      <c r="Q94" s="44">
        <v>1.3260000000000001</v>
      </c>
      <c r="R94" s="35">
        <f t="shared" si="55"/>
        <v>4.6945652173913039</v>
      </c>
      <c r="S94" s="35">
        <f t="shared" si="56"/>
        <v>-25.931928687196116</v>
      </c>
      <c r="AA94" s="27">
        <v>4</v>
      </c>
      <c r="AB94" s="35">
        <f t="shared" si="47"/>
        <v>4.4065217391304348</v>
      </c>
      <c r="AC94" s="35">
        <f t="shared" si="48"/>
        <v>0.40735499350964161</v>
      </c>
      <c r="AQ94" s="61">
        <f t="shared" si="57"/>
        <v>4</v>
      </c>
      <c r="AR94" s="35">
        <f t="shared" si="49"/>
        <v>1.8608695652173914</v>
      </c>
      <c r="AS94" s="35">
        <f t="shared" si="50"/>
        <v>2.3869565217391306</v>
      </c>
      <c r="AT94" s="35">
        <f t="shared" si="58"/>
        <v>0.22040072859744997</v>
      </c>
      <c r="AU94" s="35">
        <f t="shared" si="59"/>
        <v>-1.5123078959127894</v>
      </c>
      <c r="BB94">
        <v>4</v>
      </c>
      <c r="BC94" s="36">
        <f t="shared" si="42"/>
        <v>-1.4299447927785918</v>
      </c>
      <c r="BD94" s="36">
        <f t="shared" si="43"/>
        <v>1.8157049927399218</v>
      </c>
      <c r="BJ94" s="61">
        <f t="shared" si="51"/>
        <v>4</v>
      </c>
      <c r="BK94" s="35">
        <f t="shared" si="60"/>
        <v>1.8608695652173914</v>
      </c>
      <c r="BL94" s="35">
        <f t="shared" si="61"/>
        <v>2.3869565217391306</v>
      </c>
      <c r="BM94" s="35">
        <f t="shared" si="62"/>
        <v>2.1495327102803738</v>
      </c>
      <c r="BW94">
        <v>4</v>
      </c>
      <c r="BX94" s="36">
        <f t="shared" si="44"/>
        <v>3.427485752093768</v>
      </c>
      <c r="BY94" s="36">
        <f t="shared" si="46"/>
        <v>1.167036215265518</v>
      </c>
    </row>
    <row r="95" spans="1:77" x14ac:dyDescent="0.25">
      <c r="A95" s="7"/>
      <c r="C95" s="32">
        <v>0.625</v>
      </c>
      <c r="D95" s="27">
        <v>5</v>
      </c>
      <c r="E95" s="29">
        <v>0.97299999999999998</v>
      </c>
      <c r="F95" s="35">
        <f t="shared" si="45"/>
        <v>3.415579710144927</v>
      </c>
      <c r="G95" s="35">
        <f t="shared" si="52"/>
        <v>-20.579187440330958</v>
      </c>
      <c r="I95" s="32">
        <v>0.65277777777777801</v>
      </c>
      <c r="J95" s="27">
        <v>5</v>
      </c>
      <c r="K95" s="29">
        <v>1.958</v>
      </c>
      <c r="L95" s="35">
        <f t="shared" si="53"/>
        <v>6.9844202898550716</v>
      </c>
      <c r="M95" s="35">
        <f t="shared" si="54"/>
        <v>-2.8531410489184061</v>
      </c>
      <c r="O95" s="32">
        <v>0.58333333333333304</v>
      </c>
      <c r="P95" s="27">
        <v>5</v>
      </c>
      <c r="Q95" s="44">
        <v>1.079</v>
      </c>
      <c r="R95" s="35">
        <f>(Q95-$C$7)/$C$6</f>
        <v>3.7996376811594197</v>
      </c>
      <c r="S95" s="35">
        <f t="shared" si="56"/>
        <v>-23.552970344235735</v>
      </c>
      <c r="AA95" s="27">
        <v>5</v>
      </c>
      <c r="AB95" s="35">
        <f t="shared" si="47"/>
        <v>3.6076086956521731</v>
      </c>
      <c r="AC95" s="35">
        <f t="shared" si="48"/>
        <v>0.27156999567309431</v>
      </c>
      <c r="AQ95" s="61">
        <f t="shared" si="57"/>
        <v>5</v>
      </c>
      <c r="AR95" s="35">
        <f t="shared" si="49"/>
        <v>2.1804347826086961</v>
      </c>
      <c r="AS95" s="35">
        <f t="shared" si="50"/>
        <v>2.3869565217391306</v>
      </c>
      <c r="AT95" s="35">
        <f t="shared" si="58"/>
        <v>8.6520947176684793E-2</v>
      </c>
      <c r="AU95" s="35">
        <f t="shared" si="59"/>
        <v>-2.447368730468936</v>
      </c>
      <c r="BB95">
        <v>4.5</v>
      </c>
      <c r="BC95" s="36">
        <f t="shared" si="42"/>
        <v>-1.6086878918759158</v>
      </c>
      <c r="BD95" s="36">
        <f t="shared" si="43"/>
        <v>1.9092070297915043</v>
      </c>
      <c r="BJ95" s="61">
        <f t="shared" si="51"/>
        <v>5</v>
      </c>
      <c r="BK95" s="35">
        <f t="shared" si="60"/>
        <v>2.1804347826086961</v>
      </c>
      <c r="BL95" s="35">
        <f t="shared" si="61"/>
        <v>2.3869565217391306</v>
      </c>
      <c r="BM95" s="35">
        <f t="shared" si="62"/>
        <v>2.2931206380857425</v>
      </c>
      <c r="BW95">
        <v>4.5</v>
      </c>
      <c r="BX95" s="36">
        <f t="shared" si="44"/>
        <v>2.9786079435877824</v>
      </c>
      <c r="BY95" s="36">
        <f t="shared" si="46"/>
        <v>1.5107728459824337</v>
      </c>
    </row>
    <row r="96" spans="1:77" x14ac:dyDescent="0.25">
      <c r="A96" s="7"/>
      <c r="C96" s="32">
        <v>0.66666666666666696</v>
      </c>
      <c r="D96" s="27">
        <v>6</v>
      </c>
      <c r="E96" s="29">
        <v>0.88400000000000001</v>
      </c>
      <c r="F96" s="35">
        <f t="shared" si="45"/>
        <v>3.0931159420289851</v>
      </c>
      <c r="G96" s="35">
        <f t="shared" si="52"/>
        <v>-10.425207918472523</v>
      </c>
      <c r="I96" s="32">
        <v>0.69444444444444398</v>
      </c>
      <c r="J96" s="27">
        <v>6</v>
      </c>
      <c r="K96" s="29">
        <v>1.8819999999999999</v>
      </c>
      <c r="L96" s="35">
        <f t="shared" si="53"/>
        <v>6.7090579710144915</v>
      </c>
      <c r="M96" s="35">
        <f t="shared" si="54"/>
        <v>-4.1043365555975653</v>
      </c>
      <c r="O96" s="32">
        <v>0.625</v>
      </c>
      <c r="P96" s="27">
        <v>6</v>
      </c>
      <c r="Q96" s="44">
        <v>0.88300000000000001</v>
      </c>
      <c r="R96" s="35">
        <f>(Q96-$C$7)/$C$6</f>
        <v>3.0894927536231882</v>
      </c>
      <c r="S96" s="35">
        <f t="shared" si="56"/>
        <v>-22.985809780696599</v>
      </c>
      <c r="AA96" s="27">
        <v>6</v>
      </c>
      <c r="AB96" s="35">
        <f t="shared" si="47"/>
        <v>3.0913043478260867</v>
      </c>
      <c r="AC96" s="35">
        <f t="shared" si="48"/>
        <v>2.5619810912554612E-3</v>
      </c>
      <c r="AQ96" s="61">
        <f t="shared" ref="AQ96" si="63">AA96</f>
        <v>6</v>
      </c>
      <c r="AR96" s="35">
        <f t="shared" si="49"/>
        <v>2.3869565217391306</v>
      </c>
      <c r="BB96">
        <v>5</v>
      </c>
      <c r="BC96" s="36">
        <f t="shared" si="42"/>
        <v>-1.7874309909732398</v>
      </c>
      <c r="BD96" s="36">
        <f t="shared" si="43"/>
        <v>1.9874047210532173</v>
      </c>
      <c r="BJ96" s="61">
        <f t="shared" si="51"/>
        <v>6</v>
      </c>
      <c r="BK96" s="35">
        <f t="shared" si="60"/>
        <v>2.3869565217391306</v>
      </c>
      <c r="BL96" s="35">
        <f t="shared" si="61"/>
        <v>2.3869565217391306</v>
      </c>
      <c r="BM96" s="35">
        <f t="shared" si="62"/>
        <v>2.513661202185792</v>
      </c>
      <c r="BW96">
        <v>5</v>
      </c>
      <c r="BX96" s="36">
        <f t="shared" si="44"/>
        <v>2.5297301350817962</v>
      </c>
      <c r="BY96" s="36">
        <f t="shared" si="46"/>
        <v>1.976495409791341</v>
      </c>
    </row>
    <row r="97" spans="1:77" x14ac:dyDescent="0.25">
      <c r="A97" s="7"/>
      <c r="H97" s="7"/>
      <c r="I97" s="7"/>
      <c r="J97" s="7"/>
      <c r="L97" s="7"/>
      <c r="M97" s="7"/>
      <c r="BB97">
        <v>5.5</v>
      </c>
      <c r="BC97" s="36">
        <f t="shared" si="42"/>
        <v>-1.9661740900705638</v>
      </c>
      <c r="BD97" s="36">
        <f t="shared" si="43"/>
        <v>2.0528030707735425</v>
      </c>
      <c r="BW97">
        <v>5.5</v>
      </c>
      <c r="BX97" s="36">
        <f t="shared" si="44"/>
        <v>2.0808523265758101</v>
      </c>
      <c r="BY97" s="36">
        <f t="shared" si="46"/>
        <v>2.6431476802828371</v>
      </c>
    </row>
    <row r="98" spans="1:77" x14ac:dyDescent="0.25">
      <c r="A98" s="7"/>
      <c r="H98" s="7"/>
      <c r="I98" s="7"/>
      <c r="J98" s="7"/>
      <c r="K98" s="7"/>
      <c r="L98" s="7"/>
      <c r="M98" s="7"/>
      <c r="BB98">
        <v>6</v>
      </c>
      <c r="BC98" s="36">
        <f t="shared" si="42"/>
        <v>-2.1449171891678875</v>
      </c>
      <c r="BD98" s="36">
        <f t="shared" si="43"/>
        <v>2.1074970659175656</v>
      </c>
      <c r="BW98">
        <v>6</v>
      </c>
      <c r="BX98" s="36">
        <f t="shared" si="44"/>
        <v>1.631974518069824</v>
      </c>
      <c r="BY98" s="36">
        <f t="shared" si="46"/>
        <v>3.6765279932779471</v>
      </c>
    </row>
    <row r="99" spans="1:77" x14ac:dyDescent="0.25">
      <c r="A99" s="7"/>
      <c r="H99" s="7"/>
      <c r="I99" s="7"/>
      <c r="J99" s="7"/>
      <c r="K99" s="7"/>
      <c r="L99" s="7"/>
      <c r="M99" s="7"/>
    </row>
    <row r="100" spans="1:77" x14ac:dyDescent="0.25">
      <c r="A100" s="7"/>
      <c r="H100" s="7"/>
      <c r="I100" s="7"/>
      <c r="J100" s="7"/>
      <c r="K100" s="7"/>
      <c r="L100" s="7"/>
      <c r="M100" s="7"/>
    </row>
    <row r="101" spans="1:77" x14ac:dyDescent="0.25">
      <c r="A101" s="7"/>
      <c r="H101" s="7"/>
      <c r="I101" s="7"/>
      <c r="J101" s="7"/>
      <c r="K101" s="7"/>
      <c r="L101" s="7"/>
      <c r="M101" s="7"/>
    </row>
    <row r="102" spans="1:77" x14ac:dyDescent="0.25">
      <c r="A102" s="7"/>
      <c r="H102" s="7"/>
      <c r="I102" s="7"/>
      <c r="J102" s="7"/>
      <c r="K102" s="7"/>
      <c r="L102" s="7"/>
      <c r="M102" s="7"/>
    </row>
    <row r="103" spans="1:77" x14ac:dyDescent="0.25">
      <c r="A103" s="7"/>
      <c r="H103" s="7"/>
      <c r="I103" s="7"/>
      <c r="J103" s="7"/>
      <c r="K103" s="7"/>
      <c r="L103" s="7"/>
      <c r="M103" s="7"/>
    </row>
    <row r="104" spans="1:77" x14ac:dyDescent="0.25">
      <c r="A104" s="7"/>
      <c r="G104" s="7"/>
      <c r="H104" s="7"/>
      <c r="I104" s="7"/>
      <c r="J104" s="7"/>
      <c r="K104" s="7"/>
      <c r="L104" s="7"/>
      <c r="M104" s="7"/>
    </row>
    <row r="105" spans="1:77" x14ac:dyDescent="0.25">
      <c r="A105" s="7"/>
      <c r="G105" s="7"/>
      <c r="H105" s="7"/>
      <c r="I105" s="7"/>
      <c r="J105" s="7"/>
      <c r="K105" s="7"/>
      <c r="L105" s="7"/>
      <c r="M105" s="7"/>
    </row>
    <row r="106" spans="1:77" x14ac:dyDescent="0.25">
      <c r="A106" s="7"/>
      <c r="G106" s="7"/>
      <c r="H106" s="7"/>
      <c r="I106" s="7"/>
      <c r="J106" s="7"/>
      <c r="K106" s="7"/>
      <c r="L106" s="7"/>
      <c r="M106" s="7"/>
    </row>
    <row r="107" spans="1:77" x14ac:dyDescent="0.25">
      <c r="A107" s="7"/>
      <c r="G107" s="7"/>
      <c r="H107" s="7"/>
      <c r="I107" s="7"/>
      <c r="J107" s="7"/>
      <c r="K107" s="7"/>
      <c r="L107" s="7"/>
      <c r="M107" s="7"/>
    </row>
    <row r="108" spans="1:77" x14ac:dyDescent="0.25">
      <c r="A108" s="26"/>
      <c r="G108" s="7"/>
      <c r="H108" s="7"/>
      <c r="I108" s="7"/>
      <c r="J108" s="7"/>
      <c r="K108" s="7"/>
      <c r="L108" s="7"/>
      <c r="M108" s="7"/>
    </row>
    <row r="109" spans="1:7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5" spans="1:77" s="30" customFormat="1" x14ac:dyDescent="0.25">
      <c r="W115" s="60"/>
    </row>
    <row r="116" spans="1:77" ht="15.75" thickBot="1" x14ac:dyDescent="0.3">
      <c r="B116" s="7"/>
    </row>
    <row r="117" spans="1:77" x14ac:dyDescent="0.25">
      <c r="A117" s="7"/>
      <c r="C117" s="7"/>
      <c r="AV117" t="s">
        <v>73</v>
      </c>
      <c r="AW117" s="62"/>
      <c r="AX117" s="63" t="s">
        <v>27</v>
      </c>
      <c r="AY117" s="63" t="s">
        <v>74</v>
      </c>
      <c r="AZ117" s="64"/>
      <c r="BN117" t="s">
        <v>73</v>
      </c>
      <c r="BO117" s="62"/>
      <c r="BP117" s="63" t="s">
        <v>27</v>
      </c>
      <c r="BQ117" s="63" t="s">
        <v>74</v>
      </c>
      <c r="BR117" s="64"/>
    </row>
    <row r="118" spans="1:77" x14ac:dyDescent="0.25">
      <c r="A118" s="7"/>
      <c r="C118" s="7"/>
      <c r="D118" s="85" t="s">
        <v>44</v>
      </c>
      <c r="I118" s="7"/>
      <c r="J118" s="31" t="s">
        <v>46</v>
      </c>
      <c r="O118" s="7"/>
      <c r="P118" s="31" t="s">
        <v>47</v>
      </c>
      <c r="AW118" s="65"/>
      <c r="AX118" cm="1">
        <f t="array" ref="AX118:AY122">LINEST(AU123:AU129,AQ123:AQ129,FALSE,TRUE)</f>
        <v>-0.38324880388344884</v>
      </c>
      <c r="AY118">
        <v>0</v>
      </c>
      <c r="AZ118" s="67"/>
      <c r="BO118" s="65"/>
      <c r="BP118" cm="1">
        <f t="array" ref="BP118:BQ122">LINEST(BM124:BM130,BJ124:BJ130,TRUE,TRUE)</f>
        <v>-4.5116900182977385E-2</v>
      </c>
      <c r="BQ118">
        <v>2.6942530897748149</v>
      </c>
      <c r="BR118" s="67"/>
      <c r="BS118" s="34"/>
    </row>
    <row r="119" spans="1:77" x14ac:dyDescent="0.25">
      <c r="G119" s="39" t="s">
        <v>55</v>
      </c>
      <c r="M119" s="39" t="s">
        <v>55</v>
      </c>
      <c r="S119" s="39" t="s">
        <v>55</v>
      </c>
      <c r="AW119" s="65" t="s">
        <v>75</v>
      </c>
      <c r="AX119">
        <v>5.440464258753995E-2</v>
      </c>
      <c r="AY119" t="e">
        <v>#N/A</v>
      </c>
      <c r="AZ119" s="67"/>
      <c r="BB119" t="s">
        <v>76</v>
      </c>
      <c r="BC119" t="s">
        <v>77</v>
      </c>
      <c r="BD119" t="s">
        <v>78</v>
      </c>
      <c r="BO119" s="65" t="s">
        <v>75</v>
      </c>
      <c r="BP119">
        <v>9.3396487146027274E-2</v>
      </c>
      <c r="BQ119">
        <v>0.3459859508636427</v>
      </c>
      <c r="BR119" s="67"/>
      <c r="BS119" s="34"/>
      <c r="BW119" t="s">
        <v>76</v>
      </c>
      <c r="BX119" t="s">
        <v>77</v>
      </c>
      <c r="BY119" t="s">
        <v>78</v>
      </c>
    </row>
    <row r="120" spans="1:77" x14ac:dyDescent="0.25">
      <c r="C120" s="23" t="s">
        <v>39</v>
      </c>
      <c r="D120" s="24">
        <v>8</v>
      </c>
      <c r="E120" s="25" t="s">
        <v>8</v>
      </c>
      <c r="F120" s="7"/>
      <c r="G120" s="34">
        <f>(1-(F130/F122))*100</f>
        <v>37.84972194680347</v>
      </c>
      <c r="H120" s="34"/>
      <c r="I120" s="40" t="s">
        <v>39</v>
      </c>
      <c r="J120" s="41">
        <v>8</v>
      </c>
      <c r="K120" s="42" t="s">
        <v>8</v>
      </c>
      <c r="L120" s="43"/>
      <c r="M120" s="34">
        <f>(1-(L130/L122))*100</f>
        <v>69.740556526414849</v>
      </c>
      <c r="N120" s="34"/>
      <c r="O120" s="40" t="s">
        <v>39</v>
      </c>
      <c r="P120" s="41">
        <v>8</v>
      </c>
      <c r="Q120" s="42" t="s">
        <v>8</v>
      </c>
      <c r="R120" s="89" t="s">
        <v>110</v>
      </c>
      <c r="S120" s="34">
        <f>(1-(R130/R122))*100</f>
        <v>74.432924344637115</v>
      </c>
      <c r="Z120" s="23" t="s">
        <v>39</v>
      </c>
      <c r="AA120" s="24">
        <v>8</v>
      </c>
      <c r="AB120" s="25" t="s">
        <v>8</v>
      </c>
      <c r="AC120" s="25" t="s">
        <v>52</v>
      </c>
      <c r="AE120" s="39" t="s">
        <v>55</v>
      </c>
      <c r="AW120" s="65" t="s">
        <v>79</v>
      </c>
      <c r="AX120">
        <v>0.89213243248532315</v>
      </c>
      <c r="AY120">
        <v>0.42251256307876794</v>
      </c>
      <c r="AZ120" s="67" t="s">
        <v>80</v>
      </c>
      <c r="BB120">
        <v>0</v>
      </c>
      <c r="BC120" s="36">
        <f>$AX$118*BB120</f>
        <v>0</v>
      </c>
      <c r="BD120" s="36">
        <f>$AS$123*(1-EXP(-$AX$126*BB120))</f>
        <v>0</v>
      </c>
      <c r="BO120" s="65" t="s">
        <v>79</v>
      </c>
      <c r="BP120">
        <v>4.4589973404936631E-2</v>
      </c>
      <c r="BQ120">
        <v>0.40538041042676004</v>
      </c>
      <c r="BR120" s="67" t="s">
        <v>80</v>
      </c>
      <c r="BS120" s="34"/>
      <c r="BW120">
        <v>0</v>
      </c>
      <c r="BX120" s="36">
        <f>$BP$118*BW120+$BQ$118</f>
        <v>2.6942530897748149</v>
      </c>
      <c r="BY120" s="36">
        <f>($BP$126*BP$125*BP$125*BW120)/(1+$BP$126*BP$125*BW120)</f>
        <v>0</v>
      </c>
    </row>
    <row r="121" spans="1:77" x14ac:dyDescent="0.25">
      <c r="C121" s="23" t="s">
        <v>43</v>
      </c>
      <c r="D121" s="23" t="s">
        <v>45</v>
      </c>
      <c r="E121" s="23" t="s">
        <v>40</v>
      </c>
      <c r="F121" s="23" t="s">
        <v>41</v>
      </c>
      <c r="G121" s="23" t="s">
        <v>42</v>
      </c>
      <c r="I121" s="23" t="s">
        <v>43</v>
      </c>
      <c r="J121" s="23" t="s">
        <v>45</v>
      </c>
      <c r="K121" s="23" t="s">
        <v>40</v>
      </c>
      <c r="L121" s="23" t="s">
        <v>41</v>
      </c>
      <c r="M121" s="23" t="s">
        <v>42</v>
      </c>
      <c r="O121" s="23" t="s">
        <v>43</v>
      </c>
      <c r="P121" s="23" t="s">
        <v>45</v>
      </c>
      <c r="Q121" s="23" t="s">
        <v>40</v>
      </c>
      <c r="R121" s="23" t="s">
        <v>41</v>
      </c>
      <c r="S121" s="23" t="s">
        <v>42</v>
      </c>
      <c r="AA121" s="23" t="s">
        <v>45</v>
      </c>
      <c r="AB121" s="23" t="s">
        <v>41</v>
      </c>
      <c r="AC121" s="23" t="s">
        <v>41</v>
      </c>
      <c r="AE121" s="34">
        <f>(1-(AB130/AB122))*100</f>
        <v>72.074587874966213</v>
      </c>
      <c r="AQ121" s="23" t="s">
        <v>76</v>
      </c>
      <c r="AR121" s="23" t="s">
        <v>81</v>
      </c>
      <c r="AS121" s="23" t="s">
        <v>22</v>
      </c>
      <c r="AT121" s="23" t="s">
        <v>82</v>
      </c>
      <c r="AU121" s="23" t="s">
        <v>83</v>
      </c>
      <c r="AW121" s="68" t="s">
        <v>84</v>
      </c>
      <c r="AX121">
        <v>49.62376289966511</v>
      </c>
      <c r="AY121">
        <v>6</v>
      </c>
      <c r="AZ121" s="67" t="s">
        <v>85</v>
      </c>
      <c r="BB121">
        <v>0.5</v>
      </c>
      <c r="BC121" s="36">
        <f t="shared" ref="BC121:BC132" si="64">$AX$118*BB121</f>
        <v>-0.19162440194172442</v>
      </c>
      <c r="BD121" s="36">
        <f t="shared" ref="BD121:BD132" si="65">$AS$123*(1-EXP(-$AX$126*BB121))</f>
        <v>0.40441713047029609</v>
      </c>
      <c r="BJ121" s="23" t="s">
        <v>76</v>
      </c>
      <c r="BK121" s="23" t="s">
        <v>81</v>
      </c>
      <c r="BL121" s="23" t="s">
        <v>22</v>
      </c>
      <c r="BM121" s="23" t="s">
        <v>90</v>
      </c>
      <c r="BO121" s="68" t="s">
        <v>84</v>
      </c>
      <c r="BP121">
        <v>0.23335516774849296</v>
      </c>
      <c r="BQ121">
        <v>5</v>
      </c>
      <c r="BR121" s="67" t="s">
        <v>85</v>
      </c>
      <c r="BS121" s="34"/>
      <c r="BW121">
        <v>0.5</v>
      </c>
      <c r="BX121" s="36">
        <f t="shared" ref="BX121:BX132" si="66">$BP$118*BW121+$BQ$118</f>
        <v>2.6716946396833263</v>
      </c>
      <c r="BY121" s="36">
        <f t="shared" ref="BY121:BY132" si="67">($BP$126*BP$125*BP$125*BW121)/(1+$BP$126*BP$125*BW121)</f>
        <v>0.18714713596882634</v>
      </c>
    </row>
    <row r="122" spans="1:77" ht="15.75" thickBot="1" x14ac:dyDescent="0.3">
      <c r="C122" s="32">
        <v>0.41111111111111115</v>
      </c>
      <c r="D122" s="27">
        <v>0</v>
      </c>
      <c r="E122" s="29">
        <v>2.35</v>
      </c>
      <c r="F122" s="35">
        <f>(E122-$C$7)/$C$6</f>
        <v>8.4047101449275363</v>
      </c>
      <c r="G122" s="35">
        <f>(1-D$123/F122)*100</f>
        <v>94.05095486485321</v>
      </c>
      <c r="I122" s="32">
        <v>0.4375</v>
      </c>
      <c r="J122" s="27">
        <v>0</v>
      </c>
      <c r="K122" s="29">
        <v>2.262</v>
      </c>
      <c r="L122" s="35">
        <f>(K122-$C$7)/$C$6</f>
        <v>8.08586956521739</v>
      </c>
      <c r="M122" s="35">
        <f>(1-J120/L122)*100</f>
        <v>1.0619706949858698</v>
      </c>
      <c r="O122" s="32">
        <v>0.4375</v>
      </c>
      <c r="P122" s="27">
        <v>0</v>
      </c>
      <c r="Q122" s="29">
        <v>2.2389999999999999</v>
      </c>
      <c r="R122" s="35">
        <f>(Q122-$C$7)/$C$6</f>
        <v>8.0025362318840561</v>
      </c>
      <c r="S122" s="35">
        <f>(1-P120/R122)*100</f>
        <v>3.1692850998299438E-2</v>
      </c>
      <c r="AA122" s="27">
        <v>0</v>
      </c>
      <c r="AB122" s="35">
        <f>AVERAGE(L122,R122)</f>
        <v>8.0442028985507221</v>
      </c>
      <c r="AC122" s="35">
        <f>STDEVA(L122,R122)</f>
        <v>5.8925565098879376E-2</v>
      </c>
      <c r="AQ122" s="61">
        <f>AA122</f>
        <v>0</v>
      </c>
      <c r="AR122" s="35">
        <f>(AB$122-AB122)*(F$5/F$6)</f>
        <v>0</v>
      </c>
      <c r="AS122" s="35">
        <f>(AB$122-AB$130)*(F$5/F$6)</f>
        <v>2.3191304347826076</v>
      </c>
      <c r="AT122" s="35">
        <f>1-AR122/AS122</f>
        <v>1</v>
      </c>
      <c r="AU122" s="35">
        <f>LN(AT122)</f>
        <v>0</v>
      </c>
      <c r="AW122" s="69" t="s">
        <v>86</v>
      </c>
      <c r="AX122" s="66">
        <v>8.8586786299600586</v>
      </c>
      <c r="AY122" s="66">
        <v>1.071101195756339</v>
      </c>
      <c r="AZ122" s="70"/>
      <c r="BB122">
        <v>1</v>
      </c>
      <c r="BC122" s="36">
        <f t="shared" si="64"/>
        <v>-0.38324880388344884</v>
      </c>
      <c r="BD122" s="36">
        <f t="shared" si="65"/>
        <v>0.73831075223024234</v>
      </c>
      <c r="BJ122" s="61">
        <f>AA122</f>
        <v>0</v>
      </c>
      <c r="BK122" s="35"/>
      <c r="BL122" s="35"/>
      <c r="BM122" s="35"/>
      <c r="BO122" s="69" t="s">
        <v>86</v>
      </c>
      <c r="BP122" s="66">
        <v>3.8348019457810634E-2</v>
      </c>
      <c r="BQ122" s="66">
        <v>0.82166638578884199</v>
      </c>
      <c r="BR122" s="70"/>
      <c r="BS122" s="34"/>
      <c r="BW122">
        <v>1</v>
      </c>
      <c r="BX122" s="36">
        <f t="shared" si="66"/>
        <v>2.6491361895918377</v>
      </c>
      <c r="BY122" s="36">
        <f t="shared" si="67"/>
        <v>0.37748153678504304</v>
      </c>
    </row>
    <row r="123" spans="1:77" x14ac:dyDescent="0.25">
      <c r="C123" s="32"/>
      <c r="D123" s="28">
        <v>0.5</v>
      </c>
      <c r="E123" s="29">
        <v>2.2999999999999998</v>
      </c>
      <c r="F123" s="35">
        <f>(E123-$C$7)/$C$6</f>
        <v>8.2235507246376791</v>
      </c>
      <c r="G123" s="35">
        <f>(1-F122/F123)*100</f>
        <v>-2.2029343084989383</v>
      </c>
      <c r="I123" s="32">
        <v>0.45833333333333331</v>
      </c>
      <c r="J123" s="27">
        <v>0.5</v>
      </c>
      <c r="K123" s="29">
        <v>2.1070000000000002</v>
      </c>
      <c r="L123" s="35">
        <f>(K123-$C$7)/$C$6</f>
        <v>7.524275362318841</v>
      </c>
      <c r="M123" s="35">
        <f>(1-L122/L123)*100</f>
        <v>-7.4637646265709678</v>
      </c>
      <c r="N123" s="38"/>
      <c r="O123" s="32">
        <v>0.45833333333333331</v>
      </c>
      <c r="P123" s="27">
        <v>0.5</v>
      </c>
      <c r="Q123" s="29">
        <v>2.0720000000000001</v>
      </c>
      <c r="R123" s="35">
        <f>(Q123-$C$7)/$C$6</f>
        <v>7.3974637681159416</v>
      </c>
      <c r="S123" s="35">
        <f>(1-R122/R123)*100</f>
        <v>-8.1794582945584402</v>
      </c>
      <c r="T123" s="36"/>
      <c r="AA123" s="27">
        <v>0.5</v>
      </c>
      <c r="AB123" s="35">
        <f t="shared" ref="AB123:AB130" si="68">AVERAGE(L123,R123)</f>
        <v>7.4608695652173918</v>
      </c>
      <c r="AC123" s="35">
        <f t="shared" ref="AC123:AC130" si="69">STDEVA(L123,R123)</f>
        <v>8.9669338193946804E-2</v>
      </c>
      <c r="AQ123" s="61">
        <f>AA123</f>
        <v>0.5</v>
      </c>
      <c r="AR123" s="35">
        <f t="shared" ref="AR123:AR131" si="70">(AB$122-AB123)*(F$5/F$6)</f>
        <v>0.23333333333333217</v>
      </c>
      <c r="AS123" s="35">
        <f t="shared" ref="AS123:AS129" si="71">(AB$122-AB$130)*(F$5/F$6)</f>
        <v>2.3191304347826076</v>
      </c>
      <c r="AT123" s="35">
        <f>1-AR123/AS123</f>
        <v>0.89938757655293133</v>
      </c>
      <c r="AU123" s="35">
        <f>LN(AT123)</f>
        <v>-0.10604121777969974</v>
      </c>
      <c r="BB123">
        <v>1.5</v>
      </c>
      <c r="BC123" s="36">
        <f t="shared" si="64"/>
        <v>-0.57487320582517332</v>
      </c>
      <c r="BD123" s="36">
        <f t="shared" si="65"/>
        <v>1.0139789726202353</v>
      </c>
      <c r="BJ123" s="61">
        <f>AA123</f>
        <v>0.5</v>
      </c>
      <c r="BK123" s="35">
        <f>(AB$122-AB123)*(F$5/F$6)</f>
        <v>0.23333333333333217</v>
      </c>
      <c r="BL123" s="35">
        <f>(AB$122-AB$130)*(F$5/F$6)</f>
        <v>2.3191304347826076</v>
      </c>
      <c r="BM123" s="35">
        <f>BJ123/BK123</f>
        <v>2.1428571428571535</v>
      </c>
      <c r="BS123" s="34"/>
      <c r="BW123">
        <v>1.5</v>
      </c>
      <c r="BX123" s="36">
        <f t="shared" si="66"/>
        <v>2.6265777395003487</v>
      </c>
      <c r="BY123" s="36">
        <f t="shared" si="67"/>
        <v>0.57108532423843028</v>
      </c>
    </row>
    <row r="124" spans="1:77" x14ac:dyDescent="0.25">
      <c r="C124" s="32">
        <v>0.45277777777777778</v>
      </c>
      <c r="D124" s="27">
        <v>1</v>
      </c>
      <c r="E124" s="29">
        <v>2.2509999999999999</v>
      </c>
      <c r="F124" s="35">
        <f>(E124-$C$7)/$C$6</f>
        <v>8.0460144927536223</v>
      </c>
      <c r="G124" s="35">
        <f t="shared" ref="G124:G130" si="72">(1-F123/F124)*100</f>
        <v>-2.2065114603503355</v>
      </c>
      <c r="H124" s="7"/>
      <c r="I124" s="32">
        <v>0.47916666666666669</v>
      </c>
      <c r="J124" s="27">
        <v>1</v>
      </c>
      <c r="K124" s="44">
        <v>1.9815199999999999</v>
      </c>
      <c r="L124" s="35">
        <f>(K124-$C$7)/$C$6</f>
        <v>7.0696376811594197</v>
      </c>
      <c r="M124" s="35">
        <f t="shared" ref="M124:M130" si="73">(1-L123/L124)*100</f>
        <v>-6.4308483922879134</v>
      </c>
      <c r="O124" s="32">
        <v>0.47916666666666669</v>
      </c>
      <c r="P124" s="27">
        <v>1</v>
      </c>
      <c r="Q124" s="44">
        <v>1.8952</v>
      </c>
      <c r="R124" s="35">
        <f t="shared" ref="R124:R130" si="74">(Q124-$C$7)/$C$6</f>
        <v>6.7568840579710141</v>
      </c>
      <c r="S124" s="35">
        <f t="shared" ref="S124:S130" si="75">(1-R123/R124)*100</f>
        <v>-9.4804010938924321</v>
      </c>
      <c r="AA124" s="27">
        <v>1</v>
      </c>
      <c r="AB124" s="35">
        <f t="shared" si="68"/>
        <v>6.9132608695652173</v>
      </c>
      <c r="AC124" s="35">
        <f t="shared" si="69"/>
        <v>0.22115020779718386</v>
      </c>
      <c r="AQ124" s="61">
        <f t="shared" ref="AQ124:AQ129" si="76">AA124</f>
        <v>1</v>
      </c>
      <c r="AR124" s="35">
        <f t="shared" si="70"/>
        <v>0.45237681159420196</v>
      </c>
      <c r="AS124" s="35">
        <f t="shared" si="71"/>
        <v>2.3191304347826076</v>
      </c>
      <c r="AT124" s="35">
        <f t="shared" ref="AT124:AT129" si="77">1-AR124/AS124</f>
        <v>0.80493688288963905</v>
      </c>
      <c r="AU124" s="35">
        <f t="shared" ref="AU124:AU129" si="78">LN(AT124)</f>
        <v>-0.21699141098578656</v>
      </c>
      <c r="BB124">
        <v>2</v>
      </c>
      <c r="BC124" s="36">
        <f t="shared" si="64"/>
        <v>-0.76649760776689768</v>
      </c>
      <c r="BD124" s="36">
        <f t="shared" si="65"/>
        <v>1.2415753170260626</v>
      </c>
      <c r="BJ124" s="61">
        <f t="shared" ref="BJ124:BJ130" si="79">AA124</f>
        <v>1</v>
      </c>
      <c r="BK124" s="35">
        <f t="shared" ref="BK124:BK131" si="80">(AB$122-AB124)*(F$5/F$6)</f>
        <v>0.45237681159420196</v>
      </c>
      <c r="BL124" s="35">
        <f t="shared" ref="BL124:BL131" si="81">(AB$122-AB$130)*(F$5/F$6)</f>
        <v>2.3191304347826076</v>
      </c>
      <c r="BM124" s="35">
        <f t="shared" ref="BM124:BM130" si="82">BJ124/BK124</f>
        <v>2.2105465496251728</v>
      </c>
      <c r="BS124" s="34"/>
      <c r="BW124">
        <v>2</v>
      </c>
      <c r="BX124" s="36">
        <f t="shared" si="66"/>
        <v>2.6040192894088601</v>
      </c>
      <c r="BY124" s="36">
        <f t="shared" si="67"/>
        <v>0.76804346578170746</v>
      </c>
    </row>
    <row r="125" spans="1:77" x14ac:dyDescent="0.25">
      <c r="A125" s="7"/>
      <c r="B125" s="7"/>
      <c r="C125" s="32">
        <v>0.49444444444444446</v>
      </c>
      <c r="D125" s="27">
        <v>2</v>
      </c>
      <c r="E125" s="29">
        <v>2.157</v>
      </c>
      <c r="F125" s="35">
        <f t="shared" ref="F125:F130" si="83">(E125-$C$7)/$C$6</f>
        <v>7.7054347826086955</v>
      </c>
      <c r="G125" s="35">
        <f t="shared" si="72"/>
        <v>-4.4199934170310762</v>
      </c>
      <c r="H125" s="7"/>
      <c r="I125" s="32">
        <v>0.52083333333333304</v>
      </c>
      <c r="J125" s="27">
        <v>2</v>
      </c>
      <c r="K125" s="29">
        <v>1.8759999999999999</v>
      </c>
      <c r="L125" s="35">
        <f t="shared" ref="L125:L130" si="84">(K125-$C$7)/$C$6</f>
        <v>6.6873188405797093</v>
      </c>
      <c r="M125" s="35">
        <f t="shared" si="73"/>
        <v>-5.7170721135612501</v>
      </c>
      <c r="O125" s="32">
        <v>0.52083333333333304</v>
      </c>
      <c r="P125" s="27">
        <v>2</v>
      </c>
      <c r="Q125" s="29">
        <v>1.7589999999999999</v>
      </c>
      <c r="R125" s="35">
        <f t="shared" si="74"/>
        <v>6.2634057971014485</v>
      </c>
      <c r="S125" s="35">
        <f t="shared" si="75"/>
        <v>-7.8787528200381818</v>
      </c>
      <c r="AA125" s="27">
        <v>2</v>
      </c>
      <c r="AB125" s="35">
        <f t="shared" si="68"/>
        <v>6.4753623188405793</v>
      </c>
      <c r="AC125" s="35">
        <f t="shared" si="69"/>
        <v>0.29975178767690591</v>
      </c>
      <c r="AQ125" s="61">
        <f t="shared" si="76"/>
        <v>2</v>
      </c>
      <c r="AR125" s="35">
        <f t="shared" si="70"/>
        <v>0.62753623188405716</v>
      </c>
      <c r="AS125" s="35">
        <f t="shared" si="71"/>
        <v>2.3191304347826076</v>
      </c>
      <c r="AT125" s="35">
        <f t="shared" si="77"/>
        <v>0.72940882389701311</v>
      </c>
      <c r="AU125" s="35">
        <f t="shared" si="78"/>
        <v>-0.31552090320744736</v>
      </c>
      <c r="BB125">
        <v>2.5</v>
      </c>
      <c r="BC125" s="36">
        <f t="shared" si="64"/>
        <v>-0.95812200970862205</v>
      </c>
      <c r="BD125" s="36">
        <f t="shared" si="65"/>
        <v>1.4294827077061096</v>
      </c>
      <c r="BJ125" s="61">
        <f t="shared" si="79"/>
        <v>2</v>
      </c>
      <c r="BK125" s="35">
        <f t="shared" si="80"/>
        <v>0.62753623188405716</v>
      </c>
      <c r="BL125" s="35">
        <f t="shared" si="81"/>
        <v>2.3191304347826076</v>
      </c>
      <c r="BM125" s="35">
        <f t="shared" si="82"/>
        <v>3.1870669745958469</v>
      </c>
      <c r="BO125" t="s">
        <v>22</v>
      </c>
      <c r="BP125" s="36">
        <f>1/BP118</f>
        <v>-22.164643314243033</v>
      </c>
      <c r="BS125" s="34"/>
      <c r="BW125">
        <v>2.5</v>
      </c>
      <c r="BX125" s="36">
        <f t="shared" si="66"/>
        <v>2.5814608393173715</v>
      </c>
      <c r="BY125" s="36">
        <f t="shared" si="67"/>
        <v>0.96844389886661508</v>
      </c>
    </row>
    <row r="126" spans="1:77" x14ac:dyDescent="0.25">
      <c r="A126" s="7"/>
      <c r="C126" s="32">
        <v>0.49861111111111112</v>
      </c>
      <c r="D126" s="27">
        <v>2.1</v>
      </c>
      <c r="E126" s="29">
        <v>2.149</v>
      </c>
      <c r="F126" s="35">
        <f t="shared" si="83"/>
        <v>7.6764492753623186</v>
      </c>
      <c r="G126" s="35">
        <f t="shared" si="72"/>
        <v>-0.37759003162316507</v>
      </c>
      <c r="I126" s="32">
        <v>0.53125</v>
      </c>
      <c r="J126" s="84">
        <v>2.25</v>
      </c>
      <c r="K126" s="29">
        <v>1.768</v>
      </c>
      <c r="L126" s="35">
        <f t="shared" si="84"/>
        <v>6.2960144927536223</v>
      </c>
      <c r="M126" s="35">
        <f t="shared" si="73"/>
        <v>-6.215111929562056</v>
      </c>
      <c r="N126" s="36"/>
      <c r="O126" s="32">
        <v>0.53125</v>
      </c>
      <c r="P126" s="84">
        <v>2.25</v>
      </c>
      <c r="Q126" s="29">
        <v>1.6739999999999999</v>
      </c>
      <c r="R126" s="35">
        <f t="shared" si="74"/>
        <v>5.9554347826086946</v>
      </c>
      <c r="S126" s="35">
        <f t="shared" si="75"/>
        <v>-5.171259962280228</v>
      </c>
      <c r="T126" s="36"/>
      <c r="U126" s="36"/>
      <c r="AA126" s="84">
        <v>2.25</v>
      </c>
      <c r="AB126" s="35">
        <f t="shared" si="68"/>
        <v>6.1257246376811585</v>
      </c>
      <c r="AC126" s="35">
        <f t="shared" si="69"/>
        <v>0.24082622257802719</v>
      </c>
      <c r="AQ126" s="61">
        <f t="shared" si="76"/>
        <v>2.25</v>
      </c>
      <c r="AR126" s="35">
        <f t="shared" si="70"/>
        <v>0.76739130434782554</v>
      </c>
      <c r="AS126" s="35">
        <f t="shared" si="71"/>
        <v>2.3191304347826076</v>
      </c>
      <c r="AT126" s="35">
        <f t="shared" si="77"/>
        <v>0.66910386201724792</v>
      </c>
      <c r="AU126" s="35">
        <f t="shared" si="78"/>
        <v>-0.40181598125179913</v>
      </c>
      <c r="AW126" s="23" t="s">
        <v>87</v>
      </c>
      <c r="AX126" s="21">
        <f>-AX118</f>
        <v>0.38324880388344884</v>
      </c>
      <c r="BB126">
        <v>3</v>
      </c>
      <c r="BC126" s="36">
        <f t="shared" si="64"/>
        <v>-1.1497464116503466</v>
      </c>
      <c r="BD126" s="36">
        <f t="shared" si="65"/>
        <v>1.5846222270352261</v>
      </c>
      <c r="BJ126" s="61">
        <f t="shared" si="79"/>
        <v>2.25</v>
      </c>
      <c r="BK126" s="35">
        <f t="shared" si="80"/>
        <v>0.76739130434782554</v>
      </c>
      <c r="BL126" s="35">
        <f t="shared" si="81"/>
        <v>2.3191304347826076</v>
      </c>
      <c r="BM126" s="35">
        <f t="shared" si="82"/>
        <v>2.9320113314447611</v>
      </c>
      <c r="BO126" s="23" t="s">
        <v>91</v>
      </c>
      <c r="BP126" s="21">
        <f>1/(BQ118*BP125*BP125)</f>
        <v>7.5550982565296952E-4</v>
      </c>
      <c r="BW126">
        <v>3</v>
      </c>
      <c r="BX126" s="36">
        <f t="shared" si="66"/>
        <v>2.5589023892258829</v>
      </c>
      <c r="BY126" s="36">
        <f t="shared" si="67"/>
        <v>1.1723776618566357</v>
      </c>
    </row>
    <row r="127" spans="1:77" x14ac:dyDescent="0.25">
      <c r="A127" s="7"/>
      <c r="C127" s="32">
        <v>0.53611111111111109</v>
      </c>
      <c r="D127" s="27">
        <v>3</v>
      </c>
      <c r="E127" s="29">
        <v>1.9550000000000001</v>
      </c>
      <c r="F127" s="35">
        <f t="shared" si="83"/>
        <v>6.9735507246376809</v>
      </c>
      <c r="G127" s="35">
        <f t="shared" si="72"/>
        <v>-10.079492907985665</v>
      </c>
      <c r="I127" s="32">
        <v>0.5625</v>
      </c>
      <c r="J127" s="27">
        <v>3</v>
      </c>
      <c r="K127" s="29">
        <v>1.405</v>
      </c>
      <c r="L127" s="35">
        <f t="shared" si="84"/>
        <v>4.9807971014492747</v>
      </c>
      <c r="M127" s="35">
        <f t="shared" si="73"/>
        <v>-26.405761257001537</v>
      </c>
      <c r="N127" s="36"/>
      <c r="O127" s="32">
        <v>0.5625</v>
      </c>
      <c r="P127" s="27">
        <v>3</v>
      </c>
      <c r="Q127" s="29">
        <v>1.294</v>
      </c>
      <c r="R127" s="35">
        <f t="shared" si="74"/>
        <v>4.5786231884057971</v>
      </c>
      <c r="S127" s="35">
        <f t="shared" si="75"/>
        <v>-30.070428107936987</v>
      </c>
      <c r="T127" s="36"/>
      <c r="U127" s="36"/>
      <c r="AA127" s="27">
        <v>3</v>
      </c>
      <c r="AB127" s="35">
        <f t="shared" si="68"/>
        <v>4.7797101449275363</v>
      </c>
      <c r="AC127" s="35">
        <f t="shared" si="69"/>
        <v>0.28437990112937189</v>
      </c>
      <c r="AQ127" s="61">
        <f t="shared" si="76"/>
        <v>3</v>
      </c>
      <c r="AR127" s="35">
        <f t="shared" si="70"/>
        <v>1.3057971014492744</v>
      </c>
      <c r="AS127" s="35">
        <f t="shared" si="71"/>
        <v>2.3191304347826076</v>
      </c>
      <c r="AT127" s="35">
        <f t="shared" si="77"/>
        <v>0.43694538182727172</v>
      </c>
      <c r="AU127" s="35">
        <f t="shared" si="78"/>
        <v>-0.82794707607469764</v>
      </c>
      <c r="AW127" s="23" t="s">
        <v>88</v>
      </c>
      <c r="AX127" s="21">
        <f>AX120</f>
        <v>0.89213243248532315</v>
      </c>
      <c r="BB127">
        <v>3.5</v>
      </c>
      <c r="BC127" s="36">
        <f t="shared" si="64"/>
        <v>-1.341370813592071</v>
      </c>
      <c r="BD127" s="36">
        <f t="shared" si="65"/>
        <v>1.712708037660156</v>
      </c>
      <c r="BJ127" s="61">
        <f t="shared" si="79"/>
        <v>3</v>
      </c>
      <c r="BK127" s="35">
        <f t="shared" si="80"/>
        <v>1.3057971014492744</v>
      </c>
      <c r="BL127" s="35">
        <f t="shared" si="81"/>
        <v>2.3191304347826076</v>
      </c>
      <c r="BM127" s="35">
        <f t="shared" si="82"/>
        <v>2.2974472807991138</v>
      </c>
      <c r="BO127" s="23" t="s">
        <v>88</v>
      </c>
      <c r="BP127" s="21">
        <f>BP120</f>
        <v>4.4589973404936631E-2</v>
      </c>
      <c r="BW127">
        <v>3.5</v>
      </c>
      <c r="BX127" s="36">
        <f t="shared" si="66"/>
        <v>2.5363439391343943</v>
      </c>
      <c r="BY127" s="36">
        <f t="shared" si="67"/>
        <v>1.3799390319258054</v>
      </c>
    </row>
    <row r="128" spans="1:77" x14ac:dyDescent="0.25">
      <c r="A128" s="7"/>
      <c r="C128" s="32">
        <v>0.57777777777777795</v>
      </c>
      <c r="D128" s="27">
        <v>4</v>
      </c>
      <c r="E128" s="44">
        <v>1.669</v>
      </c>
      <c r="F128" s="35">
        <f t="shared" si="83"/>
        <v>5.9373188405797102</v>
      </c>
      <c r="G128" s="35">
        <f t="shared" si="72"/>
        <v>-17.452858973576603</v>
      </c>
      <c r="I128" s="32">
        <v>0.60416666666666696</v>
      </c>
      <c r="J128" s="27">
        <v>4</v>
      </c>
      <c r="K128" s="29">
        <v>1.07</v>
      </c>
      <c r="L128" s="35">
        <f t="shared" si="84"/>
        <v>3.7670289855072463</v>
      </c>
      <c r="M128" s="35">
        <f t="shared" si="73"/>
        <v>-32.220832932576691</v>
      </c>
      <c r="N128" s="36"/>
      <c r="O128" s="32">
        <v>0.60416666666666696</v>
      </c>
      <c r="P128" s="27">
        <v>4</v>
      </c>
      <c r="Q128" s="29">
        <v>1.002</v>
      </c>
      <c r="R128" s="35">
        <f t="shared" si="74"/>
        <v>3.5206521739130432</v>
      </c>
      <c r="S128" s="35">
        <f t="shared" si="75"/>
        <v>-30.050427086549348</v>
      </c>
      <c r="T128" s="36"/>
      <c r="U128" s="36"/>
      <c r="AA128" s="27">
        <v>4</v>
      </c>
      <c r="AB128" s="35">
        <f t="shared" si="68"/>
        <v>3.6438405797101447</v>
      </c>
      <c r="AC128" s="35">
        <f t="shared" si="69"/>
        <v>0.17421471420538143</v>
      </c>
      <c r="AQ128" s="61">
        <f t="shared" si="76"/>
        <v>4</v>
      </c>
      <c r="AR128" s="35">
        <f t="shared" si="70"/>
        <v>1.7601449275362311</v>
      </c>
      <c r="AS128" s="35">
        <f t="shared" si="71"/>
        <v>2.3191304347826076</v>
      </c>
      <c r="AT128" s="35">
        <f t="shared" si="77"/>
        <v>0.24103237095363084</v>
      </c>
      <c r="AU128" s="35">
        <f t="shared" si="78"/>
        <v>-1.4228240352018413</v>
      </c>
      <c r="BB128">
        <v>4</v>
      </c>
      <c r="BC128" s="36">
        <f t="shared" si="64"/>
        <v>-1.5329952155337954</v>
      </c>
      <c r="BD128" s="36">
        <f t="shared" si="65"/>
        <v>1.8184578488906613</v>
      </c>
      <c r="BJ128" s="61">
        <f t="shared" si="79"/>
        <v>4</v>
      </c>
      <c r="BK128" s="35">
        <f t="shared" si="80"/>
        <v>1.7601449275362311</v>
      </c>
      <c r="BL128" s="35">
        <f t="shared" si="81"/>
        <v>2.3191304347826076</v>
      </c>
      <c r="BM128" s="35">
        <f t="shared" si="82"/>
        <v>2.2725401399752996</v>
      </c>
      <c r="BW128">
        <v>4</v>
      </c>
      <c r="BX128" s="36">
        <f t="shared" si="66"/>
        <v>2.5137854890429052</v>
      </c>
      <c r="BY128" s="36">
        <f t="shared" si="67"/>
        <v>1.591225670382461</v>
      </c>
    </row>
    <row r="129" spans="1:77" x14ac:dyDescent="0.25">
      <c r="A129" s="7"/>
      <c r="C129" s="32">
        <v>0.61944444444444402</v>
      </c>
      <c r="D129" s="27">
        <v>5</v>
      </c>
      <c r="E129" s="29">
        <v>1.57</v>
      </c>
      <c r="F129" s="35">
        <f t="shared" si="83"/>
        <v>5.5786231884057971</v>
      </c>
      <c r="G129" s="35">
        <f t="shared" si="72"/>
        <v>-6.4298239916867006</v>
      </c>
      <c r="I129" s="32">
        <v>0.64583333333333304</v>
      </c>
      <c r="J129" s="27">
        <v>5</v>
      </c>
      <c r="K129" s="44">
        <v>0.82399999999999995</v>
      </c>
      <c r="L129" s="35">
        <f t="shared" si="84"/>
        <v>2.8757246376811589</v>
      </c>
      <c r="M129" s="35">
        <f t="shared" si="73"/>
        <v>-30.994078367141253</v>
      </c>
      <c r="N129" s="36"/>
      <c r="O129" s="32">
        <v>0.64583333333333304</v>
      </c>
      <c r="P129" s="27">
        <v>5</v>
      </c>
      <c r="Q129" s="44">
        <v>0.70799999999999996</v>
      </c>
      <c r="R129" s="35">
        <f t="shared" si="74"/>
        <v>2.4554347826086955</v>
      </c>
      <c r="S129" s="35">
        <f t="shared" si="75"/>
        <v>-43.382027445772465</v>
      </c>
      <c r="T129" s="36"/>
      <c r="U129" s="36"/>
      <c r="AA129" s="27">
        <v>5</v>
      </c>
      <c r="AB129" s="35">
        <f t="shared" si="68"/>
        <v>2.665579710144927</v>
      </c>
      <c r="AC129" s="35">
        <f t="shared" si="69"/>
        <v>0.29718980658565014</v>
      </c>
      <c r="AQ129" s="61">
        <f t="shared" si="76"/>
        <v>5</v>
      </c>
      <c r="AR129" s="35">
        <f t="shared" si="70"/>
        <v>2.1514492753623182</v>
      </c>
      <c r="AS129" s="35">
        <f t="shared" si="71"/>
        <v>2.3191304347826076</v>
      </c>
      <c r="AT129" s="35">
        <f t="shared" si="77"/>
        <v>7.2303462067241475E-2</v>
      </c>
      <c r="AU129" s="35">
        <f t="shared" si="78"/>
        <v>-2.6268832662163946</v>
      </c>
      <c r="BB129">
        <v>4.5</v>
      </c>
      <c r="BC129" s="36">
        <f t="shared" si="64"/>
        <v>-1.7246196174755197</v>
      </c>
      <c r="BD129" s="36">
        <f t="shared" si="65"/>
        <v>1.9057666813110956</v>
      </c>
      <c r="BJ129" s="61">
        <f t="shared" si="79"/>
        <v>5</v>
      </c>
      <c r="BK129" s="35">
        <f t="shared" si="80"/>
        <v>2.1514492753623182</v>
      </c>
      <c r="BL129" s="35">
        <f t="shared" si="81"/>
        <v>2.3191304347826076</v>
      </c>
      <c r="BM129" s="35">
        <f t="shared" si="82"/>
        <v>2.3240148198046486</v>
      </c>
      <c r="BW129">
        <v>4.5</v>
      </c>
      <c r="BX129" s="36">
        <f t="shared" si="66"/>
        <v>2.4912270389514166</v>
      </c>
      <c r="BY129" s="36">
        <f t="shared" si="67"/>
        <v>1.8063387758885663</v>
      </c>
    </row>
    <row r="130" spans="1:77" x14ac:dyDescent="0.25">
      <c r="A130" s="7"/>
      <c r="C130" s="32">
        <v>0.66111111111111098</v>
      </c>
      <c r="D130" s="27">
        <v>6</v>
      </c>
      <c r="E130" s="29">
        <v>1.472</v>
      </c>
      <c r="F130" s="35">
        <f t="shared" si="83"/>
        <v>5.2235507246376809</v>
      </c>
      <c r="G130" s="35">
        <f t="shared" si="72"/>
        <v>-6.7975306929319634</v>
      </c>
      <c r="I130" s="32">
        <v>0.6875</v>
      </c>
      <c r="J130" s="27">
        <v>6</v>
      </c>
      <c r="K130" s="44">
        <v>0.7056</v>
      </c>
      <c r="L130" s="35">
        <f t="shared" si="84"/>
        <v>2.4467391304347825</v>
      </c>
      <c r="M130" s="35">
        <f t="shared" si="73"/>
        <v>-17.532948319265508</v>
      </c>
      <c r="N130" s="36"/>
      <c r="O130" s="32">
        <v>0.6875</v>
      </c>
      <c r="P130" s="27">
        <v>6</v>
      </c>
      <c r="Q130" s="44">
        <v>0.59499999999999997</v>
      </c>
      <c r="R130" s="35">
        <f t="shared" si="74"/>
        <v>2.0460144927536228</v>
      </c>
      <c r="S130" s="35">
        <f t="shared" si="75"/>
        <v>-20.010625110678259</v>
      </c>
      <c r="T130" s="36"/>
      <c r="AA130" s="27">
        <v>6</v>
      </c>
      <c r="AB130" s="35">
        <f t="shared" si="68"/>
        <v>2.2463768115942027</v>
      </c>
      <c r="AC130" s="35">
        <f t="shared" si="69"/>
        <v>0.28335510869287034</v>
      </c>
      <c r="AQ130" s="61">
        <f t="shared" ref="AQ130" si="85">AA130</f>
        <v>6</v>
      </c>
      <c r="AR130" s="35">
        <f t="shared" si="70"/>
        <v>2.3191304347826076</v>
      </c>
      <c r="BB130">
        <v>5</v>
      </c>
      <c r="BC130" s="36">
        <f t="shared" si="64"/>
        <v>-1.9162440194172441</v>
      </c>
      <c r="BD130" s="36">
        <f t="shared" si="65"/>
        <v>1.9778503297821441</v>
      </c>
      <c r="BJ130" s="61">
        <f t="shared" si="79"/>
        <v>6</v>
      </c>
      <c r="BK130" s="35">
        <f t="shared" si="80"/>
        <v>2.3191304347826076</v>
      </c>
      <c r="BL130" s="35">
        <f t="shared" si="81"/>
        <v>2.3191304347826076</v>
      </c>
      <c r="BM130" s="35">
        <f t="shared" si="82"/>
        <v>2.5871766029246355</v>
      </c>
      <c r="BW130">
        <v>5</v>
      </c>
      <c r="BX130" s="36">
        <f t="shared" si="66"/>
        <v>2.468668588859928</v>
      </c>
      <c r="BY130" s="36">
        <f t="shared" si="67"/>
        <v>2.0253832460796541</v>
      </c>
    </row>
    <row r="131" spans="1:77" x14ac:dyDescent="0.25">
      <c r="A131" s="7"/>
      <c r="E131" s="7"/>
      <c r="F131" s="7"/>
      <c r="H131" s="7"/>
      <c r="I131" s="7"/>
      <c r="J131" s="7"/>
      <c r="K131" s="7"/>
      <c r="L131" s="7"/>
      <c r="M131" s="7"/>
      <c r="AB131" s="35"/>
      <c r="AR131" s="35">
        <f t="shared" si="70"/>
        <v>3.2176811594202892</v>
      </c>
      <c r="BB131">
        <v>5.5</v>
      </c>
      <c r="BC131" s="36">
        <f t="shared" si="64"/>
        <v>-2.1078684213589685</v>
      </c>
      <c r="BD131" s="36">
        <f t="shared" si="65"/>
        <v>2.0373638089210728</v>
      </c>
      <c r="BK131" s="35">
        <f t="shared" si="80"/>
        <v>3.2176811594202892</v>
      </c>
      <c r="BL131" s="35">
        <f t="shared" si="81"/>
        <v>2.3191304347826076</v>
      </c>
      <c r="BW131">
        <v>5.5</v>
      </c>
      <c r="BX131" s="36">
        <f t="shared" si="66"/>
        <v>2.4461101387684394</v>
      </c>
      <c r="BY131" s="36">
        <f t="shared" si="67"/>
        <v>2.248467848127691</v>
      </c>
    </row>
    <row r="132" spans="1:77" x14ac:dyDescent="0.25">
      <c r="A132" s="7"/>
      <c r="H132" s="7"/>
      <c r="I132" s="7"/>
      <c r="J132" s="7"/>
      <c r="K132" s="7"/>
      <c r="L132" s="7"/>
      <c r="M132" s="7"/>
      <c r="BB132">
        <v>6</v>
      </c>
      <c r="BC132" s="36">
        <f t="shared" si="64"/>
        <v>-2.2994928233006933</v>
      </c>
      <c r="BD132" s="36">
        <f t="shared" si="65"/>
        <v>2.0864991436931772</v>
      </c>
      <c r="BW132">
        <v>6</v>
      </c>
      <c r="BX132" s="36">
        <f t="shared" si="66"/>
        <v>2.4235516886769508</v>
      </c>
      <c r="BY132" s="36">
        <f t="shared" si="67"/>
        <v>2.4757053988295499</v>
      </c>
    </row>
    <row r="133" spans="1:77" x14ac:dyDescent="0.25">
      <c r="A133" s="7"/>
      <c r="H133" s="7"/>
      <c r="I133" s="7"/>
      <c r="J133" s="7"/>
      <c r="K133" s="7"/>
      <c r="L133" s="7"/>
      <c r="M133" s="7"/>
    </row>
    <row r="134" spans="1:77" x14ac:dyDescent="0.25">
      <c r="A134" s="7"/>
      <c r="H134" s="7"/>
      <c r="I134" s="7"/>
      <c r="J134" s="7"/>
      <c r="K134" s="7"/>
      <c r="L134" s="7"/>
      <c r="M134" s="7"/>
    </row>
    <row r="135" spans="1:77" x14ac:dyDescent="0.25">
      <c r="A135" s="7"/>
      <c r="F135" t="s">
        <v>48</v>
      </c>
      <c r="H135" s="7"/>
      <c r="I135" s="7"/>
      <c r="J135" s="7"/>
      <c r="K135" s="7"/>
      <c r="L135" s="7"/>
      <c r="M135" s="7"/>
    </row>
    <row r="136" spans="1:77" x14ac:dyDescent="0.25">
      <c r="A136" s="7"/>
      <c r="H136" s="7"/>
      <c r="I136" s="7"/>
      <c r="J136" s="7"/>
      <c r="K136" s="7"/>
      <c r="L136" s="7"/>
      <c r="M136" s="7"/>
    </row>
    <row r="137" spans="1:77" x14ac:dyDescent="0.25">
      <c r="A137" s="7"/>
      <c r="H137" s="7"/>
      <c r="I137" s="7"/>
      <c r="J137" s="7"/>
      <c r="K137" s="7"/>
      <c r="L137" s="7"/>
      <c r="M137" s="7"/>
    </row>
    <row r="138" spans="1:77" x14ac:dyDescent="0.25">
      <c r="A138" s="7"/>
      <c r="G138" s="7"/>
      <c r="H138" s="7"/>
      <c r="I138" s="7"/>
      <c r="J138" s="7"/>
      <c r="K138" s="7"/>
      <c r="L138" s="7"/>
      <c r="M138" s="7"/>
    </row>
    <row r="139" spans="1:77" x14ac:dyDescent="0.25">
      <c r="A139" s="7"/>
      <c r="G139" s="7"/>
      <c r="H139" s="7"/>
      <c r="I139" s="7"/>
      <c r="J139" s="7"/>
      <c r="K139" s="7"/>
      <c r="L139" s="7"/>
      <c r="M139" s="7"/>
    </row>
    <row r="140" spans="1:77" x14ac:dyDescent="0.25">
      <c r="A140" s="7"/>
      <c r="G140" s="7"/>
      <c r="H140" s="7"/>
      <c r="I140" s="7"/>
      <c r="J140" s="7"/>
      <c r="K140" s="7"/>
      <c r="L140" s="7"/>
      <c r="M140" s="7"/>
    </row>
    <row r="141" spans="1:77" x14ac:dyDescent="0.25">
      <c r="A141" s="7"/>
      <c r="G141" s="7"/>
      <c r="H141" s="7"/>
      <c r="I141" s="7"/>
      <c r="J141" s="7"/>
      <c r="K141" s="7"/>
      <c r="L141" s="7"/>
      <c r="M141" s="7"/>
    </row>
    <row r="142" spans="1:77" x14ac:dyDescent="0.25">
      <c r="A142" s="26"/>
      <c r="G142" s="7"/>
      <c r="H142" s="7"/>
      <c r="I142" s="7"/>
      <c r="J142" s="7"/>
      <c r="K142" s="7"/>
      <c r="L142" s="7"/>
      <c r="M142" s="7"/>
    </row>
    <row r="143" spans="1:7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9" spans="1:77" s="30" customFormat="1" x14ac:dyDescent="0.25">
      <c r="W149" s="60"/>
    </row>
    <row r="150" spans="1:77" ht="15.75" thickBot="1" x14ac:dyDescent="0.3">
      <c r="B150" s="7"/>
    </row>
    <row r="151" spans="1:77" x14ac:dyDescent="0.25">
      <c r="A151" s="7"/>
      <c r="C151" s="7"/>
      <c r="Q151" s="7"/>
      <c r="AV151" t="s">
        <v>73</v>
      </c>
      <c r="AW151" s="62"/>
      <c r="AX151" s="63" t="s">
        <v>27</v>
      </c>
      <c r="AY151" s="63" t="s">
        <v>74</v>
      </c>
      <c r="AZ151" s="64"/>
      <c r="BN151" t="s">
        <v>73</v>
      </c>
      <c r="BO151" s="62"/>
      <c r="BP151" s="63" t="s">
        <v>27</v>
      </c>
      <c r="BQ151" s="63" t="s">
        <v>74</v>
      </c>
      <c r="BR151" s="64"/>
    </row>
    <row r="152" spans="1:77" x14ac:dyDescent="0.25">
      <c r="A152" s="7"/>
      <c r="C152" s="7"/>
      <c r="D152" s="85" t="s">
        <v>44</v>
      </c>
      <c r="I152" s="7"/>
      <c r="J152" s="31" t="s">
        <v>46</v>
      </c>
      <c r="O152" s="7"/>
      <c r="P152" s="31" t="s">
        <v>47</v>
      </c>
      <c r="AW152" s="65"/>
      <c r="AX152" cm="1">
        <f t="array" ref="AX152:AY156">LINEST(AU157:AU163,AQ157:AQ163,FALSE,TRUE)</f>
        <v>-0.43466056488481114</v>
      </c>
      <c r="AY152">
        <v>0</v>
      </c>
      <c r="AZ152" s="67"/>
      <c r="BO152" s="65"/>
      <c r="BP152" cm="1">
        <f t="array" ref="BP152:BQ156">LINEST(BM157:BM164,BJ157:BJ164,TRUE,TRUE)</f>
        <v>2.5986644490985202E-3</v>
      </c>
      <c r="BQ152">
        <v>2.586812594387073</v>
      </c>
      <c r="BR152" s="67"/>
      <c r="BS152" s="34"/>
    </row>
    <row r="153" spans="1:77" x14ac:dyDescent="0.25">
      <c r="G153" s="39" t="s">
        <v>55</v>
      </c>
      <c r="M153" s="39" t="s">
        <v>55</v>
      </c>
      <c r="S153" s="39" t="s">
        <v>55</v>
      </c>
      <c r="AW153" s="65" t="s">
        <v>75</v>
      </c>
      <c r="AX153">
        <v>4.598224831548535E-2</v>
      </c>
      <c r="AY153" t="e">
        <v>#N/A</v>
      </c>
      <c r="AZ153" s="67"/>
      <c r="BB153" t="s">
        <v>76</v>
      </c>
      <c r="BC153" t="s">
        <v>77</v>
      </c>
      <c r="BD153" t="s">
        <v>78</v>
      </c>
      <c r="BO153" s="65" t="s">
        <v>75</v>
      </c>
      <c r="BP153">
        <v>0.12509717862055711</v>
      </c>
      <c r="BQ153">
        <v>0.4276695472616685</v>
      </c>
      <c r="BR153" s="67"/>
      <c r="BS153" s="34"/>
      <c r="BW153" t="s">
        <v>76</v>
      </c>
      <c r="BX153" t="s">
        <v>77</v>
      </c>
      <c r="BY153" t="s">
        <v>78</v>
      </c>
    </row>
    <row r="154" spans="1:77" x14ac:dyDescent="0.25">
      <c r="C154" s="23" t="s">
        <v>39</v>
      </c>
      <c r="D154" s="41">
        <v>7</v>
      </c>
      <c r="E154" s="42" t="s">
        <v>8</v>
      </c>
      <c r="F154" s="43"/>
      <c r="G154" s="34">
        <f>(1-(F164/F156))*100</f>
        <v>91.556877018506171</v>
      </c>
      <c r="H154" s="34"/>
      <c r="I154" s="40" t="s">
        <v>39</v>
      </c>
      <c r="J154" s="41">
        <v>7</v>
      </c>
      <c r="K154" s="42" t="s">
        <v>8</v>
      </c>
      <c r="L154" s="43"/>
      <c r="M154" s="34">
        <f>(1-(L164/L156))*100</f>
        <v>77.240535996331587</v>
      </c>
      <c r="N154" s="34"/>
      <c r="O154" s="40" t="s">
        <v>39</v>
      </c>
      <c r="P154" s="41">
        <v>7</v>
      </c>
      <c r="Q154" s="42" t="s">
        <v>8</v>
      </c>
      <c r="R154" s="89" t="s">
        <v>111</v>
      </c>
      <c r="S154" s="34">
        <f>(1-(R164/R156))*100</f>
        <v>74.471912422264481</v>
      </c>
      <c r="Z154" s="23" t="s">
        <v>39</v>
      </c>
      <c r="AA154" s="24">
        <v>7</v>
      </c>
      <c r="AB154" s="25" t="s">
        <v>8</v>
      </c>
      <c r="AC154" s="25" t="s">
        <v>52</v>
      </c>
      <c r="AE154" s="39" t="s">
        <v>55</v>
      </c>
      <c r="AW154" s="65" t="s">
        <v>79</v>
      </c>
      <c r="AX154">
        <v>0.93707740280962626</v>
      </c>
      <c r="AY154">
        <v>0.34867766161377467</v>
      </c>
      <c r="AZ154" s="67" t="s">
        <v>80</v>
      </c>
      <c r="BB154">
        <v>0</v>
      </c>
      <c r="BC154" s="36">
        <f>$AX$152*BB154</f>
        <v>0</v>
      </c>
      <c r="BD154" s="36">
        <f>$AS$157*(1-EXP(-$AX$160*BB154))</f>
        <v>0</v>
      </c>
      <c r="BO154" s="65" t="s">
        <v>79</v>
      </c>
      <c r="BP154">
        <v>7.191556491869939E-5</v>
      </c>
      <c r="BQ154">
        <v>0.6545224974783489</v>
      </c>
      <c r="BR154" s="67" t="s">
        <v>80</v>
      </c>
      <c r="BS154" s="34"/>
      <c r="BW154">
        <v>0</v>
      </c>
      <c r="BX154" s="36">
        <f>$BP$152*BW154+$BQ$152</f>
        <v>2.586812594387073</v>
      </c>
      <c r="BY154" s="36">
        <f>($BP$160*BP$159*BP$159*BW154)/(1+$BP$160*BP$159*BW154)</f>
        <v>0</v>
      </c>
    </row>
    <row r="155" spans="1:77" x14ac:dyDescent="0.25">
      <c r="C155" s="23" t="s">
        <v>43</v>
      </c>
      <c r="D155" s="23" t="s">
        <v>45</v>
      </c>
      <c r="E155" s="23" t="s">
        <v>40</v>
      </c>
      <c r="F155" s="23" t="s">
        <v>41</v>
      </c>
      <c r="G155" s="23" t="s">
        <v>42</v>
      </c>
      <c r="I155" s="23" t="s">
        <v>43</v>
      </c>
      <c r="J155" s="23" t="s">
        <v>45</v>
      </c>
      <c r="K155" s="23" t="s">
        <v>40</v>
      </c>
      <c r="L155" s="23" t="s">
        <v>41</v>
      </c>
      <c r="M155" s="23" t="s">
        <v>42</v>
      </c>
      <c r="O155" s="23" t="s">
        <v>43</v>
      </c>
      <c r="P155" s="23" t="s">
        <v>45</v>
      </c>
      <c r="Q155" s="23" t="s">
        <v>40</v>
      </c>
      <c r="R155" s="23" t="s">
        <v>41</v>
      </c>
      <c r="S155" s="23" t="s">
        <v>42</v>
      </c>
      <c r="AA155" s="23" t="s">
        <v>45</v>
      </c>
      <c r="AB155" s="23" t="s">
        <v>41</v>
      </c>
      <c r="AC155" s="23" t="s">
        <v>41</v>
      </c>
      <c r="AE155" s="34">
        <f>(1-(AB164/AB156))*100</f>
        <v>75.862245420120772</v>
      </c>
      <c r="AQ155" s="23" t="s">
        <v>76</v>
      </c>
      <c r="AR155" s="23" t="s">
        <v>81</v>
      </c>
      <c r="AS155" s="23" t="s">
        <v>22</v>
      </c>
      <c r="AT155" s="23" t="s">
        <v>82</v>
      </c>
      <c r="AU155" s="23" t="s">
        <v>83</v>
      </c>
      <c r="AW155" s="68" t="s">
        <v>84</v>
      </c>
      <c r="AX155">
        <v>89.355250226669185</v>
      </c>
      <c r="AY155">
        <v>6</v>
      </c>
      <c r="AZ155" s="67" t="s">
        <v>85</v>
      </c>
      <c r="BB155">
        <v>0.5</v>
      </c>
      <c r="BC155" s="36">
        <f t="shared" ref="BC155:BC166" si="86">$AX$152*BB155</f>
        <v>-0.21733028244240557</v>
      </c>
      <c r="BD155" s="36">
        <f t="shared" ref="BD155:BD166" si="87">$AS$157*(1-EXP(-$AX$160*BB155))</f>
        <v>0.41968896279823048</v>
      </c>
      <c r="BJ155" s="23" t="s">
        <v>76</v>
      </c>
      <c r="BK155" s="23" t="s">
        <v>81</v>
      </c>
      <c r="BL155" s="23" t="s">
        <v>22</v>
      </c>
      <c r="BM155" s="23" t="s">
        <v>90</v>
      </c>
      <c r="BO155" s="68" t="s">
        <v>84</v>
      </c>
      <c r="BP155">
        <v>4.3152442283484073E-4</v>
      </c>
      <c r="BQ155">
        <v>6</v>
      </c>
      <c r="BR155" s="67" t="s">
        <v>85</v>
      </c>
      <c r="BS155" s="34"/>
      <c r="BW155">
        <v>0.5</v>
      </c>
      <c r="BX155" s="36">
        <f t="shared" ref="BX155:BX166" si="88">$BP$152*BW155+$BQ$152</f>
        <v>2.5881119266116221</v>
      </c>
      <c r="BY155" s="36">
        <f t="shared" ref="BY155:BY166" si="89">($BP$160*BP$159*BP$159*BW155)/(1+$BP$160*BP$159*BW155)</f>
        <v>0.19319102657766588</v>
      </c>
    </row>
    <row r="156" spans="1:77" ht="15.75" thickBot="1" x14ac:dyDescent="0.3">
      <c r="C156" s="32">
        <v>0.40277777777777773</v>
      </c>
      <c r="D156" s="27">
        <v>0</v>
      </c>
      <c r="E156" s="29">
        <v>1.9810000000000001</v>
      </c>
      <c r="F156" s="35">
        <f>(E156-$C$7)/$C$6</f>
        <v>7.0677536231884055</v>
      </c>
      <c r="G156" s="35">
        <f>(1-D154/F156)*100</f>
        <v>0.95863023530013969</v>
      </c>
      <c r="I156" s="32">
        <v>0.44444444444444442</v>
      </c>
      <c r="J156" s="27">
        <v>0</v>
      </c>
      <c r="K156" s="29">
        <v>1.9930000000000001</v>
      </c>
      <c r="L156" s="35">
        <f>(K156-$C$7)/$C$6</f>
        <v>7.1112318840579709</v>
      </c>
      <c r="M156" s="35">
        <f>(1-J154/L156)*100</f>
        <v>1.5641718041473518</v>
      </c>
      <c r="O156" s="32">
        <v>0.44444444444444442</v>
      </c>
      <c r="P156" s="27">
        <v>0</v>
      </c>
      <c r="Q156" s="29">
        <v>1.976</v>
      </c>
      <c r="R156" s="35">
        <f t="shared" ref="R156:R164" si="90">(Q156-$C$7)/$C$6</f>
        <v>7.0496376811594192</v>
      </c>
      <c r="S156" s="35">
        <f>(1-P154/R156)*100</f>
        <v>0.70411677031401165</v>
      </c>
      <c r="AA156" s="27">
        <v>0</v>
      </c>
      <c r="AB156" s="35">
        <f>AVERAGE(L156,R156)</f>
        <v>7.0804347826086946</v>
      </c>
      <c r="AC156" s="35">
        <f>STDEVA(R156,L156)</f>
        <v>4.3553678551345981E-2</v>
      </c>
      <c r="AQ156" s="61">
        <f>AA156</f>
        <v>0</v>
      </c>
      <c r="AR156" s="35">
        <f>(AB$156-AB156)*(F$5/F$6)</f>
        <v>0</v>
      </c>
      <c r="AS156" s="35">
        <f>(AB$156-AB$164)*(F$5/F$6)</f>
        <v>2.1485507246376812</v>
      </c>
      <c r="AT156" s="35">
        <f>1-AR156/AS156</f>
        <v>1</v>
      </c>
      <c r="AU156" s="35">
        <f>LN(AT156)</f>
        <v>0</v>
      </c>
      <c r="AW156" s="69" t="s">
        <v>86</v>
      </c>
      <c r="AX156" s="66">
        <v>10.863463883294029</v>
      </c>
      <c r="AY156" s="66">
        <v>0.7294566702506996</v>
      </c>
      <c r="AZ156" s="70"/>
      <c r="BB156">
        <v>1</v>
      </c>
      <c r="BC156" s="36">
        <f t="shared" si="86"/>
        <v>-0.43466056488481114</v>
      </c>
      <c r="BD156" s="36">
        <f t="shared" si="87"/>
        <v>0.75739762907618313</v>
      </c>
      <c r="BJ156" s="61">
        <f>AA156</f>
        <v>0</v>
      </c>
      <c r="BK156" s="35"/>
      <c r="BL156" s="35"/>
      <c r="BM156" s="35"/>
      <c r="BO156" s="69" t="s">
        <v>86</v>
      </c>
      <c r="BP156" s="66">
        <v>1.8486493315794661E-4</v>
      </c>
      <c r="BQ156" s="66">
        <v>2.5703981982317714</v>
      </c>
      <c r="BR156" s="70"/>
      <c r="BS156" s="34"/>
      <c r="BW156">
        <v>1</v>
      </c>
      <c r="BX156" s="36">
        <f t="shared" si="88"/>
        <v>2.5894112588361717</v>
      </c>
      <c r="BY156" s="36">
        <f t="shared" si="89"/>
        <v>0.38618817176590819</v>
      </c>
    </row>
    <row r="157" spans="1:77" x14ac:dyDescent="0.25">
      <c r="C157" s="32">
        <v>0.4236111111111111</v>
      </c>
      <c r="D157" s="28">
        <v>0.5</v>
      </c>
      <c r="E157" s="29">
        <v>1.8340000000000001</v>
      </c>
      <c r="F157" s="35">
        <f>(E157-$C$7)/$C$6</f>
        <v>6.5351449275362317</v>
      </c>
      <c r="G157" s="35">
        <f>(1-F156/F157)*100</f>
        <v>-8.1499140655319593</v>
      </c>
      <c r="I157" s="32">
        <v>0.46527777777777773</v>
      </c>
      <c r="J157" s="28">
        <v>0.5</v>
      </c>
      <c r="K157" s="29">
        <v>1.8560000000000001</v>
      </c>
      <c r="L157" s="35">
        <f>(K157-$C$7)/$C$6</f>
        <v>6.6148550724637678</v>
      </c>
      <c r="M157" s="35">
        <f>(1-L156/L157)*100</f>
        <v>-7.5039710795859138</v>
      </c>
      <c r="O157" s="32">
        <v>0.46527777777777773</v>
      </c>
      <c r="P157" s="28">
        <v>0.5</v>
      </c>
      <c r="Q157" s="29">
        <v>1.756</v>
      </c>
      <c r="R157" s="35">
        <f t="shared" si="90"/>
        <v>6.2525362318840578</v>
      </c>
      <c r="S157" s="35">
        <f>(1-R156/R157)*100</f>
        <v>-12.748449904386616</v>
      </c>
      <c r="AA157" s="28">
        <v>0.5</v>
      </c>
      <c r="AB157" s="35">
        <f t="shared" ref="AB157:AB164" si="91">AVERAGE(L157,R157)</f>
        <v>6.4336956521739133</v>
      </c>
      <c r="AC157" s="35">
        <f t="shared" ref="AC157:AC164" si="92">STDEVA(R157,L157)</f>
        <v>0.25619810912556057</v>
      </c>
      <c r="AQ157" s="61">
        <f>AA157</f>
        <v>0.5</v>
      </c>
      <c r="AR157" s="35">
        <f t="shared" ref="AR157:AR164" si="93">(AB$156-AB157)*(F$5/F$6)</f>
        <v>0.25869565217391255</v>
      </c>
      <c r="AS157" s="35">
        <f t="shared" ref="AS157:AS163" si="94">(AB$156-AB$164)*(F$5/F$6)</f>
        <v>2.1485507246376812</v>
      </c>
      <c r="AT157" s="35">
        <f>1-AR157/AS157</f>
        <v>0.87959527824620598</v>
      </c>
      <c r="AU157" s="35">
        <f>LN(AT157)</f>
        <v>-0.12829338838528198</v>
      </c>
      <c r="BB157">
        <v>1.5</v>
      </c>
      <c r="BC157" s="36">
        <f t="shared" si="86"/>
        <v>-0.65199084732721668</v>
      </c>
      <c r="BD157" s="36">
        <f t="shared" si="87"/>
        <v>1.0291396890027458</v>
      </c>
      <c r="BJ157" s="61">
        <f>AA157</f>
        <v>0.5</v>
      </c>
      <c r="BK157" s="35">
        <f>(AB$156-AB157)*(F$5/F$6)</f>
        <v>0.25869565217391255</v>
      </c>
      <c r="BL157" s="35">
        <f>(AB$156-AB$164)*(F$5/F$6)</f>
        <v>2.1485507246376812</v>
      </c>
      <c r="BM157" s="35">
        <f>BJ157/BK157</f>
        <v>1.9327731092437013</v>
      </c>
      <c r="BS157" s="34"/>
      <c r="BW157">
        <v>1.5</v>
      </c>
      <c r="BX157" s="36">
        <f t="shared" si="88"/>
        <v>2.5907105910607209</v>
      </c>
      <c r="BY157" s="36">
        <f t="shared" si="89"/>
        <v>0.57899172727967707</v>
      </c>
    </row>
    <row r="158" spans="1:77" x14ac:dyDescent="0.25">
      <c r="C158" s="32">
        <v>0.44444444444444442</v>
      </c>
      <c r="D158" s="27">
        <v>1</v>
      </c>
      <c r="E158" s="29">
        <v>1.748</v>
      </c>
      <c r="F158" s="35">
        <f t="shared" ref="F158:F164" si="95">(E158-$C$7)/$C$6</f>
        <v>6.2235507246376809</v>
      </c>
      <c r="G158" s="35">
        <f t="shared" ref="G158:G164" si="96">(1-F157/F158)*100</f>
        <v>-5.0066949991267373</v>
      </c>
      <c r="H158" s="7"/>
      <c r="I158" s="32">
        <v>0.48611111111111099</v>
      </c>
      <c r="J158" s="27">
        <v>1</v>
      </c>
      <c r="K158" s="44">
        <v>1.766</v>
      </c>
      <c r="L158" s="35">
        <f t="shared" ref="L158:L164" si="97">(K158-$C$7)/$C$6</f>
        <v>6.2887681159420286</v>
      </c>
      <c r="M158" s="35">
        <f t="shared" ref="M158:M164" si="98">(1-L157/L158)*100</f>
        <v>-5.1852278619577197</v>
      </c>
      <c r="O158" s="32">
        <v>0.48611111111111099</v>
      </c>
      <c r="P158" s="27">
        <v>1</v>
      </c>
      <c r="Q158" s="44">
        <v>1.6659999999999999</v>
      </c>
      <c r="R158" s="35">
        <f t="shared" si="90"/>
        <v>5.9264492753623177</v>
      </c>
      <c r="S158" s="35">
        <f t="shared" ref="S158:S164" si="99">(1-R157/R158)*100</f>
        <v>-5.5022314605367884</v>
      </c>
      <c r="AA158" s="27">
        <v>1</v>
      </c>
      <c r="AB158" s="35">
        <f t="shared" si="91"/>
        <v>6.1076086956521731</v>
      </c>
      <c r="AC158" s="35">
        <f t="shared" si="92"/>
        <v>0.25619810912556124</v>
      </c>
      <c r="AQ158" s="61">
        <f t="shared" ref="AQ158:AQ164" si="100">AA158</f>
        <v>1</v>
      </c>
      <c r="AR158" s="35">
        <f t="shared" si="93"/>
        <v>0.38913043478260861</v>
      </c>
      <c r="AS158" s="35">
        <f t="shared" si="94"/>
        <v>2.1485507246376812</v>
      </c>
      <c r="AT158" s="35">
        <f t="shared" ref="AT158:AT163" si="101">1-AR158/AS158</f>
        <v>0.81888701517706575</v>
      </c>
      <c r="AU158" s="35">
        <f t="shared" ref="AU158:AU163" si="102">LN(AT158)</f>
        <v>-0.19980915925243697</v>
      </c>
      <c r="BB158">
        <v>2</v>
      </c>
      <c r="BC158" s="36">
        <f t="shared" si="86"/>
        <v>-0.86932112976962228</v>
      </c>
      <c r="BD158" s="36">
        <f t="shared" si="87"/>
        <v>1.2478007851096318</v>
      </c>
      <c r="BJ158" s="61">
        <f t="shared" ref="BJ158:BJ164" si="103">AA158</f>
        <v>1</v>
      </c>
      <c r="BK158" s="35">
        <f t="shared" ref="BK158:BK164" si="104">(AB$156-AB158)*(F$5/F$6)</f>
        <v>0.38913043478260861</v>
      </c>
      <c r="BL158" s="35">
        <f t="shared" ref="BL158:BL164" si="105">(AB$156-AB$164)*(F$5/F$6)</f>
        <v>2.1485507246376812</v>
      </c>
      <c r="BM158" s="35">
        <f t="shared" ref="BM158:BM164" si="106">BJ158/BK158</f>
        <v>2.5698324022346375</v>
      </c>
      <c r="BS158" s="34"/>
      <c r="BW158">
        <v>2</v>
      </c>
      <c r="BX158" s="36">
        <f t="shared" si="88"/>
        <v>2.59200992328527</v>
      </c>
      <c r="BY158" s="36">
        <f t="shared" si="89"/>
        <v>0.77160198424899507</v>
      </c>
    </row>
    <row r="159" spans="1:77" x14ac:dyDescent="0.25">
      <c r="A159" s="7"/>
      <c r="B159" s="7"/>
      <c r="C159" s="32">
        <v>0.4861111111111111</v>
      </c>
      <c r="D159" s="27">
        <v>2</v>
      </c>
      <c r="E159" s="29">
        <v>1.653</v>
      </c>
      <c r="F159" s="35">
        <f t="shared" si="95"/>
        <v>5.8793478260869563</v>
      </c>
      <c r="G159" s="35">
        <f t="shared" si="96"/>
        <v>-5.8544401306464433</v>
      </c>
      <c r="H159" s="7"/>
      <c r="I159" s="32">
        <v>0.52777777777777801</v>
      </c>
      <c r="J159" s="27">
        <v>2</v>
      </c>
      <c r="K159" s="29">
        <v>1.6579999999999999</v>
      </c>
      <c r="L159" s="35">
        <f t="shared" si="97"/>
        <v>5.8974637681159416</v>
      </c>
      <c r="M159" s="35">
        <f t="shared" si="98"/>
        <v>-6.6351293235854314</v>
      </c>
      <c r="O159" s="32">
        <v>0.52777777777777801</v>
      </c>
      <c r="P159" s="27">
        <v>2</v>
      </c>
      <c r="Q159" s="29">
        <v>1.605</v>
      </c>
      <c r="R159" s="35">
        <f t="shared" si="90"/>
        <v>5.7054347826086955</v>
      </c>
      <c r="S159" s="35">
        <f t="shared" si="99"/>
        <v>-3.8737537308693559</v>
      </c>
      <c r="AA159" s="27">
        <v>1.5</v>
      </c>
      <c r="AB159" s="35">
        <f t="shared" si="91"/>
        <v>5.8014492753623186</v>
      </c>
      <c r="AC159" s="35">
        <f t="shared" si="92"/>
        <v>0.13578499783654699</v>
      </c>
      <c r="AQ159" s="61">
        <f t="shared" si="100"/>
        <v>1.5</v>
      </c>
      <c r="AR159" s="35">
        <f t="shared" si="93"/>
        <v>0.5115942028985504</v>
      </c>
      <c r="AS159" s="35">
        <f t="shared" si="94"/>
        <v>2.1485507246376812</v>
      </c>
      <c r="AT159" s="35">
        <f t="shared" si="101"/>
        <v>0.76188870151770671</v>
      </c>
      <c r="AU159" s="35">
        <f t="shared" si="102"/>
        <v>-0.27195479496382235</v>
      </c>
      <c r="BB159">
        <v>2.5</v>
      </c>
      <c r="BC159" s="36">
        <f t="shared" si="86"/>
        <v>-1.0866514122120279</v>
      </c>
      <c r="BD159" s="36">
        <f t="shared" si="87"/>
        <v>1.4237495321073761</v>
      </c>
      <c r="BJ159" s="61">
        <f t="shared" si="103"/>
        <v>1.5</v>
      </c>
      <c r="BK159" s="35">
        <f t="shared" si="104"/>
        <v>0.5115942028985504</v>
      </c>
      <c r="BL159" s="35">
        <f t="shared" si="105"/>
        <v>2.1485507246376812</v>
      </c>
      <c r="BM159" s="35">
        <f t="shared" si="106"/>
        <v>2.9320113314447611</v>
      </c>
      <c r="BO159" t="s">
        <v>22</v>
      </c>
      <c r="BP159" s="36">
        <f>1/BP152</f>
        <v>384.81305285370769</v>
      </c>
      <c r="BS159" s="34"/>
      <c r="BW159">
        <v>2.5</v>
      </c>
      <c r="BX159" s="36">
        <f t="shared" si="88"/>
        <v>2.5933092555098192</v>
      </c>
      <c r="BY159" s="36">
        <f t="shared" si="89"/>
        <v>0.96401923322042216</v>
      </c>
    </row>
    <row r="160" spans="1:77" x14ac:dyDescent="0.25">
      <c r="A160" s="7"/>
      <c r="C160" s="32">
        <v>0.49444444444444446</v>
      </c>
      <c r="D160" s="84">
        <v>2.2000000000000002</v>
      </c>
      <c r="E160" s="29">
        <v>1.6479999999999999</v>
      </c>
      <c r="F160" s="35">
        <f t="shared" si="95"/>
        <v>5.86123188405797</v>
      </c>
      <c r="G160" s="35">
        <f t="shared" si="96"/>
        <v>-0.30908079371949615</v>
      </c>
      <c r="I160" s="32">
        <v>0.53611111111111109</v>
      </c>
      <c r="J160" s="84">
        <v>2.2000000000000002</v>
      </c>
      <c r="K160" s="29">
        <v>1.6439999999999999</v>
      </c>
      <c r="L160" s="35">
        <f t="shared" si="97"/>
        <v>5.8467391304347816</v>
      </c>
      <c r="M160" s="35">
        <f t="shared" si="98"/>
        <v>-0.86757141971867124</v>
      </c>
      <c r="O160" s="32">
        <v>0.53611111111111109</v>
      </c>
      <c r="P160" s="84">
        <v>2.2000000000000002</v>
      </c>
      <c r="Q160" s="29">
        <v>1.599</v>
      </c>
      <c r="R160" s="35">
        <f t="shared" si="90"/>
        <v>5.6836956521739124</v>
      </c>
      <c r="S160" s="35">
        <f t="shared" si="99"/>
        <v>-0.38248231019315515</v>
      </c>
      <c r="AA160" s="27">
        <v>2</v>
      </c>
      <c r="AB160" s="35">
        <f t="shared" si="91"/>
        <v>5.765217391304347</v>
      </c>
      <c r="AC160" s="35">
        <f t="shared" si="92"/>
        <v>0.11528914910650205</v>
      </c>
      <c r="AQ160" s="61">
        <f t="shared" si="100"/>
        <v>2</v>
      </c>
      <c r="AR160" s="35">
        <f t="shared" si="93"/>
        <v>0.52608695652173909</v>
      </c>
      <c r="AS160" s="35">
        <f t="shared" si="94"/>
        <v>2.1485507246376812</v>
      </c>
      <c r="AT160" s="35">
        <f t="shared" si="101"/>
        <v>0.75514333895446883</v>
      </c>
      <c r="AU160" s="35">
        <f t="shared" si="102"/>
        <v>-0.28084769483307098</v>
      </c>
      <c r="AW160" s="23" t="s">
        <v>87</v>
      </c>
      <c r="AX160" s="21">
        <f>-AX152</f>
        <v>0.43466056488481114</v>
      </c>
      <c r="BB160">
        <v>3</v>
      </c>
      <c r="BC160" s="36">
        <f t="shared" si="86"/>
        <v>-1.3039816946544334</v>
      </c>
      <c r="BD160" s="36">
        <f t="shared" si="87"/>
        <v>1.56532918263169</v>
      </c>
      <c r="BJ160" s="61">
        <f t="shared" si="103"/>
        <v>2</v>
      </c>
      <c r="BK160" s="35">
        <f t="shared" si="104"/>
        <v>0.52608695652173909</v>
      </c>
      <c r="BL160" s="35">
        <f t="shared" si="105"/>
        <v>2.1485507246376812</v>
      </c>
      <c r="BM160" s="35">
        <f t="shared" si="106"/>
        <v>3.8016528925619837</v>
      </c>
      <c r="BO160" s="23" t="s">
        <v>91</v>
      </c>
      <c r="BP160" s="21">
        <f>1/(BQ152*BP159*BP159)</f>
        <v>2.6105706047904119E-6</v>
      </c>
      <c r="BW160">
        <v>3</v>
      </c>
      <c r="BX160" s="36">
        <f t="shared" si="88"/>
        <v>2.5946085877343688</v>
      </c>
      <c r="BY160" s="36">
        <f t="shared" si="89"/>
        <v>1.1562437641585168</v>
      </c>
    </row>
    <row r="161" spans="1:77" x14ac:dyDescent="0.25">
      <c r="A161" s="26"/>
      <c r="C161" s="32">
        <v>0.52777777777777779</v>
      </c>
      <c r="D161" s="27">
        <v>3</v>
      </c>
      <c r="E161" s="29">
        <v>0.39900000000000002</v>
      </c>
      <c r="F161" s="35">
        <f t="shared" si="95"/>
        <v>1.3358695652173913</v>
      </c>
      <c r="G161" s="35">
        <f t="shared" si="96"/>
        <v>-338.75779766748025</v>
      </c>
      <c r="I161" s="32">
        <v>0.56944444444444442</v>
      </c>
      <c r="J161" s="27">
        <v>3</v>
      </c>
      <c r="K161" s="29">
        <v>0.96199999999999997</v>
      </c>
      <c r="L161" s="35">
        <f t="shared" si="97"/>
        <v>3.3757246376811589</v>
      </c>
      <c r="M161" s="35">
        <f t="shared" si="98"/>
        <v>-73.199527744982291</v>
      </c>
      <c r="O161" s="32">
        <v>0.56944444444444442</v>
      </c>
      <c r="P161" s="27">
        <v>3</v>
      </c>
      <c r="Q161" s="29">
        <v>0.90800000000000003</v>
      </c>
      <c r="R161" s="35">
        <f t="shared" si="90"/>
        <v>3.1800724637681159</v>
      </c>
      <c r="S161" s="35">
        <f t="shared" si="99"/>
        <v>-78.728494929930477</v>
      </c>
      <c r="AA161" s="27">
        <v>3</v>
      </c>
      <c r="AB161" s="35">
        <f t="shared" si="91"/>
        <v>3.2778985507246374</v>
      </c>
      <c r="AC161" s="35">
        <f t="shared" si="92"/>
        <v>0.13834697892780246</v>
      </c>
      <c r="AQ161" s="61">
        <f t="shared" si="100"/>
        <v>3</v>
      </c>
      <c r="AR161" s="35">
        <f t="shared" si="93"/>
        <v>1.5210144927536229</v>
      </c>
      <c r="AS161" s="35">
        <f t="shared" si="94"/>
        <v>2.1485507246376812</v>
      </c>
      <c r="AT161" s="35">
        <f t="shared" si="101"/>
        <v>0.29207419898819575</v>
      </c>
      <c r="AU161" s="35">
        <f t="shared" si="102"/>
        <v>-1.2307474028693901</v>
      </c>
      <c r="AW161" s="23" t="s">
        <v>88</v>
      </c>
      <c r="AX161" s="21">
        <f>AX154</f>
        <v>0.93707740280962626</v>
      </c>
      <c r="BB161">
        <v>3.5</v>
      </c>
      <c r="BC161" s="36">
        <f t="shared" si="86"/>
        <v>-1.5213119770968391</v>
      </c>
      <c r="BD161" s="36">
        <f t="shared" si="87"/>
        <v>1.6792532530477402</v>
      </c>
      <c r="BJ161" s="61">
        <f t="shared" si="103"/>
        <v>3</v>
      </c>
      <c r="BK161" s="35">
        <f t="shared" si="104"/>
        <v>1.5210144927536229</v>
      </c>
      <c r="BL161" s="35">
        <f t="shared" si="105"/>
        <v>2.1485507246376812</v>
      </c>
      <c r="BM161" s="35">
        <f t="shared" si="106"/>
        <v>1.9723677941877089</v>
      </c>
      <c r="BO161" s="23" t="s">
        <v>88</v>
      </c>
      <c r="BP161" s="21">
        <f>BP154</f>
        <v>7.191556491869939E-5</v>
      </c>
      <c r="BW161">
        <v>3.5</v>
      </c>
      <c r="BX161" s="36">
        <f t="shared" si="88"/>
        <v>2.5959079199589179</v>
      </c>
      <c r="BY161" s="36">
        <f t="shared" si="89"/>
        <v>1.3482758664472929</v>
      </c>
    </row>
    <row r="162" spans="1:77" x14ac:dyDescent="0.25">
      <c r="A162" s="7"/>
      <c r="C162" s="32">
        <v>0.56944444444444398</v>
      </c>
      <c r="D162" s="27">
        <v>4</v>
      </c>
      <c r="E162" s="44">
        <v>0.23300000000000001</v>
      </c>
      <c r="F162" s="35">
        <f t="shared" si="95"/>
        <v>0.73442028985507246</v>
      </c>
      <c r="G162" s="35">
        <f t="shared" si="96"/>
        <v>-81.894425259003455</v>
      </c>
      <c r="I162" s="32">
        <v>0.61111111111111105</v>
      </c>
      <c r="J162" s="27">
        <v>4</v>
      </c>
      <c r="K162" s="29">
        <v>0.69499999999999995</v>
      </c>
      <c r="L162" s="35">
        <f t="shared" si="97"/>
        <v>2.4083333333333328</v>
      </c>
      <c r="M162" s="35">
        <f t="shared" si="98"/>
        <v>-40.168497066345729</v>
      </c>
      <c r="O162" s="32">
        <v>0.61111111111111105</v>
      </c>
      <c r="P162" s="27">
        <v>4</v>
      </c>
      <c r="Q162" s="29">
        <v>0.80500000000000005</v>
      </c>
      <c r="R162" s="35">
        <f t="shared" si="90"/>
        <v>2.8068840579710144</v>
      </c>
      <c r="S162" s="35">
        <f t="shared" si="99"/>
        <v>-13.295469213889245</v>
      </c>
      <c r="AA162" s="27">
        <v>4</v>
      </c>
      <c r="AB162" s="35">
        <f t="shared" si="91"/>
        <v>2.6076086956521736</v>
      </c>
      <c r="AC162" s="35">
        <f t="shared" si="92"/>
        <v>0.28181792003811706</v>
      </c>
      <c r="AQ162" s="61">
        <f t="shared" si="100"/>
        <v>4</v>
      </c>
      <c r="AR162" s="35">
        <f t="shared" si="93"/>
        <v>1.7891304347826087</v>
      </c>
      <c r="AS162" s="35">
        <f t="shared" si="94"/>
        <v>2.1485507246376812</v>
      </c>
      <c r="AT162" s="35">
        <f t="shared" si="101"/>
        <v>0.16728499156829679</v>
      </c>
      <c r="AU162" s="35">
        <f t="shared" si="102"/>
        <v>-1.7880563847068984</v>
      </c>
      <c r="BB162">
        <v>4</v>
      </c>
      <c r="BC162" s="36">
        <f t="shared" si="86"/>
        <v>-1.7386422595392446</v>
      </c>
      <c r="BD162" s="36">
        <f t="shared" si="87"/>
        <v>1.7709238693552178</v>
      </c>
      <c r="BJ162" s="61">
        <f t="shared" si="103"/>
        <v>4</v>
      </c>
      <c r="BK162" s="35">
        <f t="shared" si="104"/>
        <v>1.7891304347826087</v>
      </c>
      <c r="BL162" s="35">
        <f t="shared" si="105"/>
        <v>2.1485507246376812</v>
      </c>
      <c r="BM162" s="35">
        <f t="shared" si="106"/>
        <v>2.2357229647630619</v>
      </c>
      <c r="BW162">
        <v>4</v>
      </c>
      <c r="BX162" s="36">
        <f t="shared" si="88"/>
        <v>2.597207252183467</v>
      </c>
      <c r="BY162" s="36">
        <f t="shared" si="89"/>
        <v>1.5401158288916712</v>
      </c>
    </row>
    <row r="163" spans="1:77" x14ac:dyDescent="0.25">
      <c r="A163" s="7"/>
      <c r="C163" s="32">
        <v>0.61111111111111105</v>
      </c>
      <c r="D163" s="27">
        <v>5</v>
      </c>
      <c r="E163" s="29">
        <v>0.19600000000000001</v>
      </c>
      <c r="F163" s="35">
        <f t="shared" si="95"/>
        <v>0.60036231884057967</v>
      </c>
      <c r="G163" s="35">
        <f t="shared" si="96"/>
        <v>-22.329511164755587</v>
      </c>
      <c r="I163" s="32">
        <v>0.65277777777777801</v>
      </c>
      <c r="J163" s="27">
        <v>5</v>
      </c>
      <c r="K163" s="29">
        <v>0.56399999999999995</v>
      </c>
      <c r="L163" s="35">
        <f t="shared" si="97"/>
        <v>1.9336956521739128</v>
      </c>
      <c r="M163" s="35">
        <f t="shared" si="98"/>
        <v>-24.545624882893001</v>
      </c>
      <c r="O163" s="32">
        <v>0.65277777777777801</v>
      </c>
      <c r="P163" s="27">
        <v>5</v>
      </c>
      <c r="Q163" s="29">
        <v>0.66400000000000003</v>
      </c>
      <c r="R163" s="35">
        <f t="shared" si="90"/>
        <v>2.2960144927536232</v>
      </c>
      <c r="S163" s="35">
        <f t="shared" si="99"/>
        <v>-22.250276155909731</v>
      </c>
      <c r="AA163" s="27">
        <v>5</v>
      </c>
      <c r="AB163" s="35">
        <f t="shared" si="91"/>
        <v>2.1148550724637678</v>
      </c>
      <c r="AC163" s="35">
        <f t="shared" si="92"/>
        <v>0.2561981091255609</v>
      </c>
      <c r="AQ163" s="61">
        <f t="shared" si="100"/>
        <v>5</v>
      </c>
      <c r="AR163" s="35">
        <f t="shared" si="93"/>
        <v>1.9862318840579709</v>
      </c>
      <c r="AS163" s="35">
        <f t="shared" si="94"/>
        <v>2.1485507246376812</v>
      </c>
      <c r="AT163" s="35">
        <f t="shared" si="101"/>
        <v>7.5548060708263143E-2</v>
      </c>
      <c r="AU163" s="35">
        <f t="shared" si="102"/>
        <v>-2.582986259576785</v>
      </c>
      <c r="BB163">
        <v>4.5</v>
      </c>
      <c r="BC163" s="36">
        <f t="shared" si="86"/>
        <v>-1.95597254198165</v>
      </c>
      <c r="BD163" s="36">
        <f t="shared" si="87"/>
        <v>1.8446879287283011</v>
      </c>
      <c r="BJ163" s="61">
        <f t="shared" si="103"/>
        <v>5</v>
      </c>
      <c r="BK163" s="35">
        <f t="shared" si="104"/>
        <v>1.9862318840579709</v>
      </c>
      <c r="BL163" s="35">
        <f t="shared" si="105"/>
        <v>2.1485507246376812</v>
      </c>
      <c r="BM163" s="35">
        <f t="shared" si="106"/>
        <v>2.5173294418095589</v>
      </c>
      <c r="BW163">
        <v>4.5</v>
      </c>
      <c r="BX163" s="36">
        <f t="shared" si="88"/>
        <v>2.5985065844080162</v>
      </c>
      <c r="BY163" s="36">
        <f t="shared" si="89"/>
        <v>1.7317639397189273</v>
      </c>
    </row>
    <row r="164" spans="1:77" x14ac:dyDescent="0.25">
      <c r="A164" s="7"/>
      <c r="C164" s="32">
        <v>0.65277777777777801</v>
      </c>
      <c r="D164" s="27">
        <v>6</v>
      </c>
      <c r="E164" s="29">
        <v>0.19500000000000001</v>
      </c>
      <c r="F164" s="35">
        <f t="shared" si="95"/>
        <v>0.59673913043478266</v>
      </c>
      <c r="G164" s="35">
        <f t="shared" si="96"/>
        <v>-0.6071645415907545</v>
      </c>
      <c r="I164" s="32">
        <v>0.69444444444444398</v>
      </c>
      <c r="J164" s="27">
        <v>6</v>
      </c>
      <c r="K164" s="29">
        <v>0.47699999999999998</v>
      </c>
      <c r="L164" s="35">
        <f t="shared" si="97"/>
        <v>1.6184782608695649</v>
      </c>
      <c r="M164" s="35">
        <f t="shared" si="98"/>
        <v>-19.476158495634664</v>
      </c>
      <c r="O164" s="32">
        <v>0.69444444444444398</v>
      </c>
      <c r="P164" s="27">
        <v>6</v>
      </c>
      <c r="Q164" s="29">
        <v>0.52700000000000002</v>
      </c>
      <c r="R164" s="35">
        <f t="shared" si="90"/>
        <v>1.7996376811594204</v>
      </c>
      <c r="S164" s="35">
        <f t="shared" si="99"/>
        <v>-27.582041473726605</v>
      </c>
      <c r="AA164" s="27">
        <v>6</v>
      </c>
      <c r="AB164" s="35">
        <f t="shared" si="91"/>
        <v>1.7090579710144926</v>
      </c>
      <c r="AC164" s="35">
        <f t="shared" si="92"/>
        <v>0.12809905456278062</v>
      </c>
      <c r="AQ164" s="61">
        <f t="shared" si="100"/>
        <v>6</v>
      </c>
      <c r="AR164" s="35">
        <f t="shared" si="93"/>
        <v>2.1485507246376812</v>
      </c>
      <c r="BB164">
        <v>5</v>
      </c>
      <c r="BC164" s="36">
        <f t="shared" si="86"/>
        <v>-2.1733028244240558</v>
      </c>
      <c r="BD164" s="36">
        <f t="shared" si="87"/>
        <v>1.9040432235257667</v>
      </c>
      <c r="BJ164" s="61">
        <f t="shared" si="103"/>
        <v>6</v>
      </c>
      <c r="BK164" s="35">
        <f t="shared" si="104"/>
        <v>2.1485507246376812</v>
      </c>
      <c r="BL164" s="35">
        <f t="shared" si="105"/>
        <v>2.1485507246376812</v>
      </c>
      <c r="BM164" s="35">
        <f t="shared" si="106"/>
        <v>2.7925801011804383</v>
      </c>
      <c r="BW164">
        <v>5</v>
      </c>
      <c r="BX164" s="36">
        <f t="shared" si="88"/>
        <v>2.5998059166325658</v>
      </c>
      <c r="BY164" s="36">
        <f t="shared" si="89"/>
        <v>1.9232204865801361</v>
      </c>
    </row>
    <row r="165" spans="1:77" x14ac:dyDescent="0.25">
      <c r="A165" s="7"/>
      <c r="H165" s="7"/>
      <c r="I165" s="7"/>
      <c r="J165" s="7"/>
      <c r="K165" s="7"/>
      <c r="L165" s="7"/>
      <c r="M165" s="7"/>
      <c r="BB165">
        <v>5.5</v>
      </c>
      <c r="BC165" s="36">
        <f t="shared" si="86"/>
        <v>-2.3906331068664612</v>
      </c>
      <c r="BD165" s="36">
        <f t="shared" si="87"/>
        <v>1.9518043018942335</v>
      </c>
      <c r="BW165">
        <v>5.5</v>
      </c>
      <c r="BX165" s="36">
        <f t="shared" si="88"/>
        <v>2.6011052488571149</v>
      </c>
      <c r="BY165" s="36">
        <f t="shared" si="89"/>
        <v>2.11448575655161</v>
      </c>
    </row>
    <row r="166" spans="1:77" x14ac:dyDescent="0.25">
      <c r="A166" s="7"/>
      <c r="H166" s="7"/>
      <c r="I166" s="7"/>
      <c r="J166" s="7"/>
      <c r="K166" s="7"/>
      <c r="L166" s="7"/>
      <c r="M166" s="7"/>
      <c r="BB166">
        <v>6</v>
      </c>
      <c r="BC166" s="36">
        <f t="shared" si="86"/>
        <v>-2.6079633893088667</v>
      </c>
      <c r="BD166" s="36">
        <f t="shared" si="87"/>
        <v>1.9902359298509735</v>
      </c>
      <c r="BW166">
        <v>6</v>
      </c>
      <c r="BX166" s="36">
        <f t="shared" si="88"/>
        <v>2.6024045810816641</v>
      </c>
      <c r="BY166" s="36">
        <f t="shared" si="89"/>
        <v>2.3055600361363329</v>
      </c>
    </row>
    <row r="167" spans="1:77" x14ac:dyDescent="0.25">
      <c r="A167" s="7"/>
      <c r="H167" s="7"/>
      <c r="I167" s="7"/>
      <c r="J167" s="7"/>
      <c r="K167" s="7"/>
      <c r="L167" s="7"/>
      <c r="M167" s="7"/>
    </row>
    <row r="168" spans="1:77" x14ac:dyDescent="0.25">
      <c r="A168" s="7"/>
      <c r="H168" s="7"/>
      <c r="I168" s="7"/>
      <c r="J168" s="7"/>
      <c r="K168" s="7"/>
      <c r="L168" s="7"/>
      <c r="M168" s="7"/>
    </row>
    <row r="169" spans="1:77" x14ac:dyDescent="0.25">
      <c r="A169" s="7"/>
      <c r="H169" s="7"/>
      <c r="I169" s="7"/>
      <c r="J169" s="7"/>
      <c r="K169" s="7"/>
      <c r="L169" s="7"/>
      <c r="M169" s="7"/>
    </row>
    <row r="170" spans="1:77" x14ac:dyDescent="0.25">
      <c r="A170" s="7"/>
      <c r="H170" s="7"/>
      <c r="I170" s="7"/>
      <c r="J170" s="7"/>
      <c r="K170" s="7"/>
      <c r="L170" s="7"/>
      <c r="M170" s="7"/>
    </row>
    <row r="171" spans="1:77" x14ac:dyDescent="0.25">
      <c r="A171" s="7"/>
      <c r="H171" s="7"/>
      <c r="I171" s="7"/>
      <c r="J171" s="7"/>
      <c r="K171" s="7"/>
      <c r="L171" s="7"/>
      <c r="M171" s="7"/>
    </row>
    <row r="172" spans="1:77" x14ac:dyDescent="0.25">
      <c r="A172" s="7"/>
      <c r="G172" s="7"/>
      <c r="H172" s="7"/>
      <c r="I172" s="7"/>
      <c r="J172" s="7"/>
      <c r="K172" s="7"/>
      <c r="L172" s="7"/>
      <c r="M172" s="7"/>
    </row>
    <row r="173" spans="1:77" x14ac:dyDescent="0.25">
      <c r="A173" s="7"/>
      <c r="G173" s="7"/>
      <c r="H173" s="7"/>
      <c r="I173" s="7"/>
      <c r="J173" s="7"/>
      <c r="K173" s="7"/>
      <c r="L173" s="7"/>
      <c r="M173" s="7"/>
    </row>
    <row r="174" spans="1:77" x14ac:dyDescent="0.25">
      <c r="A174" s="7"/>
      <c r="G174" s="7"/>
      <c r="H174" s="7"/>
      <c r="I174" s="7"/>
      <c r="J174" s="7"/>
      <c r="K174" s="7"/>
      <c r="L174" s="7"/>
      <c r="M174" s="7"/>
    </row>
    <row r="175" spans="1:77" x14ac:dyDescent="0.25">
      <c r="A175" s="7"/>
      <c r="G175" s="7"/>
      <c r="H175" s="7"/>
      <c r="I175" s="7"/>
      <c r="J175" s="7"/>
      <c r="K175" s="7"/>
      <c r="L175" s="7"/>
      <c r="M175" s="7"/>
    </row>
    <row r="176" spans="1:77" x14ac:dyDescent="0.25">
      <c r="A176" s="26"/>
      <c r="G176" s="7"/>
      <c r="H176" s="7"/>
      <c r="I176" s="7"/>
      <c r="J176" s="7"/>
      <c r="K176" s="7"/>
      <c r="L176" s="7"/>
      <c r="M176" s="7"/>
    </row>
    <row r="177" spans="1:7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83" spans="1:77" s="30" customFormat="1" x14ac:dyDescent="0.25">
      <c r="W183" s="60"/>
    </row>
    <row r="184" spans="1:77" ht="15.75" thickBot="1" x14ac:dyDescent="0.3">
      <c r="B184" s="7"/>
    </row>
    <row r="185" spans="1:77" x14ac:dyDescent="0.25">
      <c r="A185" s="7"/>
      <c r="C185" s="7"/>
      <c r="E185" s="7"/>
      <c r="AV185" t="s">
        <v>73</v>
      </c>
      <c r="AW185" s="62"/>
      <c r="AX185" s="63" t="s">
        <v>27</v>
      </c>
      <c r="AY185" s="63" t="s">
        <v>74</v>
      </c>
      <c r="AZ185" s="64"/>
      <c r="BN185" t="s">
        <v>73</v>
      </c>
      <c r="BO185" s="62"/>
      <c r="BP185" s="63" t="s">
        <v>27</v>
      </c>
      <c r="BQ185" s="63" t="s">
        <v>74</v>
      </c>
      <c r="BR185" s="64"/>
    </row>
    <row r="186" spans="1:77" x14ac:dyDescent="0.25">
      <c r="A186" s="7"/>
      <c r="C186" s="7"/>
      <c r="D186" s="85" t="s">
        <v>44</v>
      </c>
      <c r="I186" s="7"/>
      <c r="J186" s="31" t="s">
        <v>46</v>
      </c>
      <c r="O186" s="7"/>
      <c r="P186" s="31" t="s">
        <v>47</v>
      </c>
      <c r="AW186" s="65"/>
      <c r="AX186" cm="1">
        <f t="array" ref="AX186:AY190">LINEST(AU191:AU195,AQ191:AQ195,FALSE,TRUE)</f>
        <v>-0.24413760998867462</v>
      </c>
      <c r="AY186">
        <v>0</v>
      </c>
      <c r="AZ186" s="67"/>
      <c r="BO186" s="65"/>
      <c r="BP186" cm="1">
        <f t="array" ref="BP186:BQ190">LINEST(BM193:BM198,BJ193:BJ198,TRUE,TRUE)</f>
        <v>-0.29860075370993777</v>
      </c>
      <c r="BQ186">
        <v>4.2918515886843789</v>
      </c>
      <c r="BR186" s="67"/>
      <c r="BS186" s="34"/>
    </row>
    <row r="187" spans="1:77" x14ac:dyDescent="0.25">
      <c r="G187" s="39" t="s">
        <v>55</v>
      </c>
      <c r="M187" s="39" t="s">
        <v>55</v>
      </c>
      <c r="S187" s="39" t="s">
        <v>55</v>
      </c>
      <c r="AW187" s="65" t="s">
        <v>75</v>
      </c>
      <c r="AX187">
        <v>4.4781926659954223E-2</v>
      </c>
      <c r="AY187" t="e">
        <v>#N/A</v>
      </c>
      <c r="AZ187" s="67"/>
      <c r="BB187" t="s">
        <v>76</v>
      </c>
      <c r="BC187" t="s">
        <v>77</v>
      </c>
      <c r="BD187" t="s">
        <v>78</v>
      </c>
      <c r="BO187" s="65" t="s">
        <v>75</v>
      </c>
      <c r="BP187">
        <v>0.22680917271954948</v>
      </c>
      <c r="BQ187">
        <v>0.88934071803614367</v>
      </c>
      <c r="BR187" s="67"/>
      <c r="BS187" s="34"/>
      <c r="BW187" t="s">
        <v>76</v>
      </c>
      <c r="BX187" t="s">
        <v>77</v>
      </c>
      <c r="BY187" t="s">
        <v>78</v>
      </c>
    </row>
    <row r="188" spans="1:77" x14ac:dyDescent="0.25">
      <c r="C188" s="23" t="s">
        <v>39</v>
      </c>
      <c r="D188" s="41">
        <v>6</v>
      </c>
      <c r="E188" s="42" t="s">
        <v>8</v>
      </c>
      <c r="F188" s="43"/>
      <c r="G188" s="34">
        <f>(1-(F198/F190))*100</f>
        <v>92.180623379755232</v>
      </c>
      <c r="H188" s="34"/>
      <c r="I188" s="40" t="s">
        <v>39</v>
      </c>
      <c r="J188" s="41">
        <v>6</v>
      </c>
      <c r="K188" s="42" t="s">
        <v>8</v>
      </c>
      <c r="L188" s="43"/>
      <c r="M188" s="34">
        <f>(1-(L198/L190))*100</f>
        <v>80.690946427492904</v>
      </c>
      <c r="N188" s="34"/>
      <c r="O188" s="40" t="s">
        <v>39</v>
      </c>
      <c r="P188" s="41">
        <v>6</v>
      </c>
      <c r="Q188" s="42" t="s">
        <v>8</v>
      </c>
      <c r="R188" s="89" t="s">
        <v>112</v>
      </c>
      <c r="S188" s="34">
        <f>(1-(R198/R190))*100</f>
        <v>78.133478024959302</v>
      </c>
      <c r="Z188" s="23" t="s">
        <v>39</v>
      </c>
      <c r="AA188" s="24">
        <v>6</v>
      </c>
      <c r="AB188" s="25" t="s">
        <v>8</v>
      </c>
      <c r="AC188" s="25" t="s">
        <v>52</v>
      </c>
      <c r="AE188" s="39" t="s">
        <v>55</v>
      </c>
      <c r="AW188" s="65" t="s">
        <v>79</v>
      </c>
      <c r="AX188">
        <v>0.88137965469075907</v>
      </c>
      <c r="AY188">
        <v>0.18190504600952956</v>
      </c>
      <c r="AZ188" s="67" t="s">
        <v>80</v>
      </c>
      <c r="BB188">
        <v>0</v>
      </c>
      <c r="BC188" s="36">
        <f>$AX$186*BB188</f>
        <v>0</v>
      </c>
      <c r="BD188" s="36">
        <f>$AS$191*(1-EXP(-$AX$194*BB188))</f>
        <v>0</v>
      </c>
      <c r="BO188" s="65" t="s">
        <v>79</v>
      </c>
      <c r="BP188">
        <v>0.30231513045218711</v>
      </c>
      <c r="BQ188">
        <v>0.8845073087801042</v>
      </c>
      <c r="BR188" s="67" t="s">
        <v>80</v>
      </c>
      <c r="BS188" s="34"/>
      <c r="BW188">
        <v>0</v>
      </c>
      <c r="BX188" s="36">
        <f>$BP$186*BW188+$BQ$186</f>
        <v>4.2918515886843789</v>
      </c>
      <c r="BY188" s="36">
        <f>($BP$194*BP$193*BP$193*BW188)/(1+$BP$194*BP$193*BW188)</f>
        <v>0</v>
      </c>
    </row>
    <row r="189" spans="1:77" x14ac:dyDescent="0.25">
      <c r="C189" s="23" t="s">
        <v>43</v>
      </c>
      <c r="D189" s="23" t="s">
        <v>45</v>
      </c>
      <c r="E189" s="23" t="s">
        <v>40</v>
      </c>
      <c r="F189" s="23" t="s">
        <v>41</v>
      </c>
      <c r="G189" s="23" t="s">
        <v>42</v>
      </c>
      <c r="I189" s="23" t="s">
        <v>43</v>
      </c>
      <c r="J189" s="23" t="s">
        <v>45</v>
      </c>
      <c r="K189" s="23" t="s">
        <v>40</v>
      </c>
      <c r="L189" s="23" t="s">
        <v>41</v>
      </c>
      <c r="M189" s="23" t="s">
        <v>42</v>
      </c>
      <c r="O189" s="23" t="s">
        <v>43</v>
      </c>
      <c r="P189" s="23" t="s">
        <v>45</v>
      </c>
      <c r="Q189" s="23" t="s">
        <v>40</v>
      </c>
      <c r="R189" s="23" t="s">
        <v>41</v>
      </c>
      <c r="S189" s="23" t="s">
        <v>42</v>
      </c>
      <c r="AA189" s="23" t="s">
        <v>45</v>
      </c>
      <c r="AB189" s="23" t="s">
        <v>41</v>
      </c>
      <c r="AC189" s="23" t="s">
        <v>41</v>
      </c>
      <c r="AE189" s="34">
        <f>(1-(AB198/AB190))*100</f>
        <v>79.411054791214099</v>
      </c>
      <c r="AQ189" s="23" t="s">
        <v>76</v>
      </c>
      <c r="AR189" s="23" t="s">
        <v>81</v>
      </c>
      <c r="AS189" s="23" t="s">
        <v>22</v>
      </c>
      <c r="AT189" s="23" t="s">
        <v>82</v>
      </c>
      <c r="AU189" s="23" t="s">
        <v>83</v>
      </c>
      <c r="AW189" s="68" t="s">
        <v>84</v>
      </c>
      <c r="AX189">
        <v>29.721028121879755</v>
      </c>
      <c r="AY189">
        <v>4</v>
      </c>
      <c r="AZ189" s="67" t="s">
        <v>85</v>
      </c>
      <c r="BB189">
        <v>0.5</v>
      </c>
      <c r="BC189" s="36">
        <f t="shared" ref="BC189:BC200" si="107">$AX$186*BB189</f>
        <v>-0.12206880499433731</v>
      </c>
      <c r="BD189" s="36">
        <f t="shared" ref="BD189:BD200" si="108">$AS$191*(1-EXP(-$AX$194*BB189))</f>
        <v>0.21916651036580065</v>
      </c>
      <c r="BJ189" s="23" t="s">
        <v>76</v>
      </c>
      <c r="BK189" s="23" t="s">
        <v>81</v>
      </c>
      <c r="BL189" s="23" t="s">
        <v>22</v>
      </c>
      <c r="BM189" s="23" t="s">
        <v>90</v>
      </c>
      <c r="BO189" s="68" t="s">
        <v>84</v>
      </c>
      <c r="BP189">
        <v>1.7332474510913511</v>
      </c>
      <c r="BQ189">
        <v>4</v>
      </c>
      <c r="BR189" s="67" t="s">
        <v>85</v>
      </c>
      <c r="BS189" s="34"/>
      <c r="BW189">
        <v>0.5</v>
      </c>
      <c r="BX189" s="36">
        <f t="shared" ref="BX189:BX200" si="109">$BP$186*BW189+$BQ$186</f>
        <v>4.1425512118294101</v>
      </c>
      <c r="BY189" s="36">
        <f t="shared" ref="BY189:BY200" si="110">($BP$194*BP$193*BP$193*BW189)/(1+$BP$194*BP$193*BW189)</f>
        <v>0.12069856820893536</v>
      </c>
    </row>
    <row r="190" spans="1:77" ht="15.75" thickBot="1" x14ac:dyDescent="0.3">
      <c r="C190" s="32">
        <v>0.4375</v>
      </c>
      <c r="D190" s="27">
        <v>0</v>
      </c>
      <c r="E190" s="29">
        <v>1.6890000000000001</v>
      </c>
      <c r="F190" s="35">
        <f>(E190-$C$7)/$C$6</f>
        <v>6.0097826086956516</v>
      </c>
      <c r="G190" s="35">
        <f>(1-D188/F190)*100</f>
        <v>0.16277807921865062</v>
      </c>
      <c r="I190" s="32">
        <v>0.39930555555555558</v>
      </c>
      <c r="J190" s="27">
        <v>0</v>
      </c>
      <c r="K190" s="29">
        <v>1.6859999999999999</v>
      </c>
      <c r="L190" s="35">
        <f>(K190-$C$7)/$C$6</f>
        <v>5.99891304347826</v>
      </c>
      <c r="M190" s="35">
        <f>(1-J188/L190)*100</f>
        <v>-1.8119224497215036E-2</v>
      </c>
      <c r="O190" s="32">
        <v>0.39930555555555558</v>
      </c>
      <c r="P190" s="27">
        <v>0</v>
      </c>
      <c r="Q190" s="29">
        <v>1.6890000000000001</v>
      </c>
      <c r="R190" s="35">
        <f>(Q190-$C$7)/$C$6</f>
        <v>6.0097826086956516</v>
      </c>
      <c r="S190" s="35">
        <f>(1-P188/R190)*100</f>
        <v>0.16277807921865062</v>
      </c>
      <c r="AA190" s="27">
        <v>0</v>
      </c>
      <c r="AB190" s="35">
        <f>AVERAGE(L190,R190)</f>
        <v>6.0043478260869563</v>
      </c>
      <c r="AC190" s="35">
        <f>STDEVA(R190,L190)</f>
        <v>7.6859432737670123E-3</v>
      </c>
      <c r="AQ190" s="61">
        <f>AA190</f>
        <v>0</v>
      </c>
      <c r="AR190" s="35">
        <f>(AB$190-AB190)*(F$5/F$6)</f>
        <v>0</v>
      </c>
      <c r="AS190" s="35">
        <f>(AB$190-AB$198)*(F$5/F$6)</f>
        <v>1.9072463768115941</v>
      </c>
      <c r="AT190" s="35">
        <f>1-AR190/AS190</f>
        <v>1</v>
      </c>
      <c r="AU190" s="35">
        <f>LN(AT190)</f>
        <v>0</v>
      </c>
      <c r="AW190" s="69" t="s">
        <v>86</v>
      </c>
      <c r="AX190" s="66">
        <v>0.9834523480812063</v>
      </c>
      <c r="AY190" s="66">
        <v>0.13235778305491624</v>
      </c>
      <c r="AZ190" s="70"/>
      <c r="BB190">
        <v>1</v>
      </c>
      <c r="BC190" s="36">
        <f t="shared" si="107"/>
        <v>-0.24413760998867462</v>
      </c>
      <c r="BD190" s="36">
        <f t="shared" si="108"/>
        <v>0.4131480420891343</v>
      </c>
      <c r="BJ190" s="61">
        <f>AA190</f>
        <v>0</v>
      </c>
      <c r="BK190" s="35"/>
      <c r="BL190" s="35"/>
      <c r="BM190" s="35"/>
      <c r="BO190" s="69" t="s">
        <v>86</v>
      </c>
      <c r="BP190" s="66">
        <v>1.3560116538496736</v>
      </c>
      <c r="BQ190" s="66">
        <v>3.1294127171416903</v>
      </c>
      <c r="BR190" s="70"/>
      <c r="BS190" s="34"/>
      <c r="BW190">
        <v>1</v>
      </c>
      <c r="BX190" s="36">
        <f t="shared" si="109"/>
        <v>3.9932508349744413</v>
      </c>
      <c r="BY190" s="36">
        <f t="shared" si="110"/>
        <v>0.2504225357549823</v>
      </c>
    </row>
    <row r="191" spans="1:77" x14ac:dyDescent="0.25">
      <c r="C191" s="32">
        <v>0.45833333333333331</v>
      </c>
      <c r="D191" s="28">
        <v>0.5</v>
      </c>
      <c r="E191" s="29">
        <v>1.6419999999999999</v>
      </c>
      <c r="F191" s="35">
        <f>(E191-$C$7)/$C$6</f>
        <v>5.8394927536231878</v>
      </c>
      <c r="G191" s="35">
        <f>(1-F190/F191)*100</f>
        <v>-2.9161754668983075</v>
      </c>
      <c r="I191" s="32">
        <v>0.4201388888888889</v>
      </c>
      <c r="J191" s="28">
        <v>0.5</v>
      </c>
      <c r="K191" s="29">
        <v>1.6439999999999999</v>
      </c>
      <c r="L191" s="35">
        <f>(K191-$C$7)/$C$6</f>
        <v>5.8467391304347816</v>
      </c>
      <c r="M191" s="35">
        <f>(1-L190/L191)*100</f>
        <v>-2.6027142591559915</v>
      </c>
      <c r="O191" s="32">
        <v>0.4201388888888889</v>
      </c>
      <c r="P191" s="28">
        <v>0.5</v>
      </c>
      <c r="Q191" s="29">
        <v>1.6419999999999999</v>
      </c>
      <c r="R191" s="35">
        <f>(Q191-$C$7)/$C$6</f>
        <v>5.8394927536231878</v>
      </c>
      <c r="S191" s="35">
        <f>(1-R190/R191)*100</f>
        <v>-2.9161754668983075</v>
      </c>
      <c r="AA191" s="28">
        <v>0.5</v>
      </c>
      <c r="AB191" s="35">
        <f t="shared" ref="AB191:AB198" si="111">AVERAGE(L191,R191)</f>
        <v>5.8431159420289847</v>
      </c>
      <c r="AC191" s="35">
        <f t="shared" ref="AC191:AC198" si="112">STDEVA(R191,L191)</f>
        <v>5.1239621825109223E-3</v>
      </c>
      <c r="AQ191" s="61">
        <f>AA191</f>
        <v>0.5</v>
      </c>
      <c r="AR191" s="35">
        <f t="shared" ref="AR191:AR199" si="113">(AB$190-AB191)*(F$5/F$6)</f>
        <v>6.4492753623188653E-2</v>
      </c>
      <c r="AS191" s="35">
        <f t="shared" ref="AS191:AS197" si="114">(AB$190-AB$198)*(F$5/F$6)</f>
        <v>1.9072463768115941</v>
      </c>
      <c r="AT191" s="35">
        <f>1-AR191/AS191</f>
        <v>0.96618541033434635</v>
      </c>
      <c r="AU191" s="35">
        <f>LN(AT191)</f>
        <v>-3.4399527023088343E-2</v>
      </c>
      <c r="BB191">
        <v>1.5</v>
      </c>
      <c r="BC191" s="36">
        <f t="shared" si="107"/>
        <v>-0.36620641498301193</v>
      </c>
      <c r="BD191" s="36">
        <f t="shared" si="108"/>
        <v>0.58483866483494584</v>
      </c>
      <c r="BJ191" s="61">
        <f>AA191</f>
        <v>0.5</v>
      </c>
      <c r="BK191" s="35">
        <f>(AB$190-AB191)*(F$5/F$6)</f>
        <v>6.4492753623188653E-2</v>
      </c>
      <c r="BL191" s="35">
        <f>(AB$190-AB$198)*(F$5/F$6)</f>
        <v>1.9072463768115941</v>
      </c>
      <c r="BM191" s="35">
        <f>BJ191/BK191</f>
        <v>7.7528089887640155</v>
      </c>
      <c r="BS191" s="34"/>
      <c r="BW191">
        <v>1.5</v>
      </c>
      <c r="BX191" s="36">
        <f t="shared" si="109"/>
        <v>3.8439504581194721</v>
      </c>
      <c r="BY191" s="36">
        <f t="shared" si="110"/>
        <v>0.39022355161513345</v>
      </c>
    </row>
    <row r="192" spans="1:77" x14ac:dyDescent="0.25">
      <c r="C192" s="32">
        <v>0.47916666666666669</v>
      </c>
      <c r="D192" s="27">
        <v>1</v>
      </c>
      <c r="E192" s="44">
        <v>1.6160000000000001</v>
      </c>
      <c r="F192" s="35">
        <f t="shared" ref="F192:F198" si="115">(E192-$C$7)/$C$6</f>
        <v>5.745289855072464</v>
      </c>
      <c r="G192" s="35">
        <f t="shared" ref="G192:G198" si="116">(1-F191/F192)*100</f>
        <v>-1.6396544113009837</v>
      </c>
      <c r="H192" s="7"/>
      <c r="I192" s="32">
        <v>0.44097222222222199</v>
      </c>
      <c r="J192" s="27">
        <v>1</v>
      </c>
      <c r="K192" s="29">
        <v>1.532</v>
      </c>
      <c r="L192" s="35">
        <f t="shared" ref="L192:L198" si="117">(K192-$C$7)/$C$6</f>
        <v>5.4409420289855071</v>
      </c>
      <c r="M192" s="35">
        <f t="shared" ref="M192:M198" si="118">(1-L191/L192)*100</f>
        <v>-7.4582140241060024</v>
      </c>
      <c r="O192" s="32">
        <v>0.44097222222222199</v>
      </c>
      <c r="P192" s="27">
        <v>1</v>
      </c>
      <c r="Q192" s="44">
        <v>1.6160000000000001</v>
      </c>
      <c r="R192" s="35">
        <f t="shared" ref="R192:R197" si="119">(Q192-$C$7)/$C$6</f>
        <v>5.745289855072464</v>
      </c>
      <c r="S192" s="35">
        <f t="shared" ref="S192:S198" si="120">(1-R191/R192)*100</f>
        <v>-1.6396544113009837</v>
      </c>
      <c r="AA192" s="27">
        <v>1</v>
      </c>
      <c r="AB192" s="35">
        <f t="shared" si="111"/>
        <v>5.5931159420289855</v>
      </c>
      <c r="AC192" s="35">
        <f t="shared" si="112"/>
        <v>0.21520641166547133</v>
      </c>
      <c r="AQ192" s="61">
        <f t="shared" ref="AQ192:AQ197" si="121">AA192</f>
        <v>1</v>
      </c>
      <c r="AR192" s="35">
        <f t="shared" si="113"/>
        <v>0.1644927536231883</v>
      </c>
      <c r="AS192" s="35">
        <f t="shared" si="114"/>
        <v>1.9072463768115941</v>
      </c>
      <c r="AT192" s="35">
        <f t="shared" ref="AT192:AT197" si="122">1-AR192/AS192</f>
        <v>0.91375379939209733</v>
      </c>
      <c r="AU192" s="35">
        <f t="shared" ref="AU192:AU197" si="123">LN(AT192)</f>
        <v>-9.0194109905346195E-2</v>
      </c>
      <c r="BB192">
        <v>2</v>
      </c>
      <c r="BC192" s="36">
        <f t="shared" si="107"/>
        <v>-0.48827521997734924</v>
      </c>
      <c r="BD192" s="36">
        <f t="shared" si="108"/>
        <v>0.73679988339510849</v>
      </c>
      <c r="BJ192" s="61">
        <f t="shared" ref="BJ192:BJ198" si="124">AA192</f>
        <v>1</v>
      </c>
      <c r="BK192" s="35">
        <f t="shared" ref="BK192:BK199" si="125">(AB$190-AB192)*(F$5/F$6)</f>
        <v>0.1644927536231883</v>
      </c>
      <c r="BL192" s="35">
        <f t="shared" ref="BL192:BL199" si="126">(AB$190-AB$198)*(F$5/F$6)</f>
        <v>1.9072463768115941</v>
      </c>
      <c r="BM192" s="35">
        <f t="shared" ref="BM192:BM198" si="127">BJ192/BK192</f>
        <v>6.0792951541850258</v>
      </c>
      <c r="BS192" s="34"/>
      <c r="BW192">
        <v>2</v>
      </c>
      <c r="BX192" s="36">
        <f t="shared" si="109"/>
        <v>3.6946500812645033</v>
      </c>
      <c r="BY192" s="36">
        <f t="shared" si="110"/>
        <v>0.54132325281410543</v>
      </c>
    </row>
    <row r="193" spans="1:77" x14ac:dyDescent="0.25">
      <c r="A193" s="7"/>
      <c r="B193" s="7"/>
      <c r="C193" s="32">
        <v>0.51458333333333328</v>
      </c>
      <c r="D193" s="84">
        <v>1.85</v>
      </c>
      <c r="E193" s="29">
        <v>1.56</v>
      </c>
      <c r="F193" s="35">
        <f t="shared" si="115"/>
        <v>5.5423913043478255</v>
      </c>
      <c r="G193" s="35">
        <f t="shared" si="116"/>
        <v>-3.6608485323919915</v>
      </c>
      <c r="H193" s="7"/>
      <c r="I193" s="32">
        <v>0.47638888888888892</v>
      </c>
      <c r="J193" s="84">
        <v>1.85</v>
      </c>
      <c r="K193" s="29">
        <v>1.4059999999999999</v>
      </c>
      <c r="L193" s="35">
        <f t="shared" si="117"/>
        <v>4.9844202898550716</v>
      </c>
      <c r="M193" s="35">
        <f t="shared" si="118"/>
        <v>-9.1589736134331865</v>
      </c>
      <c r="N193" s="37"/>
      <c r="O193" s="32">
        <v>0.47638888888888892</v>
      </c>
      <c r="P193" s="84">
        <v>1.85</v>
      </c>
      <c r="Q193" s="29">
        <v>1.56</v>
      </c>
      <c r="R193" s="35">
        <f t="shared" si="119"/>
        <v>5.5423913043478255</v>
      </c>
      <c r="S193" s="35">
        <f t="shared" si="120"/>
        <v>-3.6608485323919915</v>
      </c>
      <c r="AA193" s="27">
        <v>1.5</v>
      </c>
      <c r="AB193" s="35">
        <f t="shared" si="111"/>
        <v>5.2634057971014485</v>
      </c>
      <c r="AC193" s="35">
        <f t="shared" si="112"/>
        <v>0.39454508805336364</v>
      </c>
      <c r="AQ193" s="61">
        <f t="shared" si="121"/>
        <v>1.5</v>
      </c>
      <c r="AR193" s="35">
        <f t="shared" si="113"/>
        <v>0.29637681159420309</v>
      </c>
      <c r="AS193" s="35">
        <f t="shared" si="114"/>
        <v>1.9072463768115941</v>
      </c>
      <c r="AT193" s="35">
        <f t="shared" si="122"/>
        <v>0.84460486322188433</v>
      </c>
      <c r="AU193" s="35">
        <f t="shared" si="123"/>
        <v>-0.16888637848101146</v>
      </c>
      <c r="BB193">
        <v>2.5</v>
      </c>
      <c r="BC193" s="36">
        <f t="shared" si="107"/>
        <v>-0.61034402497168649</v>
      </c>
      <c r="BD193" s="36">
        <f t="shared" si="108"/>
        <v>0.87129885356005188</v>
      </c>
      <c r="BJ193" s="61">
        <f t="shared" si="124"/>
        <v>1.5</v>
      </c>
      <c r="BK193" s="35">
        <f t="shared" si="125"/>
        <v>0.29637681159420309</v>
      </c>
      <c r="BL193" s="35">
        <f t="shared" si="126"/>
        <v>1.9072463768115941</v>
      </c>
      <c r="BM193" s="35">
        <f t="shared" si="127"/>
        <v>5.0611246943765247</v>
      </c>
      <c r="BO193" t="s">
        <v>22</v>
      </c>
      <c r="BP193" s="36">
        <f>1/BP186</f>
        <v>-3.3489533685886301</v>
      </c>
      <c r="BS193" s="34"/>
      <c r="BW193">
        <v>2.5</v>
      </c>
      <c r="BX193" s="36">
        <f t="shared" si="109"/>
        <v>3.5453497044095346</v>
      </c>
      <c r="BY193" s="36">
        <f t="shared" si="110"/>
        <v>0.7051490567744616</v>
      </c>
    </row>
    <row r="194" spans="1:77" x14ac:dyDescent="0.25">
      <c r="A194" s="7"/>
      <c r="C194" s="32">
        <v>0.52083333333333337</v>
      </c>
      <c r="D194" s="27">
        <v>2</v>
      </c>
      <c r="E194" s="29">
        <v>0.71299999999999997</v>
      </c>
      <c r="F194" s="35">
        <f t="shared" si="115"/>
        <v>2.4735507246376809</v>
      </c>
      <c r="G194" s="35">
        <f t="shared" si="116"/>
        <v>-124.06620770470194</v>
      </c>
      <c r="I194" s="32">
        <v>0.4826388888888889</v>
      </c>
      <c r="J194" s="27">
        <v>2</v>
      </c>
      <c r="K194" s="29">
        <v>1.204</v>
      </c>
      <c r="L194" s="35">
        <f t="shared" si="117"/>
        <v>4.2525362318840578</v>
      </c>
      <c r="M194" s="35">
        <f t="shared" si="118"/>
        <v>-17.210530800034075</v>
      </c>
      <c r="O194" s="32">
        <v>0.4826388888888889</v>
      </c>
      <c r="P194" s="27">
        <v>2</v>
      </c>
      <c r="Q194" s="44">
        <v>1.319</v>
      </c>
      <c r="R194" s="35">
        <f>(Q194-$C$7)/$C$6</f>
        <v>4.6692028985507239</v>
      </c>
      <c r="S194" s="35">
        <f t="shared" si="120"/>
        <v>-18.701016528284331</v>
      </c>
      <c r="AA194" s="27">
        <v>2</v>
      </c>
      <c r="AB194" s="35">
        <f t="shared" si="111"/>
        <v>4.4608695652173909</v>
      </c>
      <c r="AC194" s="35">
        <f t="shared" si="112"/>
        <v>0.29462782549439437</v>
      </c>
      <c r="AQ194" s="61">
        <f t="shared" si="121"/>
        <v>2</v>
      </c>
      <c r="AR194" s="35">
        <f t="shared" si="113"/>
        <v>0.61739130434782619</v>
      </c>
      <c r="AS194" s="35">
        <f t="shared" si="114"/>
        <v>1.9072463768115941</v>
      </c>
      <c r="AT194" s="35">
        <f t="shared" si="122"/>
        <v>0.67629179331306988</v>
      </c>
      <c r="AU194" s="35">
        <f t="shared" si="123"/>
        <v>-0.39113064915907703</v>
      </c>
      <c r="AW194" s="23" t="s">
        <v>87</v>
      </c>
      <c r="AX194" s="21">
        <f>-AX186</f>
        <v>0.24413760998867462</v>
      </c>
      <c r="BB194">
        <v>3</v>
      </c>
      <c r="BC194" s="36">
        <f t="shared" si="107"/>
        <v>-0.73241282996602386</v>
      </c>
      <c r="BD194" s="36">
        <f t="shared" si="108"/>
        <v>0.99034220650782012</v>
      </c>
      <c r="BJ194" s="61">
        <f t="shared" si="124"/>
        <v>2</v>
      </c>
      <c r="BK194" s="35">
        <f t="shared" si="125"/>
        <v>0.61739130434782619</v>
      </c>
      <c r="BL194" s="35">
        <f t="shared" si="126"/>
        <v>1.9072463768115941</v>
      </c>
      <c r="BM194" s="35">
        <f t="shared" si="127"/>
        <v>3.2394366197183095</v>
      </c>
      <c r="BO194" s="23" t="s">
        <v>91</v>
      </c>
      <c r="BP194" s="21">
        <f>1/(BQ186*BP193*BP193)</f>
        <v>2.0774812053432325E-2</v>
      </c>
      <c r="BW194">
        <v>3</v>
      </c>
      <c r="BX194" s="36">
        <f t="shared" si="109"/>
        <v>3.3960493275545653</v>
      </c>
      <c r="BY194" s="36">
        <f t="shared" si="110"/>
        <v>0.88337939489243089</v>
      </c>
    </row>
    <row r="195" spans="1:77" x14ac:dyDescent="0.25">
      <c r="A195" s="7"/>
      <c r="C195" s="32">
        <v>0.5625</v>
      </c>
      <c r="D195" s="27">
        <v>3</v>
      </c>
      <c r="E195" s="44">
        <v>0.20599999999999999</v>
      </c>
      <c r="F195" s="35">
        <f t="shared" si="115"/>
        <v>0.63659420289855062</v>
      </c>
      <c r="G195" s="35">
        <f t="shared" si="116"/>
        <v>-288.56004553215712</v>
      </c>
      <c r="I195" s="32">
        <v>0.52430555555555602</v>
      </c>
      <c r="J195" s="27">
        <v>3</v>
      </c>
      <c r="K195" s="29">
        <v>0.84499999999999997</v>
      </c>
      <c r="L195" s="35">
        <f>(K195-$C$7)/$C$6</f>
        <v>2.9518115942028982</v>
      </c>
      <c r="M195" s="35">
        <f t="shared" si="118"/>
        <v>-44.065300110470119</v>
      </c>
      <c r="O195" s="32">
        <v>0.52430555555555602</v>
      </c>
      <c r="P195" s="27">
        <v>3</v>
      </c>
      <c r="Q195" s="29">
        <v>0.90400000000000003</v>
      </c>
      <c r="R195" s="35">
        <f>(Q195-$C$7)/$C$6</f>
        <v>3.1655797101449274</v>
      </c>
      <c r="S195" s="35">
        <f t="shared" si="120"/>
        <v>-47.499141581778616</v>
      </c>
      <c r="AA195" s="27">
        <v>3</v>
      </c>
      <c r="AB195" s="35">
        <f t="shared" si="111"/>
        <v>3.0586956521739128</v>
      </c>
      <c r="AC195" s="35">
        <f t="shared" si="112"/>
        <v>0.15115688438408101</v>
      </c>
      <c r="AQ195" s="61">
        <f t="shared" si="121"/>
        <v>3</v>
      </c>
      <c r="AR195" s="35">
        <f t="shared" si="113"/>
        <v>1.1782608695652175</v>
      </c>
      <c r="AS195" s="35">
        <f t="shared" si="114"/>
        <v>1.9072463768115941</v>
      </c>
      <c r="AT195" s="35">
        <f t="shared" si="122"/>
        <v>0.38221884498480241</v>
      </c>
      <c r="AU195" s="35">
        <f t="shared" si="123"/>
        <v>-0.96176194178552332</v>
      </c>
      <c r="AW195" s="23" t="s">
        <v>88</v>
      </c>
      <c r="AX195" s="21">
        <f>AX188</f>
        <v>0.88137965469075907</v>
      </c>
      <c r="BB195">
        <v>3.5</v>
      </c>
      <c r="BC195" s="36">
        <f t="shared" si="107"/>
        <v>-0.85448163496036122</v>
      </c>
      <c r="BD195" s="36">
        <f t="shared" si="108"/>
        <v>1.0957059863469358</v>
      </c>
      <c r="BJ195" s="61">
        <f t="shared" si="124"/>
        <v>3</v>
      </c>
      <c r="BK195" s="35">
        <f t="shared" si="125"/>
        <v>1.1782608695652175</v>
      </c>
      <c r="BL195" s="35">
        <f t="shared" si="126"/>
        <v>1.9072463768115941</v>
      </c>
      <c r="BM195" s="35">
        <f t="shared" si="127"/>
        <v>2.5461254612546123</v>
      </c>
      <c r="BO195" s="23" t="s">
        <v>88</v>
      </c>
      <c r="BP195" s="21">
        <f>BP188</f>
        <v>0.30231513045218711</v>
      </c>
      <c r="BW195">
        <v>3.5</v>
      </c>
      <c r="BX195" s="36">
        <f t="shared" si="109"/>
        <v>3.2467489506995966</v>
      </c>
      <c r="BY195" s="36">
        <f t="shared" si="110"/>
        <v>1.0780014263948043</v>
      </c>
    </row>
    <row r="196" spans="1:77" x14ac:dyDescent="0.25">
      <c r="A196" s="7"/>
      <c r="C196" s="32">
        <v>0.60416666666666696</v>
      </c>
      <c r="D196" s="27">
        <v>4</v>
      </c>
      <c r="E196" s="29">
        <v>0.17399999999999999</v>
      </c>
      <c r="F196" s="35">
        <f t="shared" si="115"/>
        <v>0.52065217391304341</v>
      </c>
      <c r="G196" s="35">
        <f t="shared" si="116"/>
        <v>-22.268615170494076</v>
      </c>
      <c r="I196" s="32">
        <v>0.56597222222222199</v>
      </c>
      <c r="J196" s="27">
        <v>4</v>
      </c>
      <c r="K196" s="29">
        <v>0.61699999999999999</v>
      </c>
      <c r="L196" s="35">
        <f>(K196-$C$7)/$C$6</f>
        <v>2.1257246376811594</v>
      </c>
      <c r="M196" s="35">
        <f t="shared" si="118"/>
        <v>-38.86142832793589</v>
      </c>
      <c r="O196" s="32">
        <v>0.56597222222222199</v>
      </c>
      <c r="P196" s="27">
        <v>4</v>
      </c>
      <c r="Q196" s="29">
        <v>0.59199999999999997</v>
      </c>
      <c r="R196" s="35">
        <f t="shared" si="119"/>
        <v>2.0351449275362317</v>
      </c>
      <c r="S196" s="35">
        <f t="shared" si="120"/>
        <v>-55.545664945700565</v>
      </c>
      <c r="AA196" s="27">
        <v>4</v>
      </c>
      <c r="AB196" s="35">
        <f t="shared" si="111"/>
        <v>2.0804347826086955</v>
      </c>
      <c r="AC196" s="35">
        <f t="shared" si="112"/>
        <v>6.4049527281390309E-2</v>
      </c>
      <c r="AQ196" s="61">
        <f t="shared" si="121"/>
        <v>4</v>
      </c>
      <c r="AR196" s="35">
        <f t="shared" si="113"/>
        <v>1.5695652173913044</v>
      </c>
      <c r="AS196" s="35">
        <f t="shared" si="114"/>
        <v>1.9072463768115941</v>
      </c>
      <c r="AT196" s="35">
        <f t="shared" si="122"/>
        <v>0.17705167173252279</v>
      </c>
      <c r="AU196" s="35">
        <f t="shared" si="123"/>
        <v>-1.7313136583195621</v>
      </c>
      <c r="BB196">
        <v>4</v>
      </c>
      <c r="BC196" s="36">
        <f t="shared" si="107"/>
        <v>-0.97655043995469848</v>
      </c>
      <c r="BD196" s="36">
        <f t="shared" si="108"/>
        <v>1.1889621474604135</v>
      </c>
      <c r="BJ196" s="61">
        <f t="shared" si="124"/>
        <v>4</v>
      </c>
      <c r="BK196" s="35">
        <f t="shared" si="125"/>
        <v>1.5695652173913044</v>
      </c>
      <c r="BL196" s="35">
        <f t="shared" si="126"/>
        <v>1.9072463768115941</v>
      </c>
      <c r="BM196" s="35">
        <f t="shared" si="127"/>
        <v>2.5484764542936289</v>
      </c>
      <c r="BW196">
        <v>4</v>
      </c>
      <c r="BX196" s="36">
        <f t="shared" si="109"/>
        <v>3.0974485738446278</v>
      </c>
      <c r="BY196" s="36">
        <f t="shared" si="110"/>
        <v>1.2913854434183885</v>
      </c>
    </row>
    <row r="197" spans="1:77" x14ac:dyDescent="0.25">
      <c r="A197" s="7"/>
      <c r="C197" s="32">
        <v>0.64583333333333304</v>
      </c>
      <c r="D197" s="27">
        <v>5</v>
      </c>
      <c r="E197" s="44">
        <v>0.17199999999999999</v>
      </c>
      <c r="F197" s="35">
        <f t="shared" si="115"/>
        <v>0.51340579710144918</v>
      </c>
      <c r="G197" s="35">
        <f t="shared" si="116"/>
        <v>-1.4114326040931546</v>
      </c>
      <c r="I197" s="32">
        <v>0.60763888888888895</v>
      </c>
      <c r="J197" s="27">
        <v>5</v>
      </c>
      <c r="K197" s="29">
        <v>0.48299999999999998</v>
      </c>
      <c r="L197" s="35">
        <f t="shared" si="117"/>
        <v>1.6402173913043476</v>
      </c>
      <c r="M197" s="35">
        <f t="shared" si="118"/>
        <v>-29.600176717472948</v>
      </c>
      <c r="O197" s="32">
        <v>0.60763888888888895</v>
      </c>
      <c r="P197" s="27">
        <v>5</v>
      </c>
      <c r="Q197" s="29">
        <v>0.41899999999999998</v>
      </c>
      <c r="R197" s="35">
        <f t="shared" si="119"/>
        <v>1.4083333333333332</v>
      </c>
      <c r="S197" s="35">
        <f t="shared" si="120"/>
        <v>-44.5073321327502</v>
      </c>
      <c r="AA197" s="27">
        <v>5</v>
      </c>
      <c r="AB197" s="35">
        <f t="shared" si="111"/>
        <v>1.5242753623188405</v>
      </c>
      <c r="AC197" s="35">
        <f t="shared" si="112"/>
        <v>0.16396678984035878</v>
      </c>
      <c r="AQ197" s="61">
        <f t="shared" si="121"/>
        <v>5</v>
      </c>
      <c r="AR197" s="35">
        <f t="shared" si="113"/>
        <v>1.7920289855072462</v>
      </c>
      <c r="AS197" s="35">
        <f t="shared" si="114"/>
        <v>1.9072463768115941</v>
      </c>
      <c r="AT197" s="35">
        <f t="shared" si="122"/>
        <v>6.0410334346504668E-2</v>
      </c>
      <c r="AU197" s="35">
        <f t="shared" si="123"/>
        <v>-2.8065950902249743</v>
      </c>
      <c r="BB197">
        <v>4.5</v>
      </c>
      <c r="BC197" s="36">
        <f t="shared" si="107"/>
        <v>-1.0986192449490357</v>
      </c>
      <c r="BD197" s="36">
        <f t="shared" si="108"/>
        <v>1.2715020069728784</v>
      </c>
      <c r="BJ197" s="61">
        <f t="shared" si="124"/>
        <v>5</v>
      </c>
      <c r="BK197" s="35">
        <f t="shared" si="125"/>
        <v>1.7920289855072462</v>
      </c>
      <c r="BL197" s="35">
        <f t="shared" si="126"/>
        <v>1.9072463768115941</v>
      </c>
      <c r="BM197" s="35">
        <f t="shared" si="127"/>
        <v>2.7901334411645777</v>
      </c>
      <c r="BW197">
        <v>4.5</v>
      </c>
      <c r="BX197" s="36">
        <f t="shared" si="109"/>
        <v>2.948148196989659</v>
      </c>
      <c r="BY197" s="36">
        <f t="shared" si="110"/>
        <v>1.5263818842604076</v>
      </c>
    </row>
    <row r="198" spans="1:77" x14ac:dyDescent="0.25">
      <c r="A198" s="7"/>
      <c r="C198" s="32">
        <v>0.6875</v>
      </c>
      <c r="D198" s="27">
        <v>6</v>
      </c>
      <c r="E198" s="29">
        <v>0.16</v>
      </c>
      <c r="F198" s="35">
        <f t="shared" si="115"/>
        <v>0.46992753623188405</v>
      </c>
      <c r="G198" s="35">
        <f t="shared" si="116"/>
        <v>-9.2521202775635913</v>
      </c>
      <c r="I198" s="32">
        <v>0.64930555555555602</v>
      </c>
      <c r="J198" s="27">
        <v>6</v>
      </c>
      <c r="K198" s="29">
        <v>0.35</v>
      </c>
      <c r="L198" s="35">
        <f t="shared" si="117"/>
        <v>1.1583333333333332</v>
      </c>
      <c r="M198" s="35">
        <f t="shared" si="118"/>
        <v>-41.6015014075696</v>
      </c>
      <c r="O198" s="32">
        <v>0.64930555555555602</v>
      </c>
      <c r="P198" s="27">
        <v>6</v>
      </c>
      <c r="Q198" s="29">
        <v>0.39300000000000002</v>
      </c>
      <c r="R198" s="35">
        <f>(Q198-$C$7)/$C$6</f>
        <v>1.3141304347826086</v>
      </c>
      <c r="S198" s="35">
        <f t="shared" si="120"/>
        <v>-7.1684587813620082</v>
      </c>
      <c r="AA198" s="27">
        <v>6</v>
      </c>
      <c r="AB198" s="35">
        <f t="shared" si="111"/>
        <v>1.2362318840579709</v>
      </c>
      <c r="AC198" s="35">
        <f t="shared" si="112"/>
        <v>0.11016518692399112</v>
      </c>
      <c r="AQ198" s="61">
        <f t="shared" ref="AQ198" si="128">AA198</f>
        <v>6</v>
      </c>
      <c r="AR198" s="35">
        <f t="shared" si="113"/>
        <v>1.9072463768115941</v>
      </c>
      <c r="BB198">
        <v>5</v>
      </c>
      <c r="BC198" s="36">
        <f t="shared" si="107"/>
        <v>-1.220688049943373</v>
      </c>
      <c r="BD198" s="36">
        <f t="shared" si="108"/>
        <v>1.3445570022353075</v>
      </c>
      <c r="BJ198" s="61">
        <f t="shared" si="124"/>
        <v>6</v>
      </c>
      <c r="BK198" s="35">
        <f t="shared" si="125"/>
        <v>1.9072463768115941</v>
      </c>
      <c r="BL198" s="35">
        <f t="shared" si="126"/>
        <v>1.9072463768115941</v>
      </c>
      <c r="BM198" s="35">
        <f t="shared" si="127"/>
        <v>3.1458966565349544</v>
      </c>
      <c r="BW198">
        <v>5</v>
      </c>
      <c r="BX198" s="36">
        <f t="shared" si="109"/>
        <v>2.7988478201346902</v>
      </c>
      <c r="BY198" s="36">
        <f t="shared" si="110"/>
        <v>1.7864493967947785</v>
      </c>
    </row>
    <row r="199" spans="1:77" x14ac:dyDescent="0.25">
      <c r="A199" s="7"/>
      <c r="H199" s="7"/>
      <c r="I199" s="7"/>
      <c r="J199" s="7"/>
      <c r="K199" s="7"/>
      <c r="L199" s="7"/>
      <c r="M199" s="7"/>
      <c r="AB199" s="71"/>
      <c r="AR199" s="35">
        <f t="shared" si="113"/>
        <v>2.4017391304347826</v>
      </c>
      <c r="BB199">
        <v>5.5</v>
      </c>
      <c r="BC199" s="36">
        <f t="shared" si="107"/>
        <v>-1.3427568549377105</v>
      </c>
      <c r="BD199" s="36">
        <f t="shared" si="108"/>
        <v>1.4092170630146403</v>
      </c>
      <c r="BK199" s="35">
        <f t="shared" si="125"/>
        <v>2.4017391304347826</v>
      </c>
      <c r="BL199" s="35">
        <f t="shared" si="126"/>
        <v>1.9072463768115941</v>
      </c>
      <c r="BW199">
        <v>5.5</v>
      </c>
      <c r="BX199" s="36">
        <f t="shared" si="109"/>
        <v>2.649547443279721</v>
      </c>
      <c r="BY199" s="36">
        <f t="shared" si="110"/>
        <v>2.075826199659164</v>
      </c>
    </row>
    <row r="200" spans="1:77" x14ac:dyDescent="0.25">
      <c r="A200" s="7"/>
      <c r="H200" s="7"/>
      <c r="I200" s="7"/>
      <c r="J200" s="7"/>
      <c r="K200" s="7"/>
      <c r="L200" s="7"/>
      <c r="M200" s="7"/>
      <c r="BB200">
        <v>6</v>
      </c>
      <c r="BC200" s="36">
        <f t="shared" si="107"/>
        <v>-1.4648256599320477</v>
      </c>
      <c r="BD200" s="36">
        <f t="shared" si="108"/>
        <v>1.4664468724885606</v>
      </c>
      <c r="BW200">
        <v>6</v>
      </c>
      <c r="BX200" s="36">
        <f t="shared" si="109"/>
        <v>2.5002470664247523</v>
      </c>
      <c r="BY200" s="36">
        <f t="shared" si="110"/>
        <v>2.3997628396699788</v>
      </c>
    </row>
    <row r="201" spans="1:77" x14ac:dyDescent="0.25">
      <c r="A201" s="7"/>
      <c r="H201" s="7"/>
      <c r="I201" s="7"/>
      <c r="J201" s="7"/>
      <c r="K201" s="7"/>
      <c r="L201" s="7"/>
      <c r="M201" s="7"/>
    </row>
    <row r="202" spans="1:77" x14ac:dyDescent="0.25">
      <c r="A202" s="7"/>
      <c r="H202" s="7"/>
      <c r="I202" s="7"/>
      <c r="J202" s="7"/>
      <c r="K202" s="7"/>
      <c r="L202" s="7"/>
      <c r="M202" s="7"/>
    </row>
    <row r="203" spans="1:77" x14ac:dyDescent="0.25">
      <c r="A203" s="7"/>
      <c r="H203" s="7"/>
      <c r="I203" s="7"/>
      <c r="J203" s="7"/>
      <c r="K203" s="7"/>
      <c r="L203" s="7"/>
      <c r="M203" s="7"/>
    </row>
    <row r="204" spans="1:77" x14ac:dyDescent="0.25">
      <c r="A204" s="7"/>
      <c r="H204" s="7"/>
      <c r="I204" s="7"/>
      <c r="J204" s="7"/>
      <c r="K204" s="7"/>
      <c r="L204" s="7"/>
      <c r="M204" s="7"/>
    </row>
    <row r="205" spans="1:77" x14ac:dyDescent="0.25">
      <c r="A205" s="7"/>
      <c r="H205" s="7"/>
      <c r="I205" s="7"/>
      <c r="J205" s="7"/>
      <c r="K205" s="7"/>
      <c r="L205" s="7"/>
      <c r="M205" s="7"/>
      <c r="U205">
        <v>0.39300000000000002</v>
      </c>
    </row>
    <row r="206" spans="1:77" x14ac:dyDescent="0.25">
      <c r="A206" s="7"/>
      <c r="G206" s="7"/>
      <c r="H206" s="7"/>
      <c r="I206" s="7"/>
      <c r="J206" s="7"/>
      <c r="K206" s="7"/>
      <c r="L206" s="7"/>
      <c r="M206" s="7"/>
    </row>
    <row r="207" spans="1:77" x14ac:dyDescent="0.25">
      <c r="A207" s="7"/>
      <c r="G207" s="7"/>
      <c r="H207" s="7"/>
      <c r="I207" s="7"/>
      <c r="J207" s="7"/>
      <c r="K207" s="7"/>
      <c r="L207" s="7"/>
      <c r="M207" s="7"/>
    </row>
    <row r="208" spans="1:77" x14ac:dyDescent="0.25">
      <c r="A208" s="7"/>
      <c r="G208" s="7"/>
      <c r="H208" s="7"/>
      <c r="I208" s="7"/>
      <c r="J208" s="7"/>
      <c r="K208" s="7"/>
      <c r="L208" s="7"/>
      <c r="M208" s="7"/>
    </row>
    <row r="209" spans="1:77" x14ac:dyDescent="0.25">
      <c r="A209" s="7"/>
      <c r="G209" s="7"/>
      <c r="H209" s="7"/>
      <c r="I209" s="7"/>
      <c r="J209" s="7"/>
      <c r="K209" s="7"/>
      <c r="L209" s="7"/>
      <c r="M209" s="7"/>
    </row>
    <row r="210" spans="1:77" x14ac:dyDescent="0.25">
      <c r="A210" s="26"/>
      <c r="G210" s="7"/>
      <c r="H210" s="7"/>
      <c r="I210" s="7"/>
      <c r="J210" s="7"/>
      <c r="K210" s="7"/>
      <c r="L210" s="7"/>
      <c r="M210" s="7"/>
    </row>
    <row r="211" spans="1:7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7" spans="1:77" s="30" customFormat="1" x14ac:dyDescent="0.25">
      <c r="W217" s="60"/>
    </row>
    <row r="218" spans="1:77" ht="15.75" thickBot="1" x14ac:dyDescent="0.3">
      <c r="B218" s="7"/>
    </row>
    <row r="219" spans="1:77" x14ac:dyDescent="0.25">
      <c r="A219" s="7"/>
      <c r="C219" s="7"/>
      <c r="E219" s="7"/>
      <c r="AV219" t="s">
        <v>73</v>
      </c>
      <c r="AW219" s="62"/>
      <c r="AX219" s="63" t="s">
        <v>27</v>
      </c>
      <c r="AY219" s="63" t="s">
        <v>74</v>
      </c>
      <c r="AZ219" s="64"/>
      <c r="BN219" t="s">
        <v>73</v>
      </c>
      <c r="BO219" s="62"/>
      <c r="BP219" s="63" t="s">
        <v>27</v>
      </c>
      <c r="BQ219" s="63" t="s">
        <v>74</v>
      </c>
      <c r="BR219" s="64"/>
    </row>
    <row r="220" spans="1:77" x14ac:dyDescent="0.25">
      <c r="A220" s="7"/>
      <c r="C220" s="7"/>
      <c r="D220" s="85" t="s">
        <v>44</v>
      </c>
      <c r="I220" s="7"/>
      <c r="J220" s="31" t="s">
        <v>46</v>
      </c>
      <c r="O220" s="7"/>
      <c r="P220" s="31" t="s">
        <v>47</v>
      </c>
      <c r="AW220" s="65"/>
      <c r="AX220" cm="1">
        <f t="array" ref="AX220:AY224">LINEST(AU225:AU231,AQ225:AQ231,FALSE,TRUE)</f>
        <v>-0.53914008572800987</v>
      </c>
      <c r="AY220">
        <v>0</v>
      </c>
      <c r="AZ220" s="67"/>
      <c r="BO220" s="65"/>
      <c r="BP220" cm="1">
        <f t="array" ref="BP220:BQ224">LINEST(BM227:BM232,BJ227:BJ232,TRUE,TRUE)</f>
        <v>3.0019067406645509E-2</v>
      </c>
      <c r="BQ220">
        <v>2.9787015667683114</v>
      </c>
      <c r="BR220" s="67"/>
      <c r="BS220" s="34"/>
    </row>
    <row r="221" spans="1:77" x14ac:dyDescent="0.25">
      <c r="G221" s="39" t="s">
        <v>55</v>
      </c>
      <c r="M221" s="39" t="s">
        <v>55</v>
      </c>
      <c r="S221" s="39" t="s">
        <v>55</v>
      </c>
      <c r="AW221" s="65" t="s">
        <v>75</v>
      </c>
      <c r="AX221">
        <v>4.4910681713190799E-2</v>
      </c>
      <c r="AY221" t="e">
        <v>#N/A</v>
      </c>
      <c r="AZ221" s="67"/>
      <c r="BB221" t="s">
        <v>76</v>
      </c>
      <c r="BC221" t="s">
        <v>77</v>
      </c>
      <c r="BD221" t="s">
        <v>78</v>
      </c>
      <c r="BO221" s="65" t="s">
        <v>75</v>
      </c>
      <c r="BP221">
        <v>0.24863746132595957</v>
      </c>
      <c r="BQ221">
        <v>0.97493155032020185</v>
      </c>
      <c r="BR221" s="67"/>
      <c r="BS221" s="34"/>
      <c r="BW221" t="s">
        <v>76</v>
      </c>
      <c r="BX221" t="s">
        <v>77</v>
      </c>
      <c r="BY221" t="s">
        <v>78</v>
      </c>
    </row>
    <row r="222" spans="1:77" x14ac:dyDescent="0.25">
      <c r="C222" s="23" t="s">
        <v>39</v>
      </c>
      <c r="D222" s="41">
        <v>5</v>
      </c>
      <c r="E222" s="42" t="s">
        <v>8</v>
      </c>
      <c r="F222" s="43"/>
      <c r="G222" s="34">
        <f>(1-(F232/F224))*100</f>
        <v>96.491873207325142</v>
      </c>
      <c r="H222" s="34"/>
      <c r="I222" s="40" t="s">
        <v>39</v>
      </c>
      <c r="J222" s="41">
        <v>5</v>
      </c>
      <c r="K222" s="42" t="s">
        <v>8</v>
      </c>
      <c r="L222" s="43"/>
      <c r="M222" s="34">
        <f>(1-(L232/L224))*100</f>
        <v>83.604541838432056</v>
      </c>
      <c r="N222" s="34"/>
      <c r="O222" s="40" t="s">
        <v>39</v>
      </c>
      <c r="P222" s="41">
        <v>5</v>
      </c>
      <c r="Q222" s="42" t="s">
        <v>8</v>
      </c>
      <c r="R222" s="89" t="s">
        <v>113</v>
      </c>
      <c r="S222" s="34">
        <f>(1-(R232/R224))*100</f>
        <v>81.48856365374715</v>
      </c>
      <c r="Z222" s="23" t="s">
        <v>39</v>
      </c>
      <c r="AA222" s="24">
        <v>5</v>
      </c>
      <c r="AB222" s="25" t="s">
        <v>8</v>
      </c>
      <c r="AC222" s="25" t="s">
        <v>52</v>
      </c>
      <c r="AE222" s="39" t="s">
        <v>55</v>
      </c>
      <c r="AW222" s="65" t="s">
        <v>79</v>
      </c>
      <c r="AX222">
        <v>0.9600301807095194</v>
      </c>
      <c r="AY222">
        <v>0.34055210553856952</v>
      </c>
      <c r="AZ222" s="67" t="s">
        <v>80</v>
      </c>
      <c r="BB222">
        <v>0</v>
      </c>
      <c r="BC222" s="36">
        <f>$AX$220*BB222</f>
        <v>0</v>
      </c>
      <c r="BD222" s="36">
        <f t="shared" ref="BD222:BD234" si="129">$AS$225*(1-EXP(-$AX$228*BB222))</f>
        <v>0</v>
      </c>
      <c r="BO222" s="65" t="s">
        <v>79</v>
      </c>
      <c r="BP222">
        <v>3.6309602894428823E-3</v>
      </c>
      <c r="BQ222">
        <v>0.96963297005309312</v>
      </c>
      <c r="BR222" s="67" t="s">
        <v>80</v>
      </c>
      <c r="BS222" s="34"/>
      <c r="BW222">
        <v>0</v>
      </c>
      <c r="BX222" s="36">
        <f>$BP$220*BW222+$BQ$220</f>
        <v>2.9787015667683114</v>
      </c>
      <c r="BY222" s="36">
        <f>($BP$228*BP$227*BP$227*BW222)/(1+$BP$228*BP$227*BW222)</f>
        <v>0</v>
      </c>
    </row>
    <row r="223" spans="1:77" x14ac:dyDescent="0.25">
      <c r="C223" s="23" t="s">
        <v>43</v>
      </c>
      <c r="D223" s="23" t="s">
        <v>45</v>
      </c>
      <c r="E223" s="23" t="s">
        <v>40</v>
      </c>
      <c r="F223" s="23" t="s">
        <v>41</v>
      </c>
      <c r="G223" s="23" t="s">
        <v>42</v>
      </c>
      <c r="I223" s="23" t="s">
        <v>43</v>
      </c>
      <c r="J223" s="23" t="s">
        <v>45</v>
      </c>
      <c r="K223" s="23" t="s">
        <v>40</v>
      </c>
      <c r="L223" s="23" t="s">
        <v>41</v>
      </c>
      <c r="M223" s="23" t="s">
        <v>42</v>
      </c>
      <c r="O223" s="23" t="s">
        <v>43</v>
      </c>
      <c r="P223" s="23" t="s">
        <v>45</v>
      </c>
      <c r="Q223" s="23" t="s">
        <v>40</v>
      </c>
      <c r="R223" s="23" t="s">
        <v>41</v>
      </c>
      <c r="S223" s="23" t="s">
        <v>42</v>
      </c>
      <c r="AA223" s="23" t="s">
        <v>45</v>
      </c>
      <c r="AB223" s="23" t="s">
        <v>41</v>
      </c>
      <c r="AC223" s="23" t="s">
        <v>41</v>
      </c>
      <c r="AE223" s="38">
        <f>(1-(AB232/AB224))*100</f>
        <v>82.555425904317374</v>
      </c>
      <c r="AQ223" s="23" t="s">
        <v>76</v>
      </c>
      <c r="AR223" s="23" t="s">
        <v>81</v>
      </c>
      <c r="AS223" s="23" t="s">
        <v>22</v>
      </c>
      <c r="AT223" s="23" t="s">
        <v>82</v>
      </c>
      <c r="AU223" s="23" t="s">
        <v>83</v>
      </c>
      <c r="AW223" s="68" t="s">
        <v>84</v>
      </c>
      <c r="AX223">
        <v>144.1132631197309</v>
      </c>
      <c r="AY223">
        <v>6</v>
      </c>
      <c r="AZ223" s="67" t="s">
        <v>85</v>
      </c>
      <c r="BB223">
        <v>0.5</v>
      </c>
      <c r="BC223" s="36">
        <f t="shared" ref="BC223:BC234" si="130">$AX$220*BB223</f>
        <v>-0.26957004286400493</v>
      </c>
      <c r="BD223" s="36">
        <f t="shared" si="129"/>
        <v>0.38765621298982317</v>
      </c>
      <c r="BJ223" s="23" t="s">
        <v>76</v>
      </c>
      <c r="BK223" s="23" t="s">
        <v>81</v>
      </c>
      <c r="BL223" s="23" t="s">
        <v>22</v>
      </c>
      <c r="BM223" s="23" t="s">
        <v>90</v>
      </c>
      <c r="BO223" s="68" t="s">
        <v>84</v>
      </c>
      <c r="BP223">
        <v>1.4576768826529045E-2</v>
      </c>
      <c r="BQ223">
        <v>4</v>
      </c>
      <c r="BR223" s="67" t="s">
        <v>85</v>
      </c>
      <c r="BS223" s="34"/>
      <c r="BW223">
        <v>0.5</v>
      </c>
      <c r="BX223" s="36">
        <f t="shared" ref="BX223:BX234" si="131">$BP$220*BW223+$BQ$220</f>
        <v>2.9937111004716344</v>
      </c>
      <c r="BY223" s="36">
        <f t="shared" ref="BY223:BY234" si="132">($BP$228*BP$227*BP$227*BW223)/(1+$BP$228*BP$227*BW223)</f>
        <v>0.16701678392455077</v>
      </c>
    </row>
    <row r="224" spans="1:77" ht="15.75" thickBot="1" x14ac:dyDescent="0.3">
      <c r="C224" s="32">
        <v>0.38194444444444442</v>
      </c>
      <c r="D224" s="27">
        <v>0</v>
      </c>
      <c r="E224" s="29">
        <v>1.39</v>
      </c>
      <c r="F224" s="35">
        <f>(E224-$C$7)/$C$6</f>
        <v>4.9264492753623177</v>
      </c>
      <c r="G224" s="35">
        <f>(1-D222/F224)*100</f>
        <v>-1.4929763918511751</v>
      </c>
      <c r="I224" s="32">
        <v>0.36805555555555558</v>
      </c>
      <c r="J224" s="27">
        <v>0</v>
      </c>
      <c r="K224" s="29">
        <v>1.413</v>
      </c>
      <c r="L224" s="35">
        <f>(K224-$C$7)/$C$6</f>
        <v>5.0097826086956516</v>
      </c>
      <c r="M224" s="35">
        <f>(1-J222/L224)*100</f>
        <v>0.19527012367106522</v>
      </c>
      <c r="O224" s="32">
        <v>0.36805555555555558</v>
      </c>
      <c r="P224" s="27">
        <v>0</v>
      </c>
      <c r="Q224" s="29">
        <v>1.39</v>
      </c>
      <c r="R224" s="35">
        <f>(Q224-$C$7)/$C$6</f>
        <v>4.9264492753623177</v>
      </c>
      <c r="S224" s="35">
        <f>(1-P222/R224)*100</f>
        <v>-1.4929763918511751</v>
      </c>
      <c r="AA224" s="27">
        <v>0</v>
      </c>
      <c r="AB224" s="35">
        <f>AVERAGE(L224,R224)</f>
        <v>4.9681159420289847</v>
      </c>
      <c r="AC224" s="35">
        <f>STDEVA(R224,L224)</f>
        <v>5.8925565098879376E-2</v>
      </c>
      <c r="AQ224" s="61">
        <f>AA224</f>
        <v>0</v>
      </c>
      <c r="AR224" s="35">
        <f>(AB$224-AB224)*(F$5/F$6)</f>
        <v>0</v>
      </c>
      <c r="AS224" s="35">
        <f>(AB$224-AB$232)*(F$5/F$6)</f>
        <v>1.6405797101449275</v>
      </c>
      <c r="AT224" s="35">
        <f>1-AR224/AS224</f>
        <v>1</v>
      </c>
      <c r="AU224" s="35">
        <f>LN(AT224)</f>
        <v>0</v>
      </c>
      <c r="AW224" s="69" t="s">
        <v>86</v>
      </c>
      <c r="AX224" s="66">
        <v>16.713641842231336</v>
      </c>
      <c r="AY224" s="66">
        <v>0.69585441952051796</v>
      </c>
      <c r="AZ224" s="70"/>
      <c r="BB224">
        <v>1</v>
      </c>
      <c r="BC224" s="36">
        <f t="shared" si="130"/>
        <v>-0.53914008572800987</v>
      </c>
      <c r="BD224" s="36">
        <f t="shared" si="129"/>
        <v>0.68371228089657943</v>
      </c>
      <c r="BJ224" s="61">
        <f>AA224</f>
        <v>0</v>
      </c>
      <c r="BK224" s="35"/>
      <c r="BL224" s="35"/>
      <c r="BM224" s="35"/>
      <c r="BO224" s="69" t="s">
        <v>86</v>
      </c>
      <c r="BP224" s="66">
        <v>1.3704904537796381E-2</v>
      </c>
      <c r="BQ224" s="66">
        <v>3.7607523864559305</v>
      </c>
      <c r="BR224" s="70"/>
      <c r="BS224" s="34"/>
      <c r="BW224">
        <v>1</v>
      </c>
      <c r="BX224" s="36">
        <f t="shared" si="131"/>
        <v>3.0087206341749568</v>
      </c>
      <c r="BY224" s="36">
        <f t="shared" si="132"/>
        <v>0.33236718246332542</v>
      </c>
    </row>
    <row r="225" spans="1:77" x14ac:dyDescent="0.25">
      <c r="C225" s="32">
        <v>0.40277777777777773</v>
      </c>
      <c r="D225" s="28">
        <v>0.5</v>
      </c>
      <c r="E225" s="29">
        <v>1.3140000000000001</v>
      </c>
      <c r="F225" s="35">
        <f>(E225-$C$7)/$C$6</f>
        <v>4.6510869565217385</v>
      </c>
      <c r="G225" s="35">
        <f>(1-F224/F225)*100</f>
        <v>-5.9203863831112979</v>
      </c>
      <c r="I225" s="32">
        <v>0.3888888888888889</v>
      </c>
      <c r="J225" s="28">
        <v>0.5</v>
      </c>
      <c r="K225" s="29">
        <v>1.306</v>
      </c>
      <c r="L225" s="35">
        <f>(K225-$C$7)/$C$6</f>
        <v>4.6221014492753625</v>
      </c>
      <c r="M225" s="35">
        <f>(1-L224/L225)*100</f>
        <v>-8.3875519322724514</v>
      </c>
      <c r="O225" s="32">
        <v>0.3888888888888889</v>
      </c>
      <c r="P225" s="28">
        <v>0.5</v>
      </c>
      <c r="Q225" s="29">
        <v>1.3140000000000001</v>
      </c>
      <c r="R225" s="35">
        <f>(Q225-$C$7)/$C$6</f>
        <v>4.6510869565217385</v>
      </c>
      <c r="S225" s="35">
        <f>(1-R224/R225)*100</f>
        <v>-5.9203863831112979</v>
      </c>
      <c r="AA225" s="28">
        <v>0.5</v>
      </c>
      <c r="AB225" s="35">
        <f t="shared" ref="AB225:AB232" si="133">AVERAGE(L225,R225)</f>
        <v>4.6365942028985501</v>
      </c>
      <c r="AC225" s="35">
        <f t="shared" ref="AC225:AC232" si="134">STDEVA(R225,L225)</f>
        <v>2.0495848730044317E-2</v>
      </c>
      <c r="AQ225" s="61">
        <f>AA225</f>
        <v>0.5</v>
      </c>
      <c r="AR225" s="35">
        <f t="shared" ref="AR225:AR232" si="135">(AB$224-AB225)*(F$5/F$6)</f>
        <v>0.13260869565217384</v>
      </c>
      <c r="AS225" s="35">
        <f t="shared" ref="AS225:AS231" si="136">(AB$224-AB$232)*(F$5/F$6)</f>
        <v>1.6405797101449275</v>
      </c>
      <c r="AT225" s="35">
        <f>1-AR225/AS225</f>
        <v>0.91916961130742059</v>
      </c>
      <c r="AU225" s="35">
        <f>LN(AT225)</f>
        <v>-8.4284612929439034E-2</v>
      </c>
      <c r="BB225">
        <v>1.5</v>
      </c>
      <c r="BC225" s="36">
        <f t="shared" si="130"/>
        <v>-0.80871012859201485</v>
      </c>
      <c r="BD225" s="36">
        <f t="shared" si="129"/>
        <v>0.90981260486252302</v>
      </c>
      <c r="BJ225" s="61">
        <f>AA225</f>
        <v>0.5</v>
      </c>
      <c r="BK225" s="35">
        <f>(AB$224-AB225)*(F$5/F$6)</f>
        <v>0.13260869565217384</v>
      </c>
      <c r="BL225" s="35">
        <f>(AB$224-AB$232)*(F$5/F$6)</f>
        <v>1.6405797101449275</v>
      </c>
      <c r="BM225" s="35">
        <f>BJ225/BK225</f>
        <v>3.7704918032786905</v>
      </c>
      <c r="BS225" s="34"/>
      <c r="BW225">
        <v>1.5</v>
      </c>
      <c r="BX225" s="36">
        <f t="shared" si="131"/>
        <v>3.0237301678782798</v>
      </c>
      <c r="BY225" s="36">
        <f t="shared" si="132"/>
        <v>0.49607601099291698</v>
      </c>
    </row>
    <row r="226" spans="1:77" x14ac:dyDescent="0.25">
      <c r="C226" s="32">
        <v>0.4236111111111111</v>
      </c>
      <c r="D226" s="27">
        <v>1</v>
      </c>
      <c r="E226" s="29">
        <v>1.238</v>
      </c>
      <c r="F226" s="35">
        <f t="shared" ref="F226:F232" si="137">(E226-$C$7)/$C$6</f>
        <v>4.3757246376811594</v>
      </c>
      <c r="G226" s="35">
        <f t="shared" ref="G226:G232" si="138">(1-F225/F226)*100</f>
        <v>-6.2929535480665599</v>
      </c>
      <c r="H226" s="7"/>
      <c r="I226" s="32">
        <v>0.40972222222222199</v>
      </c>
      <c r="J226" s="27">
        <v>1</v>
      </c>
      <c r="K226" s="29">
        <v>1.238</v>
      </c>
      <c r="L226" s="35">
        <f t="shared" ref="L226:L228" si="139">(K226-$C$7)/$C$6</f>
        <v>4.3757246376811594</v>
      </c>
      <c r="M226" s="35">
        <f t="shared" ref="M226:M232" si="140">(1-L225/L226)*100</f>
        <v>-5.6305373851122109</v>
      </c>
      <c r="O226" s="32">
        <v>0.40972222222222199</v>
      </c>
      <c r="P226" s="27">
        <v>1</v>
      </c>
      <c r="Q226" s="29">
        <v>1.238</v>
      </c>
      <c r="R226" s="35">
        <f t="shared" ref="R226:R232" si="141">(Q226-$C$7)/$C$6</f>
        <v>4.3757246376811594</v>
      </c>
      <c r="S226" s="35">
        <f t="shared" ref="S226:S232" si="142">(1-R225/R226)*100</f>
        <v>-6.2929535480665599</v>
      </c>
      <c r="AA226" s="27">
        <v>1</v>
      </c>
      <c r="AB226" s="35">
        <f t="shared" si="133"/>
        <v>4.3757246376811594</v>
      </c>
      <c r="AC226" s="35">
        <f t="shared" si="134"/>
        <v>0</v>
      </c>
      <c r="AQ226" s="61">
        <f t="shared" ref="AQ226:AQ231" si="143">AA226</f>
        <v>1</v>
      </c>
      <c r="AR226" s="35">
        <f t="shared" si="135"/>
        <v>0.23695652173913012</v>
      </c>
      <c r="AS226" s="35">
        <f t="shared" si="136"/>
        <v>1.6405797101449275</v>
      </c>
      <c r="AT226" s="35">
        <f t="shared" ref="AT226:AT231" si="144">1-AR226/AS226</f>
        <v>0.85556537102473518</v>
      </c>
      <c r="AU226" s="35">
        <f t="shared" ref="AU226:AU231" si="145">LN(AT226)</f>
        <v>-0.15599277591607744</v>
      </c>
      <c r="BB226">
        <v>2</v>
      </c>
      <c r="BC226" s="36">
        <f t="shared" si="130"/>
        <v>-1.0782801714560197</v>
      </c>
      <c r="BD226" s="36">
        <f t="shared" si="129"/>
        <v>1.0824871825496303</v>
      </c>
      <c r="BJ226" s="61">
        <f t="shared" ref="BJ226:BJ232" si="146">AA226</f>
        <v>1</v>
      </c>
      <c r="BK226" s="35">
        <f t="shared" ref="BK226:BK232" si="147">(AB$224-AB226)*(F$5/F$6)</f>
        <v>0.23695652173913012</v>
      </c>
      <c r="BL226" s="35">
        <f t="shared" ref="BL226:BL232" si="148">(AB$224-AB$232)*(F$5/F$6)</f>
        <v>1.6405797101449275</v>
      </c>
      <c r="BM226" s="35">
        <f t="shared" ref="BM226:BM232" si="149">BJ226/BK226</f>
        <v>4.2201834862385379</v>
      </c>
      <c r="BS226" s="34"/>
      <c r="BW226">
        <v>2</v>
      </c>
      <c r="BX226" s="36">
        <f t="shared" si="131"/>
        <v>3.0387397015816027</v>
      </c>
      <c r="BY226" s="36">
        <f t="shared" si="132"/>
        <v>0.65816759459819507</v>
      </c>
    </row>
    <row r="227" spans="1:77" x14ac:dyDescent="0.25">
      <c r="A227" s="7"/>
      <c r="B227" s="7"/>
      <c r="C227" s="32">
        <v>0.45277777777777778</v>
      </c>
      <c r="D227" s="84">
        <v>1.7</v>
      </c>
      <c r="E227" s="29">
        <v>1.175</v>
      </c>
      <c r="F227" s="35">
        <f t="shared" si="137"/>
        <v>4.1474637681159416</v>
      </c>
      <c r="G227" s="35">
        <f t="shared" si="138"/>
        <v>-5.5036254040359944</v>
      </c>
      <c r="H227" s="7"/>
      <c r="I227" s="32">
        <v>0.43888888888888888</v>
      </c>
      <c r="J227" s="84">
        <v>1.7</v>
      </c>
      <c r="K227" s="29">
        <v>1.163</v>
      </c>
      <c r="L227" s="35">
        <f t="shared" si="139"/>
        <v>4.1039855072463762</v>
      </c>
      <c r="M227" s="35">
        <f t="shared" si="140"/>
        <v>-6.6213472234484039</v>
      </c>
      <c r="N227" s="37"/>
      <c r="O227" s="32">
        <v>0.43888888888888888</v>
      </c>
      <c r="P227" s="84">
        <v>1.7</v>
      </c>
      <c r="Q227" s="29">
        <v>1.175</v>
      </c>
      <c r="R227" s="35">
        <f t="shared" si="141"/>
        <v>4.1474637681159416</v>
      </c>
      <c r="S227" s="35">
        <f t="shared" si="142"/>
        <v>-5.5036254040359944</v>
      </c>
      <c r="AA227" s="27">
        <v>1.5</v>
      </c>
      <c r="AB227" s="35">
        <f t="shared" si="133"/>
        <v>4.1257246376811594</v>
      </c>
      <c r="AC227" s="35">
        <f t="shared" si="134"/>
        <v>3.0743773095067421E-2</v>
      </c>
      <c r="AQ227" s="61">
        <f t="shared" si="143"/>
        <v>1.5</v>
      </c>
      <c r="AR227" s="35">
        <f t="shared" si="135"/>
        <v>0.33695652173913015</v>
      </c>
      <c r="AS227" s="35">
        <f t="shared" si="136"/>
        <v>1.6405797101449275</v>
      </c>
      <c r="AT227" s="35">
        <f t="shared" si="144"/>
        <v>0.79461130742049491</v>
      </c>
      <c r="AU227" s="35">
        <f t="shared" si="145"/>
        <v>-0.22990220537254019</v>
      </c>
      <c r="BB227">
        <v>2.5</v>
      </c>
      <c r="BC227" s="36">
        <f t="shared" si="130"/>
        <v>-1.3478502143200246</v>
      </c>
      <c r="BD227" s="36">
        <f t="shared" si="129"/>
        <v>1.2143601018644739</v>
      </c>
      <c r="BJ227" s="61">
        <f t="shared" si="146"/>
        <v>1.5</v>
      </c>
      <c r="BK227" s="35">
        <f t="shared" si="147"/>
        <v>0.33695652173913015</v>
      </c>
      <c r="BL227" s="35">
        <f t="shared" si="148"/>
        <v>1.6405797101449275</v>
      </c>
      <c r="BM227" s="35">
        <f t="shared" si="149"/>
        <v>4.4516129032258105</v>
      </c>
      <c r="BO227" t="s">
        <v>22</v>
      </c>
      <c r="BP227" s="36">
        <f>1/BP220</f>
        <v>33.312160782803787</v>
      </c>
      <c r="BS227" s="34"/>
      <c r="BW227">
        <v>2.5</v>
      </c>
      <c r="BX227" s="36">
        <f t="shared" si="131"/>
        <v>3.0537492352849251</v>
      </c>
      <c r="BY227" s="36">
        <f t="shared" si="132"/>
        <v>0.81866578012151059</v>
      </c>
    </row>
    <row r="228" spans="1:77" x14ac:dyDescent="0.25">
      <c r="A228" s="7"/>
      <c r="C228" s="32">
        <v>0.46527777777777773</v>
      </c>
      <c r="D228" s="27">
        <v>2</v>
      </c>
      <c r="E228" s="29">
        <v>0.88300000000000001</v>
      </c>
      <c r="F228" s="35">
        <f t="shared" si="137"/>
        <v>3.0894927536231882</v>
      </c>
      <c r="G228" s="35">
        <f t="shared" si="138"/>
        <v>-34.244165591650045</v>
      </c>
      <c r="I228" s="32">
        <v>0.4513888888888889</v>
      </c>
      <c r="J228" s="27">
        <v>2</v>
      </c>
      <c r="K228" s="29">
        <v>0.73299999999999998</v>
      </c>
      <c r="L228" s="35">
        <f t="shared" si="139"/>
        <v>2.5460144927536228</v>
      </c>
      <c r="M228" s="35">
        <f t="shared" si="140"/>
        <v>-61.192543048242484</v>
      </c>
      <c r="O228" s="32">
        <v>0.4513888888888889</v>
      </c>
      <c r="P228" s="27">
        <v>2</v>
      </c>
      <c r="Q228" s="29">
        <v>0.79300000000000004</v>
      </c>
      <c r="R228" s="35">
        <f t="shared" si="141"/>
        <v>2.7634057971014494</v>
      </c>
      <c r="S228" s="35">
        <f t="shared" si="142"/>
        <v>-50.085223547921842</v>
      </c>
      <c r="AA228" s="27">
        <v>2</v>
      </c>
      <c r="AB228" s="35">
        <f t="shared" si="133"/>
        <v>2.6547101449275363</v>
      </c>
      <c r="AC228" s="35">
        <f t="shared" si="134"/>
        <v>0.15371886547533678</v>
      </c>
      <c r="AQ228" s="61">
        <f t="shared" si="143"/>
        <v>2</v>
      </c>
      <c r="AR228" s="35">
        <f t="shared" si="135"/>
        <v>0.9253623188405794</v>
      </c>
      <c r="AS228" s="35">
        <f t="shared" si="136"/>
        <v>1.6405797101449275</v>
      </c>
      <c r="AT228" s="35">
        <f t="shared" si="144"/>
        <v>0.43595406360424049</v>
      </c>
      <c r="AU228" s="35">
        <f t="shared" si="145"/>
        <v>-0.83021839988959145</v>
      </c>
      <c r="AW228" s="23" t="s">
        <v>87</v>
      </c>
      <c r="AX228" s="21">
        <f>-AX220</f>
        <v>0.53914008572800987</v>
      </c>
      <c r="BB228">
        <v>3</v>
      </c>
      <c r="BC228" s="36">
        <f t="shared" si="130"/>
        <v>-1.6174202571840297</v>
      </c>
      <c r="BD228" s="36">
        <f t="shared" si="129"/>
        <v>1.3150724770244777</v>
      </c>
      <c r="BJ228" s="61">
        <f t="shared" si="146"/>
        <v>2</v>
      </c>
      <c r="BK228" s="35">
        <f t="shared" si="147"/>
        <v>0.9253623188405794</v>
      </c>
      <c r="BL228" s="35">
        <f t="shared" si="148"/>
        <v>1.6405797101449275</v>
      </c>
      <c r="BM228" s="35">
        <f t="shared" si="149"/>
        <v>2.1613155833985913</v>
      </c>
      <c r="BO228" s="23" t="s">
        <v>91</v>
      </c>
      <c r="BP228" s="21">
        <f>1/(BQ220*BP227*BP227)</f>
        <v>3.0252926913467446E-4</v>
      </c>
      <c r="BW228">
        <v>3</v>
      </c>
      <c r="BX228" s="36">
        <f t="shared" si="131"/>
        <v>3.0687587689882481</v>
      </c>
      <c r="BY228" s="36">
        <f t="shared" si="132"/>
        <v>0.97759394785830056</v>
      </c>
    </row>
    <row r="229" spans="1:77" x14ac:dyDescent="0.25">
      <c r="A229" s="26"/>
      <c r="C229" s="32">
        <v>0.50694444444444398</v>
      </c>
      <c r="D229" s="27">
        <v>3</v>
      </c>
      <c r="E229" s="29">
        <v>0.42099999999999999</v>
      </c>
      <c r="F229" s="35">
        <f t="shared" si="137"/>
        <v>1.4155797101449274</v>
      </c>
      <c r="G229" s="35">
        <f t="shared" si="138"/>
        <v>-118.24929613514206</v>
      </c>
      <c r="I229" s="32">
        <v>0.49305555555555602</v>
      </c>
      <c r="J229" s="27">
        <v>3</v>
      </c>
      <c r="K229" s="29">
        <v>0.438</v>
      </c>
      <c r="L229" s="35">
        <f>(K229-$C$7)/$C$6</f>
        <v>1.4771739130434782</v>
      </c>
      <c r="M229" s="35">
        <f t="shared" si="140"/>
        <v>-72.357125337257756</v>
      </c>
      <c r="O229" s="32">
        <v>0.49305555555555602</v>
      </c>
      <c r="P229" s="27">
        <v>3</v>
      </c>
      <c r="Q229" s="29">
        <v>0.58799999999999997</v>
      </c>
      <c r="R229" s="35">
        <f t="shared" si="141"/>
        <v>2.0206521739130432</v>
      </c>
      <c r="S229" s="35">
        <f t="shared" si="142"/>
        <v>-36.758113681190643</v>
      </c>
      <c r="AA229" s="27">
        <v>3</v>
      </c>
      <c r="AB229" s="35">
        <f t="shared" si="133"/>
        <v>1.7489130434782607</v>
      </c>
      <c r="AC229" s="35">
        <f t="shared" si="134"/>
        <v>0.38429716368834016</v>
      </c>
      <c r="AQ229" s="61">
        <f t="shared" si="143"/>
        <v>3</v>
      </c>
      <c r="AR229" s="35">
        <f t="shared" si="135"/>
        <v>1.2876811594202895</v>
      </c>
      <c r="AS229" s="35">
        <f t="shared" si="136"/>
        <v>1.6405797101449275</v>
      </c>
      <c r="AT229" s="35">
        <f t="shared" si="144"/>
        <v>0.21510600706713801</v>
      </c>
      <c r="AU229" s="35">
        <f t="shared" si="145"/>
        <v>-1.5366243162404829</v>
      </c>
      <c r="AW229" s="23" t="s">
        <v>88</v>
      </c>
      <c r="AX229" s="21">
        <f>AX222</f>
        <v>0.9600301807095194</v>
      </c>
      <c r="BB229">
        <v>3.5</v>
      </c>
      <c r="BC229" s="36">
        <f t="shared" si="130"/>
        <v>-1.8869903000480346</v>
      </c>
      <c r="BD229" s="36">
        <f t="shared" si="129"/>
        <v>1.3919873020171152</v>
      </c>
      <c r="BJ229" s="61">
        <f t="shared" si="146"/>
        <v>3</v>
      </c>
      <c r="BK229" s="35">
        <f t="shared" si="147"/>
        <v>1.2876811594202895</v>
      </c>
      <c r="BL229" s="35">
        <f t="shared" si="148"/>
        <v>1.6405797101449275</v>
      </c>
      <c r="BM229" s="35">
        <f t="shared" si="149"/>
        <v>2.329769274057401</v>
      </c>
      <c r="BO229" s="23" t="s">
        <v>88</v>
      </c>
      <c r="BP229" s="21">
        <f>BP222</f>
        <v>3.6309602894428823E-3</v>
      </c>
      <c r="BW229">
        <v>3.5</v>
      </c>
      <c r="BX229" s="36">
        <f t="shared" si="131"/>
        <v>3.0837683026915705</v>
      </c>
      <c r="BY229" s="36">
        <f t="shared" si="132"/>
        <v>1.1349750229111357</v>
      </c>
    </row>
    <row r="230" spans="1:77" x14ac:dyDescent="0.25">
      <c r="A230" s="7"/>
      <c r="C230" s="32">
        <v>0.54861111111111105</v>
      </c>
      <c r="D230" s="27">
        <v>4</v>
      </c>
      <c r="E230" s="29">
        <v>0.223</v>
      </c>
      <c r="F230" s="35">
        <f>(E230-$C$7)/$C$6</f>
        <v>0.6981884057971014</v>
      </c>
      <c r="G230" s="35">
        <f t="shared" si="138"/>
        <v>-102.7503892060197</v>
      </c>
      <c r="I230" s="32">
        <v>0.53472222222222199</v>
      </c>
      <c r="J230" s="27">
        <v>4</v>
      </c>
      <c r="K230" s="29">
        <v>0.373</v>
      </c>
      <c r="L230" s="35">
        <f>(K230-$C$7)/$C$6</f>
        <v>1.2416666666666665</v>
      </c>
      <c r="M230" s="35">
        <f t="shared" si="140"/>
        <v>-18.967026553837197</v>
      </c>
      <c r="O230" s="32">
        <v>0.53472222222222199</v>
      </c>
      <c r="P230" s="27">
        <v>4</v>
      </c>
      <c r="Q230" s="29">
        <v>0.39300000000000002</v>
      </c>
      <c r="R230" s="35">
        <f t="shared" si="141"/>
        <v>1.3141304347826086</v>
      </c>
      <c r="S230" s="35">
        <f t="shared" si="142"/>
        <v>-53.763440860215049</v>
      </c>
      <c r="AA230" s="27">
        <v>4</v>
      </c>
      <c r="AB230" s="35">
        <f t="shared" si="133"/>
        <v>1.2778985507246374</v>
      </c>
      <c r="AC230" s="35">
        <f t="shared" si="134"/>
        <v>5.1239621825112207E-2</v>
      </c>
      <c r="AQ230" s="61">
        <f t="shared" si="143"/>
        <v>4</v>
      </c>
      <c r="AR230" s="35">
        <f t="shared" si="135"/>
        <v>1.4760869565217389</v>
      </c>
      <c r="AS230" s="35">
        <f t="shared" si="136"/>
        <v>1.6405797101449275</v>
      </c>
      <c r="AT230" s="35">
        <f t="shared" si="144"/>
        <v>0.10026501766784468</v>
      </c>
      <c r="AU230" s="35">
        <f t="shared" si="145"/>
        <v>-2.2999384218416692</v>
      </c>
      <c r="BB230">
        <v>4</v>
      </c>
      <c r="BC230" s="36">
        <f t="shared" si="130"/>
        <v>-2.1565603429120395</v>
      </c>
      <c r="BD230" s="36">
        <f t="shared" si="129"/>
        <v>1.4507277526742399</v>
      </c>
      <c r="BJ230" s="61">
        <f t="shared" si="146"/>
        <v>4</v>
      </c>
      <c r="BK230" s="35">
        <f t="shared" si="147"/>
        <v>1.4760869565217389</v>
      </c>
      <c r="BL230" s="35">
        <f t="shared" si="148"/>
        <v>1.6405797101449275</v>
      </c>
      <c r="BM230" s="35">
        <f t="shared" si="149"/>
        <v>2.7098674521354935</v>
      </c>
      <c r="BW230">
        <v>4</v>
      </c>
      <c r="BX230" s="36">
        <f t="shared" si="131"/>
        <v>3.0987778363948935</v>
      </c>
      <c r="BY230" s="36">
        <f t="shared" si="132"/>
        <v>1.2908314862137988</v>
      </c>
    </row>
    <row r="231" spans="1:77" x14ac:dyDescent="0.25">
      <c r="A231" s="7"/>
      <c r="C231" s="32">
        <v>0.59027777777777801</v>
      </c>
      <c r="D231" s="27">
        <v>5</v>
      </c>
      <c r="E231" s="29">
        <v>0.127</v>
      </c>
      <c r="F231" s="35">
        <f t="shared" si="137"/>
        <v>0.35036231884057972</v>
      </c>
      <c r="G231" s="35">
        <f t="shared" si="138"/>
        <v>-99.276111685625622</v>
      </c>
      <c r="I231" s="32">
        <v>0.57638888888888895</v>
      </c>
      <c r="J231" s="27">
        <v>5</v>
      </c>
      <c r="K231" s="29">
        <v>0.30099999999999999</v>
      </c>
      <c r="L231" s="35">
        <f t="shared" ref="L231:L232" si="150">(K231-$C$7)/$C$6</f>
        <v>0.98079710144927523</v>
      </c>
      <c r="M231" s="35">
        <f t="shared" si="140"/>
        <v>-26.597709641669741</v>
      </c>
      <c r="O231" s="32">
        <v>0.57638888888888895</v>
      </c>
      <c r="P231" s="27">
        <v>5</v>
      </c>
      <c r="Q231" s="29">
        <v>0.35099999999999998</v>
      </c>
      <c r="R231" s="35">
        <f t="shared" si="141"/>
        <v>1.1619565217391303</v>
      </c>
      <c r="S231" s="35">
        <f t="shared" si="142"/>
        <v>-13.09635173058934</v>
      </c>
      <c r="AA231" s="27">
        <v>5</v>
      </c>
      <c r="AB231" s="35">
        <f t="shared" si="133"/>
        <v>1.0713768115942028</v>
      </c>
      <c r="AC231" s="35">
        <f t="shared" si="134"/>
        <v>0.12809905456278037</v>
      </c>
      <c r="AQ231" s="61">
        <f t="shared" si="143"/>
        <v>5</v>
      </c>
      <c r="AR231" s="35">
        <f t="shared" si="135"/>
        <v>1.5586956521739128</v>
      </c>
      <c r="AS231" s="35">
        <f t="shared" si="136"/>
        <v>1.6405797101449275</v>
      </c>
      <c r="AT231" s="35">
        <f t="shared" si="144"/>
        <v>4.9911660777385292E-2</v>
      </c>
      <c r="AU231" s="35">
        <f t="shared" si="145"/>
        <v>-2.9975006206107304</v>
      </c>
      <c r="BB231">
        <v>4.5</v>
      </c>
      <c r="BC231" s="36">
        <f t="shared" si="130"/>
        <v>-2.4261303857760446</v>
      </c>
      <c r="BD231" s="36">
        <f t="shared" si="129"/>
        <v>1.4955882921571342</v>
      </c>
      <c r="BJ231" s="61">
        <f t="shared" si="146"/>
        <v>5</v>
      </c>
      <c r="BK231" s="35">
        <f t="shared" si="147"/>
        <v>1.5586956521739128</v>
      </c>
      <c r="BL231" s="35">
        <f t="shared" si="148"/>
        <v>1.6405797101449275</v>
      </c>
      <c r="BM231" s="35">
        <f t="shared" si="149"/>
        <v>3.2078103207810327</v>
      </c>
      <c r="BW231">
        <v>4.5</v>
      </c>
      <c r="BX231" s="36">
        <f t="shared" si="131"/>
        <v>3.1137873700982164</v>
      </c>
      <c r="BY231" s="36">
        <f t="shared" si="132"/>
        <v>1.4451853852365197</v>
      </c>
    </row>
    <row r="232" spans="1:77" x14ac:dyDescent="0.25">
      <c r="A232" s="7"/>
      <c r="C232" s="32">
        <v>0.63194444444444398</v>
      </c>
      <c r="D232" s="27">
        <v>6</v>
      </c>
      <c r="E232" s="29">
        <v>7.8E-2</v>
      </c>
      <c r="F232" s="35">
        <f t="shared" si="137"/>
        <v>0.17282608695652171</v>
      </c>
      <c r="G232" s="35">
        <f t="shared" si="138"/>
        <v>-102.7253668763103</v>
      </c>
      <c r="I232" s="32">
        <v>0.61805555555555602</v>
      </c>
      <c r="J232" s="27">
        <v>6</v>
      </c>
      <c r="K232" s="29">
        <v>0.25700000000000001</v>
      </c>
      <c r="L232" s="35">
        <f t="shared" si="150"/>
        <v>0.82137681159420284</v>
      </c>
      <c r="M232" s="35">
        <f t="shared" si="140"/>
        <v>-19.408910454344941</v>
      </c>
      <c r="O232" s="32">
        <v>0.61805555555555602</v>
      </c>
      <c r="P232" s="27">
        <v>6</v>
      </c>
      <c r="Q232" s="29">
        <v>0.28199999999999997</v>
      </c>
      <c r="R232" s="35">
        <f t="shared" si="141"/>
        <v>0.91195652173913033</v>
      </c>
      <c r="S232" s="35">
        <f t="shared" si="142"/>
        <v>-27.413587604290825</v>
      </c>
      <c r="AA232" s="27">
        <v>6</v>
      </c>
      <c r="AB232" s="35">
        <f t="shared" si="133"/>
        <v>0.86666666666666659</v>
      </c>
      <c r="AC232" s="35">
        <f t="shared" si="134"/>
        <v>6.4049527281390142E-2</v>
      </c>
      <c r="AQ232" s="61">
        <f t="shared" ref="AQ232" si="151">AA232</f>
        <v>6</v>
      </c>
      <c r="AR232" s="35">
        <f t="shared" si="135"/>
        <v>1.6405797101449275</v>
      </c>
      <c r="BB232">
        <v>5</v>
      </c>
      <c r="BC232" s="36">
        <f t="shared" si="130"/>
        <v>-2.6957004286400492</v>
      </c>
      <c r="BD232" s="36">
        <f t="shared" si="129"/>
        <v>1.5298486354160468</v>
      </c>
      <c r="BJ232" s="61">
        <f t="shared" si="146"/>
        <v>6</v>
      </c>
      <c r="BK232" s="35">
        <f t="shared" si="147"/>
        <v>1.6405797101449275</v>
      </c>
      <c r="BL232" s="35">
        <f t="shared" si="148"/>
        <v>1.6405797101449275</v>
      </c>
      <c r="BM232" s="35">
        <f t="shared" si="149"/>
        <v>3.6572438162544167</v>
      </c>
      <c r="BW232">
        <v>5</v>
      </c>
      <c r="BX232" s="36">
        <f t="shared" si="131"/>
        <v>3.1287969038015389</v>
      </c>
      <c r="BY232" s="36">
        <f t="shared" si="132"/>
        <v>1.5980583443830818</v>
      </c>
    </row>
    <row r="233" spans="1:77" x14ac:dyDescent="0.25">
      <c r="A233" s="7"/>
      <c r="H233" s="7"/>
      <c r="I233" s="7"/>
      <c r="J233" s="7"/>
      <c r="K233" s="7"/>
      <c r="L233" s="7"/>
      <c r="M233" s="7"/>
      <c r="BB233">
        <v>5.5</v>
      </c>
      <c r="BC233" s="36">
        <f t="shared" si="130"/>
        <v>-2.9652704715040543</v>
      </c>
      <c r="BD233" s="36">
        <f t="shared" si="129"/>
        <v>1.5560135262922719</v>
      </c>
      <c r="BW233">
        <v>5.5</v>
      </c>
      <c r="BX233" s="36">
        <f t="shared" si="131"/>
        <v>3.1438064375048618</v>
      </c>
      <c r="BY233" s="36">
        <f t="shared" si="132"/>
        <v>1.7494715750900918</v>
      </c>
    </row>
    <row r="234" spans="1:77" x14ac:dyDescent="0.25">
      <c r="A234" s="7"/>
      <c r="H234" s="7"/>
      <c r="I234" s="7"/>
      <c r="J234" s="7"/>
      <c r="K234" s="7"/>
      <c r="L234" s="7"/>
      <c r="M234" s="7"/>
      <c r="BB234">
        <v>6</v>
      </c>
      <c r="BC234" s="36">
        <f t="shared" si="130"/>
        <v>-3.2348405143680594</v>
      </c>
      <c r="BD234" s="36">
        <f t="shared" si="129"/>
        <v>1.5759958571577595</v>
      </c>
      <c r="BW234">
        <v>6</v>
      </c>
      <c r="BX234" s="36">
        <f t="shared" si="131"/>
        <v>3.1588159712081847</v>
      </c>
      <c r="BY234" s="36">
        <f t="shared" si="132"/>
        <v>1.8994458856383203</v>
      </c>
    </row>
    <row r="235" spans="1:77" x14ac:dyDescent="0.25">
      <c r="A235" s="7"/>
      <c r="H235" s="7"/>
      <c r="I235" s="7"/>
      <c r="J235" s="7"/>
      <c r="K235" s="7"/>
      <c r="L235" s="7"/>
      <c r="M235" s="7"/>
    </row>
    <row r="236" spans="1:77" x14ac:dyDescent="0.25">
      <c r="A236" s="7"/>
      <c r="H236" s="7"/>
      <c r="I236" s="7"/>
      <c r="J236" s="7"/>
      <c r="K236" s="7"/>
      <c r="L236" s="7"/>
      <c r="M236" s="7"/>
    </row>
    <row r="237" spans="1:77" x14ac:dyDescent="0.25">
      <c r="A237" s="7"/>
      <c r="H237" s="7"/>
      <c r="I237" s="7"/>
      <c r="J237" s="7"/>
      <c r="K237" s="7"/>
      <c r="L237" s="7"/>
      <c r="M237" s="7"/>
    </row>
    <row r="238" spans="1:77" x14ac:dyDescent="0.25">
      <c r="A238" s="7"/>
      <c r="H238" s="7"/>
      <c r="I238" s="7"/>
      <c r="J238" s="7"/>
      <c r="K238" s="7"/>
      <c r="L238" s="7"/>
      <c r="M238" s="7"/>
    </row>
    <row r="239" spans="1:77" x14ac:dyDescent="0.25">
      <c r="A239" s="7"/>
      <c r="H239" s="7"/>
      <c r="I239" s="7"/>
      <c r="J239" s="7"/>
      <c r="K239" s="7"/>
      <c r="L239" s="7"/>
      <c r="M239" s="7"/>
    </row>
    <row r="240" spans="1:77" x14ac:dyDescent="0.25">
      <c r="A240" s="7"/>
      <c r="G240" s="7"/>
      <c r="H240" s="7"/>
      <c r="I240" s="7"/>
      <c r="J240" s="7"/>
      <c r="K240" s="7"/>
      <c r="L240" s="7"/>
      <c r="M240" s="7"/>
    </row>
    <row r="241" spans="1:77" x14ac:dyDescent="0.25">
      <c r="A241" s="7"/>
      <c r="G241" s="7"/>
      <c r="H241" s="7"/>
      <c r="I241" s="7"/>
      <c r="J241" s="7"/>
      <c r="K241" s="7"/>
      <c r="L241" s="7"/>
      <c r="M241" s="7"/>
    </row>
    <row r="242" spans="1:77" x14ac:dyDescent="0.25">
      <c r="A242" s="7"/>
      <c r="G242" s="7"/>
      <c r="H242" s="7"/>
      <c r="I242" s="7"/>
      <c r="J242" s="7"/>
      <c r="K242" s="7"/>
      <c r="L242" s="7"/>
      <c r="M242" s="7"/>
    </row>
    <row r="243" spans="1:77" x14ac:dyDescent="0.25">
      <c r="A243" s="7"/>
      <c r="G243" s="7"/>
      <c r="H243" s="7"/>
      <c r="I243" s="7"/>
      <c r="J243" s="7"/>
      <c r="K243" s="7"/>
      <c r="L243" s="7"/>
      <c r="M243" s="7"/>
    </row>
    <row r="244" spans="1:77" x14ac:dyDescent="0.25">
      <c r="A244" s="26"/>
      <c r="G244" s="7"/>
      <c r="H244" s="7"/>
      <c r="I244" s="7"/>
      <c r="J244" s="7"/>
      <c r="K244" s="7"/>
      <c r="L244" s="7"/>
      <c r="M244" s="7"/>
    </row>
    <row r="245" spans="1:7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51" spans="1:77" s="30" customFormat="1" x14ac:dyDescent="0.25">
      <c r="W251" s="60"/>
    </row>
    <row r="252" spans="1:77" ht="15.75" thickBot="1" x14ac:dyDescent="0.3">
      <c r="B252" s="7"/>
    </row>
    <row r="253" spans="1:77" x14ac:dyDescent="0.25">
      <c r="A253" s="7"/>
      <c r="C253" s="7"/>
      <c r="E253" s="7"/>
      <c r="AV253" t="s">
        <v>73</v>
      </c>
      <c r="AW253" s="62"/>
      <c r="AX253" s="63" t="s">
        <v>27</v>
      </c>
      <c r="AY253" s="63" t="s">
        <v>74</v>
      </c>
      <c r="AZ253" s="64"/>
      <c r="BN253" t="s">
        <v>73</v>
      </c>
      <c r="BO253" s="62"/>
      <c r="BP253" s="63" t="s">
        <v>27</v>
      </c>
      <c r="BQ253" s="63" t="s">
        <v>74</v>
      </c>
      <c r="BR253" s="64"/>
    </row>
    <row r="254" spans="1:77" x14ac:dyDescent="0.25">
      <c r="A254" s="7"/>
      <c r="C254" s="7"/>
      <c r="D254" s="31" t="s">
        <v>44</v>
      </c>
      <c r="I254" s="7"/>
      <c r="J254" s="31" t="s">
        <v>46</v>
      </c>
      <c r="O254" s="7"/>
      <c r="P254" s="31" t="s">
        <v>47</v>
      </c>
      <c r="AW254" s="65"/>
      <c r="AX254" t="e" cm="1">
        <f t="array" ref="AX254">LINEST(AU259:AU265,AQ259:AQ265,FALSE,TRUE)</f>
        <v>#VALUE!</v>
      </c>
      <c r="AZ254" s="67"/>
      <c r="BO254" s="65"/>
      <c r="BP254" t="e" cm="1">
        <f t="array" ref="BP254">LINEST(BM259:BM266,BJ259:BJ266,TRUE,TRUE)</f>
        <v>#VALUE!</v>
      </c>
      <c r="BR254" s="67"/>
      <c r="BS254" s="34"/>
    </row>
    <row r="255" spans="1:77" x14ac:dyDescent="0.25">
      <c r="G255" s="39" t="s">
        <v>55</v>
      </c>
      <c r="M255" s="39" t="s">
        <v>55</v>
      </c>
      <c r="S255" s="39" t="s">
        <v>55</v>
      </c>
      <c r="AW255" s="65" t="s">
        <v>75</v>
      </c>
      <c r="AZ255" s="67"/>
      <c r="BB255" t="s">
        <v>76</v>
      </c>
      <c r="BC255" t="s">
        <v>77</v>
      </c>
      <c r="BD255" t="s">
        <v>78</v>
      </c>
      <c r="BO255" s="65" t="s">
        <v>75</v>
      </c>
      <c r="BR255" s="67"/>
      <c r="BS255" s="34"/>
      <c r="BW255" t="s">
        <v>76</v>
      </c>
      <c r="BX255" t="s">
        <v>77</v>
      </c>
      <c r="BY255" t="s">
        <v>78</v>
      </c>
    </row>
    <row r="256" spans="1:77" x14ac:dyDescent="0.25">
      <c r="C256" s="23" t="s">
        <v>39</v>
      </c>
      <c r="D256" s="41">
        <v>4</v>
      </c>
      <c r="E256" s="42" t="s">
        <v>8</v>
      </c>
      <c r="F256" s="43"/>
      <c r="G256" s="34">
        <f>(1-(F266/F258))*100</f>
        <v>0</v>
      </c>
      <c r="H256" s="34"/>
      <c r="I256" s="40" t="s">
        <v>39</v>
      </c>
      <c r="J256" s="41">
        <v>4</v>
      </c>
      <c r="K256" s="42" t="s">
        <v>8</v>
      </c>
      <c r="L256" s="43"/>
      <c r="M256" s="34">
        <f>(1-(L266/L258))*100</f>
        <v>0</v>
      </c>
      <c r="N256" s="34"/>
      <c r="O256" s="40" t="s">
        <v>39</v>
      </c>
      <c r="P256" s="41">
        <v>4</v>
      </c>
      <c r="Q256" s="42" t="s">
        <v>8</v>
      </c>
      <c r="R256" s="43"/>
      <c r="S256" s="34">
        <f>(1-(R266/R258))*100</f>
        <v>0</v>
      </c>
      <c r="Z256" s="23" t="s">
        <v>39</v>
      </c>
      <c r="AA256" s="24">
        <v>4</v>
      </c>
      <c r="AB256" s="25" t="s">
        <v>8</v>
      </c>
      <c r="AC256" s="25" t="s">
        <v>52</v>
      </c>
      <c r="AE256" s="39" t="s">
        <v>55</v>
      </c>
      <c r="AW256" s="65" t="s">
        <v>79</v>
      </c>
      <c r="AZ256" s="67" t="s">
        <v>80</v>
      </c>
      <c r="BB256">
        <v>0</v>
      </c>
      <c r="BC256" s="36" t="e">
        <f>$AX$254*BB256</f>
        <v>#VALUE!</v>
      </c>
      <c r="BD256" s="36" t="e">
        <f>$AS$259*(1-EXP(-$AX$262*BB256))</f>
        <v>#VALUE!</v>
      </c>
      <c r="BO256" s="65" t="s">
        <v>79</v>
      </c>
      <c r="BR256" s="67" t="s">
        <v>80</v>
      </c>
      <c r="BS256" s="34"/>
      <c r="BW256">
        <v>0</v>
      </c>
      <c r="BX256" s="36" t="e">
        <f>$BP$254*BW256+$BQ$254</f>
        <v>#VALUE!</v>
      </c>
      <c r="BY256" s="36" t="e">
        <f>($BP$262*BP$261*BP$261*BW256)/(1+$BP$262*BP$261*BW256)</f>
        <v>#VALUE!</v>
      </c>
    </row>
    <row r="257" spans="1:77" x14ac:dyDescent="0.25">
      <c r="C257" s="23" t="s">
        <v>43</v>
      </c>
      <c r="D257" s="23" t="s">
        <v>45</v>
      </c>
      <c r="E257" s="23" t="s">
        <v>40</v>
      </c>
      <c r="F257" s="23" t="s">
        <v>41</v>
      </c>
      <c r="G257" s="23" t="s">
        <v>42</v>
      </c>
      <c r="I257" s="23" t="s">
        <v>43</v>
      </c>
      <c r="J257" s="23" t="s">
        <v>45</v>
      </c>
      <c r="K257" s="23" t="s">
        <v>40</v>
      </c>
      <c r="L257" s="23" t="s">
        <v>41</v>
      </c>
      <c r="M257" s="23" t="s">
        <v>42</v>
      </c>
      <c r="O257" s="23" t="s">
        <v>43</v>
      </c>
      <c r="P257" s="23" t="s">
        <v>45</v>
      </c>
      <c r="Q257" s="23" t="s">
        <v>40</v>
      </c>
      <c r="R257" s="23" t="s">
        <v>41</v>
      </c>
      <c r="S257" s="23" t="s">
        <v>42</v>
      </c>
      <c r="AA257" s="23" t="s">
        <v>45</v>
      </c>
      <c r="AB257" s="23" t="s">
        <v>41</v>
      </c>
      <c r="AC257" s="23" t="s">
        <v>41</v>
      </c>
      <c r="AE257" s="36">
        <f>(1-(AB266/AB258))*100</f>
        <v>0</v>
      </c>
      <c r="AQ257" s="23" t="s">
        <v>76</v>
      </c>
      <c r="AR257" s="23" t="s">
        <v>81</v>
      </c>
      <c r="AS257" s="23" t="s">
        <v>22</v>
      </c>
      <c r="AT257" s="23" t="s">
        <v>82</v>
      </c>
      <c r="AU257" s="23" t="s">
        <v>83</v>
      </c>
      <c r="AW257" s="68" t="s">
        <v>84</v>
      </c>
      <c r="AZ257" s="67" t="s">
        <v>85</v>
      </c>
      <c r="BB257">
        <v>0.5</v>
      </c>
      <c r="BC257" s="36" t="e">
        <f t="shared" ref="BC257:BC268" si="152">$AX$254*BB257</f>
        <v>#VALUE!</v>
      </c>
      <c r="BD257" s="36" t="e">
        <f t="shared" ref="BD257:BD268" si="153">$AS$259*(1-EXP(-$AX$262*BB257))</f>
        <v>#VALUE!</v>
      </c>
      <c r="BJ257" s="23" t="s">
        <v>76</v>
      </c>
      <c r="BK257" s="23" t="s">
        <v>81</v>
      </c>
      <c r="BL257" s="23" t="s">
        <v>22</v>
      </c>
      <c r="BM257" s="23" t="s">
        <v>90</v>
      </c>
      <c r="BO257" s="68" t="s">
        <v>84</v>
      </c>
      <c r="BR257" s="67" t="s">
        <v>85</v>
      </c>
      <c r="BS257" s="34"/>
      <c r="BW257">
        <v>0.5</v>
      </c>
      <c r="BX257" s="36" t="e">
        <f t="shared" ref="BX257:BX268" si="154">$BP$254*BW257+$BQ$254</f>
        <v>#VALUE!</v>
      </c>
      <c r="BY257" s="36" t="e">
        <f t="shared" ref="BY257:BY268" si="155">($BP$262*BP$261*BP$261*BW257)/(1+$BP$262*BP$261*BW257)</f>
        <v>#VALUE!</v>
      </c>
    </row>
    <row r="258" spans="1:77" ht="15.75" thickBot="1" x14ac:dyDescent="0.3">
      <c r="C258" s="32"/>
      <c r="D258" s="27">
        <v>0</v>
      </c>
      <c r="E258" s="29"/>
      <c r="F258" s="35">
        <f>(E258-$C$7)/$C$6</f>
        <v>-0.10978260869565216</v>
      </c>
      <c r="G258" s="35">
        <f>(1-D256/F258)*100</f>
        <v>3743.5643564356442</v>
      </c>
      <c r="I258" s="32"/>
      <c r="J258" s="27">
        <v>0</v>
      </c>
      <c r="K258" s="29"/>
      <c r="L258" s="35">
        <f>(K258-$C$7)/$C$6</f>
        <v>-0.10978260869565216</v>
      </c>
      <c r="M258" s="35">
        <f>(1-J256/L258)*100</f>
        <v>3743.5643564356442</v>
      </c>
      <c r="O258" s="32"/>
      <c r="P258" s="27">
        <v>0</v>
      </c>
      <c r="Q258" s="29"/>
      <c r="R258" s="35">
        <f>(Q258-$C$7)/$C$6</f>
        <v>-0.10978260869565216</v>
      </c>
      <c r="S258" s="35">
        <f>(1-P256/R258)*100</f>
        <v>3743.5643564356442</v>
      </c>
      <c r="AA258" s="27">
        <v>0</v>
      </c>
      <c r="AB258" s="35">
        <f>AVERAGE(F258)</f>
        <v>-0.10978260869565216</v>
      </c>
      <c r="AC258" s="35">
        <f>STDEVA(R258,L258)</f>
        <v>0</v>
      </c>
      <c r="AQ258" s="61">
        <f>AA258</f>
        <v>0</v>
      </c>
      <c r="AR258" s="35">
        <f>(AB$258-AB258)*(F$5/F$6)</f>
        <v>0</v>
      </c>
      <c r="AS258" s="35">
        <f>(AB$258-AB$266)*(F$5/F$6)</f>
        <v>0</v>
      </c>
      <c r="AT258" s="35" t="e">
        <f>1-AR258/AS258</f>
        <v>#DIV/0!</v>
      </c>
      <c r="AU258" s="35" t="e">
        <f>LN(AT258)</f>
        <v>#DIV/0!</v>
      </c>
      <c r="AW258" s="69" t="s">
        <v>86</v>
      </c>
      <c r="AX258" s="66"/>
      <c r="AY258" s="66"/>
      <c r="AZ258" s="70"/>
      <c r="BB258">
        <v>1</v>
      </c>
      <c r="BC258" s="36" t="e">
        <f t="shared" si="152"/>
        <v>#VALUE!</v>
      </c>
      <c r="BD258" s="36" t="e">
        <f t="shared" si="153"/>
        <v>#VALUE!</v>
      </c>
      <c r="BJ258" s="61">
        <f>AA258</f>
        <v>0</v>
      </c>
      <c r="BK258" s="35"/>
      <c r="BL258" s="35"/>
      <c r="BM258" s="35"/>
      <c r="BO258" s="69" t="s">
        <v>86</v>
      </c>
      <c r="BP258" s="66"/>
      <c r="BQ258" s="66"/>
      <c r="BR258" s="70"/>
      <c r="BS258" s="34"/>
      <c r="BW258">
        <v>1</v>
      </c>
      <c r="BX258" s="36" t="e">
        <f t="shared" si="154"/>
        <v>#VALUE!</v>
      </c>
      <c r="BY258" s="36" t="e">
        <f t="shared" si="155"/>
        <v>#VALUE!</v>
      </c>
    </row>
    <row r="259" spans="1:77" x14ac:dyDescent="0.25">
      <c r="C259" s="32"/>
      <c r="D259" s="28">
        <v>0.5</v>
      </c>
      <c r="E259" s="29"/>
      <c r="F259" s="35">
        <f>(E259-$C$7)/$C$6</f>
        <v>-0.10978260869565216</v>
      </c>
      <c r="G259" s="35">
        <f>(1-F258/F259)*100</f>
        <v>0</v>
      </c>
      <c r="I259" s="32"/>
      <c r="J259" s="28">
        <v>0.5</v>
      </c>
      <c r="K259" s="29"/>
      <c r="L259" s="35">
        <f>(K259-$C$7)/$C$6</f>
        <v>-0.10978260869565216</v>
      </c>
      <c r="M259" s="35">
        <f>(1-L258/L259)*100</f>
        <v>0</v>
      </c>
      <c r="O259" s="32"/>
      <c r="P259" s="28">
        <v>0.5</v>
      </c>
      <c r="Q259" s="29"/>
      <c r="R259" s="35">
        <f>(Q259-$C$7)/$C$6</f>
        <v>-0.10978260869565216</v>
      </c>
      <c r="S259" s="35">
        <f>(1-R258/R259)*100</f>
        <v>0</v>
      </c>
      <c r="AA259" s="28">
        <v>0.5</v>
      </c>
      <c r="AB259" s="35">
        <f t="shared" ref="AB259:AB266" si="156">AVERAGE(F259)</f>
        <v>-0.10978260869565216</v>
      </c>
      <c r="AC259" s="35">
        <f t="shared" ref="AC259:AC266" si="157">STDEVA(R259,L259)</f>
        <v>0</v>
      </c>
      <c r="AQ259" s="61">
        <f>AA259</f>
        <v>0.5</v>
      </c>
      <c r="AR259" s="35">
        <f t="shared" ref="AR259:AR266" si="158">(AB$258-AB259)*(F$5/F$6)</f>
        <v>0</v>
      </c>
      <c r="AS259" s="35">
        <f t="shared" ref="AS259:AS265" si="159">(AB$258-AB$266)*(F$5/F$6)</f>
        <v>0</v>
      </c>
      <c r="AT259" s="35" t="e">
        <f>1-AR259/AS259</f>
        <v>#DIV/0!</v>
      </c>
      <c r="AU259" s="35" t="e">
        <f>LN(AT259)</f>
        <v>#DIV/0!</v>
      </c>
      <c r="BB259">
        <v>1.5</v>
      </c>
      <c r="BC259" s="36" t="e">
        <f t="shared" si="152"/>
        <v>#VALUE!</v>
      </c>
      <c r="BD259" s="36" t="e">
        <f t="shared" si="153"/>
        <v>#VALUE!</v>
      </c>
      <c r="BJ259" s="61">
        <f>AA259</f>
        <v>0.5</v>
      </c>
      <c r="BK259" s="35">
        <f>(AB$258-AB259)*(F$5/F$6)</f>
        <v>0</v>
      </c>
      <c r="BL259" s="35">
        <f>(AB$258-AB$266)*(F$5/F$6)</f>
        <v>0</v>
      </c>
      <c r="BM259" s="35" t="e">
        <f>BJ259/BK259</f>
        <v>#DIV/0!</v>
      </c>
      <c r="BS259" s="34"/>
      <c r="BW259">
        <v>1.5</v>
      </c>
      <c r="BX259" s="36" t="e">
        <f t="shared" si="154"/>
        <v>#VALUE!</v>
      </c>
      <c r="BY259" s="36" t="e">
        <f t="shared" si="155"/>
        <v>#VALUE!</v>
      </c>
    </row>
    <row r="260" spans="1:77" x14ac:dyDescent="0.25">
      <c r="C260" s="32"/>
      <c r="D260" s="27">
        <v>1</v>
      </c>
      <c r="E260" s="29"/>
      <c r="F260" s="35">
        <f>(E260-$C$7)/$C$6</f>
        <v>-0.10978260869565216</v>
      </c>
      <c r="G260" s="35">
        <f t="shared" ref="G260:G262" si="160">(1-F259/F260)*100</f>
        <v>0</v>
      </c>
      <c r="H260" s="7"/>
      <c r="I260" s="32"/>
      <c r="J260" s="27">
        <v>1</v>
      </c>
      <c r="K260" s="29"/>
      <c r="L260" s="35">
        <f t="shared" ref="L260:L262" si="161">(K260-$C$7)/$C$6</f>
        <v>-0.10978260869565216</v>
      </c>
      <c r="M260" s="35">
        <f t="shared" ref="M260:M266" si="162">(1-L259/L260)*100</f>
        <v>0</v>
      </c>
      <c r="O260" s="32"/>
      <c r="P260" s="27">
        <v>1</v>
      </c>
      <c r="Q260" s="29"/>
      <c r="R260" s="35">
        <f t="shared" ref="R260:R266" si="163">(Q260-$C$7)/$C$6</f>
        <v>-0.10978260869565216</v>
      </c>
      <c r="S260" s="35">
        <f t="shared" ref="S260:S266" si="164">(1-R259/R260)*100</f>
        <v>0</v>
      </c>
      <c r="AA260" s="27">
        <v>1</v>
      </c>
      <c r="AB260" s="35">
        <f t="shared" si="156"/>
        <v>-0.10978260869565216</v>
      </c>
      <c r="AC260" s="35">
        <f t="shared" si="157"/>
        <v>0</v>
      </c>
      <c r="AQ260" s="61">
        <f t="shared" ref="AQ260:AQ265" si="165">AA260</f>
        <v>1</v>
      </c>
      <c r="AR260" s="35">
        <f t="shared" si="158"/>
        <v>0</v>
      </c>
      <c r="AS260" s="35">
        <f t="shared" si="159"/>
        <v>0</v>
      </c>
      <c r="AT260" s="35" t="e">
        <f t="shared" ref="AT260:AT265" si="166">1-AR260/AS260</f>
        <v>#DIV/0!</v>
      </c>
      <c r="AU260" s="35" t="e">
        <f t="shared" ref="AU260:AU265" si="167">LN(AT260)</f>
        <v>#DIV/0!</v>
      </c>
      <c r="BB260">
        <v>2</v>
      </c>
      <c r="BC260" s="36" t="e">
        <f t="shared" si="152"/>
        <v>#VALUE!</v>
      </c>
      <c r="BD260" s="36" t="e">
        <f t="shared" si="153"/>
        <v>#VALUE!</v>
      </c>
      <c r="BJ260" s="61">
        <f t="shared" ref="BJ260:BJ266" si="168">AA260</f>
        <v>1</v>
      </c>
      <c r="BK260" s="35">
        <f t="shared" ref="BK260:BK266" si="169">(AB$258-AB260)*(F$5/F$6)</f>
        <v>0</v>
      </c>
      <c r="BL260" s="35">
        <f t="shared" ref="BL260:BL266" si="170">(AB$258-AB$266)*(F$5/F$6)</f>
        <v>0</v>
      </c>
      <c r="BM260" s="35" t="e">
        <f t="shared" ref="BM260:BM266" si="171">BJ260/BK260</f>
        <v>#DIV/0!</v>
      </c>
      <c r="BS260" s="34"/>
      <c r="BW260">
        <v>2</v>
      </c>
      <c r="BX260" s="36" t="e">
        <f t="shared" si="154"/>
        <v>#VALUE!</v>
      </c>
      <c r="BY260" s="36" t="e">
        <f t="shared" si="155"/>
        <v>#VALUE!</v>
      </c>
    </row>
    <row r="261" spans="1:77" x14ac:dyDescent="0.25">
      <c r="A261" s="7"/>
      <c r="B261" s="7"/>
      <c r="C261" s="32"/>
      <c r="D261" s="27">
        <v>2</v>
      </c>
      <c r="E261" s="29"/>
      <c r="F261" s="35">
        <f t="shared" ref="F261:F262" si="172">(E261-$C$7)/$C$6</f>
        <v>-0.10978260869565216</v>
      </c>
      <c r="G261" s="35">
        <f t="shared" si="160"/>
        <v>0</v>
      </c>
      <c r="H261" s="7"/>
      <c r="I261" s="32"/>
      <c r="J261" s="27">
        <v>2</v>
      </c>
      <c r="K261" s="29"/>
      <c r="L261" s="35">
        <f t="shared" si="161"/>
        <v>-0.10978260869565216</v>
      </c>
      <c r="M261" s="35">
        <f t="shared" si="162"/>
        <v>0</v>
      </c>
      <c r="O261" s="32"/>
      <c r="P261" s="27">
        <v>2</v>
      </c>
      <c r="Q261" s="29"/>
      <c r="R261" s="35">
        <f t="shared" si="163"/>
        <v>-0.10978260869565216</v>
      </c>
      <c r="S261" s="35">
        <f t="shared" si="164"/>
        <v>0</v>
      </c>
      <c r="AA261" s="27">
        <v>1.5</v>
      </c>
      <c r="AB261" s="35">
        <f t="shared" si="156"/>
        <v>-0.10978260869565216</v>
      </c>
      <c r="AC261" s="35">
        <f t="shared" si="157"/>
        <v>0</v>
      </c>
      <c r="AQ261" s="61">
        <f t="shared" si="165"/>
        <v>1.5</v>
      </c>
      <c r="AR261" s="35">
        <f t="shared" si="158"/>
        <v>0</v>
      </c>
      <c r="AS261" s="35">
        <f t="shared" si="159"/>
        <v>0</v>
      </c>
      <c r="AT261" s="35" t="e">
        <f t="shared" si="166"/>
        <v>#DIV/0!</v>
      </c>
      <c r="AU261" s="35" t="e">
        <f t="shared" si="167"/>
        <v>#DIV/0!</v>
      </c>
      <c r="BB261">
        <v>2.5</v>
      </c>
      <c r="BC261" s="36" t="e">
        <f t="shared" si="152"/>
        <v>#VALUE!</v>
      </c>
      <c r="BD261" s="36" t="e">
        <f t="shared" si="153"/>
        <v>#VALUE!</v>
      </c>
      <c r="BJ261" s="61">
        <f t="shared" si="168"/>
        <v>1.5</v>
      </c>
      <c r="BK261" s="35">
        <f t="shared" si="169"/>
        <v>0</v>
      </c>
      <c r="BL261" s="35">
        <f t="shared" si="170"/>
        <v>0</v>
      </c>
      <c r="BM261" s="35" t="e">
        <f t="shared" si="171"/>
        <v>#DIV/0!</v>
      </c>
      <c r="BO261" t="s">
        <v>22</v>
      </c>
      <c r="BP261" s="36" t="e">
        <f>1/BP254</f>
        <v>#VALUE!</v>
      </c>
      <c r="BS261" s="34"/>
      <c r="BW261">
        <v>2.5</v>
      </c>
      <c r="BX261" s="36" t="e">
        <f t="shared" si="154"/>
        <v>#VALUE!</v>
      </c>
      <c r="BY261" s="36" t="e">
        <f t="shared" si="155"/>
        <v>#VALUE!</v>
      </c>
    </row>
    <row r="262" spans="1:77" x14ac:dyDescent="0.25">
      <c r="A262" s="7"/>
      <c r="C262" s="32"/>
      <c r="D262" s="27">
        <v>2.2000000000000002</v>
      </c>
      <c r="E262" s="29"/>
      <c r="F262" s="35">
        <f t="shared" si="172"/>
        <v>-0.10978260869565216</v>
      </c>
      <c r="G262" s="35">
        <f t="shared" si="160"/>
        <v>0</v>
      </c>
      <c r="I262" s="32"/>
      <c r="J262" s="27">
        <v>2.2000000000000002</v>
      </c>
      <c r="K262" s="29"/>
      <c r="L262" s="35">
        <f t="shared" si="161"/>
        <v>-0.10978260869565216</v>
      </c>
      <c r="M262" s="35">
        <f t="shared" si="162"/>
        <v>0</v>
      </c>
      <c r="O262" s="32"/>
      <c r="P262" s="27">
        <v>2.2000000000000002</v>
      </c>
      <c r="Q262" s="29"/>
      <c r="R262" s="35">
        <f t="shared" si="163"/>
        <v>-0.10978260869565216</v>
      </c>
      <c r="S262" s="35">
        <f t="shared" si="164"/>
        <v>0</v>
      </c>
      <c r="AA262" s="27">
        <v>2</v>
      </c>
      <c r="AB262" s="35">
        <f t="shared" si="156"/>
        <v>-0.10978260869565216</v>
      </c>
      <c r="AC262" s="35">
        <f t="shared" si="157"/>
        <v>0</v>
      </c>
      <c r="AQ262" s="61">
        <f t="shared" si="165"/>
        <v>2</v>
      </c>
      <c r="AR262" s="35">
        <f t="shared" si="158"/>
        <v>0</v>
      </c>
      <c r="AS262" s="35">
        <f t="shared" si="159"/>
        <v>0</v>
      </c>
      <c r="AT262" s="35" t="e">
        <f t="shared" si="166"/>
        <v>#DIV/0!</v>
      </c>
      <c r="AU262" s="35" t="e">
        <f t="shared" si="167"/>
        <v>#DIV/0!</v>
      </c>
      <c r="AW262" s="23" t="s">
        <v>87</v>
      </c>
      <c r="AX262" s="21" t="e">
        <f>-AX254</f>
        <v>#VALUE!</v>
      </c>
      <c r="BB262">
        <v>3</v>
      </c>
      <c r="BC262" s="36" t="e">
        <f t="shared" si="152"/>
        <v>#VALUE!</v>
      </c>
      <c r="BD262" s="36" t="e">
        <f t="shared" si="153"/>
        <v>#VALUE!</v>
      </c>
      <c r="BJ262" s="61">
        <f t="shared" si="168"/>
        <v>2</v>
      </c>
      <c r="BK262" s="35">
        <f t="shared" si="169"/>
        <v>0</v>
      </c>
      <c r="BL262" s="35">
        <f t="shared" si="170"/>
        <v>0</v>
      </c>
      <c r="BM262" s="35" t="e">
        <f t="shared" si="171"/>
        <v>#DIV/0!</v>
      </c>
      <c r="BO262" s="23" t="s">
        <v>91</v>
      </c>
      <c r="BP262" s="21" t="e">
        <f>1/(BQ254*BP261*BP261)</f>
        <v>#VALUE!</v>
      </c>
      <c r="BW262">
        <v>3</v>
      </c>
      <c r="BX262" s="36" t="e">
        <f t="shared" si="154"/>
        <v>#VALUE!</v>
      </c>
      <c r="BY262" s="36" t="e">
        <f t="shared" si="155"/>
        <v>#VALUE!</v>
      </c>
    </row>
    <row r="263" spans="1:77" x14ac:dyDescent="0.25">
      <c r="A263" s="26"/>
      <c r="C263" s="32"/>
      <c r="D263" s="27">
        <v>3</v>
      </c>
      <c r="E263" s="29"/>
      <c r="F263" s="35">
        <f>(E263-$C$7)/$C$6</f>
        <v>-0.10978260869565216</v>
      </c>
      <c r="G263" s="35">
        <f>(1-F262/F263)*100</f>
        <v>0</v>
      </c>
      <c r="I263" s="32"/>
      <c r="J263" s="27">
        <v>3</v>
      </c>
      <c r="K263" s="29"/>
      <c r="L263" s="35">
        <f>(K263-$C$7)/$C$6</f>
        <v>-0.10978260869565216</v>
      </c>
      <c r="M263" s="35">
        <f t="shared" si="162"/>
        <v>0</v>
      </c>
      <c r="O263" s="32"/>
      <c r="P263" s="27">
        <v>3</v>
      </c>
      <c r="Q263" s="29"/>
      <c r="R263" s="35">
        <f t="shared" si="163"/>
        <v>-0.10978260869565216</v>
      </c>
      <c r="S263" s="35">
        <f t="shared" si="164"/>
        <v>0</v>
      </c>
      <c r="AA263" s="27">
        <v>3</v>
      </c>
      <c r="AB263" s="35">
        <f t="shared" si="156"/>
        <v>-0.10978260869565216</v>
      </c>
      <c r="AC263" s="35">
        <f t="shared" si="157"/>
        <v>0</v>
      </c>
      <c r="AQ263" s="61">
        <f t="shared" si="165"/>
        <v>3</v>
      </c>
      <c r="AR263" s="35">
        <f t="shared" si="158"/>
        <v>0</v>
      </c>
      <c r="AS263" s="35">
        <f t="shared" si="159"/>
        <v>0</v>
      </c>
      <c r="AT263" s="35" t="e">
        <f t="shared" si="166"/>
        <v>#DIV/0!</v>
      </c>
      <c r="AU263" s="35" t="e">
        <f t="shared" si="167"/>
        <v>#DIV/0!</v>
      </c>
      <c r="AW263" s="23" t="s">
        <v>88</v>
      </c>
      <c r="AX263" s="21">
        <f>AX256</f>
        <v>0</v>
      </c>
      <c r="BB263">
        <v>3.5</v>
      </c>
      <c r="BC263" s="36" t="e">
        <f t="shared" si="152"/>
        <v>#VALUE!</v>
      </c>
      <c r="BD263" s="36" t="e">
        <f t="shared" si="153"/>
        <v>#VALUE!</v>
      </c>
      <c r="BJ263" s="61">
        <f t="shared" si="168"/>
        <v>3</v>
      </c>
      <c r="BK263" s="35">
        <f t="shared" si="169"/>
        <v>0</v>
      </c>
      <c r="BL263" s="35">
        <f t="shared" si="170"/>
        <v>0</v>
      </c>
      <c r="BM263" s="35" t="e">
        <f t="shared" si="171"/>
        <v>#DIV/0!</v>
      </c>
      <c r="BO263" s="23" t="s">
        <v>88</v>
      </c>
      <c r="BP263" s="21">
        <f>BP256</f>
        <v>0</v>
      </c>
      <c r="BW263">
        <v>3.5</v>
      </c>
      <c r="BX263" s="36" t="e">
        <f t="shared" si="154"/>
        <v>#VALUE!</v>
      </c>
      <c r="BY263" s="36" t="e">
        <f t="shared" si="155"/>
        <v>#VALUE!</v>
      </c>
    </row>
    <row r="264" spans="1:77" x14ac:dyDescent="0.25">
      <c r="A264" s="7"/>
      <c r="C264" s="32"/>
      <c r="D264" s="27">
        <v>4</v>
      </c>
      <c r="E264" s="29"/>
      <c r="F264" s="35">
        <f>(E264-$C$7)/$C$6</f>
        <v>-0.10978260869565216</v>
      </c>
      <c r="G264" s="35">
        <f>(1-F263/F264)*100</f>
        <v>0</v>
      </c>
      <c r="I264" s="32"/>
      <c r="J264" s="27">
        <v>4</v>
      </c>
      <c r="K264" s="29"/>
      <c r="L264" s="35">
        <f>(K264-$C$7)/$C$6</f>
        <v>-0.10978260869565216</v>
      </c>
      <c r="M264" s="35">
        <f t="shared" si="162"/>
        <v>0</v>
      </c>
      <c r="O264" s="32"/>
      <c r="P264" s="27">
        <v>4</v>
      </c>
      <c r="Q264" s="29"/>
      <c r="R264" s="35">
        <f t="shared" si="163"/>
        <v>-0.10978260869565216</v>
      </c>
      <c r="S264" s="35">
        <f t="shared" si="164"/>
        <v>0</v>
      </c>
      <c r="AA264" s="27">
        <v>4</v>
      </c>
      <c r="AB264" s="35">
        <f t="shared" si="156"/>
        <v>-0.10978260869565216</v>
      </c>
      <c r="AC264" s="35">
        <f t="shared" si="157"/>
        <v>0</v>
      </c>
      <c r="AQ264" s="61">
        <f t="shared" si="165"/>
        <v>4</v>
      </c>
      <c r="AR264" s="35">
        <f t="shared" si="158"/>
        <v>0</v>
      </c>
      <c r="AS264" s="35">
        <f t="shared" si="159"/>
        <v>0</v>
      </c>
      <c r="AT264" s="35" t="e">
        <f t="shared" si="166"/>
        <v>#DIV/0!</v>
      </c>
      <c r="AU264" s="35" t="e">
        <f t="shared" si="167"/>
        <v>#DIV/0!</v>
      </c>
      <c r="BB264">
        <v>4</v>
      </c>
      <c r="BC264" s="36" t="e">
        <f t="shared" si="152"/>
        <v>#VALUE!</v>
      </c>
      <c r="BD264" s="36" t="e">
        <f t="shared" si="153"/>
        <v>#VALUE!</v>
      </c>
      <c r="BJ264" s="61">
        <f t="shared" si="168"/>
        <v>4</v>
      </c>
      <c r="BK264" s="35">
        <f t="shared" si="169"/>
        <v>0</v>
      </c>
      <c r="BL264" s="35">
        <f t="shared" si="170"/>
        <v>0</v>
      </c>
      <c r="BM264" s="35" t="e">
        <f t="shared" si="171"/>
        <v>#DIV/0!</v>
      </c>
      <c r="BW264">
        <v>4</v>
      </c>
      <c r="BX264" s="36" t="e">
        <f t="shared" si="154"/>
        <v>#VALUE!</v>
      </c>
      <c r="BY264" s="36" t="e">
        <f t="shared" si="155"/>
        <v>#VALUE!</v>
      </c>
    </row>
    <row r="265" spans="1:77" x14ac:dyDescent="0.25">
      <c r="A265" s="7"/>
      <c r="C265" s="32"/>
      <c r="D265" s="27">
        <v>5</v>
      </c>
      <c r="E265" s="29"/>
      <c r="F265" s="35">
        <f>(E265-$C$7)/$C$6</f>
        <v>-0.10978260869565216</v>
      </c>
      <c r="G265" s="35">
        <f>(1-F264/F265)*100</f>
        <v>0</v>
      </c>
      <c r="I265" s="32"/>
      <c r="J265" s="27">
        <v>5</v>
      </c>
      <c r="K265" s="29"/>
      <c r="L265" s="35">
        <f t="shared" ref="L265:L266" si="173">(K265-$C$7)/$C$6</f>
        <v>-0.10978260869565216</v>
      </c>
      <c r="M265" s="35">
        <f t="shared" si="162"/>
        <v>0</v>
      </c>
      <c r="O265" s="32"/>
      <c r="P265" s="27">
        <v>5</v>
      </c>
      <c r="Q265" s="29"/>
      <c r="R265" s="35">
        <f t="shared" si="163"/>
        <v>-0.10978260869565216</v>
      </c>
      <c r="S265" s="35">
        <f t="shared" si="164"/>
        <v>0</v>
      </c>
      <c r="AA265" s="27">
        <v>5</v>
      </c>
      <c r="AB265" s="35">
        <f t="shared" si="156"/>
        <v>-0.10978260869565216</v>
      </c>
      <c r="AC265" s="35">
        <f t="shared" si="157"/>
        <v>0</v>
      </c>
      <c r="AQ265" s="61">
        <f t="shared" si="165"/>
        <v>5</v>
      </c>
      <c r="AR265" s="35">
        <f t="shared" si="158"/>
        <v>0</v>
      </c>
      <c r="AS265" s="35">
        <f t="shared" si="159"/>
        <v>0</v>
      </c>
      <c r="AT265" s="35" t="e">
        <f t="shared" si="166"/>
        <v>#DIV/0!</v>
      </c>
      <c r="AU265" s="35" t="e">
        <f t="shared" si="167"/>
        <v>#DIV/0!</v>
      </c>
      <c r="BB265">
        <v>4.5</v>
      </c>
      <c r="BC265" s="36" t="e">
        <f t="shared" si="152"/>
        <v>#VALUE!</v>
      </c>
      <c r="BD265" s="36" t="e">
        <f t="shared" si="153"/>
        <v>#VALUE!</v>
      </c>
      <c r="BJ265" s="61">
        <f t="shared" si="168"/>
        <v>5</v>
      </c>
      <c r="BK265" s="35">
        <f t="shared" si="169"/>
        <v>0</v>
      </c>
      <c r="BL265" s="35">
        <f t="shared" si="170"/>
        <v>0</v>
      </c>
      <c r="BM265" s="35" t="e">
        <f t="shared" si="171"/>
        <v>#DIV/0!</v>
      </c>
      <c r="BW265">
        <v>4.5</v>
      </c>
      <c r="BX265" s="36" t="e">
        <f t="shared" si="154"/>
        <v>#VALUE!</v>
      </c>
      <c r="BY265" s="36" t="e">
        <f t="shared" si="155"/>
        <v>#VALUE!</v>
      </c>
    </row>
    <row r="266" spans="1:77" x14ac:dyDescent="0.25">
      <c r="A266" s="7"/>
      <c r="C266" s="32"/>
      <c r="D266" s="27">
        <v>6</v>
      </c>
      <c r="E266" s="29"/>
      <c r="F266" s="35">
        <f>(E266-$C$7)/$C$6</f>
        <v>-0.10978260869565216</v>
      </c>
      <c r="G266" s="35">
        <f>(1-F265/F266)*100</f>
        <v>0</v>
      </c>
      <c r="I266" s="32"/>
      <c r="J266" s="27">
        <v>6</v>
      </c>
      <c r="K266" s="29"/>
      <c r="L266" s="35">
        <f t="shared" si="173"/>
        <v>-0.10978260869565216</v>
      </c>
      <c r="M266" s="35">
        <f t="shared" si="162"/>
        <v>0</v>
      </c>
      <c r="O266" s="32"/>
      <c r="P266" s="27">
        <v>6</v>
      </c>
      <c r="Q266" s="29"/>
      <c r="R266" s="35">
        <f t="shared" si="163"/>
        <v>-0.10978260869565216</v>
      </c>
      <c r="S266" s="35">
        <f t="shared" si="164"/>
        <v>0</v>
      </c>
      <c r="AA266" s="27">
        <v>6</v>
      </c>
      <c r="AB266" s="35">
        <f t="shared" si="156"/>
        <v>-0.10978260869565216</v>
      </c>
      <c r="AC266" s="35">
        <f t="shared" si="157"/>
        <v>0</v>
      </c>
      <c r="AQ266" s="61">
        <f t="shared" ref="AQ266" si="174">AA266</f>
        <v>6</v>
      </c>
      <c r="AR266" s="35">
        <f t="shared" si="158"/>
        <v>0</v>
      </c>
      <c r="BB266">
        <v>5</v>
      </c>
      <c r="BC266" s="36" t="e">
        <f t="shared" si="152"/>
        <v>#VALUE!</v>
      </c>
      <c r="BD266" s="36" t="e">
        <f t="shared" si="153"/>
        <v>#VALUE!</v>
      </c>
      <c r="BJ266" s="61">
        <f t="shared" si="168"/>
        <v>6</v>
      </c>
      <c r="BK266" s="35">
        <f t="shared" si="169"/>
        <v>0</v>
      </c>
      <c r="BL266" s="35">
        <f t="shared" si="170"/>
        <v>0</v>
      </c>
      <c r="BM266" s="35" t="e">
        <f t="shared" si="171"/>
        <v>#DIV/0!</v>
      </c>
      <c r="BW266">
        <v>5</v>
      </c>
      <c r="BX266" s="36" t="e">
        <f t="shared" si="154"/>
        <v>#VALUE!</v>
      </c>
      <c r="BY266" s="36" t="e">
        <f t="shared" si="155"/>
        <v>#VALUE!</v>
      </c>
    </row>
    <row r="267" spans="1:77" x14ac:dyDescent="0.25">
      <c r="A267" s="7"/>
      <c r="E267" s="33"/>
      <c r="H267" s="7"/>
      <c r="I267" s="7"/>
      <c r="J267" s="7"/>
      <c r="K267" s="7"/>
      <c r="L267" s="7"/>
      <c r="M267" s="7"/>
      <c r="Q267" s="33"/>
      <c r="BB267">
        <v>5.5</v>
      </c>
      <c r="BC267" s="36" t="e">
        <f t="shared" si="152"/>
        <v>#VALUE!</v>
      </c>
      <c r="BD267" s="36" t="e">
        <f t="shared" si="153"/>
        <v>#VALUE!</v>
      </c>
      <c r="BW267">
        <v>5.5</v>
      </c>
      <c r="BX267" s="36" t="e">
        <f t="shared" si="154"/>
        <v>#VALUE!</v>
      </c>
      <c r="BY267" s="36" t="e">
        <f t="shared" si="155"/>
        <v>#VALUE!</v>
      </c>
    </row>
    <row r="268" spans="1:77" x14ac:dyDescent="0.25">
      <c r="A268" s="7"/>
      <c r="H268" s="7"/>
      <c r="I268" s="7"/>
      <c r="J268" s="7"/>
      <c r="K268" s="7"/>
      <c r="L268" s="7"/>
      <c r="M268" s="7"/>
      <c r="BB268">
        <v>6</v>
      </c>
      <c r="BC268" s="36" t="e">
        <f t="shared" si="152"/>
        <v>#VALUE!</v>
      </c>
      <c r="BD268" s="36" t="e">
        <f t="shared" si="153"/>
        <v>#VALUE!</v>
      </c>
      <c r="BW268">
        <v>6</v>
      </c>
      <c r="BX268" s="36" t="e">
        <f t="shared" si="154"/>
        <v>#VALUE!</v>
      </c>
      <c r="BY268" s="36" t="e">
        <f t="shared" si="155"/>
        <v>#VALUE!</v>
      </c>
    </row>
    <row r="269" spans="1:77" x14ac:dyDescent="0.25">
      <c r="A269" s="7"/>
      <c r="H269" s="7"/>
      <c r="I269" s="7"/>
      <c r="J269" s="7"/>
      <c r="K269" s="7"/>
      <c r="L269" s="7"/>
      <c r="M269" s="7"/>
    </row>
    <row r="270" spans="1:77" x14ac:dyDescent="0.25">
      <c r="A270" s="7"/>
      <c r="H270" s="7"/>
      <c r="I270" s="7"/>
      <c r="J270" s="7"/>
      <c r="K270" s="7"/>
      <c r="L270" s="7"/>
      <c r="M270" s="7"/>
    </row>
    <row r="271" spans="1:77" x14ac:dyDescent="0.25">
      <c r="A271" s="7"/>
      <c r="H271" s="7"/>
      <c r="I271" s="7"/>
      <c r="J271" s="7"/>
      <c r="K271" s="7"/>
      <c r="L271" s="7"/>
      <c r="M271" s="7"/>
    </row>
    <row r="272" spans="1:77" x14ac:dyDescent="0.25">
      <c r="A272" s="7"/>
      <c r="H272" s="7"/>
      <c r="I272" s="7"/>
      <c r="J272" s="7"/>
      <c r="K272" s="7"/>
      <c r="L272" s="7"/>
      <c r="M272" s="7"/>
    </row>
    <row r="273" spans="1:70" x14ac:dyDescent="0.25">
      <c r="A273" s="7"/>
      <c r="H273" s="7"/>
      <c r="I273" s="7"/>
      <c r="J273" s="7"/>
      <c r="K273" s="7"/>
      <c r="L273" s="7"/>
      <c r="M273" s="7"/>
    </row>
    <row r="274" spans="1:70" x14ac:dyDescent="0.25">
      <c r="A274" s="7"/>
      <c r="G274" s="7"/>
      <c r="H274" s="7"/>
      <c r="I274" s="7"/>
      <c r="J274" s="7"/>
      <c r="K274" s="7"/>
      <c r="L274" s="7"/>
      <c r="M274" s="7"/>
    </row>
    <row r="275" spans="1:70" x14ac:dyDescent="0.25">
      <c r="A275" s="7"/>
      <c r="G275" s="7"/>
      <c r="H275" s="7"/>
      <c r="I275" s="7"/>
      <c r="J275" s="7"/>
      <c r="K275" s="7"/>
      <c r="L275" s="7"/>
      <c r="M275" s="7"/>
    </row>
    <row r="276" spans="1:70" x14ac:dyDescent="0.25">
      <c r="A276" s="7"/>
      <c r="G276" s="7"/>
      <c r="H276" s="7"/>
      <c r="I276" s="7"/>
      <c r="J276" s="7"/>
      <c r="K276" s="7"/>
      <c r="L276" s="7"/>
      <c r="M276" s="7"/>
    </row>
    <row r="277" spans="1:70" x14ac:dyDescent="0.25">
      <c r="A277" s="7"/>
      <c r="G277" s="7"/>
      <c r="H277" s="7"/>
      <c r="I277" s="7"/>
      <c r="J277" s="7"/>
      <c r="K277" s="7"/>
      <c r="L277" s="7"/>
      <c r="M277" s="7"/>
    </row>
    <row r="278" spans="1:70" x14ac:dyDescent="0.25">
      <c r="A278" s="26"/>
      <c r="G278" s="7"/>
      <c r="H278" s="7"/>
      <c r="I278" s="7"/>
      <c r="J278" s="7"/>
      <c r="K278" s="7"/>
      <c r="L278" s="7"/>
      <c r="M278" s="7"/>
    </row>
    <row r="279" spans="1:7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5" spans="1:70" ht="14.25" customHeight="1" x14ac:dyDescent="0.25"/>
    <row r="286" spans="1:70" s="30" customFormat="1" x14ac:dyDescent="0.25"/>
    <row r="287" spans="1:70" ht="15.75" thickBot="1" x14ac:dyDescent="0.3">
      <c r="B287" s="7"/>
    </row>
    <row r="288" spans="1:70" x14ac:dyDescent="0.25">
      <c r="A288" s="7"/>
      <c r="C288" s="7"/>
      <c r="E288" s="7"/>
      <c r="AV288" t="s">
        <v>73</v>
      </c>
      <c r="AW288" s="62"/>
      <c r="AX288" s="63" t="s">
        <v>27</v>
      </c>
      <c r="AY288" s="63" t="s">
        <v>74</v>
      </c>
      <c r="AZ288" s="64"/>
      <c r="BN288" t="s">
        <v>73</v>
      </c>
      <c r="BO288" s="62"/>
      <c r="BP288" s="63" t="s">
        <v>27</v>
      </c>
      <c r="BQ288" s="63" t="s">
        <v>74</v>
      </c>
      <c r="BR288" s="64"/>
    </row>
    <row r="289" spans="1:77" x14ac:dyDescent="0.25">
      <c r="A289" s="7"/>
      <c r="C289" s="7"/>
      <c r="D289" s="31" t="s">
        <v>44</v>
      </c>
      <c r="I289" s="7"/>
      <c r="J289" s="31" t="s">
        <v>46</v>
      </c>
      <c r="O289" s="7"/>
      <c r="P289" s="31" t="s">
        <v>47</v>
      </c>
      <c r="AW289" s="65"/>
      <c r="AX289" t="e" cm="1">
        <f t="array" ref="AX289">LINEST(AU294:AU300,AQ294:AQ300,FALSE,TRUE)</f>
        <v>#VALUE!</v>
      </c>
      <c r="AZ289" s="67"/>
      <c r="BO289" s="65"/>
      <c r="BP289" t="e" cm="1">
        <f t="array" ref="BP289">LINEST(BM295:BM301,BJ295:BJ301,TRUE,TRUE)</f>
        <v>#VALUE!</v>
      </c>
      <c r="BR289" s="67"/>
      <c r="BS289" s="34"/>
    </row>
    <row r="290" spans="1:77" x14ac:dyDescent="0.25">
      <c r="G290" s="39" t="s">
        <v>55</v>
      </c>
      <c r="M290" s="39" t="s">
        <v>55</v>
      </c>
      <c r="S290" s="39" t="s">
        <v>55</v>
      </c>
      <c r="AW290" s="65" t="s">
        <v>75</v>
      </c>
      <c r="AZ290" s="67"/>
      <c r="BB290" t="s">
        <v>76</v>
      </c>
      <c r="BC290" t="s">
        <v>77</v>
      </c>
      <c r="BD290" t="s">
        <v>78</v>
      </c>
      <c r="BO290" s="65" t="s">
        <v>75</v>
      </c>
      <c r="BR290" s="67"/>
      <c r="BS290" s="34"/>
      <c r="BW290" t="s">
        <v>76</v>
      </c>
      <c r="BX290" t="s">
        <v>77</v>
      </c>
      <c r="BY290" t="s">
        <v>78</v>
      </c>
    </row>
    <row r="291" spans="1:77" x14ac:dyDescent="0.25">
      <c r="C291" s="23" t="s">
        <v>39</v>
      </c>
      <c r="D291" s="41">
        <v>3</v>
      </c>
      <c r="E291" s="42" t="s">
        <v>8</v>
      </c>
      <c r="F291" s="43"/>
      <c r="G291" s="34">
        <f>(1-(F301/F293))*100</f>
        <v>0</v>
      </c>
      <c r="H291" s="34"/>
      <c r="I291" s="40" t="s">
        <v>39</v>
      </c>
      <c r="J291" s="41">
        <v>3</v>
      </c>
      <c r="K291" s="42" t="s">
        <v>8</v>
      </c>
      <c r="L291" s="43"/>
      <c r="M291" s="34">
        <f>(1-(L301/L293))*100</f>
        <v>0</v>
      </c>
      <c r="N291" s="34"/>
      <c r="O291" s="40" t="s">
        <v>39</v>
      </c>
      <c r="P291" s="41">
        <v>3</v>
      </c>
      <c r="Q291" s="42" t="s">
        <v>8</v>
      </c>
      <c r="R291" s="43"/>
      <c r="S291" s="34">
        <f>(1-(R301/R293))*100</f>
        <v>0</v>
      </c>
      <c r="Z291" s="23" t="s">
        <v>39</v>
      </c>
      <c r="AA291" s="24">
        <v>3</v>
      </c>
      <c r="AB291" s="25" t="s">
        <v>8</v>
      </c>
      <c r="AC291" s="25" t="s">
        <v>52</v>
      </c>
      <c r="AE291" s="39" t="s">
        <v>55</v>
      </c>
      <c r="AW291" s="65" t="s">
        <v>79</v>
      </c>
      <c r="AZ291" s="67" t="s">
        <v>80</v>
      </c>
      <c r="BB291">
        <v>0</v>
      </c>
      <c r="BC291" s="36" t="e">
        <f t="shared" ref="BC291:BC303" si="175">$AX$289*BB291</f>
        <v>#VALUE!</v>
      </c>
      <c r="BD291" s="36" t="e">
        <f t="shared" ref="BD291:BD303" si="176">$AS$294*(1-EXP(-$AX$297*BB291))</f>
        <v>#VALUE!</v>
      </c>
      <c r="BO291" s="65" t="s">
        <v>79</v>
      </c>
      <c r="BR291" s="67" t="s">
        <v>80</v>
      </c>
      <c r="BS291" s="34"/>
      <c r="BW291">
        <v>0</v>
      </c>
      <c r="BX291" s="36" t="e">
        <f t="shared" ref="BX291:BX303" si="177">$BP$289*BW291+$BQ$289</f>
        <v>#VALUE!</v>
      </c>
      <c r="BY291" s="36" t="e">
        <f t="shared" ref="BY291:BY303" si="178">($BP$297*BP$296*BP$296*BW291)/(1+$BP$297*BP$296*BW291)</f>
        <v>#VALUE!</v>
      </c>
    </row>
    <row r="292" spans="1:77" x14ac:dyDescent="0.25">
      <c r="C292" s="23" t="s">
        <v>43</v>
      </c>
      <c r="D292" s="23" t="s">
        <v>45</v>
      </c>
      <c r="E292" s="23" t="s">
        <v>40</v>
      </c>
      <c r="F292" s="23" t="s">
        <v>41</v>
      </c>
      <c r="G292" s="23" t="s">
        <v>42</v>
      </c>
      <c r="I292" s="23" t="s">
        <v>43</v>
      </c>
      <c r="J292" s="23" t="s">
        <v>45</v>
      </c>
      <c r="K292" s="23" t="s">
        <v>40</v>
      </c>
      <c r="L292" s="23" t="s">
        <v>41</v>
      </c>
      <c r="M292" s="23" t="s">
        <v>42</v>
      </c>
      <c r="O292" s="23" t="s">
        <v>43</v>
      </c>
      <c r="P292" s="23" t="s">
        <v>45</v>
      </c>
      <c r="Q292" s="23" t="s">
        <v>40</v>
      </c>
      <c r="R292" s="23" t="s">
        <v>41</v>
      </c>
      <c r="S292" s="23" t="s">
        <v>42</v>
      </c>
      <c r="AA292" s="23" t="s">
        <v>45</v>
      </c>
      <c r="AB292" s="23" t="s">
        <v>41</v>
      </c>
      <c r="AC292" s="23" t="s">
        <v>41</v>
      </c>
      <c r="AE292" s="34">
        <f>(1-(AB301/AB293))*100</f>
        <v>0</v>
      </c>
      <c r="AQ292" s="23" t="s">
        <v>76</v>
      </c>
      <c r="AR292" s="23" t="s">
        <v>81</v>
      </c>
      <c r="AS292" s="23" t="s">
        <v>22</v>
      </c>
      <c r="AT292" s="23" t="s">
        <v>82</v>
      </c>
      <c r="AU292" s="23" t="s">
        <v>83</v>
      </c>
      <c r="AW292" s="68" t="s">
        <v>84</v>
      </c>
      <c r="AZ292" s="67" t="s">
        <v>85</v>
      </c>
      <c r="BB292">
        <v>0.5</v>
      </c>
      <c r="BC292" s="36" t="e">
        <f t="shared" si="175"/>
        <v>#VALUE!</v>
      </c>
      <c r="BD292" s="36" t="e">
        <f t="shared" si="176"/>
        <v>#VALUE!</v>
      </c>
      <c r="BJ292" s="23" t="s">
        <v>76</v>
      </c>
      <c r="BK292" s="23" t="s">
        <v>81</v>
      </c>
      <c r="BL292" s="23" t="s">
        <v>22</v>
      </c>
      <c r="BM292" s="23" t="s">
        <v>90</v>
      </c>
      <c r="BO292" s="68" t="s">
        <v>84</v>
      </c>
      <c r="BR292" s="67" t="s">
        <v>85</v>
      </c>
      <c r="BS292" s="34"/>
      <c r="BW292">
        <v>0.5</v>
      </c>
      <c r="BX292" s="36" t="e">
        <f t="shared" si="177"/>
        <v>#VALUE!</v>
      </c>
      <c r="BY292" s="36" t="e">
        <f t="shared" si="178"/>
        <v>#VALUE!</v>
      </c>
    </row>
    <row r="293" spans="1:77" ht="15.75" thickBot="1" x14ac:dyDescent="0.3">
      <c r="C293" s="32"/>
      <c r="D293" s="27">
        <v>0</v>
      </c>
      <c r="E293" s="29"/>
      <c r="F293" s="35">
        <f>(E293-$C$7)/$C$6</f>
        <v>-0.10978260869565216</v>
      </c>
      <c r="G293" s="35">
        <f>(1-D291/F293)*100</f>
        <v>2832.6732673267329</v>
      </c>
      <c r="I293" s="32"/>
      <c r="J293" s="27">
        <v>0</v>
      </c>
      <c r="K293" s="29"/>
      <c r="L293" s="35">
        <f>(K293-$C$7)/$C$6</f>
        <v>-0.10978260869565216</v>
      </c>
      <c r="M293" s="35">
        <f>(1-J291/L293)*100</f>
        <v>2832.6732673267329</v>
      </c>
      <c r="O293" s="32"/>
      <c r="P293" s="27">
        <v>0</v>
      </c>
      <c r="Q293" s="29"/>
      <c r="R293" s="35">
        <f>(Q293-$C$7)/$C$6</f>
        <v>-0.10978260869565216</v>
      </c>
      <c r="S293" s="35">
        <f>(1-P291/R293)*100</f>
        <v>2832.6732673267329</v>
      </c>
      <c r="AA293" s="27">
        <v>0</v>
      </c>
      <c r="AB293" s="35">
        <f>AVERAGE(F293)</f>
        <v>-0.10978260869565216</v>
      </c>
      <c r="AC293" s="35">
        <f>STDEVA(L293,F293,R293)</f>
        <v>0</v>
      </c>
      <c r="AQ293" s="61">
        <f>AA293</f>
        <v>0</v>
      </c>
      <c r="AR293" s="35">
        <f>(AB$293-AB293)*(F$5/F$6)</f>
        <v>0</v>
      </c>
      <c r="AS293" s="35">
        <f>(AB$293-AB$301)*(F$5/F$6)</f>
        <v>0</v>
      </c>
      <c r="AT293" s="35" t="e">
        <f>1-AR293/AS293</f>
        <v>#DIV/0!</v>
      </c>
      <c r="AU293" s="35" t="e">
        <f>LN(AT293)</f>
        <v>#DIV/0!</v>
      </c>
      <c r="AW293" s="69" t="s">
        <v>86</v>
      </c>
      <c r="AX293" s="66"/>
      <c r="AY293" s="66"/>
      <c r="AZ293" s="70"/>
      <c r="BB293">
        <v>1</v>
      </c>
      <c r="BC293" s="36" t="e">
        <f t="shared" si="175"/>
        <v>#VALUE!</v>
      </c>
      <c r="BD293" s="36" t="e">
        <f t="shared" si="176"/>
        <v>#VALUE!</v>
      </c>
      <c r="BJ293" s="61">
        <f>AA293</f>
        <v>0</v>
      </c>
      <c r="BK293" s="35"/>
      <c r="BL293" s="35"/>
      <c r="BM293" s="35"/>
      <c r="BO293" s="69" t="s">
        <v>86</v>
      </c>
      <c r="BP293" s="66"/>
      <c r="BQ293" s="66"/>
      <c r="BR293" s="70"/>
      <c r="BS293" s="34"/>
      <c r="BW293">
        <v>1</v>
      </c>
      <c r="BX293" s="36" t="e">
        <f t="shared" si="177"/>
        <v>#VALUE!</v>
      </c>
      <c r="BY293" s="36" t="e">
        <f t="shared" si="178"/>
        <v>#VALUE!</v>
      </c>
    </row>
    <row r="294" spans="1:77" x14ac:dyDescent="0.25">
      <c r="C294" s="32"/>
      <c r="D294" s="28">
        <v>0.5</v>
      </c>
      <c r="E294" s="29"/>
      <c r="F294" s="35">
        <f>(E294-$C$7)/$C$6</f>
        <v>-0.10978260869565216</v>
      </c>
      <c r="G294" s="35">
        <f>(1-F293/F294)*100</f>
        <v>0</v>
      </c>
      <c r="I294" s="32"/>
      <c r="J294" s="28">
        <v>0.5</v>
      </c>
      <c r="K294" s="29"/>
      <c r="L294" s="35">
        <f>(K294-$C$7)/$C$6</f>
        <v>-0.10978260869565216</v>
      </c>
      <c r="M294" s="35">
        <f>(1-L293/L294)*100</f>
        <v>0</v>
      </c>
      <c r="O294" s="32"/>
      <c r="P294" s="28">
        <v>0.5</v>
      </c>
      <c r="Q294" s="29"/>
      <c r="R294" s="35">
        <f>(Q294-$C$7)/$C$6</f>
        <v>-0.10978260869565216</v>
      </c>
      <c r="S294" s="35">
        <f>(1-R293/R294)*100</f>
        <v>0</v>
      </c>
      <c r="AA294" s="28">
        <v>0.5</v>
      </c>
      <c r="AB294" s="35">
        <f t="shared" ref="AB294:AB301" si="179">AVERAGE(F294)</f>
        <v>-0.10978260869565216</v>
      </c>
      <c r="AC294" s="35">
        <f t="shared" ref="AC294:AC301" si="180">STDEVA(L294,F294,R294)</f>
        <v>0</v>
      </c>
      <c r="AQ294" s="61">
        <f t="shared" ref="AQ294:AQ301" si="181">AA294</f>
        <v>0.5</v>
      </c>
      <c r="AR294" s="35">
        <f t="shared" ref="AR294:AR301" si="182">(AB$293-AB294)*(F$5/F$6)</f>
        <v>0</v>
      </c>
      <c r="AS294" s="35">
        <f t="shared" ref="AS294:AS300" si="183">(AB$293-AB$301)*(F$5/F$6)</f>
        <v>0</v>
      </c>
      <c r="AT294" s="35" t="e">
        <f>1-AR294/AS294</f>
        <v>#DIV/0!</v>
      </c>
      <c r="AU294" s="35" t="e">
        <f>LN(AT294)</f>
        <v>#DIV/0!</v>
      </c>
      <c r="BB294">
        <v>1.5</v>
      </c>
      <c r="BC294" s="36" t="e">
        <f t="shared" si="175"/>
        <v>#VALUE!</v>
      </c>
      <c r="BD294" s="36" t="e">
        <f t="shared" si="176"/>
        <v>#VALUE!</v>
      </c>
      <c r="BJ294" s="61">
        <f t="shared" ref="BJ294:BJ301" si="184">AA294</f>
        <v>0.5</v>
      </c>
      <c r="BK294" s="35">
        <f>(AB$293-AB294)*(F$5/F$6)</f>
        <v>0</v>
      </c>
      <c r="BL294" s="35">
        <f>(AB$293-AB$301)*(F$5/F$6)</f>
        <v>0</v>
      </c>
      <c r="BM294" s="35" t="e">
        <f>BJ294/BK294</f>
        <v>#DIV/0!</v>
      </c>
      <c r="BS294" s="34"/>
      <c r="BW294">
        <v>1.5</v>
      </c>
      <c r="BX294" s="36" t="e">
        <f t="shared" si="177"/>
        <v>#VALUE!</v>
      </c>
      <c r="BY294" s="36" t="e">
        <f t="shared" si="178"/>
        <v>#VALUE!</v>
      </c>
    </row>
    <row r="295" spans="1:77" x14ac:dyDescent="0.25">
      <c r="C295" s="32"/>
      <c r="D295" s="27">
        <v>1</v>
      </c>
      <c r="E295" s="29"/>
      <c r="F295" s="35">
        <f t="shared" ref="F295:F301" si="185">(E295-$C$7)/$C$6</f>
        <v>-0.10978260869565216</v>
      </c>
      <c r="G295" s="35">
        <f t="shared" ref="G295:G301" si="186">(1-F294/F295)*100</f>
        <v>0</v>
      </c>
      <c r="H295" s="7"/>
      <c r="I295" s="32"/>
      <c r="J295" s="27">
        <v>1</v>
      </c>
      <c r="K295" s="29"/>
      <c r="L295" s="35">
        <f t="shared" ref="L295:L297" si="187">(K295-$C$7)/$C$6</f>
        <v>-0.10978260869565216</v>
      </c>
      <c r="M295" s="35">
        <f t="shared" ref="M295:M301" si="188">(1-L294/L295)*100</f>
        <v>0</v>
      </c>
      <c r="O295" s="32"/>
      <c r="P295" s="27">
        <v>1</v>
      </c>
      <c r="Q295" s="29"/>
      <c r="R295" s="35">
        <f t="shared" ref="R295:R301" si="189">(Q295-$C$7)/$C$6</f>
        <v>-0.10978260869565216</v>
      </c>
      <c r="S295" s="35">
        <f t="shared" ref="S295:S301" si="190">(1-R294/R295)*100</f>
        <v>0</v>
      </c>
      <c r="AA295" s="27">
        <v>1</v>
      </c>
      <c r="AB295" s="35">
        <f t="shared" si="179"/>
        <v>-0.10978260869565216</v>
      </c>
      <c r="AC295" s="35">
        <f t="shared" si="180"/>
        <v>0</v>
      </c>
      <c r="AQ295" s="61">
        <f t="shared" si="181"/>
        <v>1</v>
      </c>
      <c r="AR295" s="35">
        <f t="shared" si="182"/>
        <v>0</v>
      </c>
      <c r="AS295" s="35">
        <f t="shared" si="183"/>
        <v>0</v>
      </c>
      <c r="AT295" s="35" t="e">
        <f t="shared" ref="AT295:AT300" si="191">1-AR295/AS295</f>
        <v>#DIV/0!</v>
      </c>
      <c r="AU295" s="35" t="e">
        <f t="shared" ref="AU295:AU300" si="192">LN(AT295)</f>
        <v>#DIV/0!</v>
      </c>
      <c r="BB295">
        <v>2</v>
      </c>
      <c r="BC295" s="36" t="e">
        <f t="shared" si="175"/>
        <v>#VALUE!</v>
      </c>
      <c r="BD295" s="36" t="e">
        <f t="shared" si="176"/>
        <v>#VALUE!</v>
      </c>
      <c r="BJ295" s="61">
        <f t="shared" si="184"/>
        <v>1</v>
      </c>
      <c r="BK295" s="35">
        <f t="shared" ref="BK295:BK301" si="193">(AB$293-AB295)*(F$5/F$6)</f>
        <v>0</v>
      </c>
      <c r="BL295" s="35">
        <f t="shared" ref="BL295:BL301" si="194">(AB$293-AB$301)*(F$5/F$6)</f>
        <v>0</v>
      </c>
      <c r="BM295" s="35" t="e">
        <f t="shared" ref="BM295:BM301" si="195">BJ295/BK295</f>
        <v>#DIV/0!</v>
      </c>
      <c r="BS295" s="34"/>
      <c r="BW295">
        <v>2</v>
      </c>
      <c r="BX295" s="36" t="e">
        <f t="shared" si="177"/>
        <v>#VALUE!</v>
      </c>
      <c r="BY295" s="36" t="e">
        <f t="shared" si="178"/>
        <v>#VALUE!</v>
      </c>
    </row>
    <row r="296" spans="1:77" x14ac:dyDescent="0.25">
      <c r="A296" s="7"/>
      <c r="B296" s="7"/>
      <c r="C296" s="32"/>
      <c r="D296" s="27">
        <v>1.1499999999999999</v>
      </c>
      <c r="E296" s="29"/>
      <c r="F296" s="35">
        <f t="shared" si="185"/>
        <v>-0.10978260869565216</v>
      </c>
      <c r="G296" s="35">
        <f t="shared" si="186"/>
        <v>0</v>
      </c>
      <c r="H296" s="7"/>
      <c r="I296" s="32"/>
      <c r="J296" s="27">
        <v>1.1499999999999999</v>
      </c>
      <c r="K296" s="29"/>
      <c r="L296" s="35">
        <f t="shared" si="187"/>
        <v>-0.10978260869565216</v>
      </c>
      <c r="M296" s="35">
        <f t="shared" si="188"/>
        <v>0</v>
      </c>
      <c r="O296" s="32"/>
      <c r="P296" s="27">
        <v>1.1499999999999999</v>
      </c>
      <c r="Q296" s="29"/>
      <c r="R296" s="35">
        <f t="shared" si="189"/>
        <v>-0.10978260869565216</v>
      </c>
      <c r="S296" s="35">
        <f t="shared" si="190"/>
        <v>0</v>
      </c>
      <c r="AA296" s="27">
        <v>1.5</v>
      </c>
      <c r="AB296" s="35">
        <f t="shared" si="179"/>
        <v>-0.10978260869565216</v>
      </c>
      <c r="AC296" s="35">
        <f t="shared" si="180"/>
        <v>0</v>
      </c>
      <c r="AQ296" s="61">
        <f t="shared" si="181"/>
        <v>1.5</v>
      </c>
      <c r="AR296" s="35">
        <f t="shared" si="182"/>
        <v>0</v>
      </c>
      <c r="AS296" s="35">
        <f t="shared" si="183"/>
        <v>0</v>
      </c>
      <c r="AT296" s="35" t="e">
        <f t="shared" si="191"/>
        <v>#DIV/0!</v>
      </c>
      <c r="AU296" s="35" t="e">
        <f t="shared" si="192"/>
        <v>#DIV/0!</v>
      </c>
      <c r="BB296">
        <v>2.5</v>
      </c>
      <c r="BC296" s="36" t="e">
        <f t="shared" si="175"/>
        <v>#VALUE!</v>
      </c>
      <c r="BD296" s="36" t="e">
        <f t="shared" si="176"/>
        <v>#VALUE!</v>
      </c>
      <c r="BJ296" s="61">
        <f t="shared" si="184"/>
        <v>1.5</v>
      </c>
      <c r="BK296" s="35">
        <f t="shared" si="193"/>
        <v>0</v>
      </c>
      <c r="BL296" s="35">
        <f t="shared" si="194"/>
        <v>0</v>
      </c>
      <c r="BM296" s="35" t="e">
        <f t="shared" si="195"/>
        <v>#DIV/0!</v>
      </c>
      <c r="BO296" t="s">
        <v>22</v>
      </c>
      <c r="BP296" s="36" t="e">
        <f>1/BP289</f>
        <v>#VALUE!</v>
      </c>
      <c r="BS296" s="34"/>
      <c r="BW296">
        <v>2.5</v>
      </c>
      <c r="BX296" s="36" t="e">
        <f t="shared" si="177"/>
        <v>#VALUE!</v>
      </c>
      <c r="BY296" s="36" t="e">
        <f t="shared" si="178"/>
        <v>#VALUE!</v>
      </c>
    </row>
    <row r="297" spans="1:77" x14ac:dyDescent="0.25">
      <c r="A297" s="7"/>
      <c r="C297" s="32"/>
      <c r="D297" s="27">
        <v>2</v>
      </c>
      <c r="E297" s="29"/>
      <c r="F297" s="35">
        <f t="shared" si="185"/>
        <v>-0.10978260869565216</v>
      </c>
      <c r="G297" s="35">
        <f t="shared" si="186"/>
        <v>0</v>
      </c>
      <c r="I297" s="32"/>
      <c r="J297" s="27">
        <v>2</v>
      </c>
      <c r="K297" s="29"/>
      <c r="L297" s="35">
        <f t="shared" si="187"/>
        <v>-0.10978260869565216</v>
      </c>
      <c r="M297" s="35">
        <f t="shared" si="188"/>
        <v>0</v>
      </c>
      <c r="O297" s="32"/>
      <c r="P297" s="27">
        <v>2</v>
      </c>
      <c r="Q297" s="29"/>
      <c r="R297" s="35">
        <f t="shared" si="189"/>
        <v>-0.10978260869565216</v>
      </c>
      <c r="S297" s="35">
        <f>(1-R296/R297)*100</f>
        <v>0</v>
      </c>
      <c r="AA297" s="27">
        <v>2</v>
      </c>
      <c r="AB297" s="35">
        <f t="shared" si="179"/>
        <v>-0.10978260869565216</v>
      </c>
      <c r="AC297" s="35">
        <f t="shared" si="180"/>
        <v>0</v>
      </c>
      <c r="AQ297" s="61">
        <f t="shared" si="181"/>
        <v>2</v>
      </c>
      <c r="AR297" s="35">
        <f t="shared" si="182"/>
        <v>0</v>
      </c>
      <c r="AS297" s="35">
        <f t="shared" si="183"/>
        <v>0</v>
      </c>
      <c r="AT297" s="35" t="e">
        <f t="shared" si="191"/>
        <v>#DIV/0!</v>
      </c>
      <c r="AU297" s="35" t="e">
        <f t="shared" si="192"/>
        <v>#DIV/0!</v>
      </c>
      <c r="AW297" s="23" t="s">
        <v>87</v>
      </c>
      <c r="AX297" s="21" t="e">
        <f>-AX289</f>
        <v>#VALUE!</v>
      </c>
      <c r="BB297">
        <v>3</v>
      </c>
      <c r="BC297" s="36" t="e">
        <f t="shared" si="175"/>
        <v>#VALUE!</v>
      </c>
      <c r="BD297" s="36" t="e">
        <f t="shared" si="176"/>
        <v>#VALUE!</v>
      </c>
      <c r="BJ297" s="61">
        <f t="shared" si="184"/>
        <v>2</v>
      </c>
      <c r="BK297" s="35">
        <f t="shared" si="193"/>
        <v>0</v>
      </c>
      <c r="BL297" s="35">
        <f t="shared" si="194"/>
        <v>0</v>
      </c>
      <c r="BM297" s="35" t="e">
        <f t="shared" si="195"/>
        <v>#DIV/0!</v>
      </c>
      <c r="BO297" s="23" t="s">
        <v>91</v>
      </c>
      <c r="BP297" s="21" t="e">
        <f>1/(BQ289*BP296*BP296)</f>
        <v>#VALUE!</v>
      </c>
      <c r="BW297">
        <v>3</v>
      </c>
      <c r="BX297" s="36" t="e">
        <f t="shared" si="177"/>
        <v>#VALUE!</v>
      </c>
      <c r="BY297" s="36" t="e">
        <f t="shared" si="178"/>
        <v>#VALUE!</v>
      </c>
    </row>
    <row r="298" spans="1:77" x14ac:dyDescent="0.25">
      <c r="A298" s="26"/>
      <c r="C298" s="32"/>
      <c r="D298" s="27">
        <v>3</v>
      </c>
      <c r="E298" s="29"/>
      <c r="F298" s="35">
        <f t="shared" si="185"/>
        <v>-0.10978260869565216</v>
      </c>
      <c r="G298" s="35">
        <f t="shared" si="186"/>
        <v>0</v>
      </c>
      <c r="I298" s="32"/>
      <c r="J298" s="27">
        <v>3</v>
      </c>
      <c r="K298" s="29"/>
      <c r="L298" s="35">
        <f>(K298-$C$7)/$C$6</f>
        <v>-0.10978260869565216</v>
      </c>
      <c r="M298" s="35">
        <f>(1-L297/L298)*100</f>
        <v>0</v>
      </c>
      <c r="O298" s="32"/>
      <c r="P298" s="27">
        <v>3</v>
      </c>
      <c r="Q298" s="29"/>
      <c r="R298" s="35">
        <f t="shared" si="189"/>
        <v>-0.10978260869565216</v>
      </c>
      <c r="S298" s="35">
        <f t="shared" si="190"/>
        <v>0</v>
      </c>
      <c r="AA298" s="27">
        <v>3</v>
      </c>
      <c r="AB298" s="35">
        <f t="shared" si="179"/>
        <v>-0.10978260869565216</v>
      </c>
      <c r="AC298" s="35">
        <f t="shared" si="180"/>
        <v>0</v>
      </c>
      <c r="AQ298" s="61">
        <f t="shared" si="181"/>
        <v>3</v>
      </c>
      <c r="AR298" s="35">
        <f t="shared" si="182"/>
        <v>0</v>
      </c>
      <c r="AS298" s="35">
        <f t="shared" si="183"/>
        <v>0</v>
      </c>
      <c r="AT298" s="35" t="e">
        <f t="shared" si="191"/>
        <v>#DIV/0!</v>
      </c>
      <c r="AU298" s="35" t="e">
        <f t="shared" si="192"/>
        <v>#DIV/0!</v>
      </c>
      <c r="AW298" s="23" t="s">
        <v>88</v>
      </c>
      <c r="AX298" s="21">
        <f>AX291</f>
        <v>0</v>
      </c>
      <c r="BB298">
        <v>3.5</v>
      </c>
      <c r="BC298" s="36" t="e">
        <f t="shared" si="175"/>
        <v>#VALUE!</v>
      </c>
      <c r="BD298" s="36" t="e">
        <f t="shared" si="176"/>
        <v>#VALUE!</v>
      </c>
      <c r="BJ298" s="61">
        <f t="shared" si="184"/>
        <v>3</v>
      </c>
      <c r="BK298" s="35">
        <f t="shared" si="193"/>
        <v>0</v>
      </c>
      <c r="BL298" s="35">
        <f t="shared" si="194"/>
        <v>0</v>
      </c>
      <c r="BM298" s="35" t="e">
        <f t="shared" si="195"/>
        <v>#DIV/0!</v>
      </c>
      <c r="BO298" s="23" t="s">
        <v>88</v>
      </c>
      <c r="BP298" s="21">
        <f>BP291</f>
        <v>0</v>
      </c>
      <c r="BW298">
        <v>3.5</v>
      </c>
      <c r="BX298" s="36" t="e">
        <f t="shared" si="177"/>
        <v>#VALUE!</v>
      </c>
      <c r="BY298" s="36" t="e">
        <f t="shared" si="178"/>
        <v>#VALUE!</v>
      </c>
    </row>
    <row r="299" spans="1:77" x14ac:dyDescent="0.25">
      <c r="A299" s="7"/>
      <c r="C299" s="32"/>
      <c r="D299" s="27">
        <v>4</v>
      </c>
      <c r="E299" s="29"/>
      <c r="F299" s="35">
        <f t="shared" si="185"/>
        <v>-0.10978260869565216</v>
      </c>
      <c r="G299" s="35">
        <f t="shared" si="186"/>
        <v>0</v>
      </c>
      <c r="I299" s="32"/>
      <c r="J299" s="27">
        <v>4</v>
      </c>
      <c r="K299" s="29"/>
      <c r="L299" s="35">
        <f>(K299-$C$7)/$C$6</f>
        <v>-0.10978260869565216</v>
      </c>
      <c r="M299" s="35">
        <f t="shared" si="188"/>
        <v>0</v>
      </c>
      <c r="O299" s="32"/>
      <c r="P299" s="27">
        <v>4</v>
      </c>
      <c r="Q299" s="29"/>
      <c r="R299" s="35">
        <f t="shared" si="189"/>
        <v>-0.10978260869565216</v>
      </c>
      <c r="S299" s="35">
        <f t="shared" si="190"/>
        <v>0</v>
      </c>
      <c r="AA299" s="27">
        <v>4</v>
      </c>
      <c r="AB299" s="35">
        <f t="shared" si="179"/>
        <v>-0.10978260869565216</v>
      </c>
      <c r="AC299" s="35">
        <f t="shared" si="180"/>
        <v>0</v>
      </c>
      <c r="AQ299" s="61">
        <f t="shared" si="181"/>
        <v>4</v>
      </c>
      <c r="AR299" s="35">
        <f t="shared" si="182"/>
        <v>0</v>
      </c>
      <c r="AS299" s="35">
        <f t="shared" si="183"/>
        <v>0</v>
      </c>
      <c r="AT299" s="35" t="e">
        <f t="shared" si="191"/>
        <v>#DIV/0!</v>
      </c>
      <c r="AU299" s="35" t="e">
        <f t="shared" si="192"/>
        <v>#DIV/0!</v>
      </c>
      <c r="BB299">
        <v>4</v>
      </c>
      <c r="BC299" s="36" t="e">
        <f t="shared" si="175"/>
        <v>#VALUE!</v>
      </c>
      <c r="BD299" s="36" t="e">
        <f t="shared" si="176"/>
        <v>#VALUE!</v>
      </c>
      <c r="BJ299" s="61">
        <f t="shared" si="184"/>
        <v>4</v>
      </c>
      <c r="BK299" s="35">
        <f t="shared" si="193"/>
        <v>0</v>
      </c>
      <c r="BL299" s="35">
        <f t="shared" si="194"/>
        <v>0</v>
      </c>
      <c r="BM299" s="35" t="e">
        <f t="shared" si="195"/>
        <v>#DIV/0!</v>
      </c>
      <c r="BW299">
        <v>4</v>
      </c>
      <c r="BX299" s="36" t="e">
        <f t="shared" si="177"/>
        <v>#VALUE!</v>
      </c>
      <c r="BY299" s="36" t="e">
        <f t="shared" si="178"/>
        <v>#VALUE!</v>
      </c>
    </row>
    <row r="300" spans="1:77" x14ac:dyDescent="0.25">
      <c r="A300" s="7"/>
      <c r="C300" s="32"/>
      <c r="D300" s="27">
        <v>5</v>
      </c>
      <c r="E300" s="29"/>
      <c r="F300" s="35">
        <f t="shared" si="185"/>
        <v>-0.10978260869565216</v>
      </c>
      <c r="G300" s="35">
        <f t="shared" si="186"/>
        <v>0</v>
      </c>
      <c r="I300" s="32"/>
      <c r="J300" s="27">
        <v>5</v>
      </c>
      <c r="K300" s="29"/>
      <c r="L300" s="35">
        <f t="shared" ref="L300:L301" si="196">(K300-$C$7)/$C$6</f>
        <v>-0.10978260869565216</v>
      </c>
      <c r="M300" s="35">
        <f t="shared" si="188"/>
        <v>0</v>
      </c>
      <c r="O300" s="32"/>
      <c r="P300" s="27">
        <v>5</v>
      </c>
      <c r="Q300" s="29"/>
      <c r="R300" s="35">
        <f t="shared" si="189"/>
        <v>-0.10978260869565216</v>
      </c>
      <c r="S300" s="35">
        <f t="shared" si="190"/>
        <v>0</v>
      </c>
      <c r="AA300" s="27">
        <v>5</v>
      </c>
      <c r="AB300" s="35">
        <f t="shared" si="179"/>
        <v>-0.10978260869565216</v>
      </c>
      <c r="AC300" s="35">
        <f t="shared" si="180"/>
        <v>0</v>
      </c>
      <c r="AQ300" s="61">
        <f t="shared" si="181"/>
        <v>5</v>
      </c>
      <c r="AR300" s="35">
        <f t="shared" si="182"/>
        <v>0</v>
      </c>
      <c r="AS300" s="35">
        <f t="shared" si="183"/>
        <v>0</v>
      </c>
      <c r="AT300" s="35" t="e">
        <f t="shared" si="191"/>
        <v>#DIV/0!</v>
      </c>
      <c r="AU300" s="35" t="e">
        <f t="shared" si="192"/>
        <v>#DIV/0!</v>
      </c>
      <c r="BB300">
        <v>4.5</v>
      </c>
      <c r="BC300" s="36" t="e">
        <f t="shared" si="175"/>
        <v>#VALUE!</v>
      </c>
      <c r="BD300" s="36" t="e">
        <f t="shared" si="176"/>
        <v>#VALUE!</v>
      </c>
      <c r="BJ300" s="61">
        <f t="shared" si="184"/>
        <v>5</v>
      </c>
      <c r="BK300" s="35">
        <f t="shared" si="193"/>
        <v>0</v>
      </c>
      <c r="BL300" s="35">
        <f t="shared" si="194"/>
        <v>0</v>
      </c>
      <c r="BM300" s="35" t="e">
        <f t="shared" si="195"/>
        <v>#DIV/0!</v>
      </c>
      <c r="BW300">
        <v>4.5</v>
      </c>
      <c r="BX300" s="36" t="e">
        <f t="shared" si="177"/>
        <v>#VALUE!</v>
      </c>
      <c r="BY300" s="36" t="e">
        <f t="shared" si="178"/>
        <v>#VALUE!</v>
      </c>
    </row>
    <row r="301" spans="1:77" x14ac:dyDescent="0.25">
      <c r="A301" s="7"/>
      <c r="C301" s="32"/>
      <c r="D301" s="27">
        <v>6</v>
      </c>
      <c r="E301" s="29"/>
      <c r="F301" s="35">
        <f t="shared" si="185"/>
        <v>-0.10978260869565216</v>
      </c>
      <c r="G301" s="35">
        <f t="shared" si="186"/>
        <v>0</v>
      </c>
      <c r="I301" s="32"/>
      <c r="J301" s="27">
        <v>6</v>
      </c>
      <c r="K301" s="29"/>
      <c r="L301" s="35">
        <f t="shared" si="196"/>
        <v>-0.10978260869565216</v>
      </c>
      <c r="M301" s="35">
        <f t="shared" si="188"/>
        <v>0</v>
      </c>
      <c r="O301" s="32"/>
      <c r="P301" s="27">
        <v>6</v>
      </c>
      <c r="Q301" s="29"/>
      <c r="R301" s="35">
        <f t="shared" si="189"/>
        <v>-0.10978260869565216</v>
      </c>
      <c r="S301" s="35">
        <f t="shared" si="190"/>
        <v>0</v>
      </c>
      <c r="AA301" s="27">
        <v>6</v>
      </c>
      <c r="AB301" s="35">
        <f t="shared" si="179"/>
        <v>-0.10978260869565216</v>
      </c>
      <c r="AC301" s="35">
        <f t="shared" si="180"/>
        <v>0</v>
      </c>
      <c r="AQ301" s="61">
        <f t="shared" si="181"/>
        <v>6</v>
      </c>
      <c r="AR301" s="35">
        <f t="shared" si="182"/>
        <v>0</v>
      </c>
      <c r="BB301">
        <v>5</v>
      </c>
      <c r="BC301" s="36" t="e">
        <f t="shared" si="175"/>
        <v>#VALUE!</v>
      </c>
      <c r="BD301" s="36" t="e">
        <f t="shared" si="176"/>
        <v>#VALUE!</v>
      </c>
      <c r="BJ301" s="61">
        <f t="shared" si="184"/>
        <v>6</v>
      </c>
      <c r="BK301" s="35">
        <f t="shared" si="193"/>
        <v>0</v>
      </c>
      <c r="BL301" s="35">
        <f t="shared" si="194"/>
        <v>0</v>
      </c>
      <c r="BM301" s="35" t="e">
        <f t="shared" si="195"/>
        <v>#DIV/0!</v>
      </c>
      <c r="BW301">
        <v>5</v>
      </c>
      <c r="BX301" s="36" t="e">
        <f t="shared" si="177"/>
        <v>#VALUE!</v>
      </c>
      <c r="BY301" s="36" t="e">
        <f t="shared" si="178"/>
        <v>#VALUE!</v>
      </c>
    </row>
    <row r="302" spans="1:77" x14ac:dyDescent="0.25">
      <c r="A302" s="7"/>
      <c r="H302" s="7"/>
      <c r="I302" s="7"/>
      <c r="J302" s="7"/>
      <c r="K302" s="7"/>
      <c r="L302" s="7"/>
      <c r="M302" s="7"/>
      <c r="BB302">
        <v>5.5</v>
      </c>
      <c r="BC302" s="36" t="e">
        <f t="shared" si="175"/>
        <v>#VALUE!</v>
      </c>
      <c r="BD302" s="36" t="e">
        <f t="shared" si="176"/>
        <v>#VALUE!</v>
      </c>
      <c r="BW302">
        <v>5.5</v>
      </c>
      <c r="BX302" s="36" t="e">
        <f t="shared" si="177"/>
        <v>#VALUE!</v>
      </c>
      <c r="BY302" s="36" t="e">
        <f t="shared" si="178"/>
        <v>#VALUE!</v>
      </c>
    </row>
    <row r="303" spans="1:77" x14ac:dyDescent="0.25">
      <c r="A303" s="7"/>
      <c r="H303" s="7"/>
      <c r="I303" s="7"/>
      <c r="J303" s="7"/>
      <c r="K303" s="7"/>
      <c r="L303" s="7"/>
      <c r="M303" s="7"/>
      <c r="BB303">
        <v>6</v>
      </c>
      <c r="BC303" s="36" t="e">
        <f t="shared" si="175"/>
        <v>#VALUE!</v>
      </c>
      <c r="BD303" s="36" t="e">
        <f t="shared" si="176"/>
        <v>#VALUE!</v>
      </c>
      <c r="BW303">
        <v>6</v>
      </c>
      <c r="BX303" s="36" t="e">
        <f t="shared" si="177"/>
        <v>#VALUE!</v>
      </c>
      <c r="BY303" s="36" t="e">
        <f t="shared" si="178"/>
        <v>#VALUE!</v>
      </c>
    </row>
    <row r="304" spans="1:77" x14ac:dyDescent="0.25">
      <c r="A304" s="7"/>
      <c r="H304" s="7"/>
      <c r="I304" s="7"/>
      <c r="J304" s="7"/>
      <c r="K304" s="7"/>
      <c r="L304" s="7"/>
      <c r="M304" s="7"/>
    </row>
    <row r="305" spans="1:13" x14ac:dyDescent="0.25">
      <c r="A305" s="7"/>
      <c r="H305" s="7"/>
      <c r="I305" s="7"/>
      <c r="J305" s="7"/>
      <c r="K305" s="7"/>
      <c r="L305" s="7"/>
      <c r="M305" s="7"/>
    </row>
    <row r="306" spans="1:13" x14ac:dyDescent="0.25">
      <c r="A306" s="7"/>
      <c r="H306" s="7"/>
      <c r="I306" s="7"/>
      <c r="J306" s="7"/>
      <c r="K306" s="7"/>
      <c r="L306" s="7"/>
      <c r="M306" s="7"/>
    </row>
    <row r="307" spans="1:13" x14ac:dyDescent="0.25">
      <c r="A307" s="7"/>
      <c r="H307" s="7"/>
      <c r="I307" s="7"/>
      <c r="J307" s="7"/>
      <c r="K307" s="7"/>
      <c r="L307" s="7"/>
      <c r="M307" s="7"/>
    </row>
    <row r="308" spans="1:13" x14ac:dyDescent="0.25">
      <c r="A308" s="7"/>
      <c r="H308" s="7"/>
      <c r="I308" s="7"/>
      <c r="J308" s="7"/>
      <c r="K308" s="7"/>
      <c r="L308" s="7"/>
      <c r="M308" s="7"/>
    </row>
    <row r="309" spans="1:13" x14ac:dyDescent="0.25">
      <c r="A309" s="7"/>
      <c r="G309" s="7"/>
      <c r="H309" s="7"/>
      <c r="I309" s="7"/>
      <c r="J309" s="7"/>
      <c r="K309" s="7"/>
      <c r="L309" s="7"/>
      <c r="M309" s="7"/>
    </row>
    <row r="310" spans="1:13" x14ac:dyDescent="0.25">
      <c r="A310" s="7"/>
      <c r="G310" s="7"/>
      <c r="H310" s="7"/>
      <c r="I310" s="7"/>
      <c r="J310" s="7"/>
      <c r="K310" s="7"/>
      <c r="L310" s="7"/>
      <c r="M310" s="7"/>
    </row>
    <row r="311" spans="1:13" x14ac:dyDescent="0.25">
      <c r="A311" s="7"/>
      <c r="G311" s="7"/>
      <c r="H311" s="7"/>
      <c r="I311" s="7"/>
      <c r="J311" s="7"/>
      <c r="K311" s="7"/>
      <c r="L311" s="7"/>
      <c r="M311" s="7"/>
    </row>
    <row r="312" spans="1:13" x14ac:dyDescent="0.25">
      <c r="A312" s="7"/>
      <c r="G312" s="7"/>
      <c r="H312" s="7"/>
      <c r="I312" s="7"/>
      <c r="J312" s="7"/>
      <c r="K312" s="7"/>
      <c r="L312" s="7"/>
      <c r="M312" s="7"/>
    </row>
    <row r="313" spans="1:13" x14ac:dyDescent="0.25">
      <c r="A313" s="26"/>
      <c r="G313" s="7"/>
      <c r="H313" s="7"/>
      <c r="I313" s="7"/>
      <c r="J313" s="7"/>
      <c r="K313" s="7"/>
      <c r="L313" s="7"/>
      <c r="M313" s="7"/>
    </row>
    <row r="314" spans="1:1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23" spans="1:32" s="30" customFormat="1" x14ac:dyDescent="0.25"/>
    <row r="324" spans="1:32" x14ac:dyDescent="0.25">
      <c r="B324" s="7"/>
      <c r="W324" s="30"/>
    </row>
    <row r="325" spans="1:32" x14ac:dyDescent="0.25">
      <c r="A325" s="7"/>
      <c r="C325" s="7"/>
      <c r="E325" s="7"/>
      <c r="W325" s="30"/>
    </row>
    <row r="326" spans="1:32" x14ac:dyDescent="0.25">
      <c r="A326" s="7"/>
      <c r="C326" s="7"/>
      <c r="D326" s="31" t="s">
        <v>44</v>
      </c>
      <c r="E326" t="s">
        <v>114</v>
      </c>
      <c r="I326" s="7"/>
      <c r="J326" s="31" t="s">
        <v>46</v>
      </c>
      <c r="O326" s="7"/>
      <c r="P326" s="31" t="s">
        <v>47</v>
      </c>
      <c r="W326" s="30"/>
    </row>
    <row r="327" spans="1:32" x14ac:dyDescent="0.25">
      <c r="G327" s="39" t="s">
        <v>55</v>
      </c>
      <c r="M327" s="39" t="s">
        <v>55</v>
      </c>
      <c r="S327" s="39" t="s">
        <v>55</v>
      </c>
      <c r="W327" s="30"/>
    </row>
    <row r="328" spans="1:32" x14ac:dyDescent="0.25">
      <c r="C328" s="23" t="s">
        <v>39</v>
      </c>
      <c r="D328" s="41">
        <v>9</v>
      </c>
      <c r="E328" s="42" t="s">
        <v>8</v>
      </c>
      <c r="F328" s="43"/>
      <c r="G328" s="34">
        <f>(1-(F338/F330))*100</f>
        <v>65.881793316684494</v>
      </c>
      <c r="H328" s="34"/>
      <c r="I328" s="40" t="s">
        <v>39</v>
      </c>
      <c r="J328" s="41">
        <v>1</v>
      </c>
      <c r="K328" s="42" t="s">
        <v>8</v>
      </c>
      <c r="L328" s="43"/>
      <c r="M328" s="34">
        <f>(1-(L338/L330))*100</f>
        <v>0</v>
      </c>
      <c r="N328" s="34"/>
      <c r="O328" s="40" t="s">
        <v>39</v>
      </c>
      <c r="P328" s="41">
        <v>1</v>
      </c>
      <c r="Q328" s="42" t="s">
        <v>8</v>
      </c>
      <c r="R328" s="43"/>
      <c r="S328" s="34">
        <f>(1-(R338/R330))*100</f>
        <v>0</v>
      </c>
      <c r="W328" s="30"/>
      <c r="AA328" s="23" t="s">
        <v>39</v>
      </c>
      <c r="AB328" s="24">
        <v>1</v>
      </c>
      <c r="AC328" s="25" t="s">
        <v>8</v>
      </c>
      <c r="AD328" s="25" t="s">
        <v>52</v>
      </c>
      <c r="AF328" s="39" t="s">
        <v>55</v>
      </c>
    </row>
    <row r="329" spans="1:32" x14ac:dyDescent="0.25">
      <c r="C329" s="23" t="s">
        <v>43</v>
      </c>
      <c r="D329" s="23" t="s">
        <v>45</v>
      </c>
      <c r="E329" s="23" t="s">
        <v>40</v>
      </c>
      <c r="F329" s="23" t="s">
        <v>41</v>
      </c>
      <c r="G329" s="23" t="s">
        <v>42</v>
      </c>
      <c r="I329" s="23" t="s">
        <v>43</v>
      </c>
      <c r="J329" s="23" t="s">
        <v>45</v>
      </c>
      <c r="K329" s="23" t="s">
        <v>40</v>
      </c>
      <c r="L329" s="23" t="s">
        <v>41</v>
      </c>
      <c r="M329" s="23" t="s">
        <v>42</v>
      </c>
      <c r="O329" s="23" t="s">
        <v>43</v>
      </c>
      <c r="P329" s="23" t="s">
        <v>45</v>
      </c>
      <c r="Q329" s="23" t="s">
        <v>40</v>
      </c>
      <c r="R329" s="23" t="s">
        <v>41</v>
      </c>
      <c r="S329" s="23" t="s">
        <v>42</v>
      </c>
      <c r="W329" s="30"/>
      <c r="AB329" s="23" t="s">
        <v>45</v>
      </c>
      <c r="AC329" s="23" t="s">
        <v>41</v>
      </c>
      <c r="AD329" s="23" t="s">
        <v>41</v>
      </c>
      <c r="AF329" s="34">
        <f>(1-(AC338/AC330))*100</f>
        <v>66.682715454983139</v>
      </c>
    </row>
    <row r="330" spans="1:32" x14ac:dyDescent="0.25">
      <c r="C330" s="32">
        <v>0.49305555555555558</v>
      </c>
      <c r="D330" s="27">
        <v>0</v>
      </c>
      <c r="E330" s="29">
        <v>2.5529999999999999</v>
      </c>
      <c r="F330" s="35">
        <f>(E330-$C$7)/$C$6</f>
        <v>9.140217391304347</v>
      </c>
      <c r="G330" s="35">
        <f>(1-D328/F330)*100</f>
        <v>1.5340706386014924</v>
      </c>
      <c r="I330" s="32"/>
      <c r="J330" s="27">
        <v>0</v>
      </c>
      <c r="K330" s="29"/>
      <c r="L330" s="35">
        <f>(K330-$C$7)/$C$6</f>
        <v>-0.10978260869565216</v>
      </c>
      <c r="M330" s="35">
        <f>(1-J328/L330)*100</f>
        <v>1010.891089108911</v>
      </c>
      <c r="O330" s="32"/>
      <c r="P330" s="27">
        <v>0</v>
      </c>
      <c r="Q330" s="29"/>
      <c r="R330" s="35">
        <f>(Q330-$C$7)/$C$6</f>
        <v>-0.10978260869565216</v>
      </c>
      <c r="S330" s="35">
        <f>(1-P328/R330)*100</f>
        <v>1010.891089108911</v>
      </c>
      <c r="W330" s="30"/>
      <c r="AB330" s="27">
        <v>0</v>
      </c>
      <c r="AC330" s="35">
        <f>AVERAGE(F330,L330)</f>
        <v>4.515217391304347</v>
      </c>
      <c r="AD330" s="35">
        <f>STDEVA(L330,F330)</f>
        <v>6.540737725975565</v>
      </c>
    </row>
    <row r="331" spans="1:32" x14ac:dyDescent="0.25">
      <c r="C331" s="32">
        <v>0.51388888888888895</v>
      </c>
      <c r="D331" s="28">
        <v>0.5</v>
      </c>
      <c r="E331" s="29">
        <v>2.3639999999999999</v>
      </c>
      <c r="F331" s="35">
        <f>(E331-$C$7)/$C$6</f>
        <v>8.4554347826086946</v>
      </c>
      <c r="G331" s="35">
        <f>(1-F330/F331)*100</f>
        <v>-8.0987273428461357</v>
      </c>
      <c r="I331" s="32"/>
      <c r="J331" s="28">
        <v>0.5</v>
      </c>
      <c r="K331" s="29"/>
      <c r="L331" s="35">
        <f>(K331-$C$7)/$C$6</f>
        <v>-0.10978260869565216</v>
      </c>
      <c r="M331" s="35">
        <f>(1-L330/L331)*100</f>
        <v>0</v>
      </c>
      <c r="O331" s="32"/>
      <c r="P331" s="28">
        <v>0.5</v>
      </c>
      <c r="Q331" s="29"/>
      <c r="R331" s="35">
        <f>(Q331-$C$7)/$C$6</f>
        <v>-0.10978260869565216</v>
      </c>
      <c r="S331" s="35">
        <f>(1-R330/R331)*100</f>
        <v>0</v>
      </c>
      <c r="W331" s="30"/>
      <c r="AB331" s="28">
        <v>0.5</v>
      </c>
      <c r="AC331" s="35">
        <f t="shared" ref="AC331:AC338" si="197">AVERAGE(F331,L331)</f>
        <v>4.1728260869565208</v>
      </c>
      <c r="AD331" s="35">
        <f t="shared" ref="AD331:AD338" si="198">STDEVA(L331,F331)</f>
        <v>6.056523299728255</v>
      </c>
    </row>
    <row r="332" spans="1:32" x14ac:dyDescent="0.25">
      <c r="C332" s="32">
        <v>0.53472222222222221</v>
      </c>
      <c r="D332" s="27">
        <v>1</v>
      </c>
      <c r="E332" s="29">
        <v>2.1760000000000002</v>
      </c>
      <c r="F332" s="35">
        <f t="shared" ref="F332:F338" si="199">(E332-$C$7)/$C$6</f>
        <v>7.7742753623188401</v>
      </c>
      <c r="G332" s="35">
        <f t="shared" ref="G332:G338" si="200">(1-F331/F332)*100</f>
        <v>-8.7617094654425021</v>
      </c>
      <c r="H332" s="7"/>
      <c r="I332" s="32"/>
      <c r="J332" s="27">
        <v>1</v>
      </c>
      <c r="K332" s="29"/>
      <c r="L332" s="35">
        <f t="shared" ref="L332:L334" si="201">(K332-$C$7)/$C$6</f>
        <v>-0.10978260869565216</v>
      </c>
      <c r="M332" s="35">
        <f t="shared" ref="M332:M334" si="202">(1-L331/L332)*100</f>
        <v>0</v>
      </c>
      <c r="O332" s="32"/>
      <c r="P332" s="27">
        <v>1</v>
      </c>
      <c r="Q332" s="29"/>
      <c r="R332" s="35">
        <f t="shared" ref="R332:R338" si="203">(Q332-$C$7)/$C$6</f>
        <v>-0.10978260869565216</v>
      </c>
      <c r="S332" s="35">
        <f t="shared" ref="S332:S333" si="204">(1-R331/R332)*100</f>
        <v>0</v>
      </c>
      <c r="W332" s="30"/>
      <c r="AB332" s="27">
        <v>1</v>
      </c>
      <c r="AC332" s="35">
        <f t="shared" si="197"/>
        <v>3.832246376811594</v>
      </c>
      <c r="AD332" s="35">
        <f t="shared" si="198"/>
        <v>5.5748708545722003</v>
      </c>
    </row>
    <row r="333" spans="1:32" x14ac:dyDescent="0.25">
      <c r="A333" s="7"/>
      <c r="B333" s="7"/>
      <c r="C333" s="32">
        <v>0.57638888888888895</v>
      </c>
      <c r="D333" s="27">
        <v>2</v>
      </c>
      <c r="E333" s="29">
        <v>1.9259999999999999</v>
      </c>
      <c r="F333" s="35">
        <f t="shared" si="199"/>
        <v>6.8684782608695647</v>
      </c>
      <c r="G333" s="35">
        <f t="shared" si="200"/>
        <v>-13.187740676267335</v>
      </c>
      <c r="H333" s="7"/>
      <c r="I333" s="32"/>
      <c r="J333" s="27">
        <v>1.5</v>
      </c>
      <c r="K333" s="29"/>
      <c r="L333" s="35">
        <f t="shared" si="201"/>
        <v>-0.10978260869565216</v>
      </c>
      <c r="M333" s="35">
        <f t="shared" si="202"/>
        <v>0</v>
      </c>
      <c r="O333" s="32"/>
      <c r="P333" s="27">
        <v>1.5</v>
      </c>
      <c r="Q333" s="29"/>
      <c r="R333" s="35">
        <f t="shared" si="203"/>
        <v>-0.10978260869565216</v>
      </c>
      <c r="S333" s="35">
        <f t="shared" si="204"/>
        <v>0</v>
      </c>
      <c r="W333" s="30"/>
      <c r="AB333" s="27">
        <v>1.5</v>
      </c>
      <c r="AC333" s="35">
        <f t="shared" si="197"/>
        <v>3.3793478260869563</v>
      </c>
      <c r="AD333" s="35">
        <f t="shared" si="198"/>
        <v>4.9343755817582986</v>
      </c>
    </row>
    <row r="334" spans="1:32" x14ac:dyDescent="0.25">
      <c r="A334" s="7"/>
      <c r="C334" s="32">
        <v>0.58472222222222225</v>
      </c>
      <c r="D334" s="27">
        <v>2.2000000000000002</v>
      </c>
      <c r="E334" s="29">
        <v>1.913</v>
      </c>
      <c r="F334" s="35">
        <f t="shared" si="199"/>
        <v>6.8213768115942024</v>
      </c>
      <c r="G334" s="35">
        <f t="shared" si="200"/>
        <v>-0.69049768948850065</v>
      </c>
      <c r="I334" s="32"/>
      <c r="J334" s="27">
        <v>2</v>
      </c>
      <c r="K334" s="29"/>
      <c r="L334" s="35">
        <f t="shared" si="201"/>
        <v>-0.10978260869565216</v>
      </c>
      <c r="M334" s="35">
        <f t="shared" si="202"/>
        <v>0</v>
      </c>
      <c r="O334" s="32"/>
      <c r="P334" s="27">
        <v>2</v>
      </c>
      <c r="Q334" s="29"/>
      <c r="R334" s="35">
        <f t="shared" si="203"/>
        <v>-0.10978260869565216</v>
      </c>
      <c r="S334" s="35">
        <f>(1-R333/R334)*100</f>
        <v>0</v>
      </c>
      <c r="W334" s="30"/>
      <c r="AB334" s="27">
        <v>2</v>
      </c>
      <c r="AC334" s="35">
        <f t="shared" si="197"/>
        <v>3.3557971014492751</v>
      </c>
      <c r="AD334" s="35">
        <f t="shared" si="198"/>
        <v>4.901069827571976</v>
      </c>
    </row>
    <row r="335" spans="1:32" x14ac:dyDescent="0.25">
      <c r="A335" s="26"/>
      <c r="C335" s="32">
        <v>0.61805555555555558</v>
      </c>
      <c r="D335" s="27">
        <v>3</v>
      </c>
      <c r="E335" s="29">
        <v>1.32</v>
      </c>
      <c r="F335" s="35">
        <f t="shared" si="199"/>
        <v>4.6728260869565217</v>
      </c>
      <c r="G335" s="35">
        <f t="shared" si="200"/>
        <v>-45.979685198108086</v>
      </c>
      <c r="I335" s="32"/>
      <c r="J335" s="27">
        <v>3</v>
      </c>
      <c r="K335" s="29"/>
      <c r="L335" s="35">
        <f>(K335-$C$7)/$C$6</f>
        <v>-0.10978260869565216</v>
      </c>
      <c r="M335" s="35">
        <f>(1-L334/L335)*100</f>
        <v>0</v>
      </c>
      <c r="O335" s="32"/>
      <c r="P335" s="27">
        <v>3</v>
      </c>
      <c r="Q335" s="29"/>
      <c r="R335" s="35">
        <f t="shared" si="203"/>
        <v>-0.10978260869565216</v>
      </c>
      <c r="S335" s="35">
        <f t="shared" ref="S335:S338" si="205">(1-R334/R335)*100</f>
        <v>0</v>
      </c>
      <c r="W335" s="30"/>
      <c r="AB335" s="27">
        <v>3</v>
      </c>
      <c r="AC335" s="35">
        <f t="shared" si="197"/>
        <v>2.2815217391304348</v>
      </c>
      <c r="AD335" s="35">
        <f t="shared" si="198"/>
        <v>3.381815040457401</v>
      </c>
    </row>
    <row r="336" spans="1:32" x14ac:dyDescent="0.25">
      <c r="A336" s="7"/>
      <c r="C336" s="32">
        <v>0.65972222222222221</v>
      </c>
      <c r="D336" s="27">
        <v>4</v>
      </c>
      <c r="E336" s="29">
        <v>1.0580000000000001</v>
      </c>
      <c r="F336" s="35">
        <f t="shared" si="199"/>
        <v>3.7235507246376809</v>
      </c>
      <c r="G336" s="35">
        <f t="shared" si="200"/>
        <v>-25.493821154033292</v>
      </c>
      <c r="I336" s="32"/>
      <c r="J336" s="27">
        <v>4</v>
      </c>
      <c r="K336" s="29"/>
      <c r="L336" s="35">
        <f>(K336-$C$7)/$C$6</f>
        <v>-0.10978260869565216</v>
      </c>
      <c r="M336" s="35">
        <f t="shared" ref="M336:M338" si="206">(1-L335/L336)*100</f>
        <v>0</v>
      </c>
      <c r="O336" s="32"/>
      <c r="P336" s="27">
        <v>4</v>
      </c>
      <c r="Q336" s="29"/>
      <c r="R336" s="35">
        <f t="shared" si="203"/>
        <v>-0.10978260869565216</v>
      </c>
      <c r="S336" s="35">
        <f t="shared" si="205"/>
        <v>0</v>
      </c>
      <c r="W336" s="30"/>
      <c r="AB336" s="27">
        <v>4</v>
      </c>
      <c r="AC336" s="35">
        <f t="shared" si="197"/>
        <v>1.8068840579710144</v>
      </c>
      <c r="AD336" s="35">
        <f t="shared" si="198"/>
        <v>2.710575994548432</v>
      </c>
    </row>
    <row r="337" spans="1:30" x14ac:dyDescent="0.25">
      <c r="A337" s="7"/>
      <c r="C337" s="32">
        <v>0.70138888888888884</v>
      </c>
      <c r="D337" s="27">
        <v>5</v>
      </c>
      <c r="E337" s="29">
        <v>0.94399999999999995</v>
      </c>
      <c r="F337" s="35">
        <f t="shared" si="199"/>
        <v>3.3105072463768113</v>
      </c>
      <c r="G337" s="35">
        <f t="shared" si="200"/>
        <v>-12.476742913428929</v>
      </c>
      <c r="I337" s="32"/>
      <c r="J337" s="27">
        <v>5</v>
      </c>
      <c r="K337" s="29"/>
      <c r="L337" s="35">
        <f t="shared" ref="L337:L338" si="207">(K337-$C$7)/$C$6</f>
        <v>-0.10978260869565216</v>
      </c>
      <c r="M337" s="35">
        <f t="shared" si="206"/>
        <v>0</v>
      </c>
      <c r="O337" s="32"/>
      <c r="P337" s="27">
        <v>5</v>
      </c>
      <c r="Q337" s="29"/>
      <c r="R337" s="35">
        <f t="shared" si="203"/>
        <v>-0.10978260869565216</v>
      </c>
      <c r="S337" s="35">
        <f t="shared" si="205"/>
        <v>0</v>
      </c>
      <c r="W337" s="30"/>
      <c r="AB337" s="27">
        <v>5</v>
      </c>
      <c r="AC337" s="35">
        <f t="shared" si="197"/>
        <v>1.6003623188405796</v>
      </c>
      <c r="AD337" s="35">
        <f t="shared" si="198"/>
        <v>2.4185101501452926</v>
      </c>
    </row>
    <row r="338" spans="1:30" x14ac:dyDescent="0.25">
      <c r="A338" s="7"/>
      <c r="C338" s="32">
        <v>0.74305555555555547</v>
      </c>
      <c r="D338" s="27">
        <v>6</v>
      </c>
      <c r="E338" s="29">
        <v>0.89100000000000001</v>
      </c>
      <c r="F338" s="35">
        <f t="shared" si="199"/>
        <v>3.1184782608695651</v>
      </c>
      <c r="G338" s="35">
        <f t="shared" si="200"/>
        <v>-6.1577785523411199</v>
      </c>
      <c r="I338" s="32"/>
      <c r="J338" s="27">
        <v>6</v>
      </c>
      <c r="K338" s="29"/>
      <c r="L338" s="35">
        <f t="shared" si="207"/>
        <v>-0.10978260869565216</v>
      </c>
      <c r="M338" s="35">
        <f t="shared" si="206"/>
        <v>0</v>
      </c>
      <c r="O338" s="32"/>
      <c r="P338" s="27">
        <v>6</v>
      </c>
      <c r="Q338" s="29"/>
      <c r="R338" s="35">
        <f t="shared" si="203"/>
        <v>-0.10978260869565216</v>
      </c>
      <c r="S338" s="35">
        <f t="shared" si="205"/>
        <v>0</v>
      </c>
      <c r="W338" s="30"/>
      <c r="AB338" s="27">
        <v>6</v>
      </c>
      <c r="AC338" s="35">
        <f t="shared" si="197"/>
        <v>1.5043478260869565</v>
      </c>
      <c r="AD338" s="35">
        <f t="shared" si="198"/>
        <v>2.2827251523087457</v>
      </c>
    </row>
    <row r="339" spans="1:30" x14ac:dyDescent="0.25">
      <c r="A339" s="7"/>
      <c r="H339" s="7"/>
      <c r="I339" s="7"/>
      <c r="J339" s="7"/>
      <c r="K339" s="7"/>
      <c r="L339" s="7"/>
      <c r="M339" s="7"/>
      <c r="W339" s="30"/>
    </row>
    <row r="340" spans="1:30" x14ac:dyDescent="0.25">
      <c r="A340" s="7"/>
      <c r="H340" s="7"/>
      <c r="I340" s="7"/>
      <c r="J340" s="7"/>
      <c r="K340" s="7"/>
      <c r="L340" s="7"/>
      <c r="M340" s="7"/>
      <c r="W340" s="30"/>
    </row>
    <row r="341" spans="1:30" x14ac:dyDescent="0.25">
      <c r="A341" s="7"/>
      <c r="H341" s="7"/>
      <c r="I341" s="7"/>
      <c r="J341" s="7"/>
      <c r="K341" s="7"/>
      <c r="L341" s="7"/>
      <c r="M341" s="7"/>
      <c r="W341" s="30"/>
    </row>
    <row r="342" spans="1:30" x14ac:dyDescent="0.25">
      <c r="A342" s="7"/>
      <c r="H342" s="7"/>
      <c r="I342" s="7"/>
      <c r="J342" s="7"/>
      <c r="K342" s="7"/>
      <c r="L342" s="7"/>
      <c r="M342" s="7"/>
      <c r="W342" s="30"/>
    </row>
    <row r="343" spans="1:30" x14ac:dyDescent="0.25">
      <c r="A343" s="7"/>
      <c r="H343" s="7"/>
      <c r="I343" s="7"/>
      <c r="J343" s="7"/>
      <c r="K343" s="7"/>
      <c r="L343" s="7"/>
      <c r="M343" s="7"/>
      <c r="W343" s="30"/>
    </row>
    <row r="344" spans="1:30" x14ac:dyDescent="0.25">
      <c r="A344" s="7"/>
      <c r="H344" s="7"/>
      <c r="I344" s="7"/>
      <c r="J344" s="7"/>
      <c r="K344" s="7"/>
      <c r="L344" s="7"/>
      <c r="M344" s="7"/>
      <c r="W344" s="30"/>
    </row>
    <row r="345" spans="1:30" x14ac:dyDescent="0.25">
      <c r="A345" s="7"/>
      <c r="H345" s="7"/>
      <c r="I345" s="7"/>
      <c r="J345" s="7"/>
      <c r="K345" s="7"/>
      <c r="L345" s="7"/>
      <c r="M345" s="7"/>
      <c r="W345" s="30"/>
    </row>
    <row r="346" spans="1:30" x14ac:dyDescent="0.25">
      <c r="A346" s="7"/>
      <c r="G346" s="7"/>
      <c r="H346" s="7"/>
      <c r="I346" s="7"/>
      <c r="J346" s="7"/>
      <c r="K346" s="7"/>
      <c r="L346" s="7"/>
      <c r="M346" s="7"/>
      <c r="W346" s="30"/>
    </row>
    <row r="347" spans="1:30" x14ac:dyDescent="0.25">
      <c r="A347" s="7"/>
      <c r="G347" s="7"/>
      <c r="H347" s="7"/>
      <c r="I347" s="7"/>
      <c r="J347" s="7"/>
      <c r="K347" s="7"/>
      <c r="L347" s="7"/>
      <c r="M347" s="7"/>
      <c r="W347" s="30"/>
    </row>
    <row r="348" spans="1:30" x14ac:dyDescent="0.25">
      <c r="A348" s="7"/>
      <c r="G348" s="7"/>
      <c r="H348" s="7"/>
      <c r="I348" s="7"/>
      <c r="J348" s="7"/>
      <c r="K348" s="7"/>
      <c r="L348" s="7"/>
      <c r="M348" s="7"/>
      <c r="W348" s="30"/>
    </row>
    <row r="349" spans="1:30" x14ac:dyDescent="0.25">
      <c r="A349" s="7"/>
      <c r="G349" s="7"/>
      <c r="H349" s="7"/>
      <c r="I349" s="7"/>
      <c r="J349" s="7"/>
      <c r="K349" s="7"/>
      <c r="L349" s="7"/>
      <c r="M349" s="7"/>
      <c r="W349" s="30"/>
    </row>
    <row r="350" spans="1:30" x14ac:dyDescent="0.25">
      <c r="A350" s="26"/>
      <c r="G350" s="7"/>
      <c r="H350" s="7"/>
      <c r="I350" s="7"/>
      <c r="J350" s="7"/>
      <c r="K350" s="7"/>
      <c r="L350" s="7"/>
      <c r="M350" s="7"/>
      <c r="W350" s="30"/>
    </row>
    <row r="351" spans="1:3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W351" s="30"/>
    </row>
    <row r="352" spans="1:30" x14ac:dyDescent="0.25">
      <c r="W352" s="30"/>
    </row>
    <row r="353" spans="23:23" x14ac:dyDescent="0.25">
      <c r="W353" s="30"/>
    </row>
    <row r="354" spans="23:23" x14ac:dyDescent="0.25">
      <c r="W354" s="30"/>
    </row>
    <row r="355" spans="23:23" x14ac:dyDescent="0.25">
      <c r="W355" s="30"/>
    </row>
  </sheetData>
  <sortState xmlns:xlrd2="http://schemas.microsoft.com/office/spreadsheetml/2017/richdata2" ref="Y69:Y77">
    <sortCondition descending="1" ref="Y69:Y77"/>
  </sortState>
  <mergeCells count="46">
    <mergeCell ref="K31:K33"/>
    <mergeCell ref="AP46:AZ46"/>
    <mergeCell ref="BI46:BS46"/>
    <mergeCell ref="K22:K24"/>
    <mergeCell ref="H25:H27"/>
    <mergeCell ref="I25:I27"/>
    <mergeCell ref="J25:J27"/>
    <mergeCell ref="K25:K27"/>
    <mergeCell ref="H28:H30"/>
    <mergeCell ref="I28:I30"/>
    <mergeCell ref="J28:J30"/>
    <mergeCell ref="K28:K30"/>
    <mergeCell ref="H22:H24"/>
    <mergeCell ref="I22:I24"/>
    <mergeCell ref="J22:J24"/>
    <mergeCell ref="K40:K42"/>
    <mergeCell ref="AQ2:BA2"/>
    <mergeCell ref="H11:J11"/>
    <mergeCell ref="H13:H15"/>
    <mergeCell ref="I13:I15"/>
    <mergeCell ref="J13:J15"/>
    <mergeCell ref="K13:K15"/>
    <mergeCell ref="Y2:AI2"/>
    <mergeCell ref="H16:H18"/>
    <mergeCell ref="I16:I18"/>
    <mergeCell ref="J16:J18"/>
    <mergeCell ref="K16:K18"/>
    <mergeCell ref="H19:H21"/>
    <mergeCell ref="I19:I21"/>
    <mergeCell ref="J19:J21"/>
    <mergeCell ref="K19:K21"/>
    <mergeCell ref="K34:K36"/>
    <mergeCell ref="H37:H39"/>
    <mergeCell ref="I37:I39"/>
    <mergeCell ref="J37:J39"/>
    <mergeCell ref="K37:K39"/>
    <mergeCell ref="H31:H33"/>
    <mergeCell ref="I31:I33"/>
    <mergeCell ref="J31:J33"/>
    <mergeCell ref="A34:A36"/>
    <mergeCell ref="H40:H42"/>
    <mergeCell ref="I40:I42"/>
    <mergeCell ref="J40:J42"/>
    <mergeCell ref="H34:H36"/>
    <mergeCell ref="I34:I36"/>
    <mergeCell ref="J34:J3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B7E4-A08A-4846-9E04-57C677A43430}">
  <dimension ref="F10:Z23"/>
  <sheetViews>
    <sheetView topLeftCell="I1" zoomScale="110" zoomScaleNormal="110" workbookViewId="0">
      <selection activeCell="H15" sqref="H15"/>
    </sheetView>
  </sheetViews>
  <sheetFormatPr baseColWidth="10" defaultRowHeight="15" x14ac:dyDescent="0.25"/>
  <cols>
    <col min="7" max="7" width="13.42578125" bestFit="1" customWidth="1"/>
    <col min="10" max="10" width="11.5703125" customWidth="1"/>
  </cols>
  <sheetData>
    <row r="10" spans="26:26" x14ac:dyDescent="0.25">
      <c r="Z10" s="82" t="s">
        <v>105</v>
      </c>
    </row>
    <row r="22" spans="6:26" x14ac:dyDescent="0.25">
      <c r="F22" s="82"/>
    </row>
    <row r="23" spans="6:26" x14ac:dyDescent="0.25">
      <c r="F23" s="82"/>
      <c r="Z23" s="82" t="s">
        <v>106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0F77-0D68-4733-A547-4B1BB44A6870}">
  <dimension ref="A1"/>
  <sheetViews>
    <sheetView workbookViewId="0">
      <selection activeCell="G16" sqref="G1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DC93-040E-49BB-9431-1359BF697140}">
  <dimension ref="B1:AL216"/>
  <sheetViews>
    <sheetView topLeftCell="N1" zoomScale="70" zoomScaleNormal="70" workbookViewId="0">
      <selection activeCell="AF71" sqref="AF71"/>
    </sheetView>
  </sheetViews>
  <sheetFormatPr baseColWidth="10" defaultRowHeight="15" x14ac:dyDescent="0.25"/>
  <cols>
    <col min="12" max="12" width="3.85546875" style="78" customWidth="1"/>
    <col min="25" max="25" width="3.28515625" style="78" customWidth="1"/>
    <col min="38" max="38" width="5" style="78" customWidth="1"/>
  </cols>
  <sheetData>
    <row r="1" spans="2:37" x14ac:dyDescent="0.25">
      <c r="B1" s="37"/>
      <c r="U1" s="37"/>
    </row>
    <row r="2" spans="2:37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O2" s="37"/>
      <c r="P2" s="37"/>
      <c r="Q2" s="37"/>
      <c r="R2" s="37"/>
      <c r="S2" s="37"/>
      <c r="T2" s="37"/>
      <c r="U2" s="37"/>
      <c r="V2" s="37"/>
      <c r="W2" s="37"/>
      <c r="X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6" spans="2:37" x14ac:dyDescent="0.25">
      <c r="C6" s="38"/>
      <c r="E6" s="38"/>
      <c r="P6" s="38"/>
      <c r="R6" s="38"/>
      <c r="AC6" s="38"/>
      <c r="AE6" s="38"/>
    </row>
    <row r="7" spans="2:37" x14ac:dyDescent="0.25">
      <c r="C7" s="38"/>
      <c r="E7" s="38"/>
      <c r="P7" s="38"/>
      <c r="R7" s="38"/>
      <c r="AC7" s="38"/>
      <c r="AE7" s="38"/>
    </row>
    <row r="8" spans="2:37" x14ac:dyDescent="0.25">
      <c r="C8" s="38"/>
      <c r="E8" s="38"/>
      <c r="P8" s="38"/>
      <c r="R8" s="38"/>
      <c r="AC8" s="38"/>
      <c r="AE8" s="38"/>
    </row>
    <row r="9" spans="2:37" x14ac:dyDescent="0.25">
      <c r="C9" s="38"/>
      <c r="E9" s="38"/>
      <c r="P9" s="38"/>
      <c r="R9" s="38"/>
      <c r="AC9" s="38"/>
      <c r="AE9" s="38"/>
    </row>
    <row r="10" spans="2:37" x14ac:dyDescent="0.25">
      <c r="C10" s="38"/>
      <c r="E10" s="38"/>
      <c r="P10" s="38"/>
      <c r="R10" s="38"/>
      <c r="AC10" s="38"/>
      <c r="AE10" s="38"/>
    </row>
    <row r="11" spans="2:37" hidden="1" x14ac:dyDescent="0.25">
      <c r="C11" s="38"/>
      <c r="E11" s="38"/>
      <c r="P11" s="38"/>
      <c r="R11" s="38"/>
      <c r="AC11" s="38"/>
      <c r="AE11" s="38"/>
    </row>
    <row r="12" spans="2:37" hidden="1" x14ac:dyDescent="0.25">
      <c r="C12" s="38"/>
      <c r="E12" s="38"/>
      <c r="P12" s="38"/>
      <c r="R12" s="38"/>
      <c r="AC12" s="38"/>
      <c r="AE12" s="38"/>
    </row>
    <row r="13" spans="2:37" hidden="1" x14ac:dyDescent="0.25">
      <c r="C13" s="38"/>
      <c r="E13" s="38"/>
      <c r="P13" s="38"/>
      <c r="R13" s="38"/>
      <c r="AC13" s="38"/>
      <c r="AE13" s="38"/>
    </row>
    <row r="14" spans="2:37" hidden="1" x14ac:dyDescent="0.25">
      <c r="C14" s="38"/>
      <c r="E14" s="38"/>
      <c r="P14" s="38"/>
      <c r="R14" s="38"/>
      <c r="AC14" s="38"/>
      <c r="AE14" s="38"/>
    </row>
    <row r="15" spans="2:37" hidden="1" x14ac:dyDescent="0.25">
      <c r="C15" s="38"/>
      <c r="E15" s="38"/>
      <c r="P15" s="38"/>
      <c r="R15" s="38"/>
      <c r="AC15" s="38"/>
      <c r="AE15" s="38"/>
    </row>
    <row r="16" spans="2:37" hidden="1" x14ac:dyDescent="0.25">
      <c r="C16" s="38"/>
      <c r="E16" s="38"/>
      <c r="P16" s="38"/>
      <c r="R16" s="38"/>
      <c r="AC16" s="38"/>
      <c r="AE16" s="38"/>
    </row>
    <row r="17" spans="3:31" hidden="1" x14ac:dyDescent="0.25">
      <c r="C17" s="38"/>
      <c r="E17" s="38"/>
      <c r="P17" s="38"/>
      <c r="R17" s="38"/>
      <c r="AC17" s="38"/>
      <c r="AE17" s="38"/>
    </row>
    <row r="18" spans="3:31" hidden="1" x14ac:dyDescent="0.25">
      <c r="C18" s="38"/>
      <c r="E18" s="38"/>
      <c r="P18" s="38"/>
      <c r="R18" s="38"/>
      <c r="AC18" s="38"/>
      <c r="AE18" s="38"/>
    </row>
    <row r="19" spans="3:31" hidden="1" x14ac:dyDescent="0.25">
      <c r="C19" s="38"/>
      <c r="E19" s="38"/>
      <c r="P19" s="38"/>
      <c r="R19" s="38"/>
      <c r="AC19" s="38"/>
      <c r="AE19" s="38"/>
    </row>
    <row r="20" spans="3:31" hidden="1" x14ac:dyDescent="0.25">
      <c r="C20" s="38"/>
      <c r="E20" s="38"/>
      <c r="P20" s="38"/>
      <c r="R20" s="38"/>
      <c r="AC20" s="38"/>
      <c r="AE20" s="38"/>
    </row>
    <row r="21" spans="3:31" hidden="1" x14ac:dyDescent="0.25">
      <c r="C21" s="38"/>
      <c r="E21" s="38"/>
      <c r="P21" s="38"/>
      <c r="R21" s="38"/>
      <c r="AC21" s="38"/>
      <c r="AE21" s="38"/>
    </row>
    <row r="22" spans="3:31" hidden="1" x14ac:dyDescent="0.25">
      <c r="C22" s="38"/>
      <c r="E22" s="38"/>
      <c r="P22" s="38"/>
      <c r="R22" s="38"/>
      <c r="AC22" s="38"/>
      <c r="AE22" s="38"/>
    </row>
    <row r="23" spans="3:31" hidden="1" x14ac:dyDescent="0.25">
      <c r="C23" s="38"/>
      <c r="E23" s="38"/>
      <c r="P23" s="38"/>
      <c r="R23" s="38"/>
      <c r="AC23" s="38"/>
      <c r="AE23" s="38"/>
    </row>
    <row r="24" spans="3:31" hidden="1" x14ac:dyDescent="0.25">
      <c r="C24" s="38"/>
      <c r="E24" s="38"/>
      <c r="P24" s="38"/>
      <c r="R24" s="38"/>
      <c r="AC24" s="38"/>
      <c r="AE24" s="38"/>
    </row>
    <row r="25" spans="3:31" hidden="1" x14ac:dyDescent="0.25">
      <c r="C25" s="38"/>
      <c r="E25" s="38"/>
      <c r="P25" s="38"/>
      <c r="R25" s="38"/>
      <c r="AC25" s="38"/>
      <c r="AE25" s="38"/>
    </row>
    <row r="26" spans="3:31" hidden="1" x14ac:dyDescent="0.25">
      <c r="C26" s="38"/>
      <c r="E26" s="38"/>
      <c r="P26" s="38"/>
      <c r="R26" s="38"/>
      <c r="AC26" s="38"/>
      <c r="AE26" s="38"/>
    </row>
    <row r="27" spans="3:31" hidden="1" x14ac:dyDescent="0.25">
      <c r="C27" s="38"/>
      <c r="E27" s="38"/>
      <c r="P27" s="38"/>
      <c r="R27" s="38"/>
      <c r="AC27" s="38"/>
      <c r="AE27" s="38"/>
    </row>
    <row r="28" spans="3:31" hidden="1" x14ac:dyDescent="0.25">
      <c r="C28" s="38"/>
      <c r="E28" s="38"/>
      <c r="P28" s="38"/>
      <c r="R28" s="38"/>
      <c r="AC28" s="38"/>
      <c r="AE28" s="38"/>
    </row>
    <row r="29" spans="3:31" hidden="1" x14ac:dyDescent="0.25">
      <c r="C29" s="38"/>
      <c r="E29" s="38"/>
      <c r="P29" s="38"/>
      <c r="R29" s="38"/>
      <c r="AC29" s="38"/>
      <c r="AE29" s="38"/>
    </row>
    <row r="30" spans="3:31" hidden="1" x14ac:dyDescent="0.25">
      <c r="C30" s="38"/>
      <c r="E30" s="38"/>
      <c r="P30" s="38"/>
      <c r="R30" s="38"/>
      <c r="AC30" s="38"/>
      <c r="AE30" s="38"/>
    </row>
    <row r="31" spans="3:31" hidden="1" x14ac:dyDescent="0.25">
      <c r="C31" s="38"/>
      <c r="E31" s="38"/>
      <c r="P31" s="38"/>
      <c r="R31" s="38"/>
      <c r="AC31" s="38"/>
      <c r="AE31" s="38"/>
    </row>
    <row r="32" spans="3:31" hidden="1" x14ac:dyDescent="0.25">
      <c r="C32" s="38"/>
      <c r="E32" s="38"/>
      <c r="P32" s="38"/>
      <c r="R32" s="38"/>
      <c r="AC32" s="38"/>
      <c r="AE32" s="38"/>
    </row>
    <row r="33" spans="3:31" hidden="1" x14ac:dyDescent="0.25">
      <c r="C33" s="38"/>
      <c r="E33" s="38"/>
      <c r="P33" s="38"/>
      <c r="R33" s="38"/>
      <c r="AC33" s="38"/>
      <c r="AE33" s="38"/>
    </row>
    <row r="34" spans="3:31" hidden="1" x14ac:dyDescent="0.25">
      <c r="C34" s="38"/>
      <c r="E34" s="38"/>
      <c r="P34" s="38"/>
      <c r="R34" s="38"/>
      <c r="AC34" s="38"/>
      <c r="AE34" s="38"/>
    </row>
    <row r="35" spans="3:31" hidden="1" x14ac:dyDescent="0.25">
      <c r="C35" s="38"/>
      <c r="E35" s="38"/>
      <c r="P35" s="38"/>
      <c r="R35" s="38"/>
      <c r="AC35" s="38"/>
      <c r="AE35" s="38"/>
    </row>
    <row r="36" spans="3:31" hidden="1" x14ac:dyDescent="0.25">
      <c r="C36" s="38"/>
      <c r="E36" s="38"/>
      <c r="P36" s="38"/>
      <c r="R36" s="38"/>
      <c r="AC36" s="38"/>
      <c r="AE36" s="38"/>
    </row>
    <row r="37" spans="3:31" hidden="1" x14ac:dyDescent="0.25">
      <c r="C37" s="38"/>
      <c r="E37" s="38"/>
      <c r="P37" s="38"/>
      <c r="R37" s="38"/>
      <c r="AC37" s="38"/>
      <c r="AE37" s="38"/>
    </row>
    <row r="38" spans="3:31" hidden="1" x14ac:dyDescent="0.25">
      <c r="C38" s="38"/>
      <c r="E38" s="38"/>
      <c r="P38" s="38"/>
      <c r="R38" s="38"/>
      <c r="AC38" s="38"/>
      <c r="AE38" s="38"/>
    </row>
    <row r="39" spans="3:31" hidden="1" x14ac:dyDescent="0.25">
      <c r="C39" s="38"/>
      <c r="E39" s="38"/>
      <c r="P39" s="38"/>
      <c r="R39" s="38"/>
      <c r="AC39" s="38"/>
      <c r="AE39" s="38"/>
    </row>
    <row r="40" spans="3:31" hidden="1" x14ac:dyDescent="0.25">
      <c r="C40" s="38"/>
      <c r="E40" s="38"/>
      <c r="P40" s="38"/>
      <c r="R40" s="38"/>
      <c r="AC40" s="38"/>
      <c r="AE40" s="38"/>
    </row>
    <row r="41" spans="3:31" hidden="1" x14ac:dyDescent="0.25">
      <c r="C41" s="38"/>
      <c r="E41" s="38"/>
      <c r="P41" s="38"/>
      <c r="R41" s="38"/>
      <c r="AC41" s="38"/>
      <c r="AE41" s="38"/>
    </row>
    <row r="42" spans="3:31" hidden="1" x14ac:dyDescent="0.25">
      <c r="C42" s="38"/>
      <c r="E42" s="38"/>
      <c r="P42" s="38"/>
      <c r="R42" s="38"/>
      <c r="AC42" s="38"/>
      <c r="AE42" s="38"/>
    </row>
    <row r="43" spans="3:31" hidden="1" x14ac:dyDescent="0.25">
      <c r="C43" s="38"/>
      <c r="E43" s="38"/>
      <c r="P43" s="38"/>
      <c r="R43" s="38"/>
      <c r="AC43" s="38"/>
      <c r="AE43" s="38"/>
    </row>
    <row r="44" spans="3:31" hidden="1" x14ac:dyDescent="0.25">
      <c r="C44" s="38"/>
      <c r="E44" s="38"/>
      <c r="P44" s="38"/>
      <c r="R44" s="38"/>
      <c r="AC44" s="38"/>
      <c r="AE44" s="38"/>
    </row>
    <row r="45" spans="3:31" hidden="1" x14ac:dyDescent="0.25">
      <c r="C45" s="38"/>
      <c r="E45" s="38"/>
      <c r="P45" s="38"/>
      <c r="R45" s="38"/>
      <c r="AC45" s="38"/>
      <c r="AE45" s="38"/>
    </row>
    <row r="46" spans="3:31" hidden="1" x14ac:dyDescent="0.25">
      <c r="C46" s="38"/>
      <c r="E46" s="38"/>
      <c r="P46" s="38"/>
      <c r="R46" s="38"/>
      <c r="AC46" s="38"/>
      <c r="AE46" s="38"/>
    </row>
    <row r="47" spans="3:31" hidden="1" x14ac:dyDescent="0.25">
      <c r="C47" s="38"/>
      <c r="E47" s="38"/>
      <c r="P47" s="38"/>
      <c r="R47" s="38"/>
      <c r="AC47" s="38"/>
      <c r="AE47" s="38"/>
    </row>
    <row r="48" spans="3:31" hidden="1" x14ac:dyDescent="0.25">
      <c r="C48" s="38"/>
      <c r="E48" s="38"/>
      <c r="P48" s="38"/>
      <c r="R48" s="38"/>
      <c r="AC48" s="38"/>
      <c r="AE48" s="38"/>
    </row>
    <row r="49" spans="3:31" hidden="1" x14ac:dyDescent="0.25">
      <c r="C49" s="38"/>
      <c r="E49" s="38"/>
      <c r="P49" s="38"/>
      <c r="R49" s="38"/>
      <c r="AC49" s="38"/>
      <c r="AE49" s="38"/>
    </row>
    <row r="50" spans="3:31" hidden="1" x14ac:dyDescent="0.25">
      <c r="C50" s="38"/>
      <c r="E50" s="38"/>
      <c r="P50" s="38"/>
      <c r="R50" s="38"/>
      <c r="AC50" s="38"/>
      <c r="AE50" s="38"/>
    </row>
    <row r="51" spans="3:31" hidden="1" x14ac:dyDescent="0.25">
      <c r="C51" s="38"/>
      <c r="E51" s="38"/>
      <c r="P51" s="38"/>
      <c r="R51" s="38"/>
      <c r="AC51" s="38"/>
      <c r="AE51" s="38"/>
    </row>
    <row r="52" spans="3:31" hidden="1" x14ac:dyDescent="0.25">
      <c r="C52" s="38"/>
      <c r="E52" s="38"/>
      <c r="P52" s="38"/>
      <c r="R52" s="38"/>
      <c r="AC52" s="38"/>
      <c r="AE52" s="38"/>
    </row>
    <row r="53" spans="3:31" hidden="1" x14ac:dyDescent="0.25">
      <c r="C53" s="38"/>
      <c r="E53" s="38"/>
      <c r="P53" s="38"/>
      <c r="R53" s="38"/>
      <c r="AC53" s="38"/>
      <c r="AE53" s="38"/>
    </row>
    <row r="54" spans="3:31" hidden="1" x14ac:dyDescent="0.25">
      <c r="C54" s="38"/>
      <c r="E54" s="38"/>
      <c r="P54" s="38"/>
      <c r="R54" s="38"/>
      <c r="AC54" s="38"/>
      <c r="AE54" s="38"/>
    </row>
    <row r="55" spans="3:31" hidden="1" x14ac:dyDescent="0.25">
      <c r="C55" s="38"/>
      <c r="E55" s="38"/>
      <c r="P55" s="38"/>
      <c r="R55" s="38"/>
      <c r="AC55" s="38"/>
      <c r="AE55" s="38"/>
    </row>
    <row r="56" spans="3:31" hidden="1" x14ac:dyDescent="0.25">
      <c r="C56" s="38"/>
      <c r="E56" s="38"/>
      <c r="P56" s="38"/>
      <c r="R56" s="38"/>
      <c r="AC56" s="38"/>
      <c r="AE56" s="38"/>
    </row>
    <row r="57" spans="3:31" hidden="1" x14ac:dyDescent="0.25">
      <c r="C57" s="38"/>
      <c r="E57" s="38"/>
      <c r="P57" s="38"/>
      <c r="R57" s="38"/>
      <c r="AC57" s="38"/>
      <c r="AE57" s="38"/>
    </row>
    <row r="58" spans="3:31" hidden="1" x14ac:dyDescent="0.25">
      <c r="C58" s="38"/>
      <c r="E58" s="38"/>
      <c r="P58" s="38"/>
      <c r="R58" s="38"/>
      <c r="AC58" s="38"/>
      <c r="AE58" s="38"/>
    </row>
    <row r="59" spans="3:31" hidden="1" x14ac:dyDescent="0.25">
      <c r="C59" s="38"/>
      <c r="E59" s="38"/>
      <c r="P59" s="38"/>
      <c r="R59" s="38"/>
      <c r="AC59" s="38"/>
      <c r="AE59" s="38"/>
    </row>
    <row r="60" spans="3:31" x14ac:dyDescent="0.25">
      <c r="C60" s="38"/>
      <c r="E60" s="38"/>
      <c r="P60" s="38"/>
      <c r="R60" s="38"/>
      <c r="AC60" s="38"/>
      <c r="AE60" s="38"/>
    </row>
    <row r="61" spans="3:31" x14ac:dyDescent="0.25">
      <c r="C61" s="38"/>
      <c r="E61" s="38"/>
      <c r="P61" s="38"/>
      <c r="R61" s="38"/>
      <c r="AC61" s="38"/>
      <c r="AE61" s="38"/>
    </row>
    <row r="62" spans="3:31" x14ac:dyDescent="0.25">
      <c r="C62" s="38"/>
      <c r="E62" s="38"/>
      <c r="P62" s="38"/>
      <c r="R62" s="38"/>
      <c r="AC62" s="38"/>
      <c r="AE62" s="38"/>
    </row>
    <row r="63" spans="3:31" x14ac:dyDescent="0.25">
      <c r="C63" s="38"/>
      <c r="E63" s="38"/>
      <c r="P63" s="38"/>
      <c r="R63" s="38"/>
      <c r="AC63" s="38"/>
      <c r="AE63" s="38"/>
    </row>
    <row r="64" spans="3:31" x14ac:dyDescent="0.25">
      <c r="C64" s="38"/>
      <c r="E64" s="38"/>
      <c r="P64" s="38"/>
      <c r="R64" s="38"/>
      <c r="AC64" s="38"/>
      <c r="AE64" s="38"/>
    </row>
    <row r="65" spans="3:31" x14ac:dyDescent="0.25">
      <c r="C65" s="38"/>
      <c r="E65" s="38"/>
      <c r="P65" s="38"/>
      <c r="R65" s="38"/>
      <c r="AC65" s="38"/>
      <c r="AE65" s="38"/>
    </row>
    <row r="66" spans="3:31" x14ac:dyDescent="0.25">
      <c r="C66" s="38"/>
      <c r="E66" s="38"/>
      <c r="P66" s="38"/>
      <c r="R66" s="38"/>
      <c r="AC66" s="38"/>
      <c r="AE66" s="38"/>
    </row>
    <row r="67" spans="3:31" x14ac:dyDescent="0.25">
      <c r="C67" s="38"/>
      <c r="E67" s="38"/>
      <c r="P67" s="38"/>
      <c r="R67" s="38"/>
      <c r="AC67" s="38"/>
      <c r="AE67" s="38"/>
    </row>
    <row r="68" spans="3:31" x14ac:dyDescent="0.25">
      <c r="C68" s="38"/>
      <c r="E68" s="38"/>
      <c r="P68" s="38"/>
      <c r="R68" s="38"/>
      <c r="AC68" s="38"/>
      <c r="AE68" s="38"/>
    </row>
    <row r="69" spans="3:31" s="30" customFormat="1" x14ac:dyDescent="0.25">
      <c r="C69" s="79"/>
      <c r="E69" s="79"/>
      <c r="P69" s="79"/>
      <c r="R69" s="79"/>
      <c r="AC69" s="79"/>
      <c r="AE69" s="79"/>
    </row>
    <row r="70" spans="3:31" x14ac:dyDescent="0.25">
      <c r="C70" s="38"/>
      <c r="E70" s="38"/>
      <c r="P70" s="38"/>
      <c r="R70" s="38"/>
      <c r="AC70" s="38"/>
      <c r="AE70" s="38"/>
    </row>
    <row r="71" spans="3:31" x14ac:dyDescent="0.25">
      <c r="C71" s="38"/>
      <c r="E71" s="38"/>
      <c r="P71" s="38"/>
      <c r="R71" s="38"/>
      <c r="AC71" s="38"/>
      <c r="AE71" s="38"/>
    </row>
    <row r="72" spans="3:31" x14ac:dyDescent="0.25">
      <c r="C72" s="38"/>
      <c r="E72" s="38"/>
      <c r="P72" s="38"/>
      <c r="R72" s="38"/>
      <c r="AC72" s="38"/>
      <c r="AE72" s="38"/>
    </row>
    <row r="73" spans="3:31" x14ac:dyDescent="0.25">
      <c r="C73" s="38"/>
      <c r="E73" s="38"/>
      <c r="P73" s="38"/>
      <c r="R73" s="38"/>
      <c r="AC73" s="38"/>
      <c r="AE73" s="38"/>
    </row>
    <row r="74" spans="3:31" x14ac:dyDescent="0.25">
      <c r="C74" s="38"/>
      <c r="E74" s="38"/>
      <c r="P74" s="38"/>
      <c r="R74" s="38"/>
      <c r="AC74" s="38"/>
      <c r="AE74" s="38"/>
    </row>
    <row r="75" spans="3:31" x14ac:dyDescent="0.25">
      <c r="C75" s="38"/>
      <c r="E75" s="38"/>
      <c r="P75" s="38"/>
      <c r="R75" s="38"/>
      <c r="AC75" s="38"/>
      <c r="AE75" s="38"/>
    </row>
    <row r="76" spans="3:31" x14ac:dyDescent="0.25">
      <c r="C76" s="38"/>
      <c r="E76" s="38"/>
      <c r="P76" s="38"/>
      <c r="R76" s="38"/>
      <c r="AC76" s="38"/>
      <c r="AE76" s="38"/>
    </row>
    <row r="77" spans="3:31" x14ac:dyDescent="0.25">
      <c r="C77" s="38"/>
      <c r="E77" s="38"/>
      <c r="P77" s="38"/>
      <c r="R77" s="38"/>
      <c r="AC77" s="38"/>
      <c r="AE77" s="38"/>
    </row>
    <row r="78" spans="3:31" x14ac:dyDescent="0.25">
      <c r="C78" s="38"/>
      <c r="E78" s="38"/>
      <c r="P78" s="38"/>
      <c r="R78" s="38"/>
      <c r="AC78" s="38"/>
      <c r="AE78" s="38"/>
    </row>
    <row r="79" spans="3:31" x14ac:dyDescent="0.25">
      <c r="C79" s="38"/>
      <c r="E79" s="38"/>
      <c r="P79" s="38"/>
      <c r="R79" s="38"/>
      <c r="AC79" s="38"/>
      <c r="AE79" s="38"/>
    </row>
    <row r="80" spans="3:31" x14ac:dyDescent="0.25">
      <c r="C80" s="38"/>
      <c r="E80" s="38"/>
      <c r="P80" s="38"/>
      <c r="R80" s="38"/>
      <c r="AC80" s="38"/>
      <c r="AE80" s="38"/>
    </row>
    <row r="81" spans="3:31" x14ac:dyDescent="0.25">
      <c r="C81" s="38"/>
      <c r="E81" s="38"/>
      <c r="P81" s="38"/>
      <c r="R81" s="38"/>
      <c r="AC81" s="38"/>
      <c r="AE81" s="38"/>
    </row>
    <row r="82" spans="3:31" x14ac:dyDescent="0.25">
      <c r="C82" s="38"/>
      <c r="E82" s="38"/>
      <c r="P82" s="38"/>
      <c r="R82" s="38"/>
      <c r="AC82" s="38"/>
      <c r="AE82" s="38"/>
    </row>
    <row r="83" spans="3:31" x14ac:dyDescent="0.25">
      <c r="C83" s="38"/>
      <c r="E83" s="38"/>
      <c r="P83" s="38"/>
      <c r="R83" s="38"/>
      <c r="AC83" s="38"/>
      <c r="AE83" s="38"/>
    </row>
    <row r="84" spans="3:31" x14ac:dyDescent="0.25">
      <c r="C84" s="38"/>
      <c r="E84" s="38"/>
      <c r="P84" s="38"/>
      <c r="R84" s="38"/>
      <c r="AC84" s="38"/>
      <c r="AE84" s="38"/>
    </row>
    <row r="85" spans="3:31" x14ac:dyDescent="0.25">
      <c r="C85" s="38"/>
      <c r="E85" s="38"/>
      <c r="P85" s="38"/>
      <c r="R85" s="38"/>
      <c r="AC85" s="38"/>
      <c r="AE85" s="38"/>
    </row>
    <row r="86" spans="3:31" x14ac:dyDescent="0.25">
      <c r="C86" s="38"/>
      <c r="E86" s="38"/>
      <c r="P86" s="38"/>
      <c r="R86" s="38"/>
      <c r="AC86" s="38"/>
      <c r="AE86" s="38"/>
    </row>
    <row r="87" spans="3:31" x14ac:dyDescent="0.25">
      <c r="C87" s="38"/>
      <c r="E87" s="38"/>
      <c r="P87" s="38"/>
      <c r="R87" s="38"/>
      <c r="AC87" s="38"/>
      <c r="AE87" s="38"/>
    </row>
    <row r="88" spans="3:31" x14ac:dyDescent="0.25">
      <c r="C88" s="38"/>
      <c r="E88" s="38"/>
      <c r="P88" s="38"/>
      <c r="R88" s="38"/>
      <c r="AC88" s="38"/>
      <c r="AE88" s="38"/>
    </row>
    <row r="89" spans="3:31" x14ac:dyDescent="0.25">
      <c r="C89" s="38"/>
      <c r="E89" s="38"/>
      <c r="P89" s="38"/>
      <c r="R89" s="38"/>
      <c r="AC89" s="38"/>
      <c r="AE89" s="38"/>
    </row>
    <row r="90" spans="3:31" x14ac:dyDescent="0.25">
      <c r="C90" s="38"/>
      <c r="E90" s="38"/>
      <c r="P90" s="38"/>
      <c r="R90" s="38"/>
      <c r="AC90" s="38"/>
      <c r="AE90" s="38"/>
    </row>
    <row r="91" spans="3:31" x14ac:dyDescent="0.25">
      <c r="C91" s="38"/>
      <c r="E91" s="38"/>
      <c r="P91" s="38"/>
      <c r="R91" s="38"/>
      <c r="AC91" s="38"/>
      <c r="AE91" s="38"/>
    </row>
    <row r="92" spans="3:31" x14ac:dyDescent="0.25">
      <c r="C92" s="38"/>
      <c r="E92" s="38"/>
      <c r="P92" s="38"/>
      <c r="R92" s="38"/>
      <c r="AC92" s="38"/>
      <c r="AE92" s="38"/>
    </row>
    <row r="93" spans="3:31" x14ac:dyDescent="0.25">
      <c r="C93" s="38"/>
      <c r="E93" s="38"/>
      <c r="P93" s="38"/>
      <c r="R93" s="38"/>
      <c r="AC93" s="38"/>
      <c r="AE93" s="38"/>
    </row>
    <row r="94" spans="3:31" x14ac:dyDescent="0.25">
      <c r="C94" s="38"/>
      <c r="E94" s="38"/>
      <c r="P94" s="38"/>
      <c r="R94" s="38"/>
      <c r="AC94" s="38"/>
      <c r="AE94" s="38"/>
    </row>
    <row r="95" spans="3:31" x14ac:dyDescent="0.25">
      <c r="C95" s="38"/>
      <c r="E95" s="38"/>
      <c r="P95" s="38"/>
      <c r="R95" s="38"/>
      <c r="AC95" s="38"/>
      <c r="AE95" s="38"/>
    </row>
    <row r="96" spans="3:31" x14ac:dyDescent="0.25">
      <c r="C96" s="38"/>
      <c r="E96" s="38"/>
      <c r="P96" s="38"/>
      <c r="R96" s="38"/>
      <c r="AC96" s="38"/>
      <c r="AE96" s="38"/>
    </row>
    <row r="97" spans="3:31" x14ac:dyDescent="0.25">
      <c r="C97" s="38"/>
      <c r="E97" s="38"/>
      <c r="P97" s="38"/>
      <c r="R97" s="38"/>
      <c r="AC97" s="38"/>
      <c r="AE97" s="38"/>
    </row>
    <row r="98" spans="3:31" x14ac:dyDescent="0.25">
      <c r="C98" s="38"/>
      <c r="E98" s="38"/>
      <c r="P98" s="38"/>
      <c r="R98" s="38"/>
      <c r="AC98" s="38"/>
      <c r="AE98" s="38"/>
    </row>
    <row r="99" spans="3:31" x14ac:dyDescent="0.25">
      <c r="C99" s="38"/>
      <c r="E99" s="38"/>
      <c r="P99" s="38"/>
      <c r="R99" s="38"/>
      <c r="AC99" s="38"/>
      <c r="AE99" s="38"/>
    </row>
    <row r="100" spans="3:31" x14ac:dyDescent="0.25">
      <c r="C100" s="38"/>
      <c r="E100" s="38"/>
      <c r="P100" s="38"/>
      <c r="R100" s="38"/>
      <c r="AC100" s="38"/>
      <c r="AE100" s="38"/>
    </row>
    <row r="101" spans="3:31" x14ac:dyDescent="0.25">
      <c r="C101" s="38"/>
      <c r="E101" s="38"/>
      <c r="P101" s="38"/>
      <c r="R101" s="38"/>
      <c r="AC101" s="38"/>
      <c r="AE101" s="38"/>
    </row>
    <row r="102" spans="3:31" x14ac:dyDescent="0.25">
      <c r="C102" s="38"/>
      <c r="E102" s="38"/>
      <c r="P102" s="38"/>
      <c r="R102" s="38"/>
      <c r="AC102" s="38"/>
      <c r="AE102" s="38"/>
    </row>
    <row r="103" spans="3:31" x14ac:dyDescent="0.25">
      <c r="C103" s="38"/>
      <c r="E103" s="38"/>
      <c r="P103" s="38"/>
      <c r="R103" s="38"/>
      <c r="AC103" s="38"/>
      <c r="AE103" s="38"/>
    </row>
    <row r="104" spans="3:31" x14ac:dyDescent="0.25">
      <c r="C104" s="38"/>
      <c r="E104" s="38"/>
      <c r="P104" s="38"/>
      <c r="R104" s="38"/>
      <c r="AC104" s="38"/>
      <c r="AE104" s="38"/>
    </row>
    <row r="105" spans="3:31" x14ac:dyDescent="0.25">
      <c r="C105" s="38"/>
      <c r="E105" s="38"/>
      <c r="P105" s="38"/>
      <c r="R105" s="38"/>
      <c r="AC105" s="38"/>
      <c r="AE105" s="38"/>
    </row>
    <row r="106" spans="3:31" x14ac:dyDescent="0.25">
      <c r="C106" s="38"/>
      <c r="E106" s="38"/>
      <c r="P106" s="38"/>
      <c r="R106" s="38"/>
      <c r="AC106" s="38"/>
      <c r="AE106" s="38"/>
    </row>
    <row r="107" spans="3:31" x14ac:dyDescent="0.25">
      <c r="C107" s="38"/>
      <c r="E107" s="38"/>
      <c r="P107" s="38"/>
      <c r="R107" s="38"/>
      <c r="AC107" s="38"/>
      <c r="AE107" s="38"/>
    </row>
    <row r="108" spans="3:31" x14ac:dyDescent="0.25">
      <c r="C108" s="38"/>
      <c r="E108" s="38"/>
      <c r="P108" s="38"/>
      <c r="R108" s="38"/>
      <c r="AC108" s="38"/>
      <c r="AE108" s="38"/>
    </row>
    <row r="109" spans="3:31" x14ac:dyDescent="0.25">
      <c r="C109" s="38"/>
      <c r="E109" s="38"/>
      <c r="P109" s="38"/>
      <c r="R109" s="38"/>
      <c r="AC109" s="38"/>
      <c r="AE109" s="38"/>
    </row>
    <row r="110" spans="3:31" x14ac:dyDescent="0.25">
      <c r="C110" s="38"/>
      <c r="E110" s="38"/>
      <c r="P110" s="38"/>
      <c r="R110" s="38"/>
      <c r="AC110" s="38"/>
      <c r="AE110" s="38"/>
    </row>
    <row r="111" spans="3:31" x14ac:dyDescent="0.25">
      <c r="C111" s="38"/>
      <c r="E111" s="38"/>
      <c r="P111" s="38"/>
      <c r="R111" s="38"/>
      <c r="AC111" s="38"/>
      <c r="AE111" s="38"/>
    </row>
    <row r="112" spans="3:31" x14ac:dyDescent="0.25">
      <c r="C112" s="38"/>
      <c r="E112" s="38"/>
      <c r="P112" s="38"/>
      <c r="R112" s="38"/>
      <c r="AC112" s="38"/>
      <c r="AE112" s="38"/>
    </row>
    <row r="113" spans="3:31" x14ac:dyDescent="0.25">
      <c r="C113" s="38"/>
      <c r="E113" s="38"/>
      <c r="P113" s="38"/>
      <c r="R113" s="38"/>
      <c r="AC113" s="38"/>
      <c r="AE113" s="38"/>
    </row>
    <row r="114" spans="3:31" x14ac:dyDescent="0.25">
      <c r="C114" s="38"/>
      <c r="E114" s="38"/>
      <c r="P114" s="38"/>
      <c r="R114" s="38"/>
      <c r="AC114" s="38"/>
      <c r="AE114" s="38"/>
    </row>
    <row r="115" spans="3:31" x14ac:dyDescent="0.25">
      <c r="C115" s="38"/>
      <c r="E115" s="38"/>
      <c r="P115" s="38"/>
      <c r="R115" s="38"/>
      <c r="AC115" s="38"/>
      <c r="AE115" s="38"/>
    </row>
    <row r="116" spans="3:31" x14ac:dyDescent="0.25">
      <c r="C116" s="38"/>
      <c r="E116" s="38"/>
      <c r="P116" s="38"/>
      <c r="R116" s="38"/>
      <c r="AC116" s="38"/>
      <c r="AE116" s="38"/>
    </row>
    <row r="117" spans="3:31" x14ac:dyDescent="0.25">
      <c r="C117" s="38"/>
      <c r="E117" s="38"/>
      <c r="P117" s="38"/>
      <c r="R117" s="38"/>
      <c r="AC117" s="38"/>
      <c r="AE117" s="38"/>
    </row>
    <row r="118" spans="3:31" x14ac:dyDescent="0.25">
      <c r="C118" s="38"/>
      <c r="E118" s="38"/>
      <c r="P118" s="38"/>
      <c r="R118" s="38"/>
      <c r="AC118" s="38"/>
      <c r="AE118" s="38"/>
    </row>
    <row r="119" spans="3:31" x14ac:dyDescent="0.25">
      <c r="C119" s="38"/>
      <c r="E119" s="38"/>
      <c r="P119" s="38"/>
      <c r="R119" s="38"/>
      <c r="AC119" s="38"/>
      <c r="AE119" s="38"/>
    </row>
    <row r="120" spans="3:31" x14ac:dyDescent="0.25">
      <c r="C120" s="38"/>
      <c r="E120" s="38"/>
      <c r="P120" s="38"/>
      <c r="R120" s="38"/>
      <c r="AC120" s="38"/>
      <c r="AE120" s="38"/>
    </row>
    <row r="121" spans="3:31" x14ac:dyDescent="0.25">
      <c r="C121" s="38"/>
      <c r="E121" s="38"/>
      <c r="P121" s="38"/>
      <c r="R121" s="38"/>
      <c r="AC121" s="38"/>
      <c r="AE121" s="38"/>
    </row>
    <row r="122" spans="3:31" x14ac:dyDescent="0.25">
      <c r="C122" s="38"/>
      <c r="E122" s="38"/>
      <c r="P122" s="38"/>
      <c r="R122" s="38"/>
      <c r="AC122" s="38"/>
      <c r="AE122" s="38"/>
    </row>
    <row r="123" spans="3:31" x14ac:dyDescent="0.25">
      <c r="C123" s="38"/>
      <c r="E123" s="38"/>
      <c r="P123" s="38"/>
      <c r="R123" s="38"/>
      <c r="AC123" s="38"/>
      <c r="AE123" s="38"/>
    </row>
    <row r="124" spans="3:31" x14ac:dyDescent="0.25">
      <c r="C124" s="38"/>
      <c r="E124" s="38"/>
      <c r="P124" s="38"/>
      <c r="R124" s="38"/>
      <c r="AC124" s="38"/>
      <c r="AE124" s="38"/>
    </row>
    <row r="125" spans="3:31" x14ac:dyDescent="0.25">
      <c r="C125" s="38"/>
      <c r="E125" s="38"/>
      <c r="P125" s="38"/>
      <c r="R125" s="38"/>
      <c r="AC125" s="38"/>
      <c r="AE125" s="38"/>
    </row>
    <row r="126" spans="3:31" x14ac:dyDescent="0.25">
      <c r="C126" s="38"/>
      <c r="E126" s="38"/>
      <c r="P126" s="38"/>
      <c r="R126" s="38"/>
      <c r="AC126" s="38"/>
      <c r="AE126" s="38"/>
    </row>
    <row r="127" spans="3:31" x14ac:dyDescent="0.25">
      <c r="C127" s="38"/>
      <c r="E127" s="38"/>
      <c r="P127" s="38"/>
      <c r="R127" s="38"/>
      <c r="AC127" s="38"/>
      <c r="AE127" s="38"/>
    </row>
    <row r="128" spans="3:31" x14ac:dyDescent="0.25">
      <c r="C128" s="38"/>
      <c r="E128" s="38"/>
      <c r="P128" s="38"/>
      <c r="R128" s="38"/>
      <c r="AC128" s="38"/>
      <c r="AE128" s="38"/>
    </row>
    <row r="129" spans="3:31" x14ac:dyDescent="0.25">
      <c r="C129" s="38"/>
      <c r="E129" s="38"/>
      <c r="P129" s="38"/>
      <c r="R129" s="38"/>
      <c r="AC129" s="38"/>
      <c r="AE129" s="38"/>
    </row>
    <row r="130" spans="3:31" x14ac:dyDescent="0.25">
      <c r="C130" s="38"/>
      <c r="E130" s="38"/>
      <c r="P130" s="38"/>
      <c r="R130" s="38"/>
      <c r="AC130" s="38"/>
      <c r="AE130" s="38"/>
    </row>
    <row r="131" spans="3:31" x14ac:dyDescent="0.25">
      <c r="C131" s="38"/>
      <c r="E131" s="38"/>
      <c r="P131" s="38"/>
      <c r="R131" s="38"/>
      <c r="AC131" s="38"/>
      <c r="AE131" s="38"/>
    </row>
    <row r="132" spans="3:31" x14ac:dyDescent="0.25">
      <c r="C132" s="38"/>
      <c r="E132" s="38"/>
      <c r="P132" s="38"/>
      <c r="R132" s="38"/>
      <c r="AC132" s="38"/>
      <c r="AE132" s="38"/>
    </row>
    <row r="133" spans="3:31" x14ac:dyDescent="0.25">
      <c r="C133" s="38"/>
      <c r="E133" s="38"/>
      <c r="P133" s="38"/>
      <c r="R133" s="38"/>
      <c r="AC133" s="38"/>
      <c r="AE133" s="38"/>
    </row>
    <row r="134" spans="3:31" x14ac:dyDescent="0.25">
      <c r="C134" s="38"/>
      <c r="E134" s="38"/>
      <c r="P134" s="38"/>
      <c r="R134" s="38"/>
      <c r="AC134" s="38"/>
      <c r="AE134" s="38"/>
    </row>
    <row r="135" spans="3:31" x14ac:dyDescent="0.25">
      <c r="C135" s="38"/>
      <c r="E135" s="38"/>
      <c r="P135" s="38"/>
      <c r="R135" s="38"/>
      <c r="AC135" s="38"/>
      <c r="AE135" s="38"/>
    </row>
    <row r="136" spans="3:31" x14ac:dyDescent="0.25">
      <c r="C136" s="38"/>
      <c r="E136" s="38"/>
      <c r="P136" s="38"/>
      <c r="R136" s="38"/>
      <c r="AC136" s="38"/>
      <c r="AE136" s="38"/>
    </row>
    <row r="137" spans="3:31" x14ac:dyDescent="0.25">
      <c r="C137" s="38"/>
      <c r="E137" s="38"/>
      <c r="P137" s="38"/>
      <c r="R137" s="38"/>
      <c r="AC137" s="38"/>
      <c r="AE137" s="38"/>
    </row>
    <row r="138" spans="3:31" x14ac:dyDescent="0.25">
      <c r="C138" s="38"/>
      <c r="E138" s="38"/>
      <c r="P138" s="38"/>
      <c r="R138" s="38"/>
      <c r="AC138" s="38"/>
      <c r="AE138" s="38"/>
    </row>
    <row r="139" spans="3:31" x14ac:dyDescent="0.25">
      <c r="C139" s="38"/>
      <c r="E139" s="38"/>
      <c r="P139" s="38"/>
      <c r="R139" s="38"/>
      <c r="AC139" s="38"/>
      <c r="AE139" s="38"/>
    </row>
    <row r="140" spans="3:31" x14ac:dyDescent="0.25">
      <c r="C140" s="38"/>
      <c r="E140" s="38"/>
      <c r="P140" s="38"/>
      <c r="R140" s="38"/>
      <c r="AC140" s="38"/>
      <c r="AE140" s="38"/>
    </row>
    <row r="141" spans="3:31" x14ac:dyDescent="0.25">
      <c r="C141" s="38"/>
      <c r="E141" s="38"/>
      <c r="P141" s="38"/>
      <c r="R141" s="38"/>
      <c r="AC141" s="38"/>
      <c r="AE141" s="38"/>
    </row>
    <row r="142" spans="3:31" x14ac:dyDescent="0.25">
      <c r="C142" s="38"/>
      <c r="E142" s="38"/>
      <c r="P142" s="38"/>
      <c r="R142" s="38"/>
      <c r="AC142" s="38"/>
      <c r="AE142" s="38"/>
    </row>
    <row r="143" spans="3:31" x14ac:dyDescent="0.25">
      <c r="C143" s="38"/>
      <c r="E143" s="38"/>
      <c r="P143" s="38"/>
      <c r="R143" s="38"/>
      <c r="AC143" s="38"/>
      <c r="AE143" s="38"/>
    </row>
    <row r="144" spans="3:31" x14ac:dyDescent="0.25">
      <c r="C144" s="38"/>
      <c r="E144" s="38"/>
      <c r="P144" s="38"/>
      <c r="R144" s="38"/>
      <c r="AC144" s="38"/>
      <c r="AE144" s="38"/>
    </row>
    <row r="145" spans="3:31" x14ac:dyDescent="0.25">
      <c r="C145" s="38"/>
      <c r="E145" s="38"/>
      <c r="P145" s="38"/>
      <c r="R145" s="38"/>
      <c r="AC145" s="38"/>
      <c r="AE145" s="38"/>
    </row>
    <row r="146" spans="3:31" x14ac:dyDescent="0.25">
      <c r="C146" s="38"/>
      <c r="E146" s="38"/>
      <c r="P146" s="38"/>
      <c r="R146" s="38"/>
      <c r="AC146" s="38"/>
      <c r="AE146" s="38"/>
    </row>
    <row r="147" spans="3:31" x14ac:dyDescent="0.25">
      <c r="C147" s="38"/>
      <c r="E147" s="38"/>
      <c r="P147" s="38"/>
      <c r="R147" s="38"/>
      <c r="AC147" s="38"/>
      <c r="AE147" s="38"/>
    </row>
    <row r="148" spans="3:31" x14ac:dyDescent="0.25">
      <c r="C148" s="38"/>
      <c r="E148" s="38"/>
      <c r="P148" s="38"/>
      <c r="R148" s="38"/>
      <c r="AC148" s="38"/>
      <c r="AE148" s="38"/>
    </row>
    <row r="149" spans="3:31" x14ac:dyDescent="0.25">
      <c r="C149" s="38"/>
      <c r="E149" s="38"/>
      <c r="P149" s="38"/>
      <c r="R149" s="38"/>
      <c r="AC149" s="38"/>
      <c r="AE149" s="38"/>
    </row>
    <row r="150" spans="3:31" x14ac:dyDescent="0.25">
      <c r="C150" s="38"/>
      <c r="E150" s="38"/>
      <c r="P150" s="38"/>
      <c r="R150" s="38"/>
      <c r="AC150" s="38"/>
      <c r="AE150" s="38"/>
    </row>
    <row r="151" spans="3:31" x14ac:dyDescent="0.25">
      <c r="C151" s="38"/>
      <c r="E151" s="38"/>
      <c r="P151" s="38"/>
      <c r="R151" s="38"/>
      <c r="AC151" s="38"/>
      <c r="AE151" s="38"/>
    </row>
    <row r="152" spans="3:31" x14ac:dyDescent="0.25">
      <c r="C152" s="38"/>
      <c r="E152" s="38"/>
      <c r="P152" s="38"/>
      <c r="R152" s="38"/>
      <c r="AC152" s="38"/>
      <c r="AE152" s="38"/>
    </row>
    <row r="153" spans="3:31" x14ac:dyDescent="0.25">
      <c r="C153" s="38"/>
      <c r="E153" s="38"/>
      <c r="P153" s="38"/>
      <c r="R153" s="38"/>
      <c r="AC153" s="38"/>
      <c r="AE153" s="38"/>
    </row>
    <row r="154" spans="3:31" x14ac:dyDescent="0.25">
      <c r="C154" s="38"/>
      <c r="E154" s="38"/>
      <c r="P154" s="38"/>
      <c r="R154" s="38"/>
      <c r="AC154" s="38"/>
      <c r="AE154" s="38"/>
    </row>
    <row r="155" spans="3:31" x14ac:dyDescent="0.25">
      <c r="C155" s="38"/>
      <c r="E155" s="38"/>
      <c r="P155" s="38"/>
      <c r="R155" s="38"/>
      <c r="AC155" s="38"/>
      <c r="AE155" s="38"/>
    </row>
    <row r="156" spans="3:31" x14ac:dyDescent="0.25">
      <c r="C156" s="38"/>
      <c r="E156" s="38"/>
      <c r="P156" s="38"/>
      <c r="R156" s="38"/>
      <c r="AC156" s="38"/>
      <c r="AE156" s="38"/>
    </row>
    <row r="157" spans="3:31" x14ac:dyDescent="0.25">
      <c r="C157" s="38"/>
      <c r="E157" s="38"/>
      <c r="P157" s="38"/>
      <c r="R157" s="38"/>
      <c r="AC157" s="38"/>
      <c r="AE157" s="38"/>
    </row>
    <row r="158" spans="3:31" x14ac:dyDescent="0.25">
      <c r="C158" s="38"/>
      <c r="E158" s="38"/>
      <c r="P158" s="38"/>
      <c r="R158" s="38"/>
      <c r="AC158" s="38"/>
      <c r="AE158" s="38"/>
    </row>
    <row r="159" spans="3:31" x14ac:dyDescent="0.25">
      <c r="C159" s="38"/>
      <c r="E159" s="38"/>
      <c r="P159" s="38"/>
      <c r="R159" s="38"/>
      <c r="AC159" s="38"/>
      <c r="AE159" s="38"/>
    </row>
    <row r="160" spans="3:31" x14ac:dyDescent="0.25">
      <c r="C160" s="38"/>
      <c r="E160" s="38"/>
      <c r="P160" s="38"/>
      <c r="R160" s="38"/>
      <c r="AC160" s="38"/>
      <c r="AE160" s="38"/>
    </row>
    <row r="161" spans="3:31" x14ac:dyDescent="0.25">
      <c r="C161" s="38"/>
      <c r="E161" s="38"/>
      <c r="P161" s="38"/>
      <c r="R161" s="38"/>
      <c r="AC161" s="38"/>
      <c r="AE161" s="38"/>
    </row>
    <row r="162" spans="3:31" x14ac:dyDescent="0.25">
      <c r="C162" s="38"/>
      <c r="E162" s="38"/>
      <c r="P162" s="38"/>
      <c r="R162" s="38"/>
      <c r="AC162" s="38"/>
      <c r="AE162" s="38"/>
    </row>
    <row r="163" spans="3:31" x14ac:dyDescent="0.25">
      <c r="C163" s="38"/>
      <c r="E163" s="38"/>
      <c r="P163" s="38"/>
      <c r="R163" s="38"/>
      <c r="AC163" s="38"/>
      <c r="AE163" s="38"/>
    </row>
    <row r="164" spans="3:31" x14ac:dyDescent="0.25">
      <c r="C164" s="38"/>
      <c r="E164" s="38"/>
      <c r="P164" s="38"/>
      <c r="R164" s="38"/>
      <c r="AC164" s="38"/>
      <c r="AE164" s="38"/>
    </row>
    <row r="165" spans="3:31" x14ac:dyDescent="0.25">
      <c r="C165" s="38"/>
      <c r="E165" s="38"/>
      <c r="P165" s="38"/>
      <c r="R165" s="38"/>
      <c r="AC165" s="38"/>
      <c r="AE165" s="38"/>
    </row>
    <row r="166" spans="3:31" x14ac:dyDescent="0.25">
      <c r="C166" s="38"/>
      <c r="E166" s="38"/>
      <c r="P166" s="38"/>
      <c r="R166" s="38"/>
      <c r="AC166" s="38"/>
      <c r="AE166" s="38"/>
    </row>
    <row r="167" spans="3:31" x14ac:dyDescent="0.25">
      <c r="C167" s="38"/>
      <c r="E167" s="38"/>
      <c r="P167" s="38"/>
      <c r="R167" s="38"/>
      <c r="AC167" s="38"/>
      <c r="AE167" s="38"/>
    </row>
    <row r="168" spans="3:31" x14ac:dyDescent="0.25">
      <c r="C168" s="38"/>
      <c r="E168" s="38"/>
      <c r="P168" s="38"/>
      <c r="R168" s="38"/>
      <c r="AC168" s="38"/>
      <c r="AE168" s="38"/>
    </row>
    <row r="169" spans="3:31" x14ac:dyDescent="0.25">
      <c r="C169" s="38"/>
      <c r="E169" s="38"/>
      <c r="P169" s="38"/>
      <c r="R169" s="38"/>
      <c r="AC169" s="38"/>
      <c r="AE169" s="38"/>
    </row>
    <row r="170" spans="3:31" x14ac:dyDescent="0.25">
      <c r="C170" s="38"/>
      <c r="E170" s="38"/>
      <c r="P170" s="38"/>
      <c r="R170" s="38"/>
      <c r="AC170" s="38"/>
      <c r="AE170" s="38"/>
    </row>
    <row r="171" spans="3:31" x14ac:dyDescent="0.25">
      <c r="C171" s="38"/>
      <c r="E171" s="38"/>
      <c r="P171" s="38"/>
      <c r="R171" s="38"/>
      <c r="AC171" s="38"/>
      <c r="AE171" s="38"/>
    </row>
    <row r="172" spans="3:31" x14ac:dyDescent="0.25">
      <c r="C172" s="38"/>
      <c r="E172" s="38"/>
      <c r="P172" s="38"/>
      <c r="R172" s="38"/>
      <c r="AC172" s="38"/>
      <c r="AE172" s="38"/>
    </row>
    <row r="173" spans="3:31" x14ac:dyDescent="0.25">
      <c r="C173" s="38"/>
      <c r="E173" s="38"/>
      <c r="P173" s="38"/>
      <c r="R173" s="38"/>
      <c r="AC173" s="38"/>
      <c r="AE173" s="38"/>
    </row>
    <row r="174" spans="3:31" x14ac:dyDescent="0.25">
      <c r="C174" s="38"/>
      <c r="E174" s="38"/>
      <c r="P174" s="38"/>
      <c r="R174" s="38"/>
      <c r="AC174" s="38"/>
      <c r="AE174" s="38"/>
    </row>
    <row r="175" spans="3:31" x14ac:dyDescent="0.25">
      <c r="C175" s="38"/>
      <c r="E175" s="38"/>
      <c r="P175" s="38"/>
      <c r="R175" s="38"/>
      <c r="AC175" s="38"/>
      <c r="AE175" s="38"/>
    </row>
    <row r="176" spans="3:31" x14ac:dyDescent="0.25">
      <c r="C176" s="38"/>
      <c r="E176" s="38"/>
      <c r="P176" s="38"/>
      <c r="R176" s="38"/>
      <c r="AC176" s="38"/>
      <c r="AE176" s="38"/>
    </row>
    <row r="177" spans="3:31" x14ac:dyDescent="0.25">
      <c r="C177" s="38"/>
      <c r="E177" s="38"/>
      <c r="P177" s="38"/>
      <c r="R177" s="38"/>
      <c r="AC177" s="38"/>
      <c r="AE177" s="38"/>
    </row>
    <row r="178" spans="3:31" x14ac:dyDescent="0.25">
      <c r="C178" s="38"/>
      <c r="E178" s="38"/>
      <c r="P178" s="38"/>
      <c r="R178" s="38"/>
      <c r="AC178" s="38"/>
      <c r="AE178" s="38"/>
    </row>
    <row r="179" spans="3:31" x14ac:dyDescent="0.25">
      <c r="C179" s="38"/>
      <c r="E179" s="38"/>
      <c r="P179" s="38"/>
      <c r="R179" s="38"/>
      <c r="AC179" s="38"/>
      <c r="AE179" s="38"/>
    </row>
    <row r="180" spans="3:31" x14ac:dyDescent="0.25">
      <c r="C180" s="38"/>
      <c r="E180" s="38"/>
      <c r="P180" s="38"/>
      <c r="R180" s="38"/>
      <c r="AC180" s="38"/>
      <c r="AE180" s="38"/>
    </row>
    <row r="181" spans="3:31" x14ac:dyDescent="0.25">
      <c r="C181" s="38"/>
      <c r="E181" s="38"/>
      <c r="P181" s="38"/>
      <c r="R181" s="38"/>
      <c r="AC181" s="38"/>
      <c r="AE181" s="38"/>
    </row>
    <row r="182" spans="3:31" x14ac:dyDescent="0.25">
      <c r="C182" s="38"/>
      <c r="E182" s="38"/>
      <c r="P182" s="38"/>
      <c r="R182" s="38"/>
      <c r="AC182" s="38"/>
      <c r="AE182" s="38"/>
    </row>
    <row r="183" spans="3:31" x14ac:dyDescent="0.25">
      <c r="C183" s="38"/>
      <c r="E183" s="38"/>
      <c r="P183" s="38"/>
      <c r="R183" s="38"/>
      <c r="AC183" s="38"/>
      <c r="AE183" s="38"/>
    </row>
    <row r="184" spans="3:31" x14ac:dyDescent="0.25">
      <c r="C184" s="38"/>
      <c r="E184" s="38"/>
      <c r="P184" s="38"/>
      <c r="R184" s="38"/>
      <c r="AC184" s="38"/>
      <c r="AE184" s="38"/>
    </row>
    <row r="185" spans="3:31" x14ac:dyDescent="0.25">
      <c r="C185" s="38"/>
      <c r="E185" s="38"/>
      <c r="P185" s="38"/>
      <c r="R185" s="38"/>
      <c r="AC185" s="38"/>
      <c r="AE185" s="38"/>
    </row>
    <row r="186" spans="3:31" x14ac:dyDescent="0.25">
      <c r="C186" s="38"/>
      <c r="E186" s="38"/>
      <c r="P186" s="38"/>
      <c r="R186" s="38"/>
      <c r="AC186" s="38"/>
      <c r="AE186" s="38"/>
    </row>
    <row r="187" spans="3:31" x14ac:dyDescent="0.25">
      <c r="C187" s="38"/>
      <c r="E187" s="38"/>
      <c r="P187" s="38"/>
      <c r="R187" s="38"/>
      <c r="AC187" s="38"/>
      <c r="AE187" s="38"/>
    </row>
    <row r="188" spans="3:31" x14ac:dyDescent="0.25">
      <c r="C188" s="38"/>
      <c r="E188" s="38"/>
      <c r="P188" s="38"/>
      <c r="R188" s="38"/>
      <c r="AC188" s="38"/>
      <c r="AE188" s="38"/>
    </row>
    <row r="189" spans="3:31" x14ac:dyDescent="0.25">
      <c r="C189" s="38"/>
      <c r="E189" s="38"/>
      <c r="P189" s="38"/>
      <c r="R189" s="38"/>
      <c r="AC189" s="38"/>
      <c r="AE189" s="38"/>
    </row>
    <row r="190" spans="3:31" x14ac:dyDescent="0.25">
      <c r="C190" s="38"/>
      <c r="E190" s="38"/>
      <c r="P190" s="38"/>
      <c r="R190" s="38"/>
      <c r="AC190" s="38"/>
      <c r="AE190" s="38"/>
    </row>
    <row r="191" spans="3:31" x14ac:dyDescent="0.25">
      <c r="C191" s="38"/>
      <c r="E191" s="38"/>
      <c r="P191" s="38"/>
      <c r="R191" s="38"/>
      <c r="AC191" s="38"/>
      <c r="AE191" s="38"/>
    </row>
    <row r="192" spans="3:31" x14ac:dyDescent="0.25">
      <c r="C192" s="38"/>
      <c r="E192" s="38"/>
      <c r="P192" s="38"/>
      <c r="R192" s="38"/>
      <c r="AC192" s="38"/>
      <c r="AE192" s="38"/>
    </row>
    <row r="193" spans="3:31" x14ac:dyDescent="0.25">
      <c r="C193" s="38"/>
      <c r="E193" s="38"/>
      <c r="P193" s="38"/>
      <c r="R193" s="38"/>
      <c r="AC193" s="38"/>
      <c r="AE193" s="38"/>
    </row>
    <row r="194" spans="3:31" x14ac:dyDescent="0.25">
      <c r="C194" s="38"/>
      <c r="E194" s="38"/>
      <c r="P194" s="38"/>
      <c r="R194" s="38"/>
      <c r="AC194" s="38"/>
      <c r="AE194" s="38"/>
    </row>
    <row r="195" spans="3:31" x14ac:dyDescent="0.25">
      <c r="C195" s="38"/>
      <c r="E195" s="38"/>
      <c r="P195" s="38"/>
      <c r="R195" s="38"/>
      <c r="AC195" s="38"/>
      <c r="AE195" s="38"/>
    </row>
    <row r="196" spans="3:31" x14ac:dyDescent="0.25">
      <c r="C196" s="38"/>
      <c r="E196" s="38"/>
      <c r="P196" s="38"/>
      <c r="R196" s="38"/>
      <c r="AC196" s="38"/>
      <c r="AE196" s="38"/>
    </row>
    <row r="197" spans="3:31" x14ac:dyDescent="0.25">
      <c r="C197" s="38"/>
      <c r="E197" s="38"/>
      <c r="P197" s="38"/>
      <c r="R197" s="38"/>
      <c r="AC197" s="38"/>
      <c r="AE197" s="38"/>
    </row>
    <row r="198" spans="3:31" x14ac:dyDescent="0.25">
      <c r="C198" s="38"/>
      <c r="E198" s="38"/>
      <c r="P198" s="38"/>
      <c r="R198" s="38"/>
      <c r="AC198" s="38"/>
      <c r="AE198" s="38"/>
    </row>
    <row r="199" spans="3:31" x14ac:dyDescent="0.25">
      <c r="C199" s="38"/>
      <c r="E199" s="38"/>
      <c r="P199" s="38"/>
      <c r="R199" s="38"/>
      <c r="AC199" s="38"/>
      <c r="AE199" s="38"/>
    </row>
    <row r="200" spans="3:31" x14ac:dyDescent="0.25">
      <c r="C200" s="38"/>
      <c r="E200" s="38"/>
      <c r="P200" s="38"/>
      <c r="R200" s="38"/>
      <c r="AC200" s="38"/>
      <c r="AE200" s="38"/>
    </row>
    <row r="201" spans="3:31" x14ac:dyDescent="0.25">
      <c r="C201" s="38"/>
      <c r="E201" s="38"/>
      <c r="P201" s="38"/>
      <c r="R201" s="38"/>
      <c r="AC201" s="38"/>
      <c r="AE201" s="38"/>
    </row>
    <row r="202" spans="3:31" x14ac:dyDescent="0.25">
      <c r="C202" s="38"/>
      <c r="E202" s="38"/>
      <c r="P202" s="38"/>
      <c r="R202" s="38"/>
      <c r="AC202" s="38"/>
      <c r="AE202" s="38"/>
    </row>
    <row r="203" spans="3:31" x14ac:dyDescent="0.25">
      <c r="C203" s="38"/>
      <c r="E203" s="38"/>
      <c r="P203" s="38"/>
      <c r="R203" s="38"/>
      <c r="AC203" s="38"/>
      <c r="AE203" s="38"/>
    </row>
    <row r="204" spans="3:31" x14ac:dyDescent="0.25">
      <c r="C204" s="38"/>
      <c r="E204" s="38"/>
      <c r="P204" s="38"/>
      <c r="R204" s="38"/>
      <c r="AC204" s="38"/>
      <c r="AE204" s="38"/>
    </row>
    <row r="205" spans="3:31" x14ac:dyDescent="0.25">
      <c r="C205" s="38"/>
      <c r="E205" s="38"/>
      <c r="P205" s="38"/>
      <c r="R205" s="38"/>
      <c r="AC205" s="38"/>
      <c r="AE205" s="38"/>
    </row>
    <row r="206" spans="3:31" x14ac:dyDescent="0.25">
      <c r="C206" s="38"/>
      <c r="E206" s="38"/>
      <c r="P206" s="38"/>
      <c r="R206" s="38"/>
      <c r="AC206" s="38"/>
      <c r="AE206" s="38"/>
    </row>
    <row r="207" spans="3:31" x14ac:dyDescent="0.25">
      <c r="C207" s="38"/>
      <c r="E207" s="38"/>
      <c r="P207" s="38"/>
      <c r="R207" s="38"/>
      <c r="AC207" s="38"/>
      <c r="AE207" s="38"/>
    </row>
    <row r="208" spans="3:31" x14ac:dyDescent="0.25">
      <c r="C208" s="38"/>
      <c r="E208" s="38"/>
      <c r="P208" s="38"/>
      <c r="R208" s="38"/>
      <c r="AC208" s="38"/>
      <c r="AE208" s="38"/>
    </row>
    <row r="209" spans="3:31" x14ac:dyDescent="0.25">
      <c r="C209" s="38"/>
      <c r="E209" s="38"/>
      <c r="P209" s="38"/>
      <c r="R209" s="38"/>
      <c r="AC209" s="38"/>
      <c r="AE209" s="38"/>
    </row>
    <row r="210" spans="3:31" x14ac:dyDescent="0.25">
      <c r="C210" s="38"/>
      <c r="E210" s="38"/>
      <c r="P210" s="38"/>
      <c r="R210" s="38"/>
      <c r="AC210" s="38"/>
      <c r="AE210" s="38"/>
    </row>
    <row r="211" spans="3:31" x14ac:dyDescent="0.25">
      <c r="C211" s="38"/>
      <c r="E211" s="38"/>
      <c r="P211" s="38"/>
      <c r="R211" s="38"/>
      <c r="AC211" s="38"/>
      <c r="AE211" s="38"/>
    </row>
    <row r="212" spans="3:31" x14ac:dyDescent="0.25">
      <c r="C212" s="38"/>
      <c r="E212" s="38"/>
      <c r="P212" s="38"/>
      <c r="R212" s="38"/>
      <c r="AC212" s="38"/>
      <c r="AE212" s="38"/>
    </row>
    <row r="213" spans="3:31" x14ac:dyDescent="0.25">
      <c r="C213" s="38"/>
      <c r="E213" s="38"/>
      <c r="P213" s="38"/>
      <c r="R213" s="38"/>
      <c r="AC213" s="38"/>
      <c r="AE213" s="38"/>
    </row>
    <row r="214" spans="3:31" x14ac:dyDescent="0.25">
      <c r="C214" s="38"/>
      <c r="E214" s="38"/>
      <c r="P214" s="38"/>
      <c r="R214" s="38"/>
      <c r="AC214" s="38"/>
      <c r="AE214" s="38"/>
    </row>
    <row r="215" spans="3:31" x14ac:dyDescent="0.25">
      <c r="C215" s="38"/>
      <c r="E215" s="38"/>
      <c r="P215" s="38"/>
      <c r="R215" s="38"/>
      <c r="AC215" s="38"/>
      <c r="AE215" s="38"/>
    </row>
    <row r="216" spans="3:31" x14ac:dyDescent="0.25">
      <c r="C216" s="38"/>
      <c r="E216" s="38"/>
      <c r="P216" s="38"/>
      <c r="R216" s="38"/>
      <c r="AC216" s="38"/>
      <c r="AE21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7238-C670-4A50-A181-672AAF8CCAEA}">
  <dimension ref="F1:BA216"/>
  <sheetViews>
    <sheetView workbookViewId="0">
      <selection sqref="A1:XFD1048576"/>
    </sheetView>
  </sheetViews>
  <sheetFormatPr baseColWidth="10" defaultRowHeight="15" x14ac:dyDescent="0.25"/>
  <cols>
    <col min="16" max="16" width="3.28515625" style="80" customWidth="1"/>
    <col min="29" max="29" width="3.28515625" style="78" customWidth="1"/>
    <col min="42" max="42" width="5" style="78" customWidth="1"/>
  </cols>
  <sheetData>
    <row r="1" spans="6:53" x14ac:dyDescent="0.25">
      <c r="F1" s="37"/>
      <c r="S1" s="37"/>
      <c r="AF1" s="37"/>
    </row>
    <row r="2" spans="6:53" x14ac:dyDescent="0.25">
      <c r="F2" s="37"/>
      <c r="G2" s="37"/>
      <c r="H2" s="37"/>
      <c r="I2" s="37"/>
      <c r="J2" s="37"/>
      <c r="K2" s="37"/>
      <c r="L2" s="37"/>
      <c r="M2" s="37"/>
      <c r="N2" s="37"/>
      <c r="O2" s="37"/>
      <c r="S2" s="37"/>
      <c r="T2" s="37"/>
      <c r="U2" s="37"/>
      <c r="V2" s="37"/>
      <c r="W2" s="37"/>
      <c r="X2" s="37"/>
      <c r="Y2" s="37"/>
      <c r="Z2" s="37"/>
      <c r="AA2" s="37"/>
      <c r="AB2" s="37"/>
      <c r="AF2" s="37"/>
      <c r="AG2" s="37"/>
      <c r="AH2" s="37"/>
      <c r="AI2" s="37"/>
      <c r="AJ2" s="37"/>
      <c r="AK2" s="37"/>
      <c r="AL2" s="37"/>
      <c r="AM2" s="37"/>
      <c r="AN2" s="37"/>
      <c r="AO2" s="37"/>
    </row>
    <row r="6" spans="6:53" x14ac:dyDescent="0.25">
      <c r="AS6" s="38"/>
      <c r="AT6" s="38"/>
      <c r="AU6" s="38"/>
      <c r="AV6" s="38"/>
      <c r="AW6" s="38"/>
      <c r="AX6" s="38"/>
      <c r="AY6" s="38"/>
      <c r="AZ6" s="38"/>
      <c r="BA6" s="38"/>
    </row>
    <row r="7" spans="6:53" x14ac:dyDescent="0.25">
      <c r="AS7" s="38"/>
      <c r="AT7" s="38"/>
      <c r="AU7" s="38"/>
      <c r="AV7" s="38"/>
      <c r="AW7" s="38"/>
      <c r="AX7" s="38"/>
      <c r="AY7" s="38"/>
      <c r="AZ7" s="38"/>
      <c r="BA7" s="38"/>
    </row>
    <row r="8" spans="6:53" x14ac:dyDescent="0.25">
      <c r="AS8" s="38"/>
      <c r="AT8" s="38"/>
      <c r="AU8" s="38"/>
      <c r="AV8" s="38"/>
      <c r="AW8" s="38"/>
      <c r="AX8" s="38"/>
      <c r="AY8" s="38"/>
      <c r="AZ8" s="38"/>
      <c r="BA8" s="38"/>
    </row>
    <row r="9" spans="6:53" x14ac:dyDescent="0.25">
      <c r="AS9" s="38"/>
      <c r="AT9" s="38"/>
      <c r="AU9" s="38"/>
      <c r="AV9" s="38"/>
      <c r="AW9" s="38"/>
      <c r="AX9" s="38"/>
      <c r="AY9" s="38"/>
      <c r="AZ9" s="38"/>
      <c r="BA9" s="38"/>
    </row>
    <row r="10" spans="6:53" x14ac:dyDescent="0.25">
      <c r="AS10" s="38"/>
      <c r="AT10" s="38"/>
      <c r="AU10" s="38"/>
      <c r="AV10" s="38"/>
      <c r="AW10" s="38"/>
      <c r="AX10" s="38"/>
      <c r="AY10" s="38"/>
      <c r="AZ10" s="38"/>
      <c r="BA10" s="38"/>
    </row>
    <row r="11" spans="6:53" hidden="1" x14ac:dyDescent="0.25">
      <c r="AS11" s="38"/>
      <c r="AT11" s="38"/>
      <c r="AU11" s="38"/>
      <c r="AV11" s="38"/>
      <c r="AW11" s="38"/>
      <c r="AX11" s="38"/>
      <c r="AY11" s="38"/>
      <c r="AZ11" s="38"/>
      <c r="BA11" s="38"/>
    </row>
    <row r="12" spans="6:53" hidden="1" x14ac:dyDescent="0.25">
      <c r="AS12" s="38"/>
      <c r="AT12" s="38"/>
      <c r="AU12" s="38"/>
      <c r="AV12" s="38"/>
      <c r="AW12" s="38"/>
      <c r="AX12" s="38"/>
      <c r="AY12" s="38"/>
      <c r="AZ12" s="38"/>
      <c r="BA12" s="38"/>
    </row>
    <row r="13" spans="6:53" hidden="1" x14ac:dyDescent="0.25">
      <c r="AS13" s="38"/>
      <c r="AT13" s="38"/>
      <c r="AU13" s="38"/>
      <c r="AV13" s="38"/>
      <c r="AW13" s="38"/>
      <c r="AX13" s="38"/>
      <c r="AY13" s="38"/>
      <c r="AZ13" s="38"/>
      <c r="BA13" s="38"/>
    </row>
    <row r="14" spans="6:53" hidden="1" x14ac:dyDescent="0.25">
      <c r="AS14" s="38"/>
      <c r="AT14" s="38"/>
      <c r="AU14" s="38"/>
      <c r="AV14" s="38"/>
      <c r="AW14" s="38"/>
      <c r="AX14" s="38"/>
      <c r="AY14" s="38"/>
      <c r="AZ14" s="38"/>
      <c r="BA14" s="38"/>
    </row>
    <row r="15" spans="6:53" hidden="1" x14ac:dyDescent="0.25">
      <c r="AS15" s="38"/>
      <c r="AT15" s="38"/>
      <c r="AU15" s="38"/>
      <c r="AV15" s="38"/>
      <c r="AW15" s="38"/>
      <c r="AX15" s="38"/>
      <c r="AY15" s="38"/>
      <c r="AZ15" s="38"/>
      <c r="BA15" s="38"/>
    </row>
    <row r="16" spans="6:53" hidden="1" x14ac:dyDescent="0.25">
      <c r="AS16" s="38"/>
      <c r="AT16" s="38"/>
      <c r="AU16" s="38"/>
      <c r="AV16" s="38"/>
      <c r="AW16" s="38"/>
      <c r="AX16" s="38"/>
      <c r="AY16" s="38"/>
      <c r="AZ16" s="38"/>
      <c r="BA16" s="38"/>
    </row>
    <row r="17" spans="45:53" hidden="1" x14ac:dyDescent="0.25">
      <c r="AS17" s="38"/>
      <c r="AT17" s="38"/>
      <c r="AU17" s="38"/>
      <c r="AV17" s="38"/>
      <c r="AW17" s="38"/>
      <c r="AX17" s="38"/>
      <c r="AY17" s="38"/>
      <c r="AZ17" s="38"/>
      <c r="BA17" s="38"/>
    </row>
    <row r="18" spans="45:53" hidden="1" x14ac:dyDescent="0.25">
      <c r="AS18" s="38"/>
      <c r="AT18" s="38"/>
      <c r="AU18" s="38"/>
      <c r="AV18" s="38"/>
      <c r="AW18" s="38"/>
      <c r="AX18" s="38"/>
      <c r="AY18" s="38"/>
      <c r="AZ18" s="38"/>
      <c r="BA18" s="38"/>
    </row>
    <row r="19" spans="45:53" hidden="1" x14ac:dyDescent="0.25">
      <c r="AS19" s="38"/>
      <c r="AT19" s="38"/>
      <c r="AU19" s="38"/>
      <c r="AV19" s="38"/>
      <c r="AW19" s="38"/>
      <c r="AX19" s="38"/>
      <c r="AY19" s="38"/>
      <c r="AZ19" s="38"/>
      <c r="BA19" s="38"/>
    </row>
    <row r="20" spans="45:53" hidden="1" x14ac:dyDescent="0.25">
      <c r="AS20" s="38"/>
      <c r="AT20" s="38"/>
      <c r="AU20" s="38"/>
      <c r="AV20" s="38"/>
      <c r="AW20" s="38"/>
      <c r="AX20" s="38"/>
      <c r="AY20" s="38"/>
      <c r="AZ20" s="38"/>
      <c r="BA20" s="38"/>
    </row>
    <row r="21" spans="45:53" hidden="1" x14ac:dyDescent="0.25">
      <c r="AS21" s="38"/>
      <c r="AT21" s="38"/>
      <c r="AU21" s="38"/>
      <c r="AV21" s="38"/>
      <c r="AW21" s="38"/>
      <c r="AX21" s="38"/>
      <c r="AY21" s="38"/>
      <c r="AZ21" s="38"/>
      <c r="BA21" s="38"/>
    </row>
    <row r="22" spans="45:53" hidden="1" x14ac:dyDescent="0.25">
      <c r="AS22" s="38"/>
      <c r="AT22" s="38"/>
      <c r="AU22" s="38"/>
      <c r="AV22" s="38"/>
      <c r="AW22" s="38"/>
      <c r="AX22" s="38"/>
      <c r="AY22" s="38"/>
      <c r="AZ22" s="38"/>
      <c r="BA22" s="38"/>
    </row>
    <row r="23" spans="45:53" hidden="1" x14ac:dyDescent="0.25">
      <c r="AS23" s="38"/>
      <c r="AT23" s="38"/>
      <c r="AU23" s="38"/>
      <c r="AV23" s="38"/>
      <c r="AW23" s="38"/>
      <c r="AX23" s="38"/>
      <c r="AY23" s="38"/>
      <c r="AZ23" s="38"/>
      <c r="BA23" s="38"/>
    </row>
    <row r="24" spans="45:53" hidden="1" x14ac:dyDescent="0.25">
      <c r="AS24" s="38"/>
      <c r="AT24" s="38"/>
      <c r="AU24" s="38"/>
      <c r="AV24" s="38"/>
      <c r="AW24" s="38"/>
      <c r="AX24" s="38"/>
      <c r="AY24" s="38"/>
      <c r="AZ24" s="38"/>
      <c r="BA24" s="38"/>
    </row>
    <row r="25" spans="45:53" hidden="1" x14ac:dyDescent="0.25">
      <c r="AS25" s="38"/>
      <c r="AT25" s="38"/>
      <c r="AU25" s="38"/>
      <c r="AV25" s="38"/>
      <c r="AW25" s="38"/>
      <c r="AX25" s="38"/>
      <c r="AY25" s="38"/>
      <c r="AZ25" s="38"/>
      <c r="BA25" s="38"/>
    </row>
    <row r="26" spans="45:53" hidden="1" x14ac:dyDescent="0.25">
      <c r="AS26" s="38"/>
      <c r="AT26" s="38"/>
      <c r="AU26" s="38"/>
      <c r="AV26" s="38"/>
      <c r="AW26" s="38"/>
      <c r="AX26" s="38"/>
      <c r="AY26" s="38"/>
      <c r="AZ26" s="38"/>
      <c r="BA26" s="38"/>
    </row>
    <row r="27" spans="45:53" hidden="1" x14ac:dyDescent="0.25">
      <c r="AS27" s="38"/>
      <c r="AT27" s="38"/>
      <c r="AU27" s="38"/>
      <c r="AV27" s="38"/>
      <c r="AW27" s="38"/>
      <c r="AX27" s="38"/>
      <c r="AY27" s="38"/>
      <c r="AZ27" s="38"/>
      <c r="BA27" s="38"/>
    </row>
    <row r="28" spans="45:53" hidden="1" x14ac:dyDescent="0.25">
      <c r="AS28" s="38"/>
      <c r="AT28" s="38"/>
      <c r="AU28" s="38"/>
      <c r="AV28" s="38"/>
      <c r="AW28" s="38"/>
      <c r="AX28" s="38"/>
      <c r="AY28" s="38"/>
      <c r="AZ28" s="38"/>
      <c r="BA28" s="38"/>
    </row>
    <row r="29" spans="45:53" hidden="1" x14ac:dyDescent="0.25">
      <c r="AS29" s="38"/>
      <c r="AT29" s="38"/>
      <c r="AU29" s="38"/>
      <c r="AV29" s="38"/>
      <c r="AW29" s="38"/>
      <c r="AX29" s="38"/>
      <c r="AY29" s="38"/>
      <c r="AZ29" s="38"/>
      <c r="BA29" s="38"/>
    </row>
    <row r="30" spans="45:53" hidden="1" x14ac:dyDescent="0.25">
      <c r="AS30" s="38"/>
      <c r="AT30" s="38"/>
      <c r="AU30" s="38"/>
      <c r="AV30" s="38"/>
      <c r="AW30" s="38"/>
      <c r="AX30" s="38"/>
      <c r="AY30" s="38"/>
      <c r="AZ30" s="38"/>
      <c r="BA30" s="38"/>
    </row>
    <row r="31" spans="45:53" hidden="1" x14ac:dyDescent="0.25">
      <c r="AS31" s="38"/>
      <c r="AT31" s="38"/>
      <c r="AU31" s="38"/>
      <c r="AV31" s="38"/>
      <c r="AW31" s="38"/>
      <c r="AX31" s="38"/>
      <c r="AY31" s="38"/>
      <c r="AZ31" s="38"/>
      <c r="BA31" s="38"/>
    </row>
    <row r="32" spans="45:53" hidden="1" x14ac:dyDescent="0.25">
      <c r="AS32" s="38"/>
      <c r="AT32" s="38"/>
      <c r="AU32" s="38"/>
      <c r="AV32" s="38"/>
      <c r="AW32" s="38"/>
      <c r="AX32" s="38"/>
      <c r="AY32" s="38"/>
      <c r="AZ32" s="38"/>
      <c r="BA32" s="38"/>
    </row>
    <row r="33" spans="45:53" hidden="1" x14ac:dyDescent="0.25">
      <c r="AS33" s="38"/>
      <c r="AT33" s="38"/>
      <c r="AU33" s="38"/>
      <c r="AV33" s="38"/>
      <c r="AW33" s="38"/>
      <c r="AX33" s="38"/>
      <c r="AY33" s="38"/>
      <c r="AZ33" s="38"/>
      <c r="BA33" s="38"/>
    </row>
    <row r="34" spans="45:53" hidden="1" x14ac:dyDescent="0.25">
      <c r="AS34" s="38"/>
      <c r="AT34" s="38"/>
      <c r="AU34" s="38"/>
      <c r="AV34" s="38"/>
      <c r="AW34" s="38"/>
      <c r="AX34" s="38"/>
      <c r="AY34" s="38"/>
      <c r="AZ34" s="38"/>
      <c r="BA34" s="38"/>
    </row>
    <row r="35" spans="45:53" hidden="1" x14ac:dyDescent="0.25">
      <c r="AS35" s="38"/>
      <c r="AT35" s="38"/>
      <c r="AU35" s="38"/>
      <c r="AV35" s="38"/>
      <c r="AW35" s="38"/>
      <c r="AX35" s="38"/>
      <c r="AY35" s="38"/>
      <c r="AZ35" s="38"/>
      <c r="BA35" s="38"/>
    </row>
    <row r="36" spans="45:53" hidden="1" x14ac:dyDescent="0.25">
      <c r="AS36" s="38"/>
      <c r="AT36" s="38"/>
      <c r="AU36" s="38"/>
      <c r="AV36" s="38"/>
      <c r="AW36" s="38"/>
      <c r="AX36" s="38"/>
      <c r="AY36" s="38"/>
      <c r="AZ36" s="38"/>
      <c r="BA36" s="38"/>
    </row>
    <row r="37" spans="45:53" hidden="1" x14ac:dyDescent="0.25">
      <c r="AS37" s="38"/>
      <c r="AT37" s="38"/>
      <c r="AU37" s="38"/>
      <c r="AV37" s="38"/>
      <c r="AW37" s="38"/>
      <c r="AX37" s="38"/>
      <c r="AY37" s="38"/>
      <c r="AZ37" s="38"/>
      <c r="BA37" s="38"/>
    </row>
    <row r="38" spans="45:53" hidden="1" x14ac:dyDescent="0.25">
      <c r="AS38" s="38"/>
      <c r="AT38" s="38"/>
      <c r="AU38" s="38"/>
      <c r="AV38" s="38"/>
      <c r="AW38" s="38"/>
      <c r="AX38" s="38"/>
      <c r="AY38" s="38"/>
      <c r="AZ38" s="38"/>
      <c r="BA38" s="38"/>
    </row>
    <row r="39" spans="45:53" hidden="1" x14ac:dyDescent="0.25">
      <c r="AS39" s="38"/>
      <c r="AT39" s="38"/>
      <c r="AU39" s="38"/>
      <c r="AV39" s="38"/>
      <c r="AW39" s="38"/>
      <c r="AX39" s="38"/>
      <c r="AY39" s="38"/>
      <c r="AZ39" s="38"/>
      <c r="BA39" s="38"/>
    </row>
    <row r="40" spans="45:53" hidden="1" x14ac:dyDescent="0.25">
      <c r="AS40" s="38"/>
      <c r="AT40" s="38"/>
      <c r="AU40" s="38"/>
      <c r="AV40" s="38"/>
      <c r="AW40" s="38"/>
      <c r="AX40" s="38"/>
      <c r="AY40" s="38"/>
      <c r="AZ40" s="38"/>
      <c r="BA40" s="38"/>
    </row>
    <row r="41" spans="45:53" hidden="1" x14ac:dyDescent="0.25">
      <c r="AS41" s="38"/>
      <c r="AT41" s="38"/>
      <c r="AU41" s="38"/>
      <c r="AV41" s="38"/>
      <c r="AW41" s="38"/>
      <c r="AX41" s="38"/>
      <c r="AY41" s="38"/>
      <c r="AZ41" s="38"/>
      <c r="BA41" s="38"/>
    </row>
    <row r="42" spans="45:53" hidden="1" x14ac:dyDescent="0.25">
      <c r="AS42" s="38"/>
      <c r="AT42" s="38"/>
      <c r="AU42" s="38"/>
      <c r="AV42" s="38"/>
      <c r="AW42" s="38"/>
      <c r="AX42" s="38"/>
      <c r="AY42" s="38"/>
      <c r="AZ42" s="38"/>
      <c r="BA42" s="38"/>
    </row>
    <row r="43" spans="45:53" hidden="1" x14ac:dyDescent="0.25">
      <c r="AS43" s="38"/>
      <c r="AT43" s="38"/>
      <c r="AU43" s="38"/>
      <c r="AV43" s="38"/>
      <c r="AW43" s="38"/>
      <c r="AX43" s="38"/>
      <c r="AY43" s="38"/>
      <c r="AZ43" s="38"/>
      <c r="BA43" s="38"/>
    </row>
    <row r="44" spans="45:53" hidden="1" x14ac:dyDescent="0.25">
      <c r="AS44" s="38"/>
      <c r="AT44" s="38"/>
      <c r="AU44" s="38"/>
      <c r="AV44" s="38"/>
      <c r="AW44" s="38"/>
      <c r="AX44" s="38"/>
      <c r="AY44" s="38"/>
      <c r="AZ44" s="38"/>
      <c r="BA44" s="38"/>
    </row>
    <row r="45" spans="45:53" hidden="1" x14ac:dyDescent="0.25">
      <c r="AS45" s="38"/>
      <c r="AT45" s="38"/>
      <c r="AU45" s="38"/>
      <c r="AV45" s="38"/>
      <c r="AW45" s="38"/>
      <c r="AX45" s="38"/>
      <c r="AY45" s="38"/>
      <c r="AZ45" s="38"/>
      <c r="BA45" s="38"/>
    </row>
    <row r="46" spans="45:53" hidden="1" x14ac:dyDescent="0.25">
      <c r="AS46" s="38"/>
      <c r="AT46" s="38"/>
      <c r="AU46" s="38"/>
      <c r="AV46" s="38"/>
      <c r="AW46" s="38"/>
      <c r="AX46" s="38"/>
      <c r="AY46" s="38"/>
      <c r="AZ46" s="38"/>
      <c r="BA46" s="38"/>
    </row>
    <row r="47" spans="45:53" hidden="1" x14ac:dyDescent="0.25">
      <c r="AS47" s="38"/>
      <c r="AT47" s="38"/>
      <c r="AU47" s="38"/>
      <c r="AV47" s="38"/>
      <c r="AW47" s="38"/>
      <c r="AX47" s="38"/>
      <c r="AY47" s="38"/>
      <c r="AZ47" s="38"/>
      <c r="BA47" s="38"/>
    </row>
    <row r="48" spans="45:53" hidden="1" x14ac:dyDescent="0.25">
      <c r="AS48" s="38"/>
      <c r="AT48" s="38"/>
      <c r="AU48" s="38"/>
      <c r="AV48" s="38"/>
      <c r="AW48" s="38"/>
      <c r="AX48" s="38"/>
      <c r="AY48" s="38"/>
      <c r="AZ48" s="38"/>
      <c r="BA48" s="38"/>
    </row>
    <row r="49" spans="45:53" hidden="1" x14ac:dyDescent="0.25">
      <c r="AS49" s="38"/>
      <c r="AT49" s="38"/>
      <c r="AU49" s="38"/>
      <c r="AV49" s="38"/>
      <c r="AW49" s="38"/>
      <c r="AX49" s="38"/>
      <c r="AY49" s="38"/>
      <c r="AZ49" s="38"/>
      <c r="BA49" s="38"/>
    </row>
    <row r="50" spans="45:53" hidden="1" x14ac:dyDescent="0.25">
      <c r="AS50" s="38"/>
      <c r="AT50" s="38"/>
      <c r="AU50" s="38"/>
      <c r="AV50" s="38"/>
      <c r="AW50" s="38"/>
      <c r="AX50" s="38"/>
      <c r="AY50" s="38"/>
      <c r="AZ50" s="38"/>
      <c r="BA50" s="38"/>
    </row>
    <row r="51" spans="45:53" hidden="1" x14ac:dyDescent="0.25">
      <c r="AS51" s="38"/>
      <c r="AT51" s="38"/>
      <c r="AU51" s="38"/>
      <c r="AV51" s="38"/>
      <c r="AW51" s="38"/>
      <c r="AX51" s="38"/>
      <c r="AY51" s="38"/>
      <c r="AZ51" s="38"/>
      <c r="BA51" s="38"/>
    </row>
    <row r="52" spans="45:53" hidden="1" x14ac:dyDescent="0.25">
      <c r="AS52" s="38"/>
      <c r="AT52" s="38"/>
      <c r="AU52" s="38"/>
      <c r="AV52" s="38"/>
      <c r="AW52" s="38"/>
      <c r="AX52" s="38"/>
      <c r="AY52" s="38"/>
      <c r="AZ52" s="38"/>
      <c r="BA52" s="38"/>
    </row>
    <row r="53" spans="45:53" hidden="1" x14ac:dyDescent="0.25">
      <c r="AS53" s="38"/>
      <c r="AT53" s="38"/>
      <c r="AU53" s="38"/>
      <c r="AV53" s="38"/>
      <c r="AW53" s="38"/>
      <c r="AX53" s="38"/>
      <c r="AY53" s="38"/>
      <c r="AZ53" s="38"/>
      <c r="BA53" s="38"/>
    </row>
    <row r="54" spans="45:53" hidden="1" x14ac:dyDescent="0.25">
      <c r="AS54" s="38"/>
      <c r="AT54" s="38"/>
      <c r="AU54" s="38"/>
      <c r="AV54" s="38"/>
      <c r="AW54" s="38"/>
      <c r="AX54" s="38"/>
      <c r="AY54" s="38"/>
      <c r="AZ54" s="38"/>
      <c r="BA54" s="38"/>
    </row>
    <row r="55" spans="45:53" hidden="1" x14ac:dyDescent="0.25">
      <c r="AS55" s="38"/>
      <c r="AT55" s="38"/>
      <c r="AU55" s="38"/>
      <c r="AV55" s="38"/>
      <c r="AW55" s="38"/>
      <c r="AX55" s="38"/>
      <c r="AY55" s="38"/>
      <c r="AZ55" s="38"/>
      <c r="BA55" s="38"/>
    </row>
    <row r="56" spans="45:53" hidden="1" x14ac:dyDescent="0.25">
      <c r="AS56" s="38"/>
      <c r="AT56" s="38"/>
      <c r="AU56" s="38"/>
      <c r="AV56" s="38"/>
      <c r="AW56" s="38"/>
      <c r="AX56" s="38"/>
      <c r="AY56" s="38"/>
      <c r="AZ56" s="38"/>
      <c r="BA56" s="38"/>
    </row>
    <row r="57" spans="45:53" hidden="1" x14ac:dyDescent="0.25">
      <c r="AS57" s="38"/>
      <c r="AT57" s="38"/>
      <c r="AU57" s="38"/>
      <c r="AV57" s="38"/>
      <c r="AW57" s="38"/>
      <c r="AX57" s="38"/>
      <c r="AY57" s="38"/>
      <c r="AZ57" s="38"/>
      <c r="BA57" s="38"/>
    </row>
    <row r="58" spans="45:53" hidden="1" x14ac:dyDescent="0.25">
      <c r="AS58" s="38"/>
      <c r="AT58" s="38"/>
      <c r="AU58" s="38"/>
      <c r="AV58" s="38"/>
      <c r="AW58" s="38"/>
      <c r="AX58" s="38"/>
      <c r="AY58" s="38"/>
      <c r="AZ58" s="38"/>
      <c r="BA58" s="38"/>
    </row>
    <row r="59" spans="45:53" hidden="1" x14ac:dyDescent="0.25">
      <c r="AS59" s="38"/>
      <c r="AT59" s="38"/>
      <c r="AU59" s="38"/>
      <c r="AV59" s="38"/>
      <c r="AW59" s="38"/>
      <c r="AX59" s="38"/>
      <c r="AY59" s="38"/>
      <c r="AZ59" s="38"/>
      <c r="BA59" s="38"/>
    </row>
    <row r="60" spans="45:53" x14ac:dyDescent="0.25">
      <c r="AS60" s="38"/>
      <c r="AT60" s="38"/>
      <c r="AU60" s="38"/>
      <c r="AV60" s="38"/>
      <c r="AW60" s="38"/>
      <c r="AX60" s="38"/>
      <c r="AY60" s="38"/>
      <c r="AZ60" s="38"/>
      <c r="BA60" s="38"/>
    </row>
    <row r="61" spans="45:53" x14ac:dyDescent="0.25">
      <c r="AS61" s="38"/>
      <c r="AT61" s="38"/>
      <c r="AU61" s="38"/>
      <c r="AV61" s="38"/>
      <c r="AW61" s="38"/>
      <c r="AX61" s="38"/>
      <c r="AY61" s="38"/>
      <c r="AZ61" s="38"/>
      <c r="BA61" s="38"/>
    </row>
    <row r="62" spans="45:53" x14ac:dyDescent="0.25">
      <c r="AS62" s="38"/>
      <c r="AT62" s="38"/>
      <c r="AU62" s="38"/>
      <c r="AV62" s="38"/>
      <c r="AW62" s="38"/>
      <c r="AX62" s="38"/>
      <c r="AY62" s="38"/>
      <c r="AZ62" s="38"/>
      <c r="BA62" s="38"/>
    </row>
    <row r="63" spans="45:53" x14ac:dyDescent="0.25">
      <c r="AS63" s="38"/>
      <c r="AT63" s="38"/>
      <c r="AU63" s="38"/>
      <c r="AV63" s="38"/>
      <c r="AW63" s="38"/>
      <c r="AX63" s="38"/>
      <c r="AY63" s="38"/>
      <c r="AZ63" s="38"/>
      <c r="BA63" s="38"/>
    </row>
    <row r="64" spans="45:53" x14ac:dyDescent="0.25">
      <c r="AS64" s="38"/>
      <c r="AT64" s="38"/>
      <c r="AU64" s="38"/>
      <c r="AV64" s="38"/>
      <c r="AW64" s="38"/>
      <c r="AX64" s="38"/>
      <c r="AY64" s="38"/>
      <c r="AZ64" s="38"/>
      <c r="BA64" s="38"/>
    </row>
    <row r="65" spans="16:53" x14ac:dyDescent="0.25">
      <c r="AS65" s="38"/>
      <c r="AT65" s="38"/>
      <c r="AU65" s="38"/>
      <c r="AV65" s="38"/>
      <c r="AW65" s="38"/>
      <c r="AX65" s="38"/>
      <c r="AY65" s="38"/>
      <c r="AZ65" s="38"/>
      <c r="BA65" s="38"/>
    </row>
    <row r="66" spans="16:53" x14ac:dyDescent="0.25">
      <c r="AS66" s="38"/>
      <c r="AT66" s="38"/>
      <c r="AU66" s="38"/>
      <c r="AV66" s="38"/>
      <c r="AW66" s="38"/>
      <c r="AX66" s="38"/>
      <c r="AY66" s="38"/>
      <c r="AZ66" s="38"/>
      <c r="BA66" s="38"/>
    </row>
    <row r="67" spans="16:53" x14ac:dyDescent="0.25">
      <c r="AS67" s="38"/>
      <c r="AT67" s="38"/>
      <c r="AU67" s="38"/>
      <c r="AV67" s="38"/>
      <c r="AW67" s="38"/>
      <c r="AX67" s="38"/>
      <c r="AY67" s="38"/>
      <c r="AZ67" s="38"/>
      <c r="BA67" s="38"/>
    </row>
    <row r="68" spans="16:53" x14ac:dyDescent="0.25">
      <c r="AS68" s="38"/>
      <c r="AT68" s="38"/>
      <c r="AU68" s="38"/>
      <c r="AV68" s="38"/>
      <c r="AW68" s="38"/>
      <c r="AX68" s="38"/>
      <c r="AY68" s="38"/>
      <c r="AZ68" s="38"/>
      <c r="BA68" s="38"/>
    </row>
    <row r="69" spans="16:53" s="30" customFormat="1" x14ac:dyDescent="0.25">
      <c r="P69" s="80"/>
      <c r="AC69" s="78"/>
      <c r="AP69" s="78"/>
      <c r="AS69" s="38"/>
      <c r="AT69" s="38"/>
      <c r="AU69" s="38"/>
      <c r="AV69" s="38"/>
      <c r="AW69" s="38"/>
      <c r="AX69" s="38"/>
      <c r="AY69" s="38"/>
      <c r="AZ69" s="38"/>
      <c r="BA69" s="38"/>
    </row>
    <row r="70" spans="16:53" x14ac:dyDescent="0.25">
      <c r="AS70" s="38"/>
      <c r="AT70" s="38"/>
      <c r="AU70" s="38"/>
      <c r="AV70" s="38"/>
      <c r="AW70" s="38"/>
      <c r="AX70" s="38"/>
      <c r="AY70" s="38"/>
      <c r="AZ70" s="38"/>
      <c r="BA70" s="38"/>
    </row>
    <row r="71" spans="16:53" x14ac:dyDescent="0.25">
      <c r="AS71" s="38"/>
      <c r="AT71" s="38"/>
      <c r="AU71" s="38"/>
      <c r="AV71" s="38"/>
      <c r="AW71" s="38"/>
      <c r="AX71" s="38"/>
      <c r="AY71" s="38"/>
      <c r="AZ71" s="38"/>
      <c r="BA71" s="38"/>
    </row>
    <row r="72" spans="16:53" x14ac:dyDescent="0.25">
      <c r="AS72" s="38"/>
      <c r="AT72" s="38"/>
      <c r="AU72" s="38"/>
      <c r="AV72" s="38"/>
      <c r="AW72" s="38"/>
      <c r="AX72" s="38"/>
      <c r="AY72" s="38"/>
      <c r="AZ72" s="38"/>
      <c r="BA72" s="38"/>
    </row>
    <row r="73" spans="16:53" x14ac:dyDescent="0.25">
      <c r="AS73" s="38"/>
      <c r="AT73" s="38"/>
      <c r="AU73" s="38"/>
      <c r="AV73" s="38"/>
      <c r="AW73" s="38"/>
      <c r="AX73" s="38"/>
      <c r="AY73" s="38"/>
      <c r="AZ73" s="38"/>
      <c r="BA73" s="38"/>
    </row>
    <row r="74" spans="16:53" x14ac:dyDescent="0.25">
      <c r="AS74" s="38"/>
      <c r="AT74" s="38"/>
      <c r="AU74" s="38"/>
      <c r="AV74" s="38"/>
      <c r="AW74" s="38"/>
      <c r="AX74" s="38"/>
      <c r="AY74" s="38"/>
      <c r="AZ74" s="38"/>
      <c r="BA74" s="38"/>
    </row>
    <row r="75" spans="16:53" x14ac:dyDescent="0.25">
      <c r="AS75" s="38"/>
      <c r="AT75" s="38"/>
      <c r="AU75" s="38"/>
      <c r="AV75" s="38"/>
      <c r="AW75" s="38"/>
      <c r="AX75" s="38"/>
      <c r="AY75" s="38"/>
      <c r="AZ75" s="38"/>
      <c r="BA75" s="38"/>
    </row>
    <row r="76" spans="16:53" x14ac:dyDescent="0.25">
      <c r="AS76" s="38"/>
      <c r="AT76" s="38"/>
      <c r="AU76" s="38"/>
      <c r="AV76" s="38"/>
      <c r="AW76" s="38"/>
      <c r="AX76" s="38"/>
      <c r="AY76" s="38"/>
      <c r="AZ76" s="38"/>
      <c r="BA76" s="38"/>
    </row>
    <row r="77" spans="16:53" x14ac:dyDescent="0.25">
      <c r="AS77" s="38"/>
      <c r="AT77" s="38"/>
      <c r="AU77" s="38"/>
      <c r="AV77" s="38"/>
      <c r="AW77" s="38"/>
      <c r="AX77" s="38"/>
      <c r="AY77" s="38"/>
      <c r="AZ77" s="38"/>
      <c r="BA77" s="38"/>
    </row>
    <row r="78" spans="16:53" x14ac:dyDescent="0.25">
      <c r="AS78" s="38"/>
      <c r="AT78" s="38"/>
      <c r="AU78" s="38"/>
      <c r="AV78" s="38"/>
      <c r="AW78" s="38"/>
      <c r="AX78" s="38"/>
      <c r="AY78" s="38"/>
      <c r="AZ78" s="38"/>
      <c r="BA78" s="38"/>
    </row>
    <row r="79" spans="16:53" x14ac:dyDescent="0.25">
      <c r="AS79" s="38"/>
      <c r="AT79" s="38"/>
      <c r="AU79" s="38"/>
      <c r="AV79" s="38"/>
      <c r="AW79" s="38"/>
      <c r="AX79" s="38"/>
      <c r="AY79" s="38"/>
      <c r="AZ79" s="38"/>
      <c r="BA79" s="38"/>
    </row>
    <row r="80" spans="16:53" x14ac:dyDescent="0.25">
      <c r="AS80" s="38"/>
      <c r="AT80" s="38"/>
      <c r="AU80" s="38"/>
      <c r="AV80" s="38"/>
      <c r="AW80" s="38"/>
      <c r="AX80" s="38"/>
      <c r="AY80" s="38"/>
      <c r="AZ80" s="38"/>
      <c r="BA80" s="38"/>
    </row>
    <row r="81" spans="45:53" x14ac:dyDescent="0.25">
      <c r="AS81" s="38"/>
      <c r="AT81" s="38"/>
      <c r="AU81" s="38"/>
      <c r="AV81" s="38"/>
      <c r="AW81" s="38"/>
      <c r="AX81" s="38"/>
      <c r="AY81" s="38"/>
      <c r="AZ81" s="38"/>
      <c r="BA81" s="38"/>
    </row>
    <row r="82" spans="45:53" x14ac:dyDescent="0.25">
      <c r="AS82" s="38"/>
      <c r="AT82" s="38"/>
      <c r="AU82" s="38"/>
      <c r="AV82" s="38"/>
      <c r="AW82" s="38"/>
      <c r="AX82" s="38"/>
      <c r="AY82" s="38"/>
      <c r="AZ82" s="38"/>
      <c r="BA82" s="38"/>
    </row>
    <row r="83" spans="45:53" x14ac:dyDescent="0.25">
      <c r="AS83" s="38"/>
      <c r="AT83" s="38"/>
      <c r="AU83" s="38"/>
      <c r="AV83" s="38"/>
      <c r="AW83" s="38"/>
      <c r="AX83" s="38"/>
      <c r="AY83" s="38"/>
      <c r="AZ83" s="38"/>
      <c r="BA83" s="38"/>
    </row>
    <row r="84" spans="45:53" x14ac:dyDescent="0.25">
      <c r="AS84" s="38"/>
      <c r="AT84" s="38"/>
      <c r="AU84" s="38"/>
      <c r="AV84" s="38"/>
      <c r="AW84" s="38"/>
      <c r="AX84" s="38"/>
      <c r="AY84" s="38"/>
      <c r="AZ84" s="38"/>
      <c r="BA84" s="38"/>
    </row>
    <row r="85" spans="45:53" x14ac:dyDescent="0.25">
      <c r="AS85" s="38"/>
      <c r="AT85" s="38"/>
      <c r="AU85" s="38"/>
      <c r="AV85" s="38"/>
      <c r="AW85" s="38"/>
      <c r="AX85" s="38"/>
      <c r="AY85" s="38"/>
      <c r="AZ85" s="38"/>
      <c r="BA85" s="38"/>
    </row>
    <row r="86" spans="45:53" x14ac:dyDescent="0.25">
      <c r="AS86" s="38"/>
      <c r="AT86" s="38"/>
      <c r="AU86" s="38"/>
      <c r="AV86" s="38"/>
      <c r="AW86" s="38"/>
      <c r="AX86" s="38"/>
      <c r="AY86" s="38"/>
      <c r="AZ86" s="38"/>
      <c r="BA86" s="38"/>
    </row>
    <row r="87" spans="45:53" x14ac:dyDescent="0.25">
      <c r="AS87" s="38"/>
      <c r="AT87" s="38"/>
      <c r="AU87" s="38"/>
      <c r="AV87" s="38"/>
      <c r="AW87" s="38"/>
      <c r="AX87" s="38"/>
      <c r="AY87" s="38"/>
      <c r="AZ87" s="38"/>
      <c r="BA87" s="38"/>
    </row>
    <row r="88" spans="45:53" x14ac:dyDescent="0.25">
      <c r="AS88" s="38"/>
      <c r="AT88" s="38"/>
      <c r="AU88" s="38"/>
      <c r="AV88" s="38"/>
      <c r="AW88" s="38"/>
      <c r="AX88" s="38"/>
      <c r="AY88" s="38"/>
      <c r="AZ88" s="38"/>
      <c r="BA88" s="38"/>
    </row>
    <row r="89" spans="45:53" x14ac:dyDescent="0.25">
      <c r="AS89" s="38"/>
      <c r="AT89" s="38"/>
      <c r="AU89" s="38"/>
      <c r="AV89" s="38"/>
      <c r="AW89" s="38"/>
      <c r="AX89" s="38"/>
      <c r="AY89" s="38"/>
      <c r="AZ89" s="38"/>
      <c r="BA89" s="38"/>
    </row>
    <row r="90" spans="45:53" x14ac:dyDescent="0.25">
      <c r="AS90" s="38"/>
      <c r="AT90" s="38"/>
      <c r="AU90" s="38"/>
      <c r="AV90" s="38"/>
      <c r="AW90" s="38"/>
      <c r="AX90" s="38"/>
      <c r="AY90" s="38"/>
      <c r="AZ90" s="38"/>
      <c r="BA90" s="38"/>
    </row>
    <row r="91" spans="45:53" x14ac:dyDescent="0.25">
      <c r="AS91" s="38"/>
      <c r="AT91" s="38"/>
      <c r="AU91" s="38"/>
      <c r="AV91" s="38"/>
      <c r="AW91" s="38"/>
      <c r="AX91" s="38"/>
      <c r="AY91" s="38"/>
      <c r="AZ91" s="38"/>
      <c r="BA91" s="38"/>
    </row>
    <row r="92" spans="45:53" x14ac:dyDescent="0.25">
      <c r="AS92" s="38"/>
      <c r="AT92" s="38"/>
      <c r="AU92" s="38"/>
      <c r="AV92" s="38"/>
      <c r="AW92" s="38"/>
      <c r="AX92" s="38"/>
      <c r="AY92" s="38"/>
      <c r="AZ92" s="38"/>
      <c r="BA92" s="38"/>
    </row>
    <row r="93" spans="45:53" x14ac:dyDescent="0.25">
      <c r="AS93" s="38"/>
      <c r="AT93" s="38"/>
      <c r="AU93" s="38"/>
      <c r="AV93" s="38"/>
      <c r="AW93" s="38"/>
      <c r="AX93" s="38"/>
      <c r="AY93" s="38"/>
      <c r="AZ93" s="38"/>
      <c r="BA93" s="38"/>
    </row>
    <row r="94" spans="45:53" x14ac:dyDescent="0.25">
      <c r="AS94" s="38"/>
      <c r="AT94" s="38"/>
      <c r="AU94" s="38"/>
      <c r="AV94" s="38"/>
      <c r="AW94" s="38"/>
      <c r="AX94" s="38"/>
      <c r="AY94" s="38"/>
      <c r="AZ94" s="38"/>
      <c r="BA94" s="38"/>
    </row>
    <row r="95" spans="45:53" x14ac:dyDescent="0.25">
      <c r="AS95" s="38"/>
      <c r="AT95" s="38"/>
      <c r="AU95" s="38"/>
      <c r="AV95" s="38"/>
      <c r="AW95" s="38"/>
      <c r="AX95" s="38"/>
      <c r="AY95" s="38"/>
      <c r="AZ95" s="38"/>
      <c r="BA95" s="38"/>
    </row>
    <row r="96" spans="45:53" x14ac:dyDescent="0.25">
      <c r="AS96" s="38"/>
      <c r="AT96" s="38"/>
      <c r="AU96" s="38"/>
      <c r="AV96" s="38"/>
      <c r="AW96" s="38"/>
      <c r="AX96" s="38"/>
      <c r="AY96" s="38"/>
      <c r="AZ96" s="38"/>
      <c r="BA96" s="38"/>
    </row>
    <row r="97" spans="45:53" x14ac:dyDescent="0.25">
      <c r="AS97" s="38"/>
      <c r="AT97" s="38"/>
      <c r="AU97" s="38"/>
      <c r="AV97" s="38"/>
      <c r="AW97" s="38"/>
      <c r="AX97" s="38"/>
      <c r="AY97" s="38"/>
      <c r="AZ97" s="38"/>
      <c r="BA97" s="38"/>
    </row>
    <row r="98" spans="45:53" x14ac:dyDescent="0.25">
      <c r="AS98" s="38"/>
      <c r="AT98" s="38"/>
      <c r="AU98" s="38"/>
      <c r="AV98" s="38"/>
      <c r="AW98" s="38"/>
      <c r="AX98" s="38"/>
      <c r="AY98" s="38"/>
      <c r="AZ98" s="38"/>
      <c r="BA98" s="38"/>
    </row>
    <row r="99" spans="45:53" x14ac:dyDescent="0.25">
      <c r="AS99" s="38"/>
      <c r="AT99" s="38"/>
      <c r="AU99" s="38"/>
      <c r="AV99" s="38"/>
      <c r="AW99" s="38"/>
      <c r="AX99" s="38"/>
      <c r="AY99" s="38"/>
      <c r="AZ99" s="38"/>
      <c r="BA99" s="38"/>
    </row>
    <row r="100" spans="45:53" x14ac:dyDescent="0.25">
      <c r="AS100" s="38"/>
      <c r="AT100" s="38"/>
      <c r="AU100" s="38"/>
      <c r="AV100" s="38"/>
      <c r="AW100" s="38"/>
      <c r="AX100" s="38"/>
      <c r="AY100" s="38"/>
      <c r="AZ100" s="38"/>
      <c r="BA100" s="38"/>
    </row>
    <row r="101" spans="45:53" x14ac:dyDescent="0.25">
      <c r="AS101" s="38"/>
      <c r="AT101" s="38"/>
      <c r="AU101" s="38"/>
      <c r="AV101" s="38"/>
      <c r="AW101" s="38"/>
      <c r="AX101" s="38"/>
      <c r="AY101" s="38"/>
      <c r="AZ101" s="38"/>
      <c r="BA101" s="38"/>
    </row>
    <row r="102" spans="45:53" x14ac:dyDescent="0.25">
      <c r="AS102" s="38"/>
      <c r="AT102" s="38"/>
      <c r="AU102" s="38"/>
      <c r="AV102" s="38"/>
      <c r="AW102" s="38"/>
      <c r="AX102" s="38"/>
      <c r="AY102" s="38"/>
      <c r="AZ102" s="38"/>
      <c r="BA102" s="38"/>
    </row>
    <row r="103" spans="45:53" x14ac:dyDescent="0.25">
      <c r="AS103" s="38"/>
      <c r="AT103" s="38"/>
      <c r="AU103" s="38"/>
      <c r="AV103" s="38"/>
      <c r="AW103" s="38"/>
      <c r="AX103" s="38"/>
      <c r="AY103" s="38"/>
      <c r="AZ103" s="38"/>
      <c r="BA103" s="38"/>
    </row>
    <row r="104" spans="45:53" x14ac:dyDescent="0.25">
      <c r="AS104" s="38"/>
      <c r="AT104" s="38"/>
      <c r="AU104" s="38"/>
      <c r="AV104" s="38"/>
      <c r="AW104" s="38"/>
      <c r="AX104" s="38"/>
      <c r="AY104" s="38"/>
      <c r="AZ104" s="38"/>
      <c r="BA104" s="38"/>
    </row>
    <row r="105" spans="45:53" x14ac:dyDescent="0.25">
      <c r="AS105" s="38"/>
      <c r="AT105" s="38"/>
      <c r="AU105" s="38"/>
      <c r="AV105" s="38"/>
      <c r="AW105" s="38"/>
      <c r="AX105" s="38"/>
      <c r="AY105" s="38"/>
      <c r="AZ105" s="38"/>
      <c r="BA105" s="38"/>
    </row>
    <row r="106" spans="45:53" x14ac:dyDescent="0.25">
      <c r="AS106" s="38"/>
      <c r="AT106" s="38"/>
      <c r="AU106" s="38"/>
      <c r="AV106" s="38"/>
      <c r="AW106" s="38"/>
      <c r="AX106" s="38"/>
      <c r="AY106" s="38"/>
      <c r="AZ106" s="38"/>
      <c r="BA106" s="38"/>
    </row>
    <row r="107" spans="45:53" x14ac:dyDescent="0.25">
      <c r="AS107" s="38"/>
      <c r="AT107" s="38"/>
      <c r="AU107" s="38"/>
      <c r="AV107" s="38"/>
      <c r="AW107" s="38"/>
      <c r="AX107" s="38"/>
      <c r="AY107" s="38"/>
      <c r="AZ107" s="38"/>
      <c r="BA107" s="38"/>
    </row>
    <row r="108" spans="45:53" x14ac:dyDescent="0.25">
      <c r="AS108" s="38"/>
      <c r="AT108" s="38"/>
      <c r="AU108" s="38"/>
      <c r="AV108" s="38"/>
      <c r="AW108" s="38"/>
      <c r="AX108" s="38"/>
      <c r="AY108" s="38"/>
      <c r="AZ108" s="38"/>
      <c r="BA108" s="38"/>
    </row>
    <row r="109" spans="45:53" x14ac:dyDescent="0.25">
      <c r="AS109" s="38"/>
      <c r="AT109" s="38"/>
      <c r="AU109" s="38"/>
      <c r="AV109" s="38"/>
      <c r="AW109" s="38"/>
      <c r="AX109" s="38"/>
      <c r="AY109" s="38"/>
      <c r="AZ109" s="38"/>
      <c r="BA109" s="38"/>
    </row>
    <row r="110" spans="45:53" x14ac:dyDescent="0.25">
      <c r="AS110" s="38"/>
      <c r="AT110" s="38"/>
      <c r="AU110" s="38"/>
      <c r="AV110" s="38"/>
      <c r="AW110" s="38"/>
      <c r="AX110" s="38"/>
      <c r="AY110" s="38"/>
      <c r="AZ110" s="38"/>
      <c r="BA110" s="38"/>
    </row>
    <row r="111" spans="45:53" x14ac:dyDescent="0.25">
      <c r="AS111" s="38"/>
      <c r="AT111" s="38"/>
      <c r="AU111" s="38"/>
      <c r="AV111" s="38"/>
      <c r="AW111" s="38"/>
      <c r="AX111" s="38"/>
      <c r="AY111" s="38"/>
      <c r="AZ111" s="38"/>
      <c r="BA111" s="38"/>
    </row>
    <row r="112" spans="45:53" x14ac:dyDescent="0.25">
      <c r="AS112" s="38"/>
      <c r="AT112" s="38"/>
      <c r="AU112" s="38"/>
      <c r="AV112" s="38"/>
      <c r="AW112" s="38"/>
      <c r="AX112" s="38"/>
      <c r="AY112" s="38"/>
      <c r="AZ112" s="38"/>
      <c r="BA112" s="38"/>
    </row>
    <row r="113" spans="45:53" x14ac:dyDescent="0.25">
      <c r="AS113" s="38"/>
      <c r="AT113" s="38"/>
      <c r="AU113" s="38"/>
      <c r="AV113" s="38"/>
      <c r="AW113" s="38"/>
      <c r="AX113" s="38"/>
      <c r="AY113" s="38"/>
      <c r="AZ113" s="38"/>
      <c r="BA113" s="38"/>
    </row>
    <row r="114" spans="45:53" x14ac:dyDescent="0.25">
      <c r="AS114" s="38"/>
      <c r="AT114" s="38"/>
      <c r="AU114" s="38"/>
      <c r="AV114" s="38"/>
      <c r="AW114" s="38"/>
      <c r="AX114" s="38"/>
      <c r="AY114" s="38"/>
      <c r="AZ114" s="38"/>
      <c r="BA114" s="38"/>
    </row>
    <row r="115" spans="45:53" x14ac:dyDescent="0.25">
      <c r="AS115" s="38"/>
      <c r="AT115" s="38"/>
      <c r="AU115" s="38"/>
      <c r="AV115" s="38"/>
      <c r="AW115" s="38"/>
      <c r="AX115" s="38"/>
      <c r="AY115" s="38"/>
      <c r="AZ115" s="38"/>
      <c r="BA115" s="38"/>
    </row>
    <row r="116" spans="45:53" x14ac:dyDescent="0.25">
      <c r="AS116" s="38"/>
      <c r="AT116" s="38"/>
      <c r="AU116" s="38"/>
      <c r="AV116" s="38"/>
      <c r="AW116" s="38"/>
      <c r="AX116" s="38"/>
      <c r="AY116" s="38"/>
      <c r="AZ116" s="38"/>
      <c r="BA116" s="38"/>
    </row>
    <row r="117" spans="45:53" x14ac:dyDescent="0.25">
      <c r="AS117" s="38"/>
      <c r="AT117" s="38"/>
      <c r="AU117" s="38"/>
      <c r="AV117" s="38"/>
      <c r="AW117" s="38"/>
      <c r="AX117" s="38"/>
      <c r="AY117" s="38"/>
      <c r="AZ117" s="38"/>
      <c r="BA117" s="38"/>
    </row>
    <row r="118" spans="45:53" x14ac:dyDescent="0.25">
      <c r="AS118" s="38"/>
      <c r="AT118" s="38"/>
      <c r="AU118" s="38"/>
      <c r="AV118" s="38"/>
      <c r="AW118" s="38"/>
      <c r="AX118" s="38"/>
      <c r="AY118" s="38"/>
      <c r="AZ118" s="38"/>
      <c r="BA118" s="38"/>
    </row>
    <row r="119" spans="45:53" x14ac:dyDescent="0.25">
      <c r="AS119" s="38"/>
      <c r="AT119" s="38"/>
      <c r="AU119" s="38"/>
      <c r="AV119" s="38"/>
      <c r="AW119" s="38"/>
      <c r="AX119" s="38"/>
      <c r="AY119" s="38"/>
      <c r="AZ119" s="38"/>
      <c r="BA119" s="38"/>
    </row>
    <row r="120" spans="45:53" x14ac:dyDescent="0.25">
      <c r="AS120" s="38"/>
      <c r="AT120" s="38"/>
      <c r="AU120" s="38"/>
      <c r="AV120" s="38"/>
      <c r="AW120" s="38"/>
      <c r="AX120" s="38"/>
      <c r="AY120" s="38"/>
      <c r="AZ120" s="38"/>
      <c r="BA120" s="38"/>
    </row>
    <row r="121" spans="45:53" x14ac:dyDescent="0.25">
      <c r="AS121" s="38"/>
      <c r="AT121" s="38"/>
      <c r="AU121" s="38"/>
      <c r="AV121" s="38"/>
      <c r="AW121" s="38"/>
      <c r="AX121" s="38"/>
      <c r="AY121" s="38"/>
      <c r="AZ121" s="38"/>
      <c r="BA121" s="38"/>
    </row>
    <row r="122" spans="45:53" x14ac:dyDescent="0.25">
      <c r="AS122" s="38"/>
      <c r="AT122" s="38"/>
      <c r="AU122" s="38"/>
      <c r="AV122" s="38"/>
      <c r="AW122" s="38"/>
      <c r="AX122" s="38"/>
      <c r="AY122" s="38"/>
      <c r="AZ122" s="38"/>
      <c r="BA122" s="38"/>
    </row>
    <row r="123" spans="45:53" x14ac:dyDescent="0.25">
      <c r="AS123" s="38"/>
      <c r="AT123" s="38"/>
      <c r="AU123" s="38"/>
      <c r="AV123" s="38"/>
      <c r="AW123" s="38"/>
      <c r="AX123" s="38"/>
      <c r="AY123" s="38"/>
      <c r="AZ123" s="38"/>
      <c r="BA123" s="38"/>
    </row>
    <row r="124" spans="45:53" x14ac:dyDescent="0.25">
      <c r="AS124" s="38"/>
      <c r="AT124" s="38"/>
      <c r="AU124" s="38"/>
      <c r="AV124" s="38"/>
      <c r="AW124" s="38"/>
      <c r="AX124" s="38"/>
      <c r="AY124" s="38"/>
      <c r="AZ124" s="38"/>
      <c r="BA124" s="38"/>
    </row>
    <row r="125" spans="45:53" x14ac:dyDescent="0.25">
      <c r="AS125" s="38"/>
      <c r="AT125" s="38"/>
      <c r="AU125" s="38"/>
      <c r="AV125" s="38"/>
      <c r="AW125" s="38"/>
      <c r="AX125" s="38"/>
      <c r="AY125" s="38"/>
      <c r="AZ125" s="38"/>
      <c r="BA125" s="38"/>
    </row>
    <row r="126" spans="45:53" x14ac:dyDescent="0.25">
      <c r="AS126" s="38"/>
      <c r="AT126" s="38"/>
      <c r="AU126" s="38"/>
      <c r="AV126" s="38"/>
      <c r="AW126" s="38"/>
      <c r="AX126" s="38"/>
      <c r="AY126" s="38"/>
      <c r="AZ126" s="38"/>
      <c r="BA126" s="38"/>
    </row>
    <row r="127" spans="45:53" x14ac:dyDescent="0.25">
      <c r="AS127" s="38"/>
      <c r="AT127" s="38"/>
      <c r="AU127" s="38"/>
      <c r="AV127" s="38"/>
      <c r="AW127" s="38"/>
      <c r="AX127" s="38"/>
      <c r="AY127" s="38"/>
      <c r="AZ127" s="38"/>
      <c r="BA127" s="38"/>
    </row>
    <row r="128" spans="45:53" x14ac:dyDescent="0.25">
      <c r="AS128" s="38"/>
      <c r="AT128" s="38"/>
      <c r="AU128" s="38"/>
      <c r="AV128" s="38"/>
      <c r="AW128" s="38"/>
      <c r="AX128" s="38"/>
      <c r="AY128" s="38"/>
      <c r="AZ128" s="38"/>
      <c r="BA128" s="38"/>
    </row>
    <row r="129" spans="45:53" x14ac:dyDescent="0.25">
      <c r="AS129" s="38"/>
      <c r="AT129" s="38"/>
      <c r="AU129" s="38"/>
      <c r="AV129" s="38"/>
      <c r="AW129" s="38"/>
      <c r="AX129" s="38"/>
      <c r="AY129" s="38"/>
      <c r="AZ129" s="38"/>
      <c r="BA129" s="38"/>
    </row>
    <row r="130" spans="45:53" x14ac:dyDescent="0.25">
      <c r="AS130" s="38"/>
      <c r="AT130" s="38"/>
      <c r="AU130" s="38"/>
      <c r="AV130" s="38"/>
      <c r="AW130" s="38"/>
      <c r="AX130" s="38"/>
      <c r="AY130" s="38"/>
      <c r="AZ130" s="38"/>
      <c r="BA130" s="38"/>
    </row>
    <row r="131" spans="45:53" x14ac:dyDescent="0.25">
      <c r="AS131" s="38"/>
      <c r="AT131" s="38"/>
      <c r="AU131" s="38"/>
      <c r="AV131" s="38"/>
      <c r="AW131" s="38"/>
      <c r="AX131" s="38"/>
      <c r="AY131" s="38"/>
      <c r="AZ131" s="38"/>
      <c r="BA131" s="38"/>
    </row>
    <row r="132" spans="45:53" x14ac:dyDescent="0.25">
      <c r="AS132" s="38"/>
      <c r="AT132" s="38"/>
      <c r="AU132" s="38"/>
      <c r="AV132" s="38"/>
      <c r="AW132" s="38"/>
      <c r="AX132" s="38"/>
      <c r="AY132" s="38"/>
      <c r="AZ132" s="38"/>
      <c r="BA132" s="38"/>
    </row>
    <row r="133" spans="45:53" x14ac:dyDescent="0.25">
      <c r="AS133" s="38"/>
      <c r="AT133" s="38"/>
      <c r="AU133" s="38"/>
      <c r="AV133" s="38"/>
      <c r="AW133" s="38"/>
      <c r="AX133" s="38"/>
      <c r="AY133" s="38"/>
      <c r="AZ133" s="38"/>
      <c r="BA133" s="38"/>
    </row>
    <row r="134" spans="45:53" x14ac:dyDescent="0.25">
      <c r="AS134" s="38"/>
      <c r="AT134" s="38"/>
      <c r="AU134" s="38"/>
      <c r="AV134" s="38"/>
      <c r="AW134" s="38"/>
      <c r="AX134" s="38"/>
      <c r="AY134" s="38"/>
      <c r="AZ134" s="38"/>
      <c r="BA134" s="38"/>
    </row>
    <row r="135" spans="45:53" x14ac:dyDescent="0.25">
      <c r="AS135" s="38"/>
      <c r="AT135" s="38"/>
      <c r="AU135" s="38"/>
      <c r="AV135" s="38"/>
      <c r="AW135" s="38"/>
      <c r="AX135" s="38"/>
      <c r="AY135" s="38"/>
      <c r="AZ135" s="38"/>
      <c r="BA135" s="38"/>
    </row>
    <row r="136" spans="45:53" x14ac:dyDescent="0.25">
      <c r="AS136" s="38"/>
      <c r="AT136" s="38"/>
      <c r="AU136" s="38"/>
      <c r="AV136" s="38"/>
      <c r="AW136" s="38"/>
      <c r="AX136" s="38"/>
      <c r="AY136" s="38"/>
      <c r="AZ136" s="38"/>
      <c r="BA136" s="38"/>
    </row>
    <row r="137" spans="45:53" x14ac:dyDescent="0.25">
      <c r="AS137" s="38"/>
      <c r="AT137" s="38"/>
      <c r="AU137" s="38"/>
      <c r="AV137" s="38"/>
      <c r="AW137" s="38"/>
      <c r="AX137" s="38"/>
      <c r="AY137" s="38"/>
      <c r="AZ137" s="38"/>
      <c r="BA137" s="38"/>
    </row>
    <row r="138" spans="45:53" x14ac:dyDescent="0.25">
      <c r="AS138" s="38"/>
      <c r="AT138" s="38"/>
      <c r="AU138" s="38"/>
      <c r="AV138" s="38"/>
      <c r="AW138" s="38"/>
      <c r="AX138" s="38"/>
      <c r="AY138" s="38"/>
      <c r="AZ138" s="38"/>
      <c r="BA138" s="38"/>
    </row>
    <row r="139" spans="45:53" x14ac:dyDescent="0.25">
      <c r="AS139" s="38"/>
      <c r="AT139" s="38"/>
      <c r="AU139" s="38"/>
      <c r="AV139" s="38"/>
      <c r="AW139" s="38"/>
      <c r="AX139" s="38"/>
      <c r="AY139" s="38"/>
      <c r="AZ139" s="38"/>
      <c r="BA139" s="38"/>
    </row>
    <row r="140" spans="45:53" x14ac:dyDescent="0.25">
      <c r="AS140" s="38"/>
      <c r="AT140" s="38"/>
      <c r="AU140" s="38"/>
      <c r="AV140" s="38"/>
      <c r="AW140" s="38"/>
      <c r="AX140" s="38"/>
      <c r="AY140" s="38"/>
      <c r="AZ140" s="38"/>
      <c r="BA140" s="38"/>
    </row>
    <row r="141" spans="45:53" x14ac:dyDescent="0.25">
      <c r="AS141" s="38"/>
      <c r="AT141" s="38"/>
      <c r="AU141" s="38"/>
      <c r="AV141" s="38"/>
      <c r="AW141" s="38"/>
      <c r="AX141" s="38"/>
      <c r="AY141" s="38"/>
      <c r="AZ141" s="38"/>
      <c r="BA141" s="38"/>
    </row>
    <row r="142" spans="45:53" x14ac:dyDescent="0.25">
      <c r="AS142" s="38"/>
      <c r="AT142" s="38"/>
      <c r="AU142" s="38"/>
      <c r="AV142" s="38"/>
      <c r="AW142" s="38"/>
      <c r="AX142" s="38"/>
      <c r="AY142" s="38"/>
      <c r="AZ142" s="38"/>
      <c r="BA142" s="38"/>
    </row>
    <row r="143" spans="45:53" x14ac:dyDescent="0.25">
      <c r="AS143" s="38"/>
      <c r="AT143" s="38"/>
      <c r="AU143" s="38"/>
      <c r="AV143" s="38"/>
      <c r="AW143" s="38"/>
      <c r="AX143" s="38"/>
      <c r="AY143" s="38"/>
      <c r="AZ143" s="38"/>
      <c r="BA143" s="38"/>
    </row>
    <row r="144" spans="45:53" x14ac:dyDescent="0.25">
      <c r="AS144" s="38"/>
      <c r="AT144" s="38"/>
      <c r="AU144" s="38"/>
      <c r="AV144" s="38"/>
      <c r="AW144" s="38"/>
      <c r="AX144" s="38"/>
      <c r="AY144" s="38"/>
      <c r="AZ144" s="38"/>
      <c r="BA144" s="38"/>
    </row>
    <row r="145" spans="45:53" x14ac:dyDescent="0.25">
      <c r="AS145" s="38"/>
      <c r="AT145" s="38"/>
      <c r="AU145" s="38"/>
      <c r="AV145" s="38"/>
      <c r="AW145" s="38"/>
      <c r="AX145" s="38"/>
      <c r="AY145" s="38"/>
      <c r="AZ145" s="38"/>
      <c r="BA145" s="38"/>
    </row>
    <row r="146" spans="45:53" x14ac:dyDescent="0.25">
      <c r="AS146" s="38"/>
      <c r="AT146" s="38"/>
      <c r="AU146" s="38"/>
      <c r="AV146" s="38"/>
      <c r="AW146" s="38"/>
      <c r="AX146" s="38"/>
      <c r="AY146" s="38"/>
      <c r="AZ146" s="38"/>
      <c r="BA146" s="38"/>
    </row>
    <row r="147" spans="45:53" x14ac:dyDescent="0.25">
      <c r="AS147" s="38"/>
      <c r="AT147" s="38"/>
      <c r="AU147" s="38"/>
      <c r="AV147" s="38"/>
      <c r="AW147" s="38"/>
      <c r="AX147" s="38"/>
      <c r="AY147" s="38"/>
      <c r="AZ147" s="38"/>
      <c r="BA147" s="38"/>
    </row>
    <row r="148" spans="45:53" x14ac:dyDescent="0.25">
      <c r="AS148" s="38"/>
      <c r="AT148" s="38"/>
      <c r="AU148" s="38"/>
      <c r="AV148" s="38"/>
      <c r="AW148" s="38"/>
      <c r="AX148" s="38"/>
      <c r="AY148" s="38"/>
      <c r="AZ148" s="38"/>
      <c r="BA148" s="38"/>
    </row>
    <row r="149" spans="45:53" x14ac:dyDescent="0.25">
      <c r="AS149" s="38"/>
      <c r="AT149" s="38"/>
      <c r="AU149" s="38"/>
      <c r="AV149" s="38"/>
      <c r="AW149" s="38"/>
      <c r="AX149" s="38"/>
      <c r="AY149" s="38"/>
      <c r="AZ149" s="38"/>
      <c r="BA149" s="38"/>
    </row>
    <row r="150" spans="45:53" x14ac:dyDescent="0.25">
      <c r="AS150" s="38"/>
      <c r="AT150" s="38"/>
      <c r="AU150" s="38"/>
      <c r="AV150" s="38"/>
      <c r="AW150" s="38"/>
      <c r="AX150" s="38"/>
      <c r="AY150" s="38"/>
      <c r="AZ150" s="38"/>
      <c r="BA150" s="38"/>
    </row>
    <row r="151" spans="45:53" x14ac:dyDescent="0.25">
      <c r="AS151" s="38"/>
      <c r="AT151" s="38"/>
      <c r="AU151" s="38"/>
      <c r="AV151" s="38"/>
      <c r="AW151" s="38"/>
      <c r="AX151" s="38"/>
      <c r="AY151" s="38"/>
      <c r="AZ151" s="38"/>
      <c r="BA151" s="38"/>
    </row>
    <row r="152" spans="45:53" x14ac:dyDescent="0.25">
      <c r="AS152" s="38"/>
      <c r="AT152" s="38"/>
      <c r="AU152" s="38"/>
      <c r="AV152" s="38"/>
      <c r="AW152" s="38"/>
      <c r="AX152" s="38"/>
      <c r="AY152" s="38"/>
      <c r="AZ152" s="38"/>
      <c r="BA152" s="38"/>
    </row>
    <row r="153" spans="45:53" x14ac:dyDescent="0.25">
      <c r="AS153" s="38"/>
      <c r="AT153" s="38"/>
      <c r="AU153" s="38"/>
      <c r="AV153" s="38"/>
      <c r="AW153" s="38"/>
      <c r="AX153" s="38"/>
      <c r="AY153" s="38"/>
      <c r="AZ153" s="38"/>
      <c r="BA153" s="38"/>
    </row>
    <row r="154" spans="45:53" x14ac:dyDescent="0.25">
      <c r="AS154" s="38"/>
      <c r="AT154" s="38"/>
      <c r="AU154" s="38"/>
      <c r="AV154" s="38"/>
      <c r="AW154" s="38"/>
      <c r="AX154" s="38"/>
      <c r="AY154" s="38"/>
      <c r="AZ154" s="38"/>
      <c r="BA154" s="38"/>
    </row>
    <row r="155" spans="45:53" x14ac:dyDescent="0.25">
      <c r="AS155" s="38"/>
      <c r="AT155" s="38"/>
      <c r="AU155" s="38"/>
      <c r="AV155" s="38"/>
      <c r="AW155" s="38"/>
      <c r="AX155" s="38"/>
      <c r="AY155" s="38"/>
      <c r="AZ155" s="38"/>
      <c r="BA155" s="38"/>
    </row>
    <row r="156" spans="45:53" x14ac:dyDescent="0.25">
      <c r="AS156" s="38"/>
      <c r="AT156" s="38"/>
      <c r="AU156" s="38"/>
      <c r="AV156" s="38"/>
      <c r="AW156" s="38"/>
      <c r="AX156" s="38"/>
      <c r="AY156" s="38"/>
      <c r="AZ156" s="38"/>
      <c r="BA156" s="38"/>
    </row>
    <row r="157" spans="45:53" x14ac:dyDescent="0.25">
      <c r="AS157" s="38"/>
      <c r="AT157" s="38"/>
      <c r="AU157" s="38"/>
      <c r="AV157" s="38"/>
      <c r="AW157" s="38"/>
      <c r="AX157" s="38"/>
      <c r="AY157" s="38"/>
      <c r="AZ157" s="38"/>
      <c r="BA157" s="38"/>
    </row>
    <row r="158" spans="45:53" x14ac:dyDescent="0.25">
      <c r="AS158" s="38"/>
      <c r="AT158" s="38"/>
      <c r="AU158" s="38"/>
      <c r="AV158" s="38"/>
      <c r="AW158" s="38"/>
      <c r="AX158" s="38"/>
      <c r="AY158" s="38"/>
      <c r="AZ158" s="38"/>
      <c r="BA158" s="38"/>
    </row>
    <row r="159" spans="45:53" x14ac:dyDescent="0.25">
      <c r="AS159" s="38"/>
      <c r="AT159" s="38"/>
      <c r="AU159" s="38"/>
      <c r="AV159" s="38"/>
      <c r="AW159" s="38"/>
      <c r="AX159" s="38"/>
      <c r="AY159" s="38"/>
      <c r="AZ159" s="38"/>
      <c r="BA159" s="38"/>
    </row>
    <row r="160" spans="45:53" x14ac:dyDescent="0.25">
      <c r="AS160" s="38"/>
      <c r="AT160" s="38"/>
      <c r="AU160" s="38"/>
      <c r="AV160" s="38"/>
      <c r="AW160" s="38"/>
      <c r="AX160" s="38"/>
      <c r="AY160" s="38"/>
      <c r="AZ160" s="38"/>
      <c r="BA160" s="38"/>
    </row>
    <row r="161" spans="45:53" x14ac:dyDescent="0.25">
      <c r="AS161" s="38"/>
      <c r="AT161" s="38"/>
      <c r="AU161" s="38"/>
      <c r="AV161" s="38"/>
      <c r="AW161" s="38"/>
      <c r="AX161" s="38"/>
      <c r="AY161" s="38"/>
      <c r="AZ161" s="38"/>
      <c r="BA161" s="38"/>
    </row>
    <row r="162" spans="45:53" x14ac:dyDescent="0.25">
      <c r="AS162" s="38"/>
      <c r="AT162" s="38"/>
      <c r="AU162" s="38"/>
      <c r="AV162" s="38"/>
      <c r="AW162" s="38"/>
      <c r="AX162" s="38"/>
      <c r="AY162" s="38"/>
      <c r="AZ162" s="38"/>
      <c r="BA162" s="38"/>
    </row>
    <row r="163" spans="45:53" x14ac:dyDescent="0.25">
      <c r="AS163" s="38"/>
      <c r="AT163" s="38"/>
      <c r="AU163" s="38"/>
      <c r="AV163" s="38"/>
      <c r="AW163" s="38"/>
      <c r="AX163" s="38"/>
      <c r="AY163" s="38"/>
      <c r="AZ163" s="38"/>
      <c r="BA163" s="38"/>
    </row>
    <row r="164" spans="45:53" x14ac:dyDescent="0.25">
      <c r="AS164" s="38"/>
      <c r="AT164" s="38"/>
      <c r="AU164" s="38"/>
      <c r="AV164" s="38"/>
      <c r="AW164" s="38"/>
      <c r="AX164" s="38"/>
      <c r="AY164" s="38"/>
      <c r="AZ164" s="38"/>
      <c r="BA164" s="38"/>
    </row>
    <row r="165" spans="45:53" x14ac:dyDescent="0.25">
      <c r="AS165" s="38"/>
      <c r="AT165" s="38"/>
      <c r="AU165" s="38"/>
      <c r="AV165" s="38"/>
      <c r="AW165" s="38"/>
      <c r="AX165" s="38"/>
      <c r="AY165" s="38"/>
      <c r="AZ165" s="38"/>
      <c r="BA165" s="38"/>
    </row>
    <row r="166" spans="45:53" x14ac:dyDescent="0.25">
      <c r="AS166" s="38"/>
      <c r="AT166" s="38"/>
      <c r="AU166" s="38"/>
      <c r="AV166" s="38"/>
      <c r="AW166" s="38"/>
      <c r="AX166" s="38"/>
      <c r="AY166" s="38"/>
      <c r="AZ166" s="38"/>
      <c r="BA166" s="38"/>
    </row>
    <row r="167" spans="45:53" x14ac:dyDescent="0.25">
      <c r="AS167" s="38"/>
      <c r="AT167" s="38"/>
      <c r="AU167" s="38"/>
      <c r="AV167" s="38"/>
      <c r="AW167" s="38"/>
      <c r="AX167" s="38"/>
      <c r="AY167" s="38"/>
      <c r="AZ167" s="38"/>
      <c r="BA167" s="38"/>
    </row>
    <row r="168" spans="45:53" x14ac:dyDescent="0.25">
      <c r="AS168" s="38"/>
      <c r="AT168" s="38"/>
      <c r="AU168" s="38"/>
      <c r="AV168" s="38"/>
      <c r="AW168" s="38"/>
      <c r="AX168" s="38"/>
      <c r="AY168" s="38"/>
      <c r="AZ168" s="38"/>
      <c r="BA168" s="38"/>
    </row>
    <row r="169" spans="45:53" x14ac:dyDescent="0.25">
      <c r="AS169" s="38"/>
      <c r="AT169" s="38"/>
      <c r="AU169" s="38"/>
      <c r="AV169" s="38"/>
      <c r="AW169" s="38"/>
      <c r="AX169" s="38"/>
      <c r="AY169" s="38"/>
      <c r="AZ169" s="38"/>
      <c r="BA169" s="38"/>
    </row>
    <row r="170" spans="45:53" x14ac:dyDescent="0.25">
      <c r="AS170" s="38"/>
      <c r="AT170" s="38"/>
      <c r="AU170" s="38"/>
      <c r="AV170" s="38"/>
      <c r="AW170" s="38"/>
      <c r="AX170" s="38"/>
      <c r="AY170" s="38"/>
      <c r="AZ170" s="38"/>
      <c r="BA170" s="38"/>
    </row>
    <row r="171" spans="45:53" x14ac:dyDescent="0.25">
      <c r="AS171" s="38"/>
      <c r="AT171" s="38"/>
      <c r="AU171" s="38"/>
      <c r="AV171" s="38"/>
      <c r="AW171" s="38"/>
      <c r="AX171" s="38"/>
      <c r="AY171" s="38"/>
      <c r="AZ171" s="38"/>
      <c r="BA171" s="38"/>
    </row>
    <row r="172" spans="45:53" x14ac:dyDescent="0.25">
      <c r="AS172" s="38"/>
      <c r="AT172" s="38"/>
      <c r="AU172" s="38"/>
      <c r="AV172" s="38"/>
      <c r="AW172" s="38"/>
      <c r="AX172" s="38"/>
      <c r="AY172" s="38"/>
      <c r="AZ172" s="38"/>
      <c r="BA172" s="38"/>
    </row>
    <row r="173" spans="45:53" x14ac:dyDescent="0.25">
      <c r="AS173" s="38"/>
      <c r="AT173" s="38"/>
      <c r="AU173" s="38"/>
      <c r="AV173" s="38"/>
      <c r="AW173" s="38"/>
      <c r="AX173" s="38"/>
      <c r="AY173" s="38"/>
      <c r="AZ173" s="38"/>
      <c r="BA173" s="38"/>
    </row>
    <row r="174" spans="45:53" x14ac:dyDescent="0.25">
      <c r="AS174" s="38"/>
      <c r="AT174" s="38"/>
      <c r="AU174" s="38"/>
      <c r="AV174" s="38"/>
      <c r="AW174" s="38"/>
      <c r="AX174" s="38"/>
      <c r="AY174" s="38"/>
      <c r="AZ174" s="38"/>
      <c r="BA174" s="38"/>
    </row>
    <row r="175" spans="45:53" x14ac:dyDescent="0.25">
      <c r="AS175" s="38"/>
      <c r="AT175" s="38"/>
      <c r="AU175" s="38"/>
      <c r="AV175" s="38"/>
      <c r="AW175" s="38"/>
      <c r="AX175" s="38"/>
      <c r="AY175" s="38"/>
      <c r="AZ175" s="38"/>
      <c r="BA175" s="38"/>
    </row>
    <row r="176" spans="45:53" x14ac:dyDescent="0.25">
      <c r="AS176" s="38"/>
      <c r="AT176" s="38"/>
      <c r="AU176" s="38"/>
      <c r="AV176" s="38"/>
      <c r="AW176" s="38"/>
      <c r="AX176" s="38"/>
      <c r="AY176" s="38"/>
      <c r="AZ176" s="38"/>
      <c r="BA176" s="38"/>
    </row>
    <row r="177" spans="45:53" x14ac:dyDescent="0.25">
      <c r="AS177" s="38"/>
      <c r="AT177" s="38"/>
      <c r="AU177" s="38"/>
      <c r="AV177" s="38"/>
      <c r="AW177" s="38"/>
      <c r="AX177" s="38"/>
      <c r="AY177" s="38"/>
      <c r="AZ177" s="38"/>
      <c r="BA177" s="38"/>
    </row>
    <row r="178" spans="45:53" x14ac:dyDescent="0.25">
      <c r="AS178" s="38"/>
      <c r="AT178" s="38"/>
      <c r="AU178" s="38"/>
      <c r="AV178" s="38"/>
      <c r="AW178" s="38"/>
      <c r="AX178" s="38"/>
      <c r="AY178" s="38"/>
      <c r="AZ178" s="38"/>
      <c r="BA178" s="38"/>
    </row>
    <row r="179" spans="45:53" x14ac:dyDescent="0.25">
      <c r="AS179" s="38"/>
      <c r="AT179" s="38"/>
      <c r="AU179" s="38"/>
      <c r="AV179" s="38"/>
      <c r="AW179" s="38"/>
      <c r="AX179" s="38"/>
      <c r="AY179" s="38"/>
      <c r="AZ179" s="38"/>
      <c r="BA179" s="38"/>
    </row>
    <row r="180" spans="45:53" x14ac:dyDescent="0.25">
      <c r="AS180" s="38"/>
      <c r="AT180" s="38"/>
      <c r="AU180" s="38"/>
      <c r="AV180" s="38"/>
      <c r="AW180" s="38"/>
      <c r="AX180" s="38"/>
      <c r="AY180" s="38"/>
      <c r="AZ180" s="38"/>
      <c r="BA180" s="38"/>
    </row>
    <row r="181" spans="45:53" x14ac:dyDescent="0.25">
      <c r="AS181" s="38"/>
      <c r="AT181" s="38"/>
      <c r="AU181" s="38"/>
      <c r="AV181" s="38"/>
      <c r="AW181" s="38"/>
      <c r="AX181" s="38"/>
      <c r="AY181" s="38"/>
      <c r="AZ181" s="38"/>
      <c r="BA181" s="38"/>
    </row>
    <row r="182" spans="45:53" x14ac:dyDescent="0.25">
      <c r="AS182" s="38"/>
      <c r="AT182" s="38"/>
      <c r="AU182" s="38"/>
      <c r="AV182" s="38"/>
      <c r="AW182" s="38"/>
      <c r="AX182" s="38"/>
      <c r="AY182" s="38"/>
      <c r="AZ182" s="38"/>
      <c r="BA182" s="38"/>
    </row>
    <row r="183" spans="45:53" x14ac:dyDescent="0.25">
      <c r="AS183" s="38"/>
      <c r="AT183" s="38"/>
      <c r="AU183" s="38"/>
      <c r="AV183" s="38"/>
      <c r="AW183" s="38"/>
      <c r="AX183" s="38"/>
      <c r="AY183" s="38"/>
      <c r="AZ183" s="38"/>
      <c r="BA183" s="38"/>
    </row>
    <row r="184" spans="45:53" x14ac:dyDescent="0.25">
      <c r="AS184" s="38"/>
      <c r="AT184" s="38"/>
      <c r="AU184" s="38"/>
      <c r="AV184" s="38"/>
      <c r="AW184" s="38"/>
      <c r="AX184" s="38"/>
      <c r="AY184" s="38"/>
      <c r="AZ184" s="38"/>
      <c r="BA184" s="38"/>
    </row>
    <row r="185" spans="45:53" x14ac:dyDescent="0.25">
      <c r="AS185" s="38"/>
      <c r="AT185" s="38"/>
      <c r="AU185" s="38"/>
      <c r="AV185" s="38"/>
      <c r="AW185" s="38"/>
      <c r="AX185" s="38"/>
      <c r="AY185" s="38"/>
      <c r="AZ185" s="38"/>
      <c r="BA185" s="38"/>
    </row>
    <row r="186" spans="45:53" x14ac:dyDescent="0.25">
      <c r="AS186" s="38"/>
      <c r="AT186" s="38"/>
      <c r="AU186" s="38"/>
      <c r="AV186" s="38"/>
      <c r="AW186" s="38"/>
      <c r="AX186" s="38"/>
      <c r="AY186" s="38"/>
      <c r="AZ186" s="38"/>
      <c r="BA186" s="38"/>
    </row>
    <row r="187" spans="45:53" x14ac:dyDescent="0.25">
      <c r="AS187" s="38"/>
      <c r="AT187" s="38"/>
      <c r="AU187" s="38"/>
      <c r="AV187" s="38"/>
      <c r="AW187" s="38"/>
      <c r="AX187" s="38"/>
      <c r="AY187" s="38"/>
      <c r="AZ187" s="38"/>
      <c r="BA187" s="38"/>
    </row>
    <row r="188" spans="45:53" x14ac:dyDescent="0.25">
      <c r="AS188" s="38"/>
      <c r="AT188" s="38"/>
      <c r="AU188" s="38"/>
      <c r="AV188" s="38"/>
      <c r="AW188" s="38"/>
      <c r="AX188" s="38"/>
      <c r="AY188" s="38"/>
      <c r="AZ188" s="38"/>
      <c r="BA188" s="38"/>
    </row>
    <row r="189" spans="45:53" x14ac:dyDescent="0.25">
      <c r="AS189" s="38"/>
      <c r="AT189" s="38"/>
      <c r="AU189" s="38"/>
      <c r="AV189" s="38"/>
      <c r="AW189" s="38"/>
      <c r="AX189" s="38"/>
      <c r="AY189" s="38"/>
      <c r="AZ189" s="38"/>
      <c r="BA189" s="38"/>
    </row>
    <row r="190" spans="45:53" x14ac:dyDescent="0.25">
      <c r="AS190" s="38"/>
      <c r="AT190" s="38"/>
      <c r="AU190" s="38"/>
      <c r="AV190" s="38"/>
      <c r="AW190" s="38"/>
      <c r="AX190" s="38"/>
      <c r="AY190" s="38"/>
      <c r="AZ190" s="38"/>
      <c r="BA190" s="38"/>
    </row>
    <row r="191" spans="45:53" x14ac:dyDescent="0.25">
      <c r="AS191" s="38"/>
      <c r="AT191" s="38"/>
      <c r="AU191" s="38"/>
      <c r="AV191" s="38"/>
      <c r="AW191" s="38"/>
      <c r="AX191" s="38"/>
      <c r="AY191" s="38"/>
      <c r="AZ191" s="38"/>
      <c r="BA191" s="38"/>
    </row>
    <row r="192" spans="45:53" x14ac:dyDescent="0.25">
      <c r="AS192" s="38"/>
      <c r="AT192" s="38"/>
      <c r="AU192" s="38"/>
      <c r="AV192" s="38"/>
      <c r="AW192" s="38"/>
      <c r="AX192" s="38"/>
      <c r="AY192" s="38"/>
      <c r="AZ192" s="38"/>
      <c r="BA192" s="38"/>
    </row>
    <row r="193" spans="45:53" x14ac:dyDescent="0.25">
      <c r="AS193" s="38"/>
      <c r="AT193" s="38"/>
      <c r="AU193" s="38"/>
      <c r="AV193" s="38"/>
      <c r="AW193" s="38"/>
      <c r="AX193" s="38"/>
      <c r="AY193" s="38"/>
      <c r="AZ193" s="38"/>
      <c r="BA193" s="38"/>
    </row>
    <row r="194" spans="45:53" x14ac:dyDescent="0.25">
      <c r="AS194" s="38"/>
      <c r="AT194" s="38"/>
      <c r="AU194" s="38"/>
      <c r="AV194" s="38"/>
      <c r="AW194" s="38"/>
      <c r="AX194" s="38"/>
      <c r="AY194" s="38"/>
      <c r="AZ194" s="38"/>
      <c r="BA194" s="38"/>
    </row>
    <row r="195" spans="45:53" x14ac:dyDescent="0.25">
      <c r="AS195" s="38"/>
      <c r="AT195" s="38"/>
      <c r="AU195" s="38"/>
      <c r="AV195" s="38"/>
      <c r="AW195" s="38"/>
      <c r="AX195" s="38"/>
      <c r="AY195" s="38"/>
      <c r="AZ195" s="38"/>
      <c r="BA195" s="38"/>
    </row>
    <row r="196" spans="45:53" x14ac:dyDescent="0.25">
      <c r="AS196" s="38"/>
      <c r="AT196" s="38"/>
      <c r="AU196" s="38"/>
      <c r="AV196" s="38"/>
      <c r="AW196" s="38"/>
      <c r="AX196" s="38"/>
      <c r="AY196" s="38"/>
      <c r="AZ196" s="38"/>
      <c r="BA196" s="38"/>
    </row>
    <row r="197" spans="45:53" x14ac:dyDescent="0.25">
      <c r="AS197" s="38"/>
      <c r="AT197" s="38"/>
      <c r="AU197" s="38"/>
      <c r="AV197" s="38"/>
      <c r="AW197" s="38"/>
      <c r="AX197" s="38"/>
      <c r="AY197" s="38"/>
      <c r="AZ197" s="38"/>
      <c r="BA197" s="38"/>
    </row>
    <row r="198" spans="45:53" x14ac:dyDescent="0.25">
      <c r="AS198" s="38"/>
      <c r="AT198" s="38"/>
      <c r="AU198" s="38"/>
      <c r="AV198" s="38"/>
      <c r="AW198" s="38"/>
      <c r="AX198" s="38"/>
      <c r="AY198" s="38"/>
      <c r="AZ198" s="38"/>
      <c r="BA198" s="38"/>
    </row>
    <row r="199" spans="45:53" x14ac:dyDescent="0.25">
      <c r="AS199" s="38"/>
      <c r="AT199" s="38"/>
      <c r="AU199" s="38"/>
      <c r="AV199" s="38"/>
      <c r="AW199" s="38"/>
      <c r="AX199" s="38"/>
      <c r="AY199" s="38"/>
      <c r="AZ199" s="38"/>
      <c r="BA199" s="38"/>
    </row>
    <row r="200" spans="45:53" x14ac:dyDescent="0.25">
      <c r="AS200" s="38"/>
      <c r="AT200" s="38"/>
      <c r="AU200" s="38"/>
      <c r="AV200" s="38"/>
      <c r="AW200" s="38"/>
      <c r="AX200" s="38"/>
      <c r="AY200" s="38"/>
      <c r="AZ200" s="38"/>
      <c r="BA200" s="38"/>
    </row>
    <row r="201" spans="45:53" x14ac:dyDescent="0.25">
      <c r="AS201" s="38"/>
      <c r="AT201" s="38"/>
      <c r="AU201" s="38"/>
      <c r="AV201" s="38"/>
      <c r="AW201" s="38"/>
      <c r="AX201" s="38"/>
      <c r="AY201" s="38"/>
      <c r="AZ201" s="38"/>
      <c r="BA201" s="38"/>
    </row>
    <row r="202" spans="45:53" x14ac:dyDescent="0.25">
      <c r="AS202" s="38"/>
      <c r="AT202" s="38"/>
      <c r="AU202" s="38"/>
      <c r="AV202" s="38"/>
      <c r="AW202" s="38"/>
      <c r="AX202" s="38"/>
      <c r="AY202" s="38"/>
      <c r="AZ202" s="38"/>
      <c r="BA202" s="38"/>
    </row>
    <row r="203" spans="45:53" x14ac:dyDescent="0.25">
      <c r="AS203" s="38"/>
      <c r="AT203" s="38"/>
      <c r="AU203" s="38"/>
      <c r="AV203" s="38"/>
      <c r="AW203" s="38"/>
      <c r="AX203" s="38"/>
      <c r="AY203" s="38"/>
      <c r="AZ203" s="38"/>
      <c r="BA203" s="38"/>
    </row>
    <row r="204" spans="45:53" x14ac:dyDescent="0.25">
      <c r="AS204" s="38"/>
      <c r="AT204" s="38"/>
      <c r="AU204" s="38"/>
      <c r="AV204" s="38"/>
      <c r="AW204" s="38"/>
      <c r="AX204" s="38"/>
      <c r="AY204" s="38"/>
      <c r="AZ204" s="38"/>
      <c r="BA204" s="38"/>
    </row>
    <row r="205" spans="45:53" x14ac:dyDescent="0.25">
      <c r="AS205" s="38"/>
      <c r="AT205" s="38"/>
      <c r="AU205" s="38"/>
      <c r="AV205" s="38"/>
      <c r="AW205" s="38"/>
      <c r="AX205" s="38"/>
      <c r="AY205" s="38"/>
      <c r="AZ205" s="38"/>
      <c r="BA205" s="38"/>
    </row>
    <row r="206" spans="45:53" x14ac:dyDescent="0.25">
      <c r="AS206" s="38"/>
      <c r="AT206" s="38"/>
      <c r="AU206" s="38"/>
      <c r="AV206" s="38"/>
      <c r="AW206" s="38"/>
      <c r="AX206" s="38"/>
      <c r="AY206" s="38"/>
      <c r="AZ206" s="38"/>
      <c r="BA206" s="38"/>
    </row>
    <row r="207" spans="45:53" x14ac:dyDescent="0.25">
      <c r="AS207" s="38"/>
      <c r="AT207" s="38"/>
      <c r="AU207" s="38"/>
      <c r="AV207" s="38"/>
      <c r="AW207" s="38"/>
      <c r="AX207" s="38"/>
      <c r="AY207" s="38"/>
      <c r="AZ207" s="38"/>
      <c r="BA207" s="38"/>
    </row>
    <row r="208" spans="45:53" x14ac:dyDescent="0.25">
      <c r="AS208" s="38"/>
      <c r="AT208" s="38"/>
      <c r="AU208" s="38"/>
      <c r="AV208" s="38"/>
      <c r="AW208" s="38"/>
      <c r="AX208" s="38"/>
      <c r="AY208" s="38"/>
      <c r="AZ208" s="38"/>
      <c r="BA208" s="38"/>
    </row>
    <row r="209" spans="45:53" x14ac:dyDescent="0.25">
      <c r="AS209" s="38"/>
      <c r="AT209" s="38"/>
      <c r="AU209" s="38"/>
      <c r="AV209" s="38"/>
      <c r="AW209" s="38"/>
      <c r="AX209" s="38"/>
      <c r="AY209" s="38"/>
      <c r="AZ209" s="38"/>
      <c r="BA209" s="38"/>
    </row>
    <row r="210" spans="45:53" x14ac:dyDescent="0.25">
      <c r="AS210" s="38"/>
      <c r="AT210" s="38"/>
      <c r="AU210" s="38"/>
      <c r="AV210" s="38"/>
      <c r="AW210" s="38"/>
      <c r="AX210" s="38"/>
      <c r="AY210" s="38"/>
      <c r="AZ210" s="38"/>
      <c r="BA210" s="38"/>
    </row>
    <row r="211" spans="45:53" x14ac:dyDescent="0.25">
      <c r="AS211" s="38"/>
      <c r="AT211" s="38"/>
      <c r="AU211" s="38"/>
      <c r="AV211" s="38"/>
      <c r="AW211" s="38"/>
      <c r="AX211" s="38"/>
      <c r="AY211" s="38"/>
      <c r="AZ211" s="38"/>
      <c r="BA211" s="38"/>
    </row>
    <row r="212" spans="45:53" x14ac:dyDescent="0.25">
      <c r="AS212" s="38"/>
      <c r="AT212" s="38"/>
      <c r="AU212" s="38"/>
      <c r="AV212" s="38"/>
      <c r="AW212" s="38"/>
      <c r="AX212" s="38"/>
      <c r="AY212" s="38"/>
      <c r="AZ212" s="38"/>
      <c r="BA212" s="38"/>
    </row>
    <row r="213" spans="45:53" x14ac:dyDescent="0.25">
      <c r="AS213" s="38"/>
      <c r="AT213" s="38"/>
      <c r="AU213" s="38"/>
      <c r="AV213" s="38"/>
      <c r="AW213" s="38"/>
      <c r="AX213" s="38"/>
      <c r="AY213" s="38"/>
      <c r="AZ213" s="38"/>
      <c r="BA213" s="38"/>
    </row>
    <row r="214" spans="45:53" x14ac:dyDescent="0.25">
      <c r="AS214" s="38"/>
      <c r="AT214" s="38"/>
      <c r="AU214" s="38"/>
      <c r="AV214" s="38"/>
      <c r="AW214" s="38"/>
      <c r="AX214" s="38"/>
      <c r="AY214" s="38"/>
      <c r="AZ214" s="38"/>
      <c r="BA214" s="38"/>
    </row>
    <row r="215" spans="45:53" x14ac:dyDescent="0.25">
      <c r="AS215" s="38"/>
      <c r="AT215" s="38"/>
      <c r="AU215" s="38"/>
      <c r="AV215" s="38"/>
      <c r="AW215" s="38"/>
      <c r="AX215" s="38"/>
      <c r="AY215" s="38"/>
      <c r="AZ215" s="38"/>
      <c r="BA215" s="38"/>
    </row>
    <row r="216" spans="45:53" x14ac:dyDescent="0.25">
      <c r="AS216" s="38"/>
      <c r="AT216" s="38"/>
      <c r="AU216" s="38"/>
      <c r="AV216" s="38"/>
      <c r="AW216" s="38"/>
      <c r="AX216" s="38"/>
      <c r="AY216" s="38"/>
      <c r="AZ216" s="38"/>
      <c r="BA216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FBB-ACB8-4563-A106-E83F7953A115}">
  <dimension ref="B1:BT216"/>
  <sheetViews>
    <sheetView topLeftCell="Z52" workbookViewId="0">
      <selection activeCell="Z52" sqref="A1:XFD1048576"/>
    </sheetView>
  </sheetViews>
  <sheetFormatPr baseColWidth="10" defaultRowHeight="15" x14ac:dyDescent="0.25"/>
  <cols>
    <col min="12" max="12" width="3.28515625" style="78" customWidth="1"/>
    <col min="25" max="25" width="3.28515625" style="78" customWidth="1"/>
    <col min="38" max="38" width="5" style="78" customWidth="1"/>
    <col min="61" max="61" width="11.42578125" style="78"/>
  </cols>
  <sheetData>
    <row r="1" spans="2:72" x14ac:dyDescent="0.25">
      <c r="B1" s="37"/>
      <c r="O1" s="37"/>
      <c r="AB1" s="37"/>
    </row>
    <row r="2" spans="2:72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O2" s="37"/>
      <c r="P2" s="37"/>
      <c r="Q2" s="37"/>
      <c r="R2" s="37"/>
      <c r="S2" s="37"/>
      <c r="T2" s="37"/>
      <c r="U2" s="37"/>
      <c r="V2" s="37"/>
      <c r="W2" s="37"/>
      <c r="X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BL2" s="37"/>
      <c r="BM2" s="37"/>
      <c r="BN2" s="37"/>
      <c r="BO2" s="37"/>
      <c r="BP2" s="37"/>
      <c r="BQ2" s="37"/>
      <c r="BR2" s="37"/>
      <c r="BS2" s="37"/>
      <c r="BT2" s="37"/>
    </row>
    <row r="6" spans="2:72" x14ac:dyDescent="0.25">
      <c r="AO6" s="38"/>
      <c r="AP6" s="38"/>
      <c r="AQ6" s="38"/>
      <c r="AR6" s="38"/>
      <c r="AS6" s="38"/>
      <c r="AT6" s="38"/>
      <c r="AU6" s="38"/>
      <c r="AV6" s="38"/>
      <c r="AW6" s="38"/>
      <c r="BL6" s="38"/>
      <c r="BM6" s="38"/>
      <c r="BN6" s="38"/>
      <c r="BO6" s="38"/>
      <c r="BP6" s="38"/>
      <c r="BS6" s="38"/>
    </row>
    <row r="7" spans="2:72" x14ac:dyDescent="0.25">
      <c r="AO7" s="38"/>
      <c r="AP7" s="38"/>
      <c r="AQ7" s="38"/>
      <c r="AR7" s="38"/>
      <c r="AS7" s="38"/>
      <c r="AT7" s="38"/>
      <c r="AU7" s="38"/>
      <c r="AV7" s="38"/>
      <c r="AW7" s="38"/>
      <c r="BL7" s="38"/>
      <c r="BM7" s="38"/>
      <c r="BN7" s="38"/>
      <c r="BO7" s="38"/>
      <c r="BP7" s="38"/>
      <c r="BS7" s="38"/>
    </row>
    <row r="8" spans="2:72" x14ac:dyDescent="0.25">
      <c r="AO8" s="38"/>
      <c r="AP8" s="38"/>
      <c r="AQ8" s="38"/>
      <c r="AR8" s="38"/>
      <c r="AS8" s="38"/>
      <c r="AT8" s="38"/>
      <c r="AU8" s="38"/>
      <c r="AV8" s="38"/>
      <c r="AW8" s="38"/>
      <c r="BL8" s="38"/>
      <c r="BM8" s="38"/>
      <c r="BN8" s="38"/>
      <c r="BO8" s="38"/>
      <c r="BP8" s="38"/>
      <c r="BS8" s="38"/>
    </row>
    <row r="9" spans="2:72" x14ac:dyDescent="0.25">
      <c r="AO9" s="38"/>
      <c r="AP9" s="38"/>
      <c r="AQ9" s="38"/>
      <c r="AR9" s="38"/>
      <c r="AS9" s="38"/>
      <c r="AT9" s="38"/>
      <c r="AU9" s="38"/>
      <c r="AV9" s="38"/>
      <c r="AW9" s="38"/>
      <c r="BL9" s="38"/>
      <c r="BM9" s="38"/>
      <c r="BN9" s="38"/>
      <c r="BO9" s="38"/>
      <c r="BP9" s="38"/>
      <c r="BS9" s="38"/>
    </row>
    <row r="10" spans="2:72" x14ac:dyDescent="0.25">
      <c r="AO10" s="38"/>
      <c r="AP10" s="38"/>
      <c r="AQ10" s="38"/>
      <c r="AR10" s="38"/>
      <c r="AS10" s="38"/>
      <c r="AT10" s="38"/>
      <c r="AU10" s="38"/>
      <c r="AV10" s="38"/>
      <c r="AW10" s="38"/>
      <c r="BL10" s="38"/>
      <c r="BM10" s="38"/>
      <c r="BN10" s="38"/>
      <c r="BO10" s="38"/>
      <c r="BP10" s="38"/>
      <c r="BS10" s="38"/>
    </row>
    <row r="11" spans="2:72" x14ac:dyDescent="0.25">
      <c r="AO11" s="38"/>
      <c r="AP11" s="38"/>
      <c r="AQ11" s="38"/>
      <c r="AR11" s="38"/>
      <c r="AS11" s="38"/>
      <c r="AT11" s="38"/>
      <c r="AU11" s="38"/>
      <c r="AV11" s="38"/>
      <c r="AW11" s="38"/>
      <c r="BL11" s="38"/>
      <c r="BM11" s="38"/>
      <c r="BN11" s="38"/>
      <c r="BO11" s="38"/>
      <c r="BP11" s="38"/>
      <c r="BS11" s="38"/>
    </row>
    <row r="12" spans="2:72" x14ac:dyDescent="0.25">
      <c r="AO12" s="38"/>
      <c r="AP12" s="38"/>
      <c r="AQ12" s="38"/>
      <c r="AR12" s="38"/>
      <c r="AS12" s="38"/>
      <c r="AT12" s="38"/>
      <c r="AU12" s="38"/>
      <c r="AV12" s="38"/>
      <c r="AW12" s="38"/>
      <c r="BL12" s="38"/>
      <c r="BM12" s="38"/>
      <c r="BN12" s="38"/>
      <c r="BO12" s="38"/>
      <c r="BP12" s="38"/>
      <c r="BS12" s="38"/>
    </row>
    <row r="13" spans="2:72" x14ac:dyDescent="0.25">
      <c r="AO13" s="38"/>
      <c r="AP13" s="38"/>
      <c r="AQ13" s="38"/>
      <c r="AR13" s="38"/>
      <c r="AS13" s="38"/>
      <c r="AT13" s="38"/>
      <c r="AU13" s="38"/>
      <c r="AV13" s="38"/>
      <c r="AW13" s="38"/>
      <c r="BL13" s="38"/>
      <c r="BM13" s="38"/>
      <c r="BN13" s="38"/>
      <c r="BO13" s="38"/>
      <c r="BP13" s="38"/>
      <c r="BS13" s="38"/>
    </row>
    <row r="14" spans="2:72" x14ac:dyDescent="0.25">
      <c r="AO14" s="38"/>
      <c r="AP14" s="38"/>
      <c r="AQ14" s="38"/>
      <c r="AR14" s="38"/>
      <c r="AS14" s="38"/>
      <c r="AT14" s="38"/>
      <c r="AU14" s="38"/>
      <c r="AV14" s="38"/>
      <c r="AW14" s="38"/>
      <c r="BL14" s="38"/>
      <c r="BM14" s="38"/>
      <c r="BN14" s="38"/>
      <c r="BO14" s="38"/>
      <c r="BP14" s="38"/>
      <c r="BS14" s="38"/>
    </row>
    <row r="15" spans="2:72" x14ac:dyDescent="0.25">
      <c r="AO15" s="38"/>
      <c r="AP15" s="38"/>
      <c r="AQ15" s="38"/>
      <c r="AR15" s="38"/>
      <c r="AS15" s="38"/>
      <c r="AT15" s="38"/>
      <c r="AU15" s="38"/>
      <c r="AV15" s="38"/>
      <c r="AW15" s="38"/>
      <c r="BL15" s="38"/>
      <c r="BM15" s="38"/>
      <c r="BN15" s="38"/>
      <c r="BO15" s="38"/>
      <c r="BP15" s="38"/>
      <c r="BS15" s="38"/>
    </row>
    <row r="16" spans="2:72" x14ac:dyDescent="0.25">
      <c r="AO16" s="38"/>
      <c r="AP16" s="38"/>
      <c r="AQ16" s="38"/>
      <c r="AR16" s="38"/>
      <c r="AS16" s="38"/>
      <c r="AT16" s="38"/>
      <c r="AU16" s="38"/>
      <c r="AV16" s="38"/>
      <c r="AW16" s="38"/>
      <c r="BL16" s="38"/>
      <c r="BM16" s="38"/>
      <c r="BN16" s="38"/>
      <c r="BO16" s="38"/>
      <c r="BP16" s="38"/>
      <c r="BS16" s="38"/>
    </row>
    <row r="17" spans="41:71" x14ac:dyDescent="0.25">
      <c r="AO17" s="38"/>
      <c r="AP17" s="38"/>
      <c r="AQ17" s="38"/>
      <c r="AR17" s="38"/>
      <c r="AS17" s="38"/>
      <c r="AT17" s="38"/>
      <c r="AU17" s="38"/>
      <c r="AV17" s="38"/>
      <c r="AW17" s="38"/>
      <c r="BL17" s="38"/>
      <c r="BM17" s="38"/>
      <c r="BN17" s="38"/>
      <c r="BO17" s="38"/>
      <c r="BP17" s="38"/>
      <c r="BS17" s="38"/>
    </row>
    <row r="18" spans="41:71" x14ac:dyDescent="0.25">
      <c r="AO18" s="38"/>
      <c r="AP18" s="38"/>
      <c r="AQ18" s="38"/>
      <c r="AR18" s="38"/>
      <c r="AS18" s="38"/>
      <c r="AT18" s="38"/>
      <c r="AU18" s="38"/>
      <c r="AV18" s="38"/>
      <c r="AW18" s="38"/>
      <c r="BL18" s="38"/>
      <c r="BM18" s="38"/>
      <c r="BN18" s="38"/>
      <c r="BO18" s="38"/>
      <c r="BP18" s="38"/>
      <c r="BS18" s="38"/>
    </row>
    <row r="19" spans="41:71" x14ac:dyDescent="0.25">
      <c r="AO19" s="38"/>
      <c r="AP19" s="38"/>
      <c r="AQ19" s="38"/>
      <c r="AR19" s="38"/>
      <c r="AS19" s="38"/>
      <c r="AT19" s="38"/>
      <c r="AU19" s="38"/>
      <c r="AV19" s="38"/>
      <c r="AW19" s="38"/>
      <c r="BL19" s="38"/>
      <c r="BM19" s="38"/>
      <c r="BN19" s="38"/>
      <c r="BO19" s="38"/>
      <c r="BP19" s="38"/>
      <c r="BS19" s="38"/>
    </row>
    <row r="20" spans="41:71" x14ac:dyDescent="0.25">
      <c r="AO20" s="38"/>
      <c r="AP20" s="38"/>
      <c r="AQ20" s="38"/>
      <c r="AR20" s="38"/>
      <c r="AS20" s="38"/>
      <c r="AT20" s="38"/>
      <c r="AU20" s="38"/>
      <c r="AV20" s="38"/>
      <c r="AW20" s="38"/>
      <c r="BL20" s="38"/>
      <c r="BM20" s="38"/>
      <c r="BN20" s="38"/>
      <c r="BO20" s="38"/>
      <c r="BP20" s="38"/>
      <c r="BS20" s="38"/>
    </row>
    <row r="21" spans="41:71" x14ac:dyDescent="0.25">
      <c r="AO21" s="38"/>
      <c r="AP21" s="38"/>
      <c r="AQ21" s="38"/>
      <c r="AR21" s="38"/>
      <c r="AS21" s="38"/>
      <c r="AT21" s="38"/>
      <c r="AU21" s="38"/>
      <c r="AV21" s="38"/>
      <c r="AW21" s="38"/>
      <c r="BL21" s="38"/>
      <c r="BM21" s="38"/>
      <c r="BN21" s="38"/>
      <c r="BO21" s="38"/>
      <c r="BP21" s="38"/>
      <c r="BS21" s="38"/>
    </row>
    <row r="22" spans="41:71" x14ac:dyDescent="0.25">
      <c r="AO22" s="38"/>
      <c r="AP22" s="38"/>
      <c r="AQ22" s="38"/>
      <c r="AR22" s="38"/>
      <c r="AS22" s="38"/>
      <c r="AT22" s="38"/>
      <c r="AU22" s="38"/>
      <c r="AV22" s="38"/>
      <c r="AW22" s="38"/>
      <c r="BL22" s="38"/>
      <c r="BM22" s="38"/>
      <c r="BN22" s="38"/>
      <c r="BO22" s="38"/>
      <c r="BP22" s="38"/>
      <c r="BS22" s="38"/>
    </row>
    <row r="23" spans="41:71" x14ac:dyDescent="0.25">
      <c r="AO23" s="38"/>
      <c r="AP23" s="38"/>
      <c r="AQ23" s="38"/>
      <c r="AR23" s="38"/>
      <c r="AS23" s="38"/>
      <c r="AT23" s="38"/>
      <c r="AU23" s="38"/>
      <c r="AV23" s="38"/>
      <c r="AW23" s="38"/>
      <c r="BL23" s="38"/>
      <c r="BM23" s="38"/>
      <c r="BN23" s="38"/>
      <c r="BO23" s="38"/>
      <c r="BP23" s="38"/>
      <c r="BS23" s="38"/>
    </row>
    <row r="24" spans="41:71" x14ac:dyDescent="0.25">
      <c r="AO24" s="38"/>
      <c r="AP24" s="38"/>
      <c r="AQ24" s="38"/>
      <c r="AR24" s="38"/>
      <c r="AS24" s="38"/>
      <c r="AT24" s="38"/>
      <c r="AU24" s="38"/>
      <c r="AV24" s="38"/>
      <c r="AW24" s="38"/>
      <c r="BL24" s="38"/>
      <c r="BM24" s="38"/>
      <c r="BN24" s="38"/>
      <c r="BO24" s="38"/>
      <c r="BP24" s="38"/>
      <c r="BS24" s="38"/>
    </row>
    <row r="25" spans="41:71" x14ac:dyDescent="0.25">
      <c r="AO25" s="38"/>
      <c r="AP25" s="38"/>
      <c r="AQ25" s="38"/>
      <c r="AR25" s="38"/>
      <c r="AS25" s="38"/>
      <c r="AT25" s="38"/>
      <c r="AU25" s="38"/>
      <c r="AV25" s="38"/>
      <c r="AW25" s="38"/>
      <c r="BL25" s="38"/>
      <c r="BM25" s="38"/>
      <c r="BN25" s="38"/>
      <c r="BO25" s="38"/>
      <c r="BP25" s="38"/>
      <c r="BS25" s="38"/>
    </row>
    <row r="26" spans="41:71" x14ac:dyDescent="0.25">
      <c r="AO26" s="38"/>
      <c r="AP26" s="38"/>
      <c r="AQ26" s="38"/>
      <c r="AR26" s="38"/>
      <c r="AS26" s="38"/>
      <c r="AT26" s="38"/>
      <c r="AU26" s="38"/>
      <c r="AV26" s="38"/>
      <c r="AW26" s="38"/>
      <c r="BL26" s="38"/>
      <c r="BM26" s="38"/>
      <c r="BN26" s="38"/>
      <c r="BO26" s="38"/>
      <c r="BP26" s="38"/>
      <c r="BS26" s="38"/>
    </row>
    <row r="27" spans="41:71" x14ac:dyDescent="0.25">
      <c r="AO27" s="38"/>
      <c r="AP27" s="38"/>
      <c r="AQ27" s="38"/>
      <c r="AR27" s="38"/>
      <c r="AS27" s="38"/>
      <c r="AT27" s="38"/>
      <c r="AU27" s="38"/>
      <c r="AV27" s="38"/>
      <c r="AW27" s="38"/>
      <c r="BL27" s="38"/>
      <c r="BM27" s="38"/>
      <c r="BN27" s="38"/>
      <c r="BO27" s="38"/>
      <c r="BP27" s="38"/>
      <c r="BS27" s="38"/>
    </row>
    <row r="28" spans="41:71" x14ac:dyDescent="0.25">
      <c r="AO28" s="38"/>
      <c r="AP28" s="38"/>
      <c r="AQ28" s="38"/>
      <c r="AR28" s="38"/>
      <c r="AS28" s="38"/>
      <c r="AT28" s="38"/>
      <c r="AU28" s="38"/>
      <c r="AV28" s="38"/>
      <c r="AW28" s="38"/>
      <c r="BL28" s="38"/>
      <c r="BM28" s="38"/>
      <c r="BN28" s="38"/>
      <c r="BO28" s="38"/>
      <c r="BP28" s="38"/>
      <c r="BS28" s="38"/>
    </row>
    <row r="29" spans="41:71" x14ac:dyDescent="0.25">
      <c r="AO29" s="38"/>
      <c r="AP29" s="38"/>
      <c r="AQ29" s="38"/>
      <c r="AR29" s="38"/>
      <c r="AS29" s="38"/>
      <c r="AT29" s="38"/>
      <c r="AU29" s="38"/>
      <c r="AV29" s="38"/>
      <c r="AW29" s="38"/>
      <c r="BL29" s="38"/>
      <c r="BM29" s="38"/>
      <c r="BN29" s="38"/>
      <c r="BO29" s="38"/>
      <c r="BP29" s="38"/>
      <c r="BS29" s="38"/>
    </row>
    <row r="30" spans="41:71" x14ac:dyDescent="0.25">
      <c r="AO30" s="38"/>
      <c r="AP30" s="38"/>
      <c r="AQ30" s="38"/>
      <c r="AR30" s="38"/>
      <c r="AS30" s="38"/>
      <c r="AT30" s="38"/>
      <c r="AU30" s="38"/>
      <c r="AV30" s="38"/>
      <c r="AW30" s="38"/>
      <c r="BL30" s="38"/>
      <c r="BM30" s="38"/>
      <c r="BN30" s="38"/>
      <c r="BO30" s="38"/>
      <c r="BP30" s="38"/>
      <c r="BS30" s="38"/>
    </row>
    <row r="31" spans="41:71" x14ac:dyDescent="0.25">
      <c r="AO31" s="38"/>
      <c r="AP31" s="38"/>
      <c r="AQ31" s="38"/>
      <c r="AR31" s="38"/>
      <c r="AS31" s="38"/>
      <c r="AT31" s="38"/>
      <c r="AU31" s="38"/>
      <c r="AV31" s="38"/>
      <c r="AW31" s="38"/>
      <c r="BL31" s="38"/>
      <c r="BM31" s="38"/>
      <c r="BN31" s="38"/>
      <c r="BO31" s="38"/>
      <c r="BP31" s="38"/>
      <c r="BS31" s="38"/>
    </row>
    <row r="32" spans="41:71" x14ac:dyDescent="0.25">
      <c r="AO32" s="38"/>
      <c r="AP32" s="38"/>
      <c r="AQ32" s="38"/>
      <c r="AR32" s="38"/>
      <c r="AS32" s="38"/>
      <c r="AT32" s="38"/>
      <c r="AU32" s="38"/>
      <c r="AV32" s="38"/>
      <c r="AW32" s="38"/>
      <c r="BL32" s="38"/>
      <c r="BM32" s="38"/>
      <c r="BN32" s="38"/>
      <c r="BO32" s="38"/>
      <c r="BP32" s="38"/>
      <c r="BS32" s="38"/>
    </row>
    <row r="33" spans="41:71" x14ac:dyDescent="0.25">
      <c r="AO33" s="38"/>
      <c r="AP33" s="38"/>
      <c r="AQ33" s="38"/>
      <c r="AR33" s="38"/>
      <c r="AS33" s="38"/>
      <c r="AT33" s="38"/>
      <c r="AU33" s="38"/>
      <c r="AV33" s="38"/>
      <c r="AW33" s="38"/>
      <c r="BL33" s="38"/>
      <c r="BM33" s="38"/>
      <c r="BN33" s="38"/>
      <c r="BO33" s="38"/>
      <c r="BP33" s="38"/>
      <c r="BS33" s="38"/>
    </row>
    <row r="34" spans="41:71" x14ac:dyDescent="0.25">
      <c r="AO34" s="38"/>
      <c r="AP34" s="38"/>
      <c r="AQ34" s="38"/>
      <c r="AR34" s="38"/>
      <c r="AS34" s="38"/>
      <c r="AT34" s="38"/>
      <c r="AU34" s="38"/>
      <c r="AV34" s="38"/>
      <c r="AW34" s="38"/>
      <c r="BL34" s="38"/>
      <c r="BM34" s="38"/>
      <c r="BN34" s="38"/>
      <c r="BO34" s="38"/>
      <c r="BP34" s="38"/>
      <c r="BS34" s="38"/>
    </row>
    <row r="35" spans="41:71" x14ac:dyDescent="0.25">
      <c r="AO35" s="38"/>
      <c r="AP35" s="38"/>
      <c r="AQ35" s="38"/>
      <c r="AR35" s="38"/>
      <c r="AS35" s="38"/>
      <c r="AT35" s="38"/>
      <c r="AU35" s="38"/>
      <c r="AV35" s="38"/>
      <c r="AW35" s="38"/>
      <c r="BL35" s="38"/>
      <c r="BM35" s="38"/>
      <c r="BN35" s="38"/>
      <c r="BO35" s="38"/>
      <c r="BP35" s="38"/>
      <c r="BS35" s="38"/>
    </row>
    <row r="36" spans="41:71" x14ac:dyDescent="0.25">
      <c r="AO36" s="38"/>
      <c r="AP36" s="38"/>
      <c r="AQ36" s="38"/>
      <c r="AR36" s="38"/>
      <c r="AS36" s="38"/>
      <c r="AT36" s="38"/>
      <c r="AU36" s="38"/>
      <c r="AV36" s="38"/>
      <c r="AW36" s="38"/>
      <c r="BL36" s="38"/>
      <c r="BM36" s="38"/>
      <c r="BN36" s="38"/>
      <c r="BO36" s="38"/>
      <c r="BP36" s="38"/>
      <c r="BS36" s="38"/>
    </row>
    <row r="37" spans="41:71" x14ac:dyDescent="0.25">
      <c r="AO37" s="38"/>
      <c r="AP37" s="38"/>
      <c r="AQ37" s="38"/>
      <c r="AR37" s="38"/>
      <c r="AS37" s="38"/>
      <c r="AT37" s="38"/>
      <c r="AU37" s="38"/>
      <c r="AV37" s="38"/>
      <c r="AW37" s="38"/>
      <c r="BL37" s="38"/>
      <c r="BM37" s="38"/>
      <c r="BN37" s="38"/>
      <c r="BO37" s="38"/>
      <c r="BP37" s="38"/>
      <c r="BS37" s="38"/>
    </row>
    <row r="38" spans="41:71" x14ac:dyDescent="0.25">
      <c r="AO38" s="38"/>
      <c r="AP38" s="38"/>
      <c r="AQ38" s="38"/>
      <c r="AR38" s="38"/>
      <c r="AS38" s="38"/>
      <c r="AT38" s="38"/>
      <c r="AU38" s="38"/>
      <c r="AV38" s="38"/>
      <c r="AW38" s="38"/>
      <c r="BL38" s="38"/>
      <c r="BM38" s="38"/>
      <c r="BN38" s="38"/>
      <c r="BO38" s="38"/>
      <c r="BP38" s="38"/>
      <c r="BS38" s="38"/>
    </row>
    <row r="39" spans="41:71" x14ac:dyDescent="0.25">
      <c r="AO39" s="38"/>
      <c r="AP39" s="38"/>
      <c r="AQ39" s="38"/>
      <c r="AR39" s="38"/>
      <c r="AS39" s="38"/>
      <c r="AT39" s="38"/>
      <c r="AU39" s="38"/>
      <c r="AV39" s="38"/>
      <c r="AW39" s="38"/>
      <c r="BL39" s="38"/>
      <c r="BM39" s="38"/>
      <c r="BN39" s="38"/>
      <c r="BO39" s="38"/>
      <c r="BP39" s="38"/>
      <c r="BS39" s="38"/>
    </row>
    <row r="40" spans="41:71" x14ac:dyDescent="0.25">
      <c r="AO40" s="38"/>
      <c r="AP40" s="38"/>
      <c r="AQ40" s="38"/>
      <c r="AR40" s="38"/>
      <c r="AS40" s="38"/>
      <c r="AT40" s="38"/>
      <c r="AU40" s="38"/>
      <c r="AV40" s="38"/>
      <c r="AW40" s="38"/>
      <c r="BL40" s="38"/>
      <c r="BM40" s="38"/>
      <c r="BN40" s="38"/>
      <c r="BO40" s="38"/>
      <c r="BP40" s="38"/>
      <c r="BS40" s="38"/>
    </row>
    <row r="41" spans="41:71" x14ac:dyDescent="0.25">
      <c r="AO41" s="38"/>
      <c r="AP41" s="38"/>
      <c r="AQ41" s="38"/>
      <c r="AR41" s="38"/>
      <c r="AS41" s="38"/>
      <c r="AT41" s="38"/>
      <c r="AU41" s="38"/>
      <c r="AV41" s="38"/>
      <c r="AW41" s="38"/>
      <c r="BL41" s="38"/>
      <c r="BM41" s="38"/>
      <c r="BN41" s="38"/>
      <c r="BO41" s="38"/>
      <c r="BP41" s="38"/>
      <c r="BS41" s="38"/>
    </row>
    <row r="42" spans="41:71" x14ac:dyDescent="0.25">
      <c r="AO42" s="38"/>
      <c r="AP42" s="38"/>
      <c r="AQ42" s="38"/>
      <c r="AR42" s="38"/>
      <c r="AS42" s="38"/>
      <c r="AT42" s="38"/>
      <c r="AU42" s="38"/>
      <c r="AV42" s="38"/>
      <c r="AW42" s="38"/>
      <c r="BL42" s="38"/>
      <c r="BM42" s="38"/>
      <c r="BN42" s="38"/>
      <c r="BO42" s="38"/>
      <c r="BP42" s="38"/>
      <c r="BS42" s="38"/>
    </row>
    <row r="43" spans="41:71" x14ac:dyDescent="0.25">
      <c r="AO43" s="38"/>
      <c r="AP43" s="38"/>
      <c r="AQ43" s="38"/>
      <c r="AR43" s="38"/>
      <c r="AS43" s="38"/>
      <c r="AT43" s="38"/>
      <c r="AU43" s="38"/>
      <c r="AV43" s="38"/>
      <c r="AW43" s="38"/>
      <c r="BL43" s="38"/>
      <c r="BM43" s="38"/>
      <c r="BN43" s="38"/>
      <c r="BO43" s="38"/>
      <c r="BP43" s="38"/>
      <c r="BS43" s="38"/>
    </row>
    <row r="44" spans="41:71" x14ac:dyDescent="0.25">
      <c r="AO44" s="38"/>
      <c r="AP44" s="38"/>
      <c r="AQ44" s="38"/>
      <c r="AR44" s="38"/>
      <c r="AS44" s="38"/>
      <c r="AT44" s="38"/>
      <c r="AU44" s="38"/>
      <c r="AV44" s="38"/>
      <c r="AW44" s="38"/>
      <c r="BL44" s="38"/>
      <c r="BM44" s="38"/>
      <c r="BN44" s="38"/>
      <c r="BO44" s="38"/>
      <c r="BP44" s="38"/>
      <c r="BS44" s="38"/>
    </row>
    <row r="45" spans="41:71" x14ac:dyDescent="0.25">
      <c r="AO45" s="38"/>
      <c r="AP45" s="38"/>
      <c r="AQ45" s="38"/>
      <c r="AR45" s="38"/>
      <c r="AS45" s="38"/>
      <c r="AT45" s="38"/>
      <c r="AU45" s="38"/>
      <c r="AV45" s="38"/>
      <c r="AW45" s="38"/>
      <c r="BL45" s="38"/>
      <c r="BM45" s="38"/>
      <c r="BN45" s="38"/>
      <c r="BO45" s="38"/>
      <c r="BP45" s="38"/>
      <c r="BS45" s="38"/>
    </row>
    <row r="46" spans="41:71" x14ac:dyDescent="0.25">
      <c r="AO46" s="38"/>
      <c r="AP46" s="38"/>
      <c r="AQ46" s="38"/>
      <c r="AR46" s="38"/>
      <c r="AS46" s="38"/>
      <c r="AT46" s="38"/>
      <c r="AU46" s="38"/>
      <c r="AV46" s="38"/>
      <c r="AW46" s="38"/>
      <c r="BL46" s="38"/>
      <c r="BM46" s="38"/>
      <c r="BN46" s="38"/>
      <c r="BO46" s="38"/>
      <c r="BP46" s="38"/>
      <c r="BS46" s="38"/>
    </row>
    <row r="47" spans="41:71" x14ac:dyDescent="0.25">
      <c r="AO47" s="38"/>
      <c r="AP47" s="38"/>
      <c r="AQ47" s="38"/>
      <c r="AR47" s="38"/>
      <c r="AS47" s="38"/>
      <c r="AT47" s="38"/>
      <c r="AU47" s="38"/>
      <c r="AV47" s="38"/>
      <c r="AW47" s="38"/>
      <c r="BL47" s="38"/>
      <c r="BM47" s="38"/>
      <c r="BN47" s="38"/>
      <c r="BO47" s="38"/>
      <c r="BP47" s="38"/>
      <c r="BS47" s="38"/>
    </row>
    <row r="48" spans="41:71" x14ac:dyDescent="0.25">
      <c r="AO48" s="38"/>
      <c r="AP48" s="38"/>
      <c r="AQ48" s="38"/>
      <c r="AR48" s="38"/>
      <c r="AS48" s="38"/>
      <c r="AT48" s="38"/>
      <c r="AU48" s="38"/>
      <c r="AV48" s="38"/>
      <c r="AW48" s="38"/>
      <c r="BL48" s="38"/>
      <c r="BM48" s="38"/>
      <c r="BN48" s="38"/>
      <c r="BO48" s="38"/>
      <c r="BP48" s="38"/>
      <c r="BS48" s="38"/>
    </row>
    <row r="49" spans="41:71" x14ac:dyDescent="0.25">
      <c r="AO49" s="38"/>
      <c r="AP49" s="38"/>
      <c r="AQ49" s="38"/>
      <c r="AR49" s="38"/>
      <c r="AS49" s="38"/>
      <c r="AT49" s="38"/>
      <c r="AU49" s="38"/>
      <c r="AV49" s="38"/>
      <c r="AW49" s="38"/>
      <c r="BL49" s="38"/>
      <c r="BM49" s="38"/>
      <c r="BN49" s="38"/>
      <c r="BO49" s="38"/>
      <c r="BP49" s="38"/>
      <c r="BS49" s="38"/>
    </row>
    <row r="50" spans="41:71" x14ac:dyDescent="0.25">
      <c r="AO50" s="38"/>
      <c r="AP50" s="38"/>
      <c r="AQ50" s="38"/>
      <c r="AR50" s="38"/>
      <c r="AS50" s="38"/>
      <c r="AT50" s="38"/>
      <c r="AU50" s="38"/>
      <c r="AV50" s="38"/>
      <c r="AW50" s="38"/>
      <c r="BL50" s="38"/>
      <c r="BM50" s="38"/>
      <c r="BN50" s="38"/>
      <c r="BO50" s="38"/>
      <c r="BP50" s="38"/>
      <c r="BS50" s="38"/>
    </row>
    <row r="51" spans="41:71" x14ac:dyDescent="0.25">
      <c r="AO51" s="38"/>
      <c r="AP51" s="38"/>
      <c r="AQ51" s="38"/>
      <c r="AR51" s="38"/>
      <c r="AS51" s="38"/>
      <c r="AT51" s="38"/>
      <c r="AU51" s="38"/>
      <c r="AV51" s="38"/>
      <c r="AW51" s="38"/>
      <c r="BL51" s="38"/>
      <c r="BM51" s="38"/>
      <c r="BN51" s="38"/>
      <c r="BO51" s="38"/>
      <c r="BP51" s="38"/>
      <c r="BS51" s="38"/>
    </row>
    <row r="52" spans="41:71" x14ac:dyDescent="0.25">
      <c r="AO52" s="38"/>
      <c r="AP52" s="38"/>
      <c r="AQ52" s="38"/>
      <c r="AR52" s="38"/>
      <c r="AS52" s="38"/>
      <c r="AT52" s="38"/>
      <c r="AU52" s="38"/>
      <c r="AV52" s="38"/>
      <c r="AW52" s="38"/>
      <c r="BL52" s="38"/>
      <c r="BM52" s="38"/>
      <c r="BN52" s="38"/>
      <c r="BO52" s="38"/>
      <c r="BP52" s="38"/>
      <c r="BS52" s="38"/>
    </row>
    <row r="53" spans="41:71" x14ac:dyDescent="0.25">
      <c r="AO53" s="38"/>
      <c r="AP53" s="38"/>
      <c r="AQ53" s="38"/>
      <c r="AR53" s="38"/>
      <c r="AS53" s="38"/>
      <c r="AT53" s="38"/>
      <c r="AU53" s="38"/>
      <c r="AV53" s="38"/>
      <c r="AW53" s="38"/>
      <c r="BL53" s="38"/>
      <c r="BM53" s="38"/>
      <c r="BN53" s="38"/>
      <c r="BO53" s="38"/>
      <c r="BP53" s="38"/>
      <c r="BS53" s="38"/>
    </row>
    <row r="54" spans="41:71" x14ac:dyDescent="0.25">
      <c r="AO54" s="38"/>
      <c r="AP54" s="38"/>
      <c r="AQ54" s="38"/>
      <c r="AR54" s="38"/>
      <c r="AS54" s="38"/>
      <c r="AT54" s="38"/>
      <c r="AU54" s="38"/>
      <c r="AV54" s="38"/>
      <c r="AW54" s="38"/>
      <c r="BL54" s="38"/>
      <c r="BM54" s="38"/>
      <c r="BN54" s="38"/>
      <c r="BO54" s="38"/>
      <c r="BP54" s="38"/>
      <c r="BS54" s="38"/>
    </row>
    <row r="55" spans="41:71" x14ac:dyDescent="0.25">
      <c r="AO55" s="38"/>
      <c r="AP55" s="38"/>
      <c r="AQ55" s="38"/>
      <c r="AR55" s="38"/>
      <c r="AS55" s="38"/>
      <c r="AT55" s="38"/>
      <c r="AU55" s="38"/>
      <c r="AV55" s="38"/>
      <c r="AW55" s="38"/>
      <c r="BL55" s="38"/>
      <c r="BM55" s="38"/>
      <c r="BN55" s="38"/>
      <c r="BO55" s="38"/>
      <c r="BP55" s="38"/>
      <c r="BS55" s="38"/>
    </row>
    <row r="56" spans="41:71" x14ac:dyDescent="0.25">
      <c r="AO56" s="38"/>
      <c r="AP56" s="38"/>
      <c r="AQ56" s="38"/>
      <c r="AR56" s="38"/>
      <c r="AS56" s="38"/>
      <c r="AT56" s="38"/>
      <c r="AU56" s="38"/>
      <c r="AV56" s="38"/>
      <c r="AW56" s="38"/>
      <c r="BL56" s="38"/>
      <c r="BM56" s="38"/>
      <c r="BN56" s="38"/>
      <c r="BO56" s="38"/>
      <c r="BP56" s="38"/>
      <c r="BS56" s="38"/>
    </row>
    <row r="57" spans="41:71" x14ac:dyDescent="0.25">
      <c r="AO57" s="38"/>
      <c r="AP57" s="38"/>
      <c r="AQ57" s="38"/>
      <c r="AR57" s="38"/>
      <c r="AS57" s="38"/>
      <c r="AT57" s="38"/>
      <c r="AU57" s="38"/>
      <c r="AV57" s="38"/>
      <c r="AW57" s="38"/>
      <c r="BL57" s="38"/>
      <c r="BM57" s="38"/>
      <c r="BN57" s="38"/>
      <c r="BO57" s="38"/>
      <c r="BP57" s="38"/>
      <c r="BS57" s="38"/>
    </row>
    <row r="58" spans="41:71" x14ac:dyDescent="0.25">
      <c r="AO58" s="38"/>
      <c r="AP58" s="38"/>
      <c r="AQ58" s="38"/>
      <c r="AR58" s="38"/>
      <c r="AS58" s="38"/>
      <c r="AT58" s="38"/>
      <c r="AU58" s="38"/>
      <c r="AV58" s="38"/>
      <c r="AW58" s="38"/>
      <c r="BL58" s="38"/>
      <c r="BM58" s="38"/>
      <c r="BN58" s="38"/>
      <c r="BO58" s="38"/>
      <c r="BP58" s="38"/>
      <c r="BS58" s="38"/>
    </row>
    <row r="59" spans="41:71" x14ac:dyDescent="0.25">
      <c r="AO59" s="38"/>
      <c r="AP59" s="38"/>
      <c r="AQ59" s="38"/>
      <c r="AR59" s="38"/>
      <c r="AS59" s="38"/>
      <c r="AT59" s="38"/>
      <c r="AU59" s="38"/>
      <c r="AV59" s="38"/>
      <c r="AW59" s="38"/>
      <c r="BL59" s="38"/>
      <c r="BM59" s="38"/>
      <c r="BN59" s="38"/>
      <c r="BO59" s="38"/>
      <c r="BP59" s="38"/>
      <c r="BS59" s="38"/>
    </row>
    <row r="60" spans="41:71" x14ac:dyDescent="0.25">
      <c r="AO60" s="38"/>
      <c r="AP60" s="38"/>
      <c r="AQ60" s="38"/>
      <c r="AR60" s="38"/>
      <c r="AS60" s="38"/>
      <c r="AT60" s="38"/>
      <c r="AU60" s="38"/>
      <c r="AV60" s="38"/>
      <c r="AW60" s="38"/>
      <c r="BL60" s="38"/>
      <c r="BM60" s="38"/>
      <c r="BN60" s="38"/>
      <c r="BO60" s="38"/>
      <c r="BP60" s="38"/>
      <c r="BS60" s="38"/>
    </row>
    <row r="61" spans="41:71" x14ac:dyDescent="0.25">
      <c r="AO61" s="38"/>
      <c r="AP61" s="38"/>
      <c r="AQ61" s="38"/>
      <c r="AR61" s="38"/>
      <c r="AS61" s="38"/>
      <c r="AT61" s="38"/>
      <c r="AU61" s="38"/>
      <c r="AV61" s="38"/>
      <c r="AW61" s="38"/>
      <c r="BL61" s="38"/>
      <c r="BM61" s="38"/>
      <c r="BN61" s="38"/>
      <c r="BO61" s="38"/>
      <c r="BP61" s="38"/>
      <c r="BS61" s="38"/>
    </row>
    <row r="62" spans="41:71" x14ac:dyDescent="0.25">
      <c r="AO62" s="38"/>
      <c r="AP62" s="38"/>
      <c r="AQ62" s="38"/>
      <c r="AR62" s="38"/>
      <c r="AS62" s="38"/>
      <c r="AT62" s="38"/>
      <c r="AU62" s="38"/>
      <c r="AV62" s="38"/>
      <c r="AW62" s="38"/>
      <c r="BL62" s="38"/>
      <c r="BM62" s="38"/>
      <c r="BN62" s="38"/>
      <c r="BO62" s="38"/>
      <c r="BP62" s="38"/>
      <c r="BS62" s="38"/>
    </row>
    <row r="63" spans="41:71" x14ac:dyDescent="0.25">
      <c r="AO63" s="38"/>
      <c r="AP63" s="38"/>
      <c r="AQ63" s="38"/>
      <c r="AR63" s="38"/>
      <c r="AS63" s="38"/>
      <c r="AT63" s="38"/>
      <c r="AU63" s="38"/>
      <c r="AV63" s="38"/>
      <c r="AW63" s="38"/>
      <c r="BL63" s="38"/>
      <c r="BM63" s="38"/>
      <c r="BN63" s="38"/>
      <c r="BO63" s="38"/>
      <c r="BP63" s="38"/>
      <c r="BS63" s="38"/>
    </row>
    <row r="64" spans="41:71" x14ac:dyDescent="0.25">
      <c r="AO64" s="38"/>
      <c r="AP64" s="38"/>
      <c r="AQ64" s="38"/>
      <c r="AR64" s="38"/>
      <c r="AS64" s="38"/>
      <c r="AT64" s="38"/>
      <c r="AU64" s="38"/>
      <c r="AV64" s="38"/>
      <c r="AW64" s="38"/>
      <c r="BL64" s="38"/>
      <c r="BM64" s="38"/>
      <c r="BN64" s="38"/>
      <c r="BO64" s="38"/>
      <c r="BP64" s="38"/>
      <c r="BS64" s="38"/>
    </row>
    <row r="65" spans="38:71" x14ac:dyDescent="0.25">
      <c r="AO65" s="38"/>
      <c r="AP65" s="38"/>
      <c r="AQ65" s="38"/>
      <c r="AR65" s="38"/>
      <c r="AS65" s="38"/>
      <c r="AT65" s="38"/>
      <c r="AU65" s="38"/>
      <c r="AV65" s="38"/>
      <c r="AW65" s="38"/>
      <c r="BL65" s="38"/>
      <c r="BM65" s="38"/>
      <c r="BN65" s="38"/>
      <c r="BO65" s="38"/>
      <c r="BP65" s="38"/>
      <c r="BS65" s="38"/>
    </row>
    <row r="66" spans="38:71" x14ac:dyDescent="0.25">
      <c r="AO66" s="38"/>
      <c r="AP66" s="38"/>
      <c r="AQ66" s="38"/>
      <c r="AR66" s="38"/>
      <c r="AS66" s="38"/>
      <c r="AT66" s="38"/>
      <c r="AU66" s="38"/>
      <c r="AV66" s="38"/>
      <c r="AW66" s="38"/>
      <c r="BL66" s="38"/>
      <c r="BM66" s="38"/>
      <c r="BN66" s="38"/>
      <c r="BO66" s="38"/>
      <c r="BP66" s="38"/>
      <c r="BS66" s="38"/>
    </row>
    <row r="67" spans="38:71" x14ac:dyDescent="0.25">
      <c r="AO67" s="38"/>
      <c r="AP67" s="38"/>
      <c r="AQ67" s="38"/>
      <c r="AR67" s="38"/>
      <c r="AS67" s="38"/>
      <c r="AT67" s="38"/>
      <c r="AU67" s="38"/>
      <c r="AV67" s="38"/>
      <c r="AW67" s="38"/>
      <c r="BL67" s="38"/>
      <c r="BM67" s="38"/>
      <c r="BN67" s="38"/>
      <c r="BO67" s="38"/>
      <c r="BP67" s="38"/>
      <c r="BS67" s="38"/>
    </row>
    <row r="68" spans="38:71" x14ac:dyDescent="0.25">
      <c r="AO68" s="38"/>
      <c r="AP68" s="38"/>
      <c r="AQ68" s="38"/>
      <c r="AR68" s="38"/>
      <c r="AS68" s="38"/>
      <c r="AT68" s="38"/>
      <c r="AU68" s="38"/>
      <c r="AV68" s="38"/>
      <c r="AW68" s="38"/>
      <c r="BL68" s="38"/>
      <c r="BM68" s="38"/>
      <c r="BN68" s="38"/>
      <c r="BO68" s="38"/>
      <c r="BP68" s="38"/>
      <c r="BS68" s="38"/>
    </row>
    <row r="69" spans="38:71" s="30" customFormat="1" x14ac:dyDescent="0.25">
      <c r="AL69" s="78"/>
      <c r="AO69" s="81"/>
      <c r="AP69" s="81"/>
      <c r="AQ69" s="81"/>
      <c r="AR69" s="81"/>
      <c r="AS69" s="81"/>
      <c r="BI69" s="78"/>
      <c r="BL69" s="79"/>
      <c r="BM69" s="79"/>
      <c r="BN69" s="79"/>
      <c r="BO69" s="79"/>
      <c r="BP69" s="79"/>
      <c r="BS69" s="79"/>
    </row>
    <row r="70" spans="38:71" x14ac:dyDescent="0.25">
      <c r="AO70" s="38"/>
      <c r="AP70" s="38"/>
      <c r="AQ70" s="38"/>
      <c r="AR70" s="38"/>
      <c r="AS70" s="38"/>
      <c r="AT70" s="38"/>
      <c r="AU70" s="38"/>
      <c r="AV70" s="38"/>
      <c r="AW70" s="38"/>
      <c r="BL70" s="38"/>
      <c r="BM70" s="38"/>
      <c r="BN70" s="38"/>
      <c r="BO70" s="38"/>
      <c r="BP70" s="38"/>
      <c r="BS70" s="38"/>
    </row>
    <row r="71" spans="38:71" x14ac:dyDescent="0.25">
      <c r="AO71" s="38"/>
      <c r="AP71" s="38"/>
      <c r="AQ71" s="38"/>
      <c r="AR71" s="38"/>
      <c r="AS71" s="38"/>
      <c r="AT71" s="38"/>
      <c r="AU71" s="38"/>
      <c r="AV71" s="38"/>
      <c r="AW71" s="38"/>
      <c r="BL71" s="38"/>
      <c r="BM71" s="38"/>
      <c r="BN71" s="38"/>
      <c r="BO71" s="38"/>
      <c r="BP71" s="38"/>
      <c r="BS71" s="38"/>
    </row>
    <row r="72" spans="38:71" x14ac:dyDescent="0.25">
      <c r="AO72" s="38"/>
      <c r="AP72" s="38"/>
      <c r="AQ72" s="38"/>
      <c r="AR72" s="38"/>
      <c r="AS72" s="38"/>
      <c r="AT72" s="38"/>
      <c r="AU72" s="38"/>
      <c r="AV72" s="38"/>
      <c r="AW72" s="38"/>
      <c r="BL72" s="38"/>
      <c r="BM72" s="38"/>
      <c r="BN72" s="38"/>
      <c r="BO72" s="38"/>
      <c r="BP72" s="38"/>
      <c r="BS72" s="38"/>
    </row>
    <row r="73" spans="38:71" x14ac:dyDescent="0.25">
      <c r="AO73" s="38"/>
      <c r="AP73" s="38"/>
      <c r="AQ73" s="38"/>
      <c r="AR73" s="38"/>
      <c r="AS73" s="38"/>
      <c r="AT73" s="38"/>
      <c r="AU73" s="38"/>
      <c r="AV73" s="38"/>
      <c r="AW73" s="38"/>
      <c r="BL73" s="38"/>
      <c r="BM73" s="38"/>
      <c r="BN73" s="38"/>
      <c r="BO73" s="38"/>
      <c r="BP73" s="38"/>
      <c r="BS73" s="38"/>
    </row>
    <row r="74" spans="38:71" x14ac:dyDescent="0.25">
      <c r="AO74" s="38"/>
      <c r="AP74" s="38"/>
      <c r="AQ74" s="38"/>
      <c r="AR74" s="38"/>
      <c r="AS74" s="38"/>
      <c r="AT74" s="38"/>
      <c r="AU74" s="38"/>
      <c r="AV74" s="38"/>
      <c r="AW74" s="38"/>
      <c r="BL74" s="38"/>
      <c r="BM74" s="38"/>
      <c r="BN74" s="38"/>
      <c r="BO74" s="38"/>
      <c r="BP74" s="38"/>
      <c r="BS74" s="38"/>
    </row>
    <row r="75" spans="38:71" x14ac:dyDescent="0.25">
      <c r="AO75" s="38"/>
      <c r="AP75" s="38"/>
      <c r="AQ75" s="38"/>
      <c r="AR75" s="38"/>
      <c r="AS75" s="38"/>
      <c r="AT75" s="38"/>
      <c r="AU75" s="38"/>
      <c r="AV75" s="38"/>
      <c r="AW75" s="38"/>
      <c r="BL75" s="38"/>
      <c r="BM75" s="38"/>
      <c r="BN75" s="38"/>
      <c r="BO75" s="38"/>
      <c r="BP75" s="38"/>
      <c r="BS75" s="38"/>
    </row>
    <row r="76" spans="38:71" x14ac:dyDescent="0.25">
      <c r="AO76" s="38"/>
      <c r="AP76" s="38"/>
      <c r="AQ76" s="38"/>
      <c r="AR76" s="38"/>
      <c r="AS76" s="38"/>
      <c r="AT76" s="38"/>
      <c r="AU76" s="38"/>
      <c r="AV76" s="38"/>
      <c r="AW76" s="38"/>
      <c r="BL76" s="38"/>
      <c r="BM76" s="38"/>
      <c r="BN76" s="38"/>
      <c r="BO76" s="38"/>
      <c r="BP76" s="38"/>
      <c r="BS76" s="38"/>
    </row>
    <row r="77" spans="38:71" x14ac:dyDescent="0.25">
      <c r="AO77" s="38"/>
      <c r="AP77" s="38"/>
      <c r="AQ77" s="38"/>
      <c r="AR77" s="38"/>
      <c r="AS77" s="38"/>
      <c r="AT77" s="38"/>
      <c r="AU77" s="38"/>
      <c r="AV77" s="38"/>
      <c r="AW77" s="38"/>
      <c r="BL77" s="38"/>
      <c r="BM77" s="38"/>
      <c r="BN77" s="38"/>
      <c r="BO77" s="38"/>
      <c r="BP77" s="38"/>
      <c r="BS77" s="38"/>
    </row>
    <row r="78" spans="38:71" x14ac:dyDescent="0.25">
      <c r="AO78" s="38"/>
      <c r="AP78" s="38"/>
      <c r="AQ78" s="38"/>
      <c r="AR78" s="38"/>
      <c r="AS78" s="38"/>
      <c r="AT78" s="38"/>
      <c r="AU78" s="38"/>
      <c r="AV78" s="38"/>
      <c r="AW78" s="38"/>
      <c r="BL78" s="38"/>
      <c r="BM78" s="38"/>
      <c r="BN78" s="38"/>
      <c r="BO78" s="38"/>
      <c r="BP78" s="38"/>
      <c r="BS78" s="38"/>
    </row>
    <row r="79" spans="38:71" x14ac:dyDescent="0.25">
      <c r="AO79" s="38"/>
      <c r="AP79" s="38"/>
      <c r="AQ79" s="38"/>
      <c r="AR79" s="38"/>
      <c r="AS79" s="38"/>
      <c r="AT79" s="38"/>
      <c r="AU79" s="38"/>
      <c r="AV79" s="38"/>
      <c r="AW79" s="38"/>
      <c r="BL79" s="38"/>
      <c r="BM79" s="38"/>
      <c r="BN79" s="38"/>
      <c r="BO79" s="38"/>
      <c r="BP79" s="38"/>
      <c r="BS79" s="38"/>
    </row>
    <row r="80" spans="38:71" x14ac:dyDescent="0.25">
      <c r="AO80" s="38"/>
      <c r="AP80" s="38"/>
      <c r="AQ80" s="38"/>
      <c r="AR80" s="38"/>
      <c r="AS80" s="38"/>
      <c r="AT80" s="38"/>
      <c r="AU80" s="38"/>
      <c r="AV80" s="38"/>
      <c r="AW80" s="38"/>
      <c r="BL80" s="38"/>
      <c r="BM80" s="38"/>
      <c r="BN80" s="38"/>
      <c r="BO80" s="38"/>
      <c r="BP80" s="38"/>
      <c r="BS80" s="38"/>
    </row>
    <row r="81" spans="41:71" x14ac:dyDescent="0.25">
      <c r="AO81" s="38"/>
      <c r="AP81" s="38"/>
      <c r="AQ81" s="38"/>
      <c r="AR81" s="38"/>
      <c r="AS81" s="38"/>
      <c r="AT81" s="38"/>
      <c r="AU81" s="38"/>
      <c r="AV81" s="38"/>
      <c r="AW81" s="38"/>
      <c r="BL81" s="38"/>
      <c r="BM81" s="38"/>
      <c r="BN81" s="38"/>
      <c r="BO81" s="38"/>
      <c r="BP81" s="38"/>
      <c r="BS81" s="38"/>
    </row>
    <row r="82" spans="41:71" x14ac:dyDescent="0.25">
      <c r="AO82" s="38"/>
      <c r="AP82" s="38"/>
      <c r="AQ82" s="38"/>
      <c r="AR82" s="38"/>
      <c r="AS82" s="38"/>
      <c r="AT82" s="38"/>
      <c r="AU82" s="38"/>
      <c r="AV82" s="38"/>
      <c r="AW82" s="38"/>
      <c r="BL82" s="38"/>
      <c r="BM82" s="38"/>
      <c r="BN82" s="38"/>
      <c r="BO82" s="38"/>
      <c r="BP82" s="38"/>
      <c r="BS82" s="38"/>
    </row>
    <row r="83" spans="41:71" x14ac:dyDescent="0.25">
      <c r="AO83" s="38"/>
      <c r="AP83" s="38"/>
      <c r="AQ83" s="38"/>
      <c r="AR83" s="38"/>
      <c r="AS83" s="38"/>
      <c r="AT83" s="38"/>
      <c r="AU83" s="38"/>
      <c r="AV83" s="38"/>
      <c r="AW83" s="38"/>
      <c r="BL83" s="38"/>
      <c r="BM83" s="38"/>
      <c r="BN83" s="38"/>
      <c r="BO83" s="38"/>
      <c r="BP83" s="38"/>
      <c r="BS83" s="38"/>
    </row>
    <row r="84" spans="41:71" x14ac:dyDescent="0.25">
      <c r="AO84" s="38"/>
      <c r="AP84" s="38"/>
      <c r="AQ84" s="38"/>
      <c r="AR84" s="38"/>
      <c r="AS84" s="38"/>
      <c r="AT84" s="38"/>
      <c r="AU84" s="38"/>
      <c r="AV84" s="38"/>
      <c r="AW84" s="38"/>
      <c r="BL84" s="38"/>
      <c r="BM84" s="38"/>
      <c r="BN84" s="38"/>
      <c r="BO84" s="38"/>
      <c r="BP84" s="38"/>
      <c r="BS84" s="38"/>
    </row>
    <row r="85" spans="41:71" x14ac:dyDescent="0.25">
      <c r="AO85" s="38"/>
      <c r="AP85" s="38"/>
      <c r="AQ85" s="38"/>
      <c r="AR85" s="38"/>
      <c r="AS85" s="38"/>
      <c r="AT85" s="38"/>
      <c r="AU85" s="38"/>
      <c r="AV85" s="38"/>
      <c r="AW85" s="38"/>
      <c r="BL85" s="38"/>
      <c r="BM85" s="38"/>
      <c r="BN85" s="38"/>
      <c r="BO85" s="38"/>
      <c r="BP85" s="38"/>
      <c r="BS85" s="38"/>
    </row>
    <row r="86" spans="41:71" x14ac:dyDescent="0.25">
      <c r="AO86" s="38"/>
      <c r="AP86" s="38"/>
      <c r="AQ86" s="38"/>
      <c r="AR86" s="38"/>
      <c r="AS86" s="38"/>
      <c r="AT86" s="38"/>
      <c r="AU86" s="38"/>
      <c r="AV86" s="38"/>
      <c r="AW86" s="38"/>
      <c r="BL86" s="38"/>
      <c r="BM86" s="38"/>
      <c r="BN86" s="38"/>
      <c r="BO86" s="38"/>
      <c r="BP86" s="38"/>
      <c r="BS86" s="38"/>
    </row>
    <row r="87" spans="41:71" x14ac:dyDescent="0.25">
      <c r="AO87" s="38"/>
      <c r="AP87" s="38"/>
      <c r="AQ87" s="38"/>
      <c r="AR87" s="38"/>
      <c r="AS87" s="38"/>
      <c r="AT87" s="38"/>
      <c r="AU87" s="38"/>
      <c r="AV87" s="38"/>
      <c r="AW87" s="38"/>
      <c r="BL87" s="38"/>
      <c r="BM87" s="38"/>
      <c r="BN87" s="38"/>
      <c r="BO87" s="38"/>
      <c r="BP87" s="38"/>
      <c r="BS87" s="38"/>
    </row>
    <row r="88" spans="41:71" x14ac:dyDescent="0.25">
      <c r="AO88" s="38"/>
      <c r="AP88" s="38"/>
      <c r="AQ88" s="38"/>
      <c r="AR88" s="38"/>
      <c r="AS88" s="38"/>
      <c r="AT88" s="38"/>
      <c r="AU88" s="38"/>
      <c r="AV88" s="38"/>
      <c r="AW88" s="38"/>
      <c r="BL88" s="38"/>
      <c r="BM88" s="38"/>
      <c r="BN88" s="38"/>
      <c r="BO88" s="38"/>
      <c r="BP88" s="38"/>
      <c r="BS88" s="38"/>
    </row>
    <row r="89" spans="41:71" x14ac:dyDescent="0.25">
      <c r="AO89" s="38"/>
      <c r="AP89" s="38"/>
      <c r="AQ89" s="38"/>
      <c r="AR89" s="38"/>
      <c r="AS89" s="38"/>
      <c r="AT89" s="38"/>
      <c r="AU89" s="38"/>
      <c r="AV89" s="38"/>
      <c r="AW89" s="38"/>
      <c r="BL89" s="38"/>
      <c r="BM89" s="38"/>
      <c r="BN89" s="38"/>
      <c r="BO89" s="38"/>
      <c r="BP89" s="38"/>
      <c r="BS89" s="38"/>
    </row>
    <row r="90" spans="41:71" x14ac:dyDescent="0.25">
      <c r="AO90" s="38"/>
      <c r="AP90" s="38"/>
      <c r="AQ90" s="38"/>
      <c r="AR90" s="38"/>
      <c r="AS90" s="38"/>
      <c r="AT90" s="38"/>
      <c r="AU90" s="38"/>
      <c r="AV90" s="38"/>
      <c r="AW90" s="38"/>
      <c r="BL90" s="38"/>
      <c r="BM90" s="38"/>
      <c r="BN90" s="38"/>
      <c r="BO90" s="38"/>
      <c r="BP90" s="38"/>
      <c r="BS90" s="38"/>
    </row>
    <row r="91" spans="41:71" x14ac:dyDescent="0.25">
      <c r="AO91" s="38"/>
      <c r="AP91" s="38"/>
      <c r="AQ91" s="38"/>
      <c r="AR91" s="38"/>
      <c r="AS91" s="38"/>
      <c r="AT91" s="38"/>
      <c r="AU91" s="38"/>
      <c r="AV91" s="38"/>
      <c r="AW91" s="38"/>
      <c r="BL91" s="38"/>
      <c r="BM91" s="38"/>
      <c r="BN91" s="38"/>
      <c r="BO91" s="38"/>
      <c r="BP91" s="38"/>
      <c r="BS91" s="38"/>
    </row>
    <row r="92" spans="41:71" x14ac:dyDescent="0.25">
      <c r="AO92" s="38"/>
      <c r="AP92" s="38"/>
      <c r="AQ92" s="38"/>
      <c r="AR92" s="38"/>
      <c r="AS92" s="38"/>
      <c r="AT92" s="38"/>
      <c r="AU92" s="38"/>
      <c r="AV92" s="38"/>
      <c r="AW92" s="38"/>
      <c r="BL92" s="38"/>
      <c r="BM92" s="38"/>
      <c r="BN92" s="38"/>
      <c r="BO92" s="38"/>
      <c r="BP92" s="38"/>
      <c r="BS92" s="38"/>
    </row>
    <row r="93" spans="41:71" x14ac:dyDescent="0.25">
      <c r="AO93" s="38"/>
      <c r="AP93" s="38"/>
      <c r="AQ93" s="38"/>
      <c r="AR93" s="38"/>
      <c r="AS93" s="38"/>
      <c r="AT93" s="38"/>
      <c r="AU93" s="38"/>
      <c r="AV93" s="38"/>
      <c r="AW93" s="38"/>
      <c r="BL93" s="38"/>
      <c r="BM93" s="38"/>
      <c r="BN93" s="38"/>
      <c r="BO93" s="38"/>
      <c r="BP93" s="38"/>
      <c r="BS93" s="38"/>
    </row>
    <row r="94" spans="41:71" x14ac:dyDescent="0.25">
      <c r="AO94" s="38"/>
      <c r="AP94" s="38"/>
      <c r="AQ94" s="38"/>
      <c r="AR94" s="38"/>
      <c r="AS94" s="38"/>
      <c r="AT94" s="38"/>
      <c r="AU94" s="38"/>
      <c r="AV94" s="38"/>
      <c r="AW94" s="38"/>
      <c r="BL94" s="38"/>
      <c r="BM94" s="38"/>
      <c r="BN94" s="38"/>
      <c r="BO94" s="38"/>
      <c r="BP94" s="38"/>
      <c r="BS94" s="38"/>
    </row>
    <row r="95" spans="41:71" x14ac:dyDescent="0.25">
      <c r="AO95" s="38"/>
      <c r="AP95" s="38"/>
      <c r="AQ95" s="38"/>
      <c r="AR95" s="38"/>
      <c r="AS95" s="38"/>
      <c r="AT95" s="38"/>
      <c r="AU95" s="38"/>
      <c r="AV95" s="38"/>
      <c r="AW95" s="38"/>
      <c r="BL95" s="38"/>
      <c r="BM95" s="38"/>
      <c r="BN95" s="38"/>
      <c r="BO95" s="38"/>
      <c r="BP95" s="38"/>
      <c r="BS95" s="38"/>
    </row>
    <row r="96" spans="41:71" x14ac:dyDescent="0.25">
      <c r="AO96" s="38"/>
      <c r="AP96" s="38"/>
      <c r="AQ96" s="38"/>
      <c r="AR96" s="38"/>
      <c r="AS96" s="38"/>
      <c r="AT96" s="38"/>
      <c r="AU96" s="38"/>
      <c r="AV96" s="38"/>
      <c r="AW96" s="38"/>
      <c r="BL96" s="38"/>
      <c r="BM96" s="38"/>
      <c r="BN96" s="38"/>
      <c r="BO96" s="38"/>
      <c r="BP96" s="38"/>
      <c r="BS96" s="38"/>
    </row>
    <row r="97" spans="41:71" x14ac:dyDescent="0.25">
      <c r="AO97" s="38"/>
      <c r="AP97" s="38"/>
      <c r="AQ97" s="38"/>
      <c r="AR97" s="38"/>
      <c r="AS97" s="38"/>
      <c r="AT97" s="38"/>
      <c r="AU97" s="38"/>
      <c r="AV97" s="38"/>
      <c r="AW97" s="38"/>
      <c r="BL97" s="38"/>
      <c r="BM97" s="38"/>
      <c r="BN97" s="38"/>
      <c r="BO97" s="38"/>
      <c r="BP97" s="38"/>
      <c r="BS97" s="38"/>
    </row>
    <row r="98" spans="41:71" x14ac:dyDescent="0.25">
      <c r="AO98" s="38"/>
      <c r="AP98" s="38"/>
      <c r="AQ98" s="38"/>
      <c r="AR98" s="38"/>
      <c r="AS98" s="38"/>
      <c r="AT98" s="38"/>
      <c r="AU98" s="38"/>
      <c r="AV98" s="38"/>
      <c r="AW98" s="38"/>
      <c r="BL98" s="38"/>
      <c r="BM98" s="38"/>
      <c r="BN98" s="38"/>
      <c r="BO98" s="38"/>
      <c r="BP98" s="38"/>
      <c r="BS98" s="38"/>
    </row>
    <row r="99" spans="41:71" x14ac:dyDescent="0.25">
      <c r="AO99" s="38"/>
      <c r="AP99" s="38"/>
      <c r="AQ99" s="38"/>
      <c r="AR99" s="38"/>
      <c r="AS99" s="38"/>
      <c r="AT99" s="38"/>
      <c r="AU99" s="38"/>
      <c r="AV99" s="38"/>
      <c r="AW99" s="38"/>
      <c r="BL99" s="38"/>
      <c r="BM99" s="38"/>
      <c r="BN99" s="38"/>
      <c r="BO99" s="38"/>
      <c r="BP99" s="38"/>
      <c r="BS99" s="38"/>
    </row>
    <row r="100" spans="41:71" x14ac:dyDescent="0.25">
      <c r="AO100" s="38"/>
      <c r="AP100" s="38"/>
      <c r="AQ100" s="38"/>
      <c r="AR100" s="38"/>
      <c r="AS100" s="38"/>
      <c r="AT100" s="38"/>
      <c r="AU100" s="38"/>
      <c r="AV100" s="38"/>
      <c r="AW100" s="38"/>
      <c r="BL100" s="38"/>
      <c r="BM100" s="38"/>
      <c r="BN100" s="38"/>
      <c r="BO100" s="38"/>
      <c r="BP100" s="38"/>
      <c r="BS100" s="38"/>
    </row>
    <row r="101" spans="41:71" x14ac:dyDescent="0.25">
      <c r="AO101" s="38"/>
      <c r="AP101" s="38"/>
      <c r="AQ101" s="38"/>
      <c r="AR101" s="38"/>
      <c r="AS101" s="38"/>
      <c r="AT101" s="38"/>
      <c r="AU101" s="38"/>
      <c r="AV101" s="38"/>
      <c r="AW101" s="38"/>
      <c r="BL101" s="38"/>
      <c r="BM101" s="38"/>
      <c r="BN101" s="38"/>
      <c r="BO101" s="38"/>
      <c r="BP101" s="38"/>
      <c r="BS101" s="38"/>
    </row>
    <row r="102" spans="41:71" x14ac:dyDescent="0.25">
      <c r="AO102" s="38"/>
      <c r="AP102" s="38"/>
      <c r="AQ102" s="38"/>
      <c r="AR102" s="38"/>
      <c r="AS102" s="38"/>
      <c r="AT102" s="38"/>
      <c r="AU102" s="38"/>
      <c r="AV102" s="38"/>
      <c r="AW102" s="38"/>
      <c r="BL102" s="38"/>
      <c r="BM102" s="38"/>
      <c r="BN102" s="38"/>
      <c r="BO102" s="38"/>
      <c r="BP102" s="38"/>
      <c r="BS102" s="38"/>
    </row>
    <row r="103" spans="41:71" x14ac:dyDescent="0.25">
      <c r="AO103" s="38"/>
      <c r="AP103" s="38"/>
      <c r="AQ103" s="38"/>
      <c r="AR103" s="38"/>
      <c r="AS103" s="38"/>
      <c r="AT103" s="38"/>
      <c r="AU103" s="38"/>
      <c r="AV103" s="38"/>
      <c r="AW103" s="38"/>
      <c r="BL103" s="38"/>
      <c r="BM103" s="38"/>
      <c r="BN103" s="38"/>
      <c r="BO103" s="38"/>
      <c r="BP103" s="38"/>
      <c r="BS103" s="38"/>
    </row>
    <row r="104" spans="41:71" x14ac:dyDescent="0.25">
      <c r="AO104" s="38"/>
      <c r="AP104" s="38"/>
      <c r="AQ104" s="38"/>
      <c r="AR104" s="38"/>
      <c r="AS104" s="38"/>
      <c r="AT104" s="38"/>
      <c r="AU104" s="38"/>
      <c r="AV104" s="38"/>
      <c r="AW104" s="38"/>
      <c r="BL104" s="38"/>
      <c r="BM104" s="38"/>
      <c r="BN104" s="38"/>
      <c r="BO104" s="38"/>
      <c r="BP104" s="38"/>
      <c r="BS104" s="38"/>
    </row>
    <row r="105" spans="41:71" x14ac:dyDescent="0.25">
      <c r="AO105" s="38"/>
      <c r="AP105" s="38"/>
      <c r="AQ105" s="38"/>
      <c r="AR105" s="38"/>
      <c r="AS105" s="38"/>
      <c r="AT105" s="38"/>
      <c r="AU105" s="38"/>
      <c r="AV105" s="38"/>
      <c r="AW105" s="38"/>
      <c r="BL105" s="38"/>
      <c r="BM105" s="38"/>
      <c r="BN105" s="38"/>
      <c r="BO105" s="38"/>
      <c r="BP105" s="38"/>
      <c r="BS105" s="38"/>
    </row>
    <row r="106" spans="41:71" x14ac:dyDescent="0.25">
      <c r="AO106" s="38"/>
      <c r="AP106" s="38"/>
      <c r="AQ106" s="38"/>
      <c r="AR106" s="38"/>
      <c r="AS106" s="38"/>
      <c r="AT106" s="38"/>
      <c r="AU106" s="38"/>
      <c r="AV106" s="38"/>
      <c r="AW106" s="38"/>
      <c r="BL106" s="38"/>
      <c r="BM106" s="38"/>
      <c r="BN106" s="38"/>
      <c r="BO106" s="38"/>
      <c r="BP106" s="38"/>
      <c r="BS106" s="38"/>
    </row>
    <row r="107" spans="41:71" x14ac:dyDescent="0.25">
      <c r="AO107" s="38"/>
      <c r="AP107" s="38"/>
      <c r="AQ107" s="38"/>
      <c r="AR107" s="38"/>
      <c r="AS107" s="38"/>
      <c r="AT107" s="38"/>
      <c r="AU107" s="38"/>
      <c r="AV107" s="38"/>
      <c r="AW107" s="38"/>
      <c r="BL107" s="38"/>
      <c r="BM107" s="38"/>
      <c r="BN107" s="38"/>
      <c r="BO107" s="38"/>
      <c r="BP107" s="38"/>
      <c r="BS107" s="38"/>
    </row>
    <row r="108" spans="41:71" x14ac:dyDescent="0.25">
      <c r="AO108" s="38"/>
      <c r="AP108" s="38"/>
      <c r="AQ108" s="38"/>
      <c r="AR108" s="38"/>
      <c r="AS108" s="38"/>
      <c r="AT108" s="38"/>
      <c r="AU108" s="38"/>
      <c r="AV108" s="38"/>
      <c r="AW108" s="38"/>
      <c r="BL108" s="38"/>
      <c r="BM108" s="38"/>
      <c r="BN108" s="38"/>
      <c r="BO108" s="38"/>
      <c r="BP108" s="38"/>
      <c r="BS108" s="38"/>
    </row>
    <row r="109" spans="41:71" x14ac:dyDescent="0.25">
      <c r="AO109" s="38"/>
      <c r="AP109" s="38"/>
      <c r="AQ109" s="38"/>
      <c r="AR109" s="38"/>
      <c r="AS109" s="38"/>
      <c r="AT109" s="38"/>
      <c r="AU109" s="38"/>
      <c r="AV109" s="38"/>
      <c r="AW109" s="38"/>
      <c r="BL109" s="38"/>
      <c r="BM109" s="38"/>
      <c r="BN109" s="38"/>
      <c r="BO109" s="38"/>
      <c r="BP109" s="38"/>
      <c r="BS109" s="38"/>
    </row>
    <row r="110" spans="41:71" x14ac:dyDescent="0.25">
      <c r="AO110" s="38"/>
      <c r="AP110" s="38"/>
      <c r="AQ110" s="38"/>
      <c r="AR110" s="38"/>
      <c r="AS110" s="38"/>
      <c r="AT110" s="38"/>
      <c r="AU110" s="38"/>
      <c r="AV110" s="38"/>
      <c r="AW110" s="38"/>
      <c r="BL110" s="38"/>
      <c r="BM110" s="38"/>
      <c r="BN110" s="38"/>
      <c r="BO110" s="38"/>
      <c r="BP110" s="38"/>
      <c r="BS110" s="38"/>
    </row>
    <row r="111" spans="41:71" x14ac:dyDescent="0.25">
      <c r="AO111" s="38"/>
      <c r="AP111" s="38"/>
      <c r="AQ111" s="38"/>
      <c r="AR111" s="38"/>
      <c r="AS111" s="38"/>
      <c r="AT111" s="38"/>
      <c r="AU111" s="38"/>
      <c r="AV111" s="38"/>
      <c r="AW111" s="38"/>
      <c r="BL111" s="38"/>
      <c r="BM111" s="38"/>
      <c r="BN111" s="38"/>
      <c r="BO111" s="38"/>
      <c r="BP111" s="38"/>
      <c r="BS111" s="38"/>
    </row>
    <row r="112" spans="41:71" x14ac:dyDescent="0.25">
      <c r="AO112" s="38"/>
      <c r="AP112" s="38"/>
      <c r="AQ112" s="38"/>
      <c r="AR112" s="38"/>
      <c r="AS112" s="38"/>
      <c r="AT112" s="38"/>
      <c r="AU112" s="38"/>
      <c r="AV112" s="38"/>
      <c r="AW112" s="38"/>
      <c r="BL112" s="38"/>
      <c r="BM112" s="38"/>
      <c r="BN112" s="38"/>
      <c r="BO112" s="38"/>
      <c r="BP112" s="38"/>
      <c r="BS112" s="38"/>
    </row>
    <row r="113" spans="41:71" x14ac:dyDescent="0.25">
      <c r="AO113" s="38"/>
      <c r="AP113" s="38"/>
      <c r="AQ113" s="38"/>
      <c r="AR113" s="38"/>
      <c r="AS113" s="38"/>
      <c r="AT113" s="38"/>
      <c r="AU113" s="38"/>
      <c r="AV113" s="38"/>
      <c r="AW113" s="38"/>
      <c r="BL113" s="38"/>
      <c r="BM113" s="38"/>
      <c r="BN113" s="38"/>
      <c r="BO113" s="38"/>
      <c r="BP113" s="38"/>
      <c r="BS113" s="38"/>
    </row>
    <row r="114" spans="41:71" x14ac:dyDescent="0.25">
      <c r="AO114" s="38"/>
      <c r="AP114" s="38"/>
      <c r="AQ114" s="38"/>
      <c r="AR114" s="38"/>
      <c r="AS114" s="38"/>
      <c r="AT114" s="38"/>
      <c r="AU114" s="38"/>
      <c r="AV114" s="38"/>
      <c r="AW114" s="38"/>
      <c r="BL114" s="38"/>
      <c r="BM114" s="38"/>
      <c r="BN114" s="38"/>
      <c r="BO114" s="38"/>
      <c r="BP114" s="38"/>
      <c r="BS114" s="38"/>
    </row>
    <row r="115" spans="41:71" x14ac:dyDescent="0.25">
      <c r="AO115" s="38"/>
      <c r="AP115" s="38"/>
      <c r="AQ115" s="38"/>
      <c r="AR115" s="38"/>
      <c r="AS115" s="38"/>
      <c r="AT115" s="38"/>
      <c r="AU115" s="38"/>
      <c r="AV115" s="38"/>
      <c r="AW115" s="38"/>
      <c r="BL115" s="38"/>
      <c r="BM115" s="38"/>
      <c r="BN115" s="38"/>
      <c r="BO115" s="38"/>
      <c r="BP115" s="38"/>
      <c r="BS115" s="38"/>
    </row>
    <row r="116" spans="41:71" x14ac:dyDescent="0.25">
      <c r="AO116" s="38"/>
      <c r="AP116" s="38"/>
      <c r="AQ116" s="38"/>
      <c r="AR116" s="38"/>
      <c r="AS116" s="38"/>
      <c r="AT116" s="38"/>
      <c r="AU116" s="38"/>
      <c r="AV116" s="38"/>
      <c r="AW116" s="38"/>
      <c r="BL116" s="38"/>
      <c r="BM116" s="38"/>
      <c r="BN116" s="38"/>
      <c r="BO116" s="38"/>
      <c r="BP116" s="38"/>
      <c r="BS116" s="38"/>
    </row>
    <row r="117" spans="41:71" x14ac:dyDescent="0.25">
      <c r="AO117" s="38"/>
      <c r="AP117" s="38"/>
      <c r="AQ117" s="38"/>
      <c r="AR117" s="38"/>
      <c r="AS117" s="38"/>
      <c r="AT117" s="38"/>
      <c r="AU117" s="38"/>
      <c r="AV117" s="38"/>
      <c r="AW117" s="38"/>
      <c r="BL117" s="38"/>
      <c r="BM117" s="38"/>
      <c r="BN117" s="38"/>
      <c r="BO117" s="38"/>
      <c r="BP117" s="38"/>
      <c r="BS117" s="38"/>
    </row>
    <row r="118" spans="41:71" x14ac:dyDescent="0.25">
      <c r="AO118" s="38"/>
      <c r="AP118" s="38"/>
      <c r="AQ118" s="38"/>
      <c r="AR118" s="38"/>
      <c r="AS118" s="38"/>
      <c r="AT118" s="38"/>
      <c r="AU118" s="38"/>
      <c r="AV118" s="38"/>
      <c r="AW118" s="38"/>
      <c r="BL118" s="38"/>
      <c r="BM118" s="38"/>
      <c r="BN118" s="38"/>
      <c r="BO118" s="38"/>
      <c r="BP118" s="38"/>
      <c r="BS118" s="38"/>
    </row>
    <row r="119" spans="41:71" x14ac:dyDescent="0.25">
      <c r="AO119" s="38"/>
      <c r="AP119" s="38"/>
      <c r="AQ119" s="38"/>
      <c r="AR119" s="38"/>
      <c r="AS119" s="38"/>
      <c r="AT119" s="38"/>
      <c r="AU119" s="38"/>
      <c r="AV119" s="38"/>
      <c r="AW119" s="38"/>
      <c r="BL119" s="38"/>
      <c r="BM119" s="38"/>
      <c r="BN119" s="38"/>
      <c r="BO119" s="38"/>
      <c r="BP119" s="38"/>
      <c r="BS119" s="38"/>
    </row>
    <row r="120" spans="41:71" x14ac:dyDescent="0.25">
      <c r="AO120" s="38"/>
      <c r="AP120" s="38"/>
      <c r="AQ120" s="38"/>
      <c r="AR120" s="38"/>
      <c r="AS120" s="38"/>
      <c r="AT120" s="38"/>
      <c r="AU120" s="38"/>
      <c r="AV120" s="38"/>
      <c r="AW120" s="38"/>
      <c r="BL120" s="38"/>
      <c r="BM120" s="38"/>
      <c r="BN120" s="38"/>
      <c r="BO120" s="38"/>
      <c r="BP120" s="38"/>
      <c r="BS120" s="38"/>
    </row>
    <row r="121" spans="41:71" x14ac:dyDescent="0.25">
      <c r="AO121" s="38"/>
      <c r="AP121" s="38"/>
      <c r="AQ121" s="38"/>
      <c r="AR121" s="38"/>
      <c r="AS121" s="38"/>
      <c r="AT121" s="38"/>
      <c r="AU121" s="38"/>
      <c r="AV121" s="38"/>
      <c r="AW121" s="38"/>
      <c r="BL121" s="38"/>
      <c r="BM121" s="38"/>
      <c r="BN121" s="38"/>
      <c r="BO121" s="38"/>
      <c r="BP121" s="38"/>
      <c r="BS121" s="38"/>
    </row>
    <row r="122" spans="41:71" x14ac:dyDescent="0.25">
      <c r="AO122" s="38"/>
      <c r="AP122" s="38"/>
      <c r="AQ122" s="38"/>
      <c r="AR122" s="38"/>
      <c r="AS122" s="38"/>
      <c r="AT122" s="38"/>
      <c r="AU122" s="38"/>
      <c r="AV122" s="38"/>
      <c r="AW122" s="38"/>
      <c r="BL122" s="38"/>
      <c r="BM122" s="38"/>
      <c r="BN122" s="38"/>
      <c r="BO122" s="38"/>
      <c r="BP122" s="38"/>
      <c r="BS122" s="38"/>
    </row>
    <row r="123" spans="41:71" x14ac:dyDescent="0.25">
      <c r="AO123" s="38"/>
      <c r="AP123" s="38"/>
      <c r="AQ123" s="38"/>
      <c r="AR123" s="38"/>
      <c r="AS123" s="38"/>
      <c r="AT123" s="38"/>
      <c r="AU123" s="38"/>
      <c r="AV123" s="38"/>
      <c r="AW123" s="38"/>
      <c r="BL123" s="38"/>
      <c r="BM123" s="38"/>
      <c r="BN123" s="38"/>
      <c r="BO123" s="38"/>
      <c r="BP123" s="38"/>
      <c r="BS123" s="38"/>
    </row>
    <row r="124" spans="41:71" x14ac:dyDescent="0.25">
      <c r="AO124" s="38"/>
      <c r="AP124" s="38"/>
      <c r="AQ124" s="38"/>
      <c r="AR124" s="38"/>
      <c r="AS124" s="38"/>
      <c r="AT124" s="38"/>
      <c r="AU124" s="38"/>
      <c r="AV124" s="38"/>
      <c r="AW124" s="38"/>
      <c r="BL124" s="38"/>
      <c r="BM124" s="38"/>
      <c r="BN124" s="38"/>
      <c r="BO124" s="38"/>
      <c r="BP124" s="38"/>
      <c r="BS124" s="38"/>
    </row>
    <row r="125" spans="41:71" x14ac:dyDescent="0.25">
      <c r="AO125" s="38"/>
      <c r="AP125" s="38"/>
      <c r="AQ125" s="38"/>
      <c r="AR125" s="38"/>
      <c r="AS125" s="38"/>
      <c r="AT125" s="38"/>
      <c r="AU125" s="38"/>
      <c r="AV125" s="38"/>
      <c r="AW125" s="38"/>
      <c r="BL125" s="38"/>
      <c r="BM125" s="38"/>
      <c r="BN125" s="38"/>
      <c r="BO125" s="38"/>
      <c r="BP125" s="38"/>
      <c r="BS125" s="38"/>
    </row>
    <row r="126" spans="41:71" x14ac:dyDescent="0.25">
      <c r="AO126" s="38"/>
      <c r="AP126" s="38"/>
      <c r="AQ126" s="38"/>
      <c r="AR126" s="38"/>
      <c r="AS126" s="38"/>
      <c r="AT126" s="38"/>
      <c r="AU126" s="38"/>
      <c r="AV126" s="38"/>
      <c r="AW126" s="38"/>
      <c r="BL126" s="38"/>
      <c r="BM126" s="38"/>
      <c r="BN126" s="38"/>
      <c r="BO126" s="38"/>
      <c r="BP126" s="38"/>
      <c r="BS126" s="38"/>
    </row>
    <row r="127" spans="41:71" x14ac:dyDescent="0.25">
      <c r="AO127" s="38"/>
      <c r="AP127" s="38"/>
      <c r="AQ127" s="38"/>
      <c r="AR127" s="38"/>
      <c r="AS127" s="38"/>
      <c r="AT127" s="38"/>
      <c r="AU127" s="38"/>
      <c r="AV127" s="38"/>
      <c r="AW127" s="38"/>
      <c r="BL127" s="38"/>
      <c r="BM127" s="38"/>
      <c r="BN127" s="38"/>
      <c r="BO127" s="38"/>
      <c r="BP127" s="38"/>
      <c r="BS127" s="38"/>
    </row>
    <row r="128" spans="41:71" x14ac:dyDescent="0.25">
      <c r="AO128" s="38"/>
      <c r="AP128" s="38"/>
      <c r="AQ128" s="38"/>
      <c r="AR128" s="38"/>
      <c r="AS128" s="38"/>
      <c r="AT128" s="38"/>
      <c r="AU128" s="38"/>
      <c r="AV128" s="38"/>
      <c r="AW128" s="38"/>
      <c r="BL128" s="38"/>
      <c r="BM128" s="38"/>
      <c r="BN128" s="38"/>
      <c r="BO128" s="38"/>
      <c r="BP128" s="38"/>
      <c r="BS128" s="38"/>
    </row>
    <row r="129" spans="41:71" x14ac:dyDescent="0.25">
      <c r="AO129" s="38"/>
      <c r="AP129" s="38"/>
      <c r="AQ129" s="38"/>
      <c r="AR129" s="38"/>
      <c r="AS129" s="38"/>
      <c r="AT129" s="38"/>
      <c r="AU129" s="38"/>
      <c r="AV129" s="38"/>
      <c r="AW129" s="38"/>
      <c r="BL129" s="38"/>
      <c r="BM129" s="38"/>
      <c r="BN129" s="38"/>
      <c r="BO129" s="38"/>
      <c r="BP129" s="38"/>
      <c r="BS129" s="38"/>
    </row>
    <row r="130" spans="41:71" x14ac:dyDescent="0.25">
      <c r="AO130" s="38"/>
      <c r="AP130" s="38"/>
      <c r="AQ130" s="38"/>
      <c r="AR130" s="38"/>
      <c r="AS130" s="38"/>
      <c r="AT130" s="38"/>
      <c r="AU130" s="38"/>
      <c r="AV130" s="38"/>
      <c r="AW130" s="38"/>
      <c r="BL130" s="38"/>
      <c r="BM130" s="38"/>
      <c r="BN130" s="38"/>
      <c r="BO130" s="38"/>
      <c r="BP130" s="38"/>
      <c r="BS130" s="38"/>
    </row>
    <row r="131" spans="41:71" x14ac:dyDescent="0.25">
      <c r="AO131" s="38"/>
      <c r="AP131" s="38"/>
      <c r="AQ131" s="38"/>
      <c r="AR131" s="38"/>
      <c r="AS131" s="38"/>
      <c r="AT131" s="38"/>
      <c r="AU131" s="38"/>
      <c r="AV131" s="38"/>
      <c r="AW131" s="38"/>
      <c r="BL131" s="38"/>
      <c r="BM131" s="38"/>
      <c r="BN131" s="38"/>
      <c r="BO131" s="38"/>
      <c r="BP131" s="38"/>
      <c r="BS131" s="38"/>
    </row>
    <row r="132" spans="41:71" x14ac:dyDescent="0.25">
      <c r="AO132" s="38"/>
      <c r="AP132" s="38"/>
      <c r="AQ132" s="38"/>
      <c r="AR132" s="38"/>
      <c r="AS132" s="38"/>
      <c r="AT132" s="38"/>
      <c r="AU132" s="38"/>
      <c r="AV132" s="38"/>
      <c r="AW132" s="38"/>
      <c r="BL132" s="38"/>
      <c r="BM132" s="38"/>
      <c r="BN132" s="38"/>
      <c r="BO132" s="38"/>
      <c r="BP132" s="38"/>
      <c r="BS132" s="38"/>
    </row>
    <row r="133" spans="41:71" x14ac:dyDescent="0.25">
      <c r="AO133" s="38"/>
      <c r="AP133" s="38"/>
      <c r="AQ133" s="38"/>
      <c r="AR133" s="38"/>
      <c r="AS133" s="38"/>
      <c r="AT133" s="38"/>
      <c r="AU133" s="38"/>
      <c r="AV133" s="38"/>
      <c r="AW133" s="38"/>
      <c r="BL133" s="38"/>
      <c r="BM133" s="38"/>
      <c r="BN133" s="38"/>
      <c r="BO133" s="38"/>
      <c r="BP133" s="38"/>
      <c r="BS133" s="38"/>
    </row>
    <row r="134" spans="41:71" x14ac:dyDescent="0.25">
      <c r="AO134" s="38"/>
      <c r="AP134" s="38"/>
      <c r="AQ134" s="38"/>
      <c r="AR134" s="38"/>
      <c r="AS134" s="38"/>
      <c r="AT134" s="38"/>
      <c r="AU134" s="38"/>
      <c r="AV134" s="38"/>
      <c r="AW134" s="38"/>
      <c r="BL134" s="38"/>
      <c r="BM134" s="38"/>
      <c r="BN134" s="38"/>
      <c r="BO134" s="38"/>
      <c r="BP134" s="38"/>
      <c r="BS134" s="38"/>
    </row>
    <row r="135" spans="41:71" x14ac:dyDescent="0.25">
      <c r="AO135" s="38"/>
      <c r="AP135" s="38"/>
      <c r="AQ135" s="38"/>
      <c r="AR135" s="38"/>
      <c r="AS135" s="38"/>
      <c r="AT135" s="38"/>
      <c r="AU135" s="38"/>
      <c r="AV135" s="38"/>
      <c r="AW135" s="38"/>
      <c r="BL135" s="38"/>
      <c r="BM135" s="38"/>
      <c r="BN135" s="38"/>
      <c r="BO135" s="38"/>
      <c r="BP135" s="38"/>
      <c r="BS135" s="38"/>
    </row>
    <row r="136" spans="41:71" x14ac:dyDescent="0.25">
      <c r="AO136" s="38"/>
      <c r="AP136" s="38"/>
      <c r="AQ136" s="38"/>
      <c r="AR136" s="38"/>
      <c r="AS136" s="38"/>
      <c r="AT136" s="38"/>
      <c r="AU136" s="38"/>
      <c r="AV136" s="38"/>
      <c r="AW136" s="38"/>
      <c r="BL136" s="38"/>
      <c r="BM136" s="38"/>
      <c r="BN136" s="38"/>
      <c r="BO136" s="38"/>
      <c r="BP136" s="38"/>
      <c r="BS136" s="38"/>
    </row>
    <row r="137" spans="41:71" x14ac:dyDescent="0.25">
      <c r="AO137" s="38"/>
      <c r="AP137" s="38"/>
      <c r="AQ137" s="38"/>
      <c r="AR137" s="38"/>
      <c r="AS137" s="38"/>
      <c r="AT137" s="38"/>
      <c r="AU137" s="38"/>
      <c r="AV137" s="38"/>
      <c r="AW137" s="38"/>
      <c r="BL137" s="38"/>
      <c r="BM137" s="38"/>
      <c r="BN137" s="38"/>
      <c r="BO137" s="38"/>
      <c r="BP137" s="38"/>
      <c r="BS137" s="38"/>
    </row>
    <row r="138" spans="41:71" x14ac:dyDescent="0.25">
      <c r="AO138" s="38"/>
      <c r="AP138" s="38"/>
      <c r="AQ138" s="38"/>
      <c r="AR138" s="38"/>
      <c r="AS138" s="38"/>
      <c r="AT138" s="38"/>
      <c r="AU138" s="38"/>
      <c r="AV138" s="38"/>
      <c r="AW138" s="38"/>
      <c r="BL138" s="38"/>
      <c r="BM138" s="38"/>
      <c r="BN138" s="38"/>
      <c r="BO138" s="38"/>
      <c r="BP138" s="38"/>
      <c r="BS138" s="38"/>
    </row>
    <row r="139" spans="41:71" x14ac:dyDescent="0.25">
      <c r="AO139" s="38"/>
      <c r="AP139" s="38"/>
      <c r="AQ139" s="38"/>
      <c r="AR139" s="38"/>
      <c r="AS139" s="38"/>
      <c r="AT139" s="38"/>
      <c r="AU139" s="38"/>
      <c r="AV139" s="38"/>
      <c r="AW139" s="38"/>
      <c r="BL139" s="38"/>
      <c r="BM139" s="38"/>
      <c r="BN139" s="38"/>
      <c r="BO139" s="38"/>
      <c r="BP139" s="38"/>
      <c r="BS139" s="38"/>
    </row>
    <row r="140" spans="41:71" x14ac:dyDescent="0.25">
      <c r="AO140" s="38"/>
      <c r="AP140" s="38"/>
      <c r="AQ140" s="38"/>
      <c r="AR140" s="38"/>
      <c r="AS140" s="38"/>
      <c r="AT140" s="38"/>
      <c r="AU140" s="38"/>
      <c r="AV140" s="38"/>
      <c r="AW140" s="38"/>
      <c r="BL140" s="38"/>
      <c r="BM140" s="38"/>
      <c r="BN140" s="38"/>
      <c r="BO140" s="38"/>
      <c r="BP140" s="38"/>
      <c r="BS140" s="38"/>
    </row>
    <row r="141" spans="41:71" x14ac:dyDescent="0.25">
      <c r="AO141" s="38"/>
      <c r="AP141" s="38"/>
      <c r="AQ141" s="38"/>
      <c r="AR141" s="38"/>
      <c r="AS141" s="38"/>
      <c r="AT141" s="38"/>
      <c r="AU141" s="38"/>
      <c r="AV141" s="38"/>
      <c r="AW141" s="38"/>
      <c r="BL141" s="38"/>
      <c r="BM141" s="38"/>
      <c r="BN141" s="38"/>
      <c r="BO141" s="38"/>
      <c r="BP141" s="38"/>
      <c r="BS141" s="38"/>
    </row>
    <row r="142" spans="41:71" x14ac:dyDescent="0.25">
      <c r="AO142" s="38"/>
      <c r="AP142" s="38"/>
      <c r="AQ142" s="38"/>
      <c r="AR142" s="38"/>
      <c r="AS142" s="38"/>
      <c r="AT142" s="38"/>
      <c r="AU142" s="38"/>
      <c r="AV142" s="38"/>
      <c r="AW142" s="38"/>
      <c r="BL142" s="38"/>
      <c r="BM142" s="38"/>
      <c r="BN142" s="38"/>
      <c r="BO142" s="38"/>
      <c r="BP142" s="38"/>
      <c r="BS142" s="38"/>
    </row>
    <row r="143" spans="41:71" x14ac:dyDescent="0.25">
      <c r="AO143" s="38"/>
      <c r="AP143" s="38"/>
      <c r="AQ143" s="38"/>
      <c r="AR143" s="38"/>
      <c r="AS143" s="38"/>
      <c r="AT143" s="38"/>
      <c r="AU143" s="38"/>
      <c r="AV143" s="38"/>
      <c r="AW143" s="38"/>
      <c r="BL143" s="38"/>
      <c r="BM143" s="38"/>
      <c r="BN143" s="38"/>
      <c r="BO143" s="38"/>
      <c r="BP143" s="38"/>
      <c r="BS143" s="38"/>
    </row>
    <row r="144" spans="41:71" x14ac:dyDescent="0.25">
      <c r="AO144" s="38"/>
      <c r="AP144" s="38"/>
      <c r="AQ144" s="38"/>
      <c r="AR144" s="38"/>
      <c r="AS144" s="38"/>
      <c r="AT144" s="38"/>
      <c r="AU144" s="38"/>
      <c r="AV144" s="38"/>
      <c r="AW144" s="38"/>
      <c r="BL144" s="38"/>
      <c r="BM144" s="38"/>
      <c r="BN144" s="38"/>
      <c r="BO144" s="38"/>
      <c r="BP144" s="38"/>
      <c r="BS144" s="38"/>
    </row>
    <row r="145" spans="41:71" x14ac:dyDescent="0.25">
      <c r="AO145" s="38"/>
      <c r="AP145" s="38"/>
      <c r="AQ145" s="38"/>
      <c r="AR145" s="38"/>
      <c r="AS145" s="38"/>
      <c r="AT145" s="38"/>
      <c r="AU145" s="38"/>
      <c r="AV145" s="38"/>
      <c r="AW145" s="38"/>
      <c r="BL145" s="38"/>
      <c r="BM145" s="38"/>
      <c r="BN145" s="38"/>
      <c r="BO145" s="38"/>
      <c r="BP145" s="38"/>
      <c r="BS145" s="38"/>
    </row>
    <row r="146" spans="41:71" x14ac:dyDescent="0.25">
      <c r="AO146" s="38"/>
      <c r="AP146" s="38"/>
      <c r="AQ146" s="38"/>
      <c r="AR146" s="38"/>
      <c r="AS146" s="38"/>
      <c r="AT146" s="38"/>
      <c r="AU146" s="38"/>
      <c r="AV146" s="38"/>
      <c r="AW146" s="38"/>
      <c r="BL146" s="38"/>
      <c r="BM146" s="38"/>
      <c r="BN146" s="38"/>
      <c r="BO146" s="38"/>
      <c r="BP146" s="38"/>
      <c r="BS146" s="38"/>
    </row>
    <row r="147" spans="41:71" x14ac:dyDescent="0.25">
      <c r="AO147" s="38"/>
      <c r="AP147" s="38"/>
      <c r="AQ147" s="38"/>
      <c r="AR147" s="38"/>
      <c r="AS147" s="38"/>
      <c r="AT147" s="38"/>
      <c r="AU147" s="38"/>
      <c r="AV147" s="38"/>
      <c r="AW147" s="38"/>
      <c r="BL147" s="38"/>
      <c r="BM147" s="38"/>
      <c r="BN147" s="38"/>
      <c r="BO147" s="38"/>
      <c r="BP147" s="38"/>
      <c r="BS147" s="38"/>
    </row>
    <row r="148" spans="41:71" x14ac:dyDescent="0.25">
      <c r="AO148" s="38"/>
      <c r="AP148" s="38"/>
      <c r="AQ148" s="38"/>
      <c r="AR148" s="38"/>
      <c r="AS148" s="38"/>
      <c r="AT148" s="38"/>
      <c r="AU148" s="38"/>
      <c r="AV148" s="38"/>
      <c r="AW148" s="38"/>
      <c r="BL148" s="38"/>
      <c r="BM148" s="38"/>
      <c r="BN148" s="38"/>
      <c r="BO148" s="38"/>
      <c r="BP148" s="38"/>
      <c r="BS148" s="38"/>
    </row>
    <row r="149" spans="41:71" x14ac:dyDescent="0.25">
      <c r="AO149" s="38"/>
      <c r="AP149" s="38"/>
      <c r="AQ149" s="38"/>
      <c r="AR149" s="38"/>
      <c r="AS149" s="38"/>
      <c r="AT149" s="38"/>
      <c r="AU149" s="38"/>
      <c r="AV149" s="38"/>
      <c r="AW149" s="38"/>
      <c r="BL149" s="38"/>
      <c r="BM149" s="38"/>
      <c r="BN149" s="38"/>
      <c r="BO149" s="38"/>
      <c r="BP149" s="38"/>
      <c r="BS149" s="38"/>
    </row>
    <row r="150" spans="41:71" x14ac:dyDescent="0.25">
      <c r="AO150" s="38"/>
      <c r="AP150" s="38"/>
      <c r="AQ150" s="38"/>
      <c r="AR150" s="38"/>
      <c r="AS150" s="38"/>
      <c r="AT150" s="38"/>
      <c r="AU150" s="38"/>
      <c r="AV150" s="38"/>
      <c r="AW150" s="38"/>
      <c r="BL150" s="38"/>
      <c r="BM150" s="38"/>
      <c r="BN150" s="38"/>
      <c r="BO150" s="38"/>
      <c r="BP150" s="38"/>
      <c r="BS150" s="38"/>
    </row>
    <row r="151" spans="41:71" x14ac:dyDescent="0.25">
      <c r="AO151" s="38"/>
      <c r="AP151" s="38"/>
      <c r="AQ151" s="38"/>
      <c r="AR151" s="38"/>
      <c r="AS151" s="38"/>
      <c r="AT151" s="38"/>
      <c r="AU151" s="38"/>
      <c r="AV151" s="38"/>
      <c r="AW151" s="38"/>
      <c r="BL151" s="38"/>
      <c r="BM151" s="38"/>
      <c r="BN151" s="38"/>
      <c r="BO151" s="38"/>
      <c r="BP151" s="38"/>
      <c r="BS151" s="38"/>
    </row>
    <row r="152" spans="41:71" x14ac:dyDescent="0.25">
      <c r="AO152" s="38"/>
      <c r="AP152" s="38"/>
      <c r="AQ152" s="38"/>
      <c r="AR152" s="38"/>
      <c r="AS152" s="38"/>
      <c r="AT152" s="38"/>
      <c r="AU152" s="38"/>
      <c r="AV152" s="38"/>
      <c r="AW152" s="38"/>
      <c r="BL152" s="38"/>
      <c r="BM152" s="38"/>
      <c r="BN152" s="38"/>
      <c r="BO152" s="38"/>
      <c r="BP152" s="38"/>
      <c r="BS152" s="38"/>
    </row>
    <row r="153" spans="41:71" x14ac:dyDescent="0.25">
      <c r="AO153" s="38"/>
      <c r="AP153" s="38"/>
      <c r="AQ153" s="38"/>
      <c r="AR153" s="38"/>
      <c r="AS153" s="38"/>
      <c r="AT153" s="38"/>
      <c r="AU153" s="38"/>
      <c r="AV153" s="38"/>
      <c r="AW153" s="38"/>
      <c r="BL153" s="38"/>
      <c r="BM153" s="38"/>
      <c r="BN153" s="38"/>
      <c r="BO153" s="38"/>
      <c r="BP153" s="38"/>
      <c r="BS153" s="38"/>
    </row>
    <row r="154" spans="41:71" x14ac:dyDescent="0.25">
      <c r="AO154" s="38"/>
      <c r="AP154" s="38"/>
      <c r="AQ154" s="38"/>
      <c r="AR154" s="38"/>
      <c r="AS154" s="38"/>
      <c r="AT154" s="38"/>
      <c r="AU154" s="38"/>
      <c r="AV154" s="38"/>
      <c r="AW154" s="38"/>
      <c r="BL154" s="38"/>
      <c r="BM154" s="38"/>
      <c r="BN154" s="38"/>
      <c r="BO154" s="38"/>
      <c r="BP154" s="38"/>
      <c r="BS154" s="38"/>
    </row>
    <row r="155" spans="41:71" x14ac:dyDescent="0.25">
      <c r="AO155" s="38"/>
      <c r="AP155" s="38"/>
      <c r="AQ155" s="38"/>
      <c r="AR155" s="38"/>
      <c r="AS155" s="38"/>
      <c r="AT155" s="38"/>
      <c r="AU155" s="38"/>
      <c r="AV155" s="38"/>
      <c r="AW155" s="38"/>
      <c r="BL155" s="38"/>
      <c r="BM155" s="38"/>
      <c r="BN155" s="38"/>
      <c r="BO155" s="38"/>
      <c r="BP155" s="38"/>
      <c r="BS155" s="38"/>
    </row>
    <row r="156" spans="41:71" x14ac:dyDescent="0.25">
      <c r="AO156" s="38"/>
      <c r="AP156" s="38"/>
      <c r="AQ156" s="38"/>
      <c r="AR156" s="38"/>
      <c r="AS156" s="38"/>
      <c r="AT156" s="38"/>
      <c r="AU156" s="38"/>
      <c r="AV156" s="38"/>
      <c r="AW156" s="38"/>
      <c r="BL156" s="38"/>
      <c r="BM156" s="38"/>
      <c r="BN156" s="38"/>
      <c r="BO156" s="38"/>
      <c r="BP156" s="38"/>
      <c r="BS156" s="38"/>
    </row>
    <row r="157" spans="41:71" x14ac:dyDescent="0.25">
      <c r="AO157" s="38"/>
      <c r="AP157" s="38"/>
      <c r="AQ157" s="38"/>
      <c r="AR157" s="38"/>
      <c r="AS157" s="38"/>
      <c r="AT157" s="38"/>
      <c r="AU157" s="38"/>
      <c r="AV157" s="38"/>
      <c r="AW157" s="38"/>
      <c r="BL157" s="38"/>
      <c r="BM157" s="38"/>
      <c r="BN157" s="38"/>
      <c r="BO157" s="38"/>
      <c r="BP157" s="38"/>
      <c r="BS157" s="38"/>
    </row>
    <row r="158" spans="41:71" x14ac:dyDescent="0.25">
      <c r="AO158" s="38"/>
      <c r="AP158" s="38"/>
      <c r="AQ158" s="38"/>
      <c r="AR158" s="38"/>
      <c r="AS158" s="38"/>
      <c r="AT158" s="38"/>
      <c r="AU158" s="38"/>
      <c r="AV158" s="38"/>
      <c r="AW158" s="38"/>
      <c r="BL158" s="38"/>
      <c r="BM158" s="38"/>
      <c r="BN158" s="38"/>
      <c r="BO158" s="38"/>
      <c r="BP158" s="38"/>
      <c r="BS158" s="38"/>
    </row>
    <row r="159" spans="41:71" x14ac:dyDescent="0.25">
      <c r="AO159" s="38"/>
      <c r="AP159" s="38"/>
      <c r="AQ159" s="38"/>
      <c r="AR159" s="38"/>
      <c r="AS159" s="38"/>
      <c r="AT159" s="38"/>
      <c r="AU159" s="38"/>
      <c r="AV159" s="38"/>
      <c r="AW159" s="38"/>
      <c r="BL159" s="38"/>
      <c r="BM159" s="38"/>
      <c r="BN159" s="38"/>
      <c r="BO159" s="38"/>
      <c r="BP159" s="38"/>
      <c r="BS159" s="38"/>
    </row>
    <row r="160" spans="41:71" x14ac:dyDescent="0.25">
      <c r="AO160" s="38"/>
      <c r="AP160" s="38"/>
      <c r="AQ160" s="38"/>
      <c r="AR160" s="38"/>
      <c r="AS160" s="38"/>
      <c r="AT160" s="38"/>
      <c r="AU160" s="38"/>
      <c r="AV160" s="38"/>
      <c r="AW160" s="38"/>
      <c r="BL160" s="38"/>
      <c r="BM160" s="38"/>
      <c r="BN160" s="38"/>
      <c r="BO160" s="38"/>
      <c r="BP160" s="38"/>
      <c r="BS160" s="38"/>
    </row>
    <row r="161" spans="41:71" x14ac:dyDescent="0.25">
      <c r="AO161" s="38"/>
      <c r="AP161" s="38"/>
      <c r="AQ161" s="38"/>
      <c r="AR161" s="38"/>
      <c r="AS161" s="38"/>
      <c r="AT161" s="38"/>
      <c r="AU161" s="38"/>
      <c r="AV161" s="38"/>
      <c r="AW161" s="38"/>
      <c r="BL161" s="38"/>
      <c r="BM161" s="38"/>
      <c r="BN161" s="38"/>
      <c r="BO161" s="38"/>
      <c r="BP161" s="38"/>
      <c r="BS161" s="38"/>
    </row>
    <row r="162" spans="41:71" x14ac:dyDescent="0.25">
      <c r="AO162" s="38"/>
      <c r="AP162" s="38"/>
      <c r="AQ162" s="38"/>
      <c r="AR162" s="38"/>
      <c r="AS162" s="38"/>
      <c r="AT162" s="38"/>
      <c r="AU162" s="38"/>
      <c r="AV162" s="38"/>
      <c r="AW162" s="38"/>
      <c r="BL162" s="38"/>
      <c r="BM162" s="38"/>
      <c r="BN162" s="38"/>
      <c r="BO162" s="38"/>
      <c r="BP162" s="38"/>
      <c r="BS162" s="38"/>
    </row>
    <row r="163" spans="41:71" x14ac:dyDescent="0.25">
      <c r="AO163" s="38"/>
      <c r="AP163" s="38"/>
      <c r="AQ163" s="38"/>
      <c r="AR163" s="38"/>
      <c r="AS163" s="38"/>
      <c r="AT163" s="38"/>
      <c r="AU163" s="38"/>
      <c r="AV163" s="38"/>
      <c r="AW163" s="38"/>
      <c r="BL163" s="38"/>
      <c r="BM163" s="38"/>
      <c r="BN163" s="38"/>
      <c r="BO163" s="38"/>
      <c r="BP163" s="38"/>
      <c r="BS163" s="38"/>
    </row>
    <row r="164" spans="41:71" x14ac:dyDescent="0.25">
      <c r="AO164" s="38"/>
      <c r="AP164" s="38"/>
      <c r="AQ164" s="38"/>
      <c r="AR164" s="38"/>
      <c r="AS164" s="38"/>
      <c r="AT164" s="38"/>
      <c r="AU164" s="38"/>
      <c r="AV164" s="38"/>
      <c r="AW164" s="38"/>
      <c r="BL164" s="38"/>
      <c r="BM164" s="38"/>
      <c r="BN164" s="38"/>
      <c r="BO164" s="38"/>
      <c r="BP164" s="38"/>
      <c r="BS164" s="38"/>
    </row>
    <row r="165" spans="41:71" x14ac:dyDescent="0.25">
      <c r="AO165" s="38"/>
      <c r="AP165" s="38"/>
      <c r="AQ165" s="38"/>
      <c r="AR165" s="38"/>
      <c r="AS165" s="38"/>
      <c r="AT165" s="38"/>
      <c r="AU165" s="38"/>
      <c r="AV165" s="38"/>
      <c r="AW165" s="38"/>
      <c r="BL165" s="38"/>
      <c r="BM165" s="38"/>
      <c r="BN165" s="38"/>
      <c r="BO165" s="38"/>
      <c r="BP165" s="38"/>
      <c r="BS165" s="38"/>
    </row>
    <row r="166" spans="41:71" x14ac:dyDescent="0.25">
      <c r="AO166" s="38"/>
      <c r="AP166" s="38"/>
      <c r="AQ166" s="38"/>
      <c r="AR166" s="38"/>
      <c r="AS166" s="38"/>
      <c r="AT166" s="38"/>
      <c r="AU166" s="38"/>
      <c r="AV166" s="38"/>
      <c r="AW166" s="38"/>
      <c r="BL166" s="38"/>
      <c r="BM166" s="38"/>
      <c r="BN166" s="38"/>
      <c r="BO166" s="38"/>
      <c r="BP166" s="38"/>
      <c r="BS166" s="38"/>
    </row>
    <row r="167" spans="41:71" x14ac:dyDescent="0.25">
      <c r="AO167" s="38"/>
      <c r="AP167" s="38"/>
      <c r="AQ167" s="38"/>
      <c r="AR167" s="38"/>
      <c r="AS167" s="38"/>
      <c r="AT167" s="38"/>
      <c r="AU167" s="38"/>
      <c r="AV167" s="38"/>
      <c r="AW167" s="38"/>
      <c r="BL167" s="38"/>
      <c r="BM167" s="38"/>
      <c r="BN167" s="38"/>
      <c r="BO167" s="38"/>
      <c r="BP167" s="38"/>
      <c r="BS167" s="38"/>
    </row>
    <row r="168" spans="41:71" x14ac:dyDescent="0.25">
      <c r="AO168" s="38"/>
      <c r="AP168" s="38"/>
      <c r="AQ168" s="38"/>
      <c r="AR168" s="38"/>
      <c r="AS168" s="38"/>
      <c r="AT168" s="38"/>
      <c r="AU168" s="38"/>
      <c r="AV168" s="38"/>
      <c r="AW168" s="38"/>
      <c r="BL168" s="38"/>
      <c r="BM168" s="38"/>
      <c r="BN168" s="38"/>
      <c r="BO168" s="38"/>
      <c r="BP168" s="38"/>
      <c r="BS168" s="38"/>
    </row>
    <row r="169" spans="41:71" x14ac:dyDescent="0.25">
      <c r="AO169" s="38"/>
      <c r="AP169" s="38"/>
      <c r="AQ169" s="38"/>
      <c r="AR169" s="38"/>
      <c r="AS169" s="38"/>
      <c r="AT169" s="38"/>
      <c r="AU169" s="38"/>
      <c r="AV169" s="38"/>
      <c r="AW169" s="38"/>
      <c r="BL169" s="38"/>
      <c r="BM169" s="38"/>
      <c r="BN169" s="38"/>
      <c r="BO169" s="38"/>
      <c r="BP169" s="38"/>
      <c r="BS169" s="38"/>
    </row>
    <row r="170" spans="41:71" x14ac:dyDescent="0.25">
      <c r="AO170" s="38"/>
      <c r="AP170" s="38"/>
      <c r="AQ170" s="38"/>
      <c r="AR170" s="38"/>
      <c r="AS170" s="38"/>
      <c r="AT170" s="38"/>
      <c r="AU170" s="38"/>
      <c r="AV170" s="38"/>
      <c r="AW170" s="38"/>
      <c r="BL170" s="38"/>
      <c r="BM170" s="38"/>
      <c r="BN170" s="38"/>
      <c r="BO170" s="38"/>
      <c r="BP170" s="38"/>
      <c r="BS170" s="38"/>
    </row>
    <row r="171" spans="41:71" x14ac:dyDescent="0.25">
      <c r="AO171" s="38"/>
      <c r="AP171" s="38"/>
      <c r="AQ171" s="38"/>
      <c r="AR171" s="38"/>
      <c r="AS171" s="38"/>
      <c r="AT171" s="38"/>
      <c r="AU171" s="38"/>
      <c r="AV171" s="38"/>
      <c r="AW171" s="38"/>
      <c r="BL171" s="38"/>
      <c r="BM171" s="38"/>
      <c r="BN171" s="38"/>
      <c r="BO171" s="38"/>
      <c r="BP171" s="38"/>
      <c r="BS171" s="38"/>
    </row>
    <row r="172" spans="41:71" x14ac:dyDescent="0.25">
      <c r="AO172" s="38"/>
      <c r="AP172" s="38"/>
      <c r="AQ172" s="38"/>
      <c r="AR172" s="38"/>
      <c r="AS172" s="38"/>
      <c r="AT172" s="38"/>
      <c r="AU172" s="38"/>
      <c r="AV172" s="38"/>
      <c r="AW172" s="38"/>
      <c r="BL172" s="38"/>
      <c r="BM172" s="38"/>
      <c r="BN172" s="38"/>
      <c r="BO172" s="38"/>
      <c r="BP172" s="38"/>
      <c r="BS172" s="38"/>
    </row>
    <row r="173" spans="41:71" x14ac:dyDescent="0.25">
      <c r="AO173" s="38"/>
      <c r="AP173" s="38"/>
      <c r="AQ173" s="38"/>
      <c r="AR173" s="38"/>
      <c r="AS173" s="38"/>
      <c r="AT173" s="38"/>
      <c r="AU173" s="38"/>
      <c r="AV173" s="38"/>
      <c r="AW173" s="38"/>
      <c r="BL173" s="38"/>
      <c r="BM173" s="38"/>
      <c r="BN173" s="38"/>
      <c r="BO173" s="38"/>
      <c r="BP173" s="38"/>
      <c r="BS173" s="38"/>
    </row>
    <row r="174" spans="41:71" x14ac:dyDescent="0.25">
      <c r="AO174" s="38"/>
      <c r="AP174" s="38"/>
      <c r="AQ174" s="38"/>
      <c r="AR174" s="38"/>
      <c r="AS174" s="38"/>
      <c r="AT174" s="38"/>
      <c r="AU174" s="38"/>
      <c r="AV174" s="38"/>
      <c r="AW174" s="38"/>
      <c r="BL174" s="38"/>
      <c r="BM174" s="38"/>
      <c r="BN174" s="38"/>
      <c r="BO174" s="38"/>
      <c r="BP174" s="38"/>
      <c r="BS174" s="38"/>
    </row>
    <row r="175" spans="41:71" x14ac:dyDescent="0.25">
      <c r="AO175" s="38"/>
      <c r="AP175" s="38"/>
      <c r="AQ175" s="38"/>
      <c r="AR175" s="38"/>
      <c r="AS175" s="38"/>
      <c r="AT175" s="38"/>
      <c r="AU175" s="38"/>
      <c r="AV175" s="38"/>
      <c r="AW175" s="38"/>
      <c r="BL175" s="38"/>
      <c r="BM175" s="38"/>
      <c r="BN175" s="38"/>
      <c r="BO175" s="38"/>
      <c r="BP175" s="38"/>
      <c r="BS175" s="38"/>
    </row>
    <row r="176" spans="41:71" x14ac:dyDescent="0.25">
      <c r="AO176" s="38"/>
      <c r="AP176" s="38"/>
      <c r="AQ176" s="38"/>
      <c r="AR176" s="38"/>
      <c r="AS176" s="38"/>
      <c r="AT176" s="38"/>
      <c r="AU176" s="38"/>
      <c r="AV176" s="38"/>
      <c r="AW176" s="38"/>
      <c r="BL176" s="38"/>
      <c r="BM176" s="38"/>
      <c r="BN176" s="38"/>
      <c r="BO176" s="38"/>
      <c r="BP176" s="38"/>
      <c r="BS176" s="38"/>
    </row>
    <row r="177" spans="41:71" x14ac:dyDescent="0.25">
      <c r="AO177" s="38"/>
      <c r="AP177" s="38"/>
      <c r="AQ177" s="38"/>
      <c r="AR177" s="38"/>
      <c r="AS177" s="38"/>
      <c r="AT177" s="38"/>
      <c r="AU177" s="38"/>
      <c r="AV177" s="38"/>
      <c r="AW177" s="38"/>
      <c r="BL177" s="38"/>
      <c r="BM177" s="38"/>
      <c r="BN177" s="38"/>
      <c r="BO177" s="38"/>
      <c r="BP177" s="38"/>
      <c r="BS177" s="38"/>
    </row>
    <row r="178" spans="41:71" x14ac:dyDescent="0.25">
      <c r="AO178" s="38"/>
      <c r="AP178" s="38"/>
      <c r="AQ178" s="38"/>
      <c r="AR178" s="38"/>
      <c r="AS178" s="38"/>
      <c r="AT178" s="38"/>
      <c r="AU178" s="38"/>
      <c r="AV178" s="38"/>
      <c r="AW178" s="38"/>
      <c r="BL178" s="38"/>
      <c r="BM178" s="38"/>
      <c r="BN178" s="38"/>
      <c r="BO178" s="38"/>
      <c r="BP178" s="38"/>
      <c r="BS178" s="38"/>
    </row>
    <row r="179" spans="41:71" x14ac:dyDescent="0.25">
      <c r="AO179" s="38"/>
      <c r="AP179" s="38"/>
      <c r="AQ179" s="38"/>
      <c r="AR179" s="38"/>
      <c r="AS179" s="38"/>
      <c r="AT179" s="38"/>
      <c r="AU179" s="38"/>
      <c r="AV179" s="38"/>
      <c r="AW179" s="38"/>
      <c r="BL179" s="38"/>
      <c r="BM179" s="38"/>
      <c r="BN179" s="38"/>
      <c r="BO179" s="38"/>
      <c r="BP179" s="38"/>
      <c r="BS179" s="38"/>
    </row>
    <row r="180" spans="41:71" x14ac:dyDescent="0.25">
      <c r="AO180" s="38"/>
      <c r="AP180" s="38"/>
      <c r="AQ180" s="38"/>
      <c r="AR180" s="38"/>
      <c r="AS180" s="38"/>
      <c r="AT180" s="38"/>
      <c r="AU180" s="38"/>
      <c r="AV180" s="38"/>
      <c r="AW180" s="38"/>
      <c r="BL180" s="38"/>
      <c r="BM180" s="38"/>
      <c r="BN180" s="38"/>
      <c r="BO180" s="38"/>
      <c r="BP180" s="38"/>
      <c r="BS180" s="38"/>
    </row>
    <row r="181" spans="41:71" x14ac:dyDescent="0.25">
      <c r="AO181" s="38"/>
      <c r="AP181" s="38"/>
      <c r="AQ181" s="38"/>
      <c r="AR181" s="38"/>
      <c r="AS181" s="38"/>
      <c r="AT181" s="38"/>
      <c r="AU181" s="38"/>
      <c r="AV181" s="38"/>
      <c r="AW181" s="38"/>
      <c r="BL181" s="38"/>
      <c r="BM181" s="38"/>
      <c r="BN181" s="38"/>
      <c r="BO181" s="38"/>
      <c r="BP181" s="38"/>
      <c r="BS181" s="38"/>
    </row>
    <row r="182" spans="41:71" x14ac:dyDescent="0.25">
      <c r="AO182" s="38"/>
      <c r="AP182" s="38"/>
      <c r="AQ182" s="38"/>
      <c r="AR182" s="38"/>
      <c r="AS182" s="38"/>
      <c r="AT182" s="38"/>
      <c r="AU182" s="38"/>
      <c r="AV182" s="38"/>
      <c r="AW182" s="38"/>
      <c r="BL182" s="38"/>
      <c r="BM182" s="38"/>
      <c r="BN182" s="38"/>
      <c r="BO182" s="38"/>
      <c r="BP182" s="38"/>
      <c r="BS182" s="38"/>
    </row>
    <row r="183" spans="41:71" x14ac:dyDescent="0.25">
      <c r="AO183" s="38"/>
      <c r="AP183" s="38"/>
      <c r="AQ183" s="38"/>
      <c r="AR183" s="38"/>
      <c r="AS183" s="38"/>
      <c r="AT183" s="38"/>
      <c r="AU183" s="38"/>
      <c r="AV183" s="38"/>
      <c r="AW183" s="38"/>
      <c r="BL183" s="38"/>
      <c r="BM183" s="38"/>
      <c r="BN183" s="38"/>
      <c r="BO183" s="38"/>
      <c r="BP183" s="38"/>
      <c r="BS183" s="38"/>
    </row>
    <row r="184" spans="41:71" x14ac:dyDescent="0.25">
      <c r="AO184" s="38"/>
      <c r="AP184" s="38"/>
      <c r="AQ184" s="38"/>
      <c r="AR184" s="38"/>
      <c r="AS184" s="38"/>
      <c r="AT184" s="38"/>
      <c r="AU184" s="38"/>
      <c r="AV184" s="38"/>
      <c r="AW184" s="38"/>
      <c r="BL184" s="38"/>
      <c r="BM184" s="38"/>
      <c r="BN184" s="38"/>
      <c r="BO184" s="38"/>
      <c r="BP184" s="38"/>
      <c r="BS184" s="38"/>
    </row>
    <row r="185" spans="41:71" x14ac:dyDescent="0.25">
      <c r="AO185" s="38"/>
      <c r="AP185" s="38"/>
      <c r="AQ185" s="38"/>
      <c r="AR185" s="38"/>
      <c r="AS185" s="38"/>
      <c r="AT185" s="38"/>
      <c r="AU185" s="38"/>
      <c r="AV185" s="38"/>
      <c r="AW185" s="38"/>
      <c r="BL185" s="38"/>
      <c r="BM185" s="38"/>
      <c r="BN185" s="38"/>
      <c r="BO185" s="38"/>
      <c r="BP185" s="38"/>
      <c r="BS185" s="38"/>
    </row>
    <row r="186" spans="41:71" x14ac:dyDescent="0.25">
      <c r="AO186" s="38"/>
      <c r="AP186" s="38"/>
      <c r="AQ186" s="38"/>
      <c r="AR186" s="38"/>
      <c r="AS186" s="38"/>
      <c r="AT186" s="38"/>
      <c r="AU186" s="38"/>
      <c r="AV186" s="38"/>
      <c r="AW186" s="38"/>
      <c r="BL186" s="38"/>
      <c r="BM186" s="38"/>
      <c r="BN186" s="38"/>
      <c r="BO186" s="38"/>
      <c r="BP186" s="38"/>
      <c r="BS186" s="38"/>
    </row>
    <row r="187" spans="41:71" x14ac:dyDescent="0.25">
      <c r="AO187" s="38"/>
      <c r="AP187" s="38"/>
      <c r="AQ187" s="38"/>
      <c r="AR187" s="38"/>
      <c r="AS187" s="38"/>
      <c r="AT187" s="38"/>
      <c r="AU187" s="38"/>
      <c r="AV187" s="38"/>
      <c r="AW187" s="38"/>
      <c r="BL187" s="38"/>
      <c r="BM187" s="38"/>
      <c r="BN187" s="38"/>
      <c r="BO187" s="38"/>
      <c r="BP187" s="38"/>
      <c r="BS187" s="38"/>
    </row>
    <row r="188" spans="41:71" x14ac:dyDescent="0.25">
      <c r="AO188" s="38"/>
      <c r="AP188" s="38"/>
      <c r="AQ188" s="38"/>
      <c r="AR188" s="38"/>
      <c r="AS188" s="38"/>
      <c r="AT188" s="38"/>
      <c r="AU188" s="38"/>
      <c r="AV188" s="38"/>
      <c r="AW188" s="38"/>
      <c r="BL188" s="38"/>
      <c r="BM188" s="38"/>
      <c r="BN188" s="38"/>
      <c r="BO188" s="38"/>
      <c r="BP188" s="38"/>
      <c r="BS188" s="38"/>
    </row>
    <row r="189" spans="41:71" x14ac:dyDescent="0.25">
      <c r="AO189" s="38"/>
      <c r="AP189" s="38"/>
      <c r="AQ189" s="38"/>
      <c r="AR189" s="38"/>
      <c r="AS189" s="38"/>
      <c r="AT189" s="38"/>
      <c r="AU189" s="38"/>
      <c r="AV189" s="38"/>
      <c r="AW189" s="38"/>
      <c r="BL189" s="38"/>
      <c r="BM189" s="38"/>
      <c r="BN189" s="38"/>
      <c r="BO189" s="38"/>
      <c r="BP189" s="38"/>
      <c r="BS189" s="38"/>
    </row>
    <row r="190" spans="41:71" x14ac:dyDescent="0.25">
      <c r="AO190" s="38"/>
      <c r="AP190" s="38"/>
      <c r="AQ190" s="38"/>
      <c r="AR190" s="38"/>
      <c r="AS190" s="38"/>
      <c r="AT190" s="38"/>
      <c r="AU190" s="38"/>
      <c r="AV190" s="38"/>
      <c r="AW190" s="38"/>
      <c r="BL190" s="38"/>
      <c r="BM190" s="38"/>
      <c r="BN190" s="38"/>
      <c r="BO190" s="38"/>
      <c r="BP190" s="38"/>
      <c r="BS190" s="38"/>
    </row>
    <row r="191" spans="41:71" x14ac:dyDescent="0.25">
      <c r="AO191" s="38"/>
      <c r="AP191" s="38"/>
      <c r="AQ191" s="38"/>
      <c r="AR191" s="38"/>
      <c r="AS191" s="38"/>
      <c r="AT191" s="38"/>
      <c r="AU191" s="38"/>
      <c r="AV191" s="38"/>
      <c r="AW191" s="38"/>
      <c r="BL191" s="38"/>
      <c r="BM191" s="38"/>
      <c r="BN191" s="38"/>
      <c r="BO191" s="38"/>
      <c r="BP191" s="38"/>
      <c r="BS191" s="38"/>
    </row>
    <row r="192" spans="41:71" x14ac:dyDescent="0.25">
      <c r="AO192" s="38"/>
      <c r="AP192" s="38"/>
      <c r="AQ192" s="38"/>
      <c r="AR192" s="38"/>
      <c r="AS192" s="38"/>
      <c r="AT192" s="38"/>
      <c r="AU192" s="38"/>
      <c r="AV192" s="38"/>
      <c r="AW192" s="38"/>
      <c r="BL192" s="38"/>
      <c r="BM192" s="38"/>
      <c r="BN192" s="38"/>
      <c r="BO192" s="38"/>
      <c r="BP192" s="38"/>
      <c r="BS192" s="38"/>
    </row>
    <row r="193" spans="41:71" x14ac:dyDescent="0.25">
      <c r="AO193" s="38"/>
      <c r="AP193" s="38"/>
      <c r="AQ193" s="38"/>
      <c r="AR193" s="38"/>
      <c r="AS193" s="38"/>
      <c r="AT193" s="38"/>
      <c r="AU193" s="38"/>
      <c r="AV193" s="38"/>
      <c r="AW193" s="38"/>
      <c r="BL193" s="38"/>
      <c r="BM193" s="38"/>
      <c r="BN193" s="38"/>
      <c r="BO193" s="38"/>
      <c r="BP193" s="38"/>
      <c r="BS193" s="38"/>
    </row>
    <row r="194" spans="41:71" x14ac:dyDescent="0.25">
      <c r="AO194" s="38"/>
      <c r="AP194" s="38"/>
      <c r="AQ194" s="38"/>
      <c r="AR194" s="38"/>
      <c r="AS194" s="38"/>
      <c r="AT194" s="38"/>
      <c r="AU194" s="38"/>
      <c r="AV194" s="38"/>
      <c r="AW194" s="38"/>
      <c r="BL194" s="38"/>
      <c r="BM194" s="38"/>
      <c r="BN194" s="38"/>
      <c r="BO194" s="38"/>
      <c r="BP194" s="38"/>
      <c r="BS194" s="38"/>
    </row>
    <row r="195" spans="41:71" x14ac:dyDescent="0.25">
      <c r="AO195" s="38"/>
      <c r="AP195" s="38"/>
      <c r="AQ195" s="38"/>
      <c r="AR195" s="38"/>
      <c r="AS195" s="38"/>
      <c r="AT195" s="38"/>
      <c r="AU195" s="38"/>
      <c r="AV195" s="38"/>
      <c r="AW195" s="38"/>
      <c r="BL195" s="38"/>
      <c r="BM195" s="38"/>
      <c r="BN195" s="38"/>
      <c r="BO195" s="38"/>
      <c r="BP195" s="38"/>
      <c r="BS195" s="38"/>
    </row>
    <row r="196" spans="41:71" x14ac:dyDescent="0.25">
      <c r="AO196" s="38"/>
      <c r="AP196" s="38"/>
      <c r="AQ196" s="38"/>
      <c r="AR196" s="38"/>
      <c r="AS196" s="38"/>
      <c r="AT196" s="38"/>
      <c r="AU196" s="38"/>
      <c r="AV196" s="38"/>
      <c r="AW196" s="38"/>
      <c r="BL196" s="38"/>
      <c r="BM196" s="38"/>
      <c r="BN196" s="38"/>
      <c r="BO196" s="38"/>
      <c r="BP196" s="38"/>
      <c r="BS196" s="38"/>
    </row>
    <row r="197" spans="41:71" x14ac:dyDescent="0.25">
      <c r="AO197" s="38"/>
      <c r="AP197" s="38"/>
      <c r="AQ197" s="38"/>
      <c r="AR197" s="38"/>
      <c r="AS197" s="38"/>
      <c r="AT197" s="38"/>
      <c r="AU197" s="38"/>
      <c r="AV197" s="38"/>
      <c r="AW197" s="38"/>
      <c r="BL197" s="38"/>
      <c r="BM197" s="38"/>
      <c r="BN197" s="38"/>
      <c r="BO197" s="38"/>
      <c r="BP197" s="38"/>
      <c r="BS197" s="38"/>
    </row>
    <row r="198" spans="41:71" x14ac:dyDescent="0.25">
      <c r="AO198" s="38"/>
      <c r="AP198" s="38"/>
      <c r="AQ198" s="38"/>
      <c r="AR198" s="38"/>
      <c r="AS198" s="38"/>
      <c r="AT198" s="38"/>
      <c r="AU198" s="38"/>
      <c r="AV198" s="38"/>
      <c r="AW198" s="38"/>
      <c r="BL198" s="38"/>
      <c r="BM198" s="38"/>
      <c r="BN198" s="38"/>
      <c r="BO198" s="38"/>
      <c r="BP198" s="38"/>
      <c r="BS198" s="38"/>
    </row>
    <row r="199" spans="41:71" x14ac:dyDescent="0.25">
      <c r="AO199" s="38"/>
      <c r="AP199" s="38"/>
      <c r="AQ199" s="38"/>
      <c r="AR199" s="38"/>
      <c r="AS199" s="38"/>
      <c r="AT199" s="38"/>
      <c r="AU199" s="38"/>
      <c r="AV199" s="38"/>
      <c r="AW199" s="38"/>
      <c r="BL199" s="38"/>
      <c r="BM199" s="38"/>
      <c r="BN199" s="38"/>
      <c r="BO199" s="38"/>
      <c r="BP199" s="38"/>
      <c r="BS199" s="38"/>
    </row>
    <row r="200" spans="41:71" x14ac:dyDescent="0.25">
      <c r="AO200" s="38"/>
      <c r="AP200" s="38"/>
      <c r="AQ200" s="38"/>
      <c r="AR200" s="38"/>
      <c r="AS200" s="38"/>
      <c r="AT200" s="38"/>
      <c r="AU200" s="38"/>
      <c r="AV200" s="38"/>
      <c r="AW200" s="38"/>
      <c r="BL200" s="38"/>
      <c r="BM200" s="38"/>
      <c r="BN200" s="38"/>
      <c r="BO200" s="38"/>
      <c r="BP200" s="38"/>
      <c r="BS200" s="38"/>
    </row>
    <row r="201" spans="41:71" x14ac:dyDescent="0.25">
      <c r="AO201" s="38"/>
      <c r="AP201" s="38"/>
      <c r="AQ201" s="38"/>
      <c r="AR201" s="38"/>
      <c r="AS201" s="38"/>
      <c r="AT201" s="38"/>
      <c r="AU201" s="38"/>
      <c r="AV201" s="38"/>
      <c r="AW201" s="38"/>
      <c r="BL201" s="38"/>
      <c r="BM201" s="38"/>
      <c r="BN201" s="38"/>
      <c r="BO201" s="38"/>
      <c r="BP201" s="38"/>
      <c r="BS201" s="38"/>
    </row>
    <row r="202" spans="41:71" x14ac:dyDescent="0.25">
      <c r="AO202" s="38"/>
      <c r="AP202" s="38"/>
      <c r="AQ202" s="38"/>
      <c r="AR202" s="38"/>
      <c r="AS202" s="38"/>
      <c r="AT202" s="38"/>
      <c r="AU202" s="38"/>
      <c r="AV202" s="38"/>
      <c r="AW202" s="38"/>
      <c r="BL202" s="38"/>
      <c r="BM202" s="38"/>
      <c r="BN202" s="38"/>
      <c r="BO202" s="38"/>
      <c r="BP202" s="38"/>
      <c r="BS202" s="38"/>
    </row>
    <row r="203" spans="41:71" x14ac:dyDescent="0.25">
      <c r="AO203" s="38"/>
      <c r="AP203" s="38"/>
      <c r="AQ203" s="38"/>
      <c r="AR203" s="38"/>
      <c r="AS203" s="38"/>
      <c r="AT203" s="38"/>
      <c r="AU203" s="38"/>
      <c r="AV203" s="38"/>
      <c r="AW203" s="38"/>
      <c r="BL203" s="38"/>
      <c r="BM203" s="38"/>
      <c r="BN203" s="38"/>
      <c r="BO203" s="38"/>
      <c r="BP203" s="38"/>
      <c r="BS203" s="38"/>
    </row>
    <row r="204" spans="41:71" x14ac:dyDescent="0.25">
      <c r="AO204" s="38"/>
      <c r="AP204" s="38"/>
      <c r="AQ204" s="38"/>
      <c r="AR204" s="38"/>
      <c r="AS204" s="38"/>
      <c r="AT204" s="38"/>
      <c r="AU204" s="38"/>
      <c r="AV204" s="38"/>
      <c r="AW204" s="38"/>
      <c r="BL204" s="38"/>
      <c r="BM204" s="38"/>
      <c r="BN204" s="38"/>
      <c r="BO204" s="38"/>
      <c r="BP204" s="38"/>
      <c r="BS204" s="38"/>
    </row>
    <row r="205" spans="41:71" x14ac:dyDescent="0.25">
      <c r="AO205" s="38"/>
      <c r="AP205" s="38"/>
      <c r="AQ205" s="38"/>
      <c r="AR205" s="38"/>
      <c r="AS205" s="38"/>
      <c r="AT205" s="38"/>
      <c r="AU205" s="38"/>
      <c r="AV205" s="38"/>
      <c r="AW205" s="38"/>
      <c r="BL205" s="38"/>
      <c r="BM205" s="38"/>
      <c r="BN205" s="38"/>
      <c r="BO205" s="38"/>
      <c r="BP205" s="38"/>
      <c r="BS205" s="38"/>
    </row>
    <row r="206" spans="41:71" x14ac:dyDescent="0.25">
      <c r="AO206" s="38"/>
      <c r="AP206" s="38"/>
      <c r="AQ206" s="38"/>
      <c r="AR206" s="38"/>
      <c r="AS206" s="38"/>
      <c r="AT206" s="38"/>
      <c r="AU206" s="38"/>
      <c r="AV206" s="38"/>
      <c r="AW206" s="38"/>
      <c r="BL206" s="38"/>
      <c r="BM206" s="38"/>
      <c r="BN206" s="38"/>
      <c r="BO206" s="38"/>
      <c r="BP206" s="38"/>
      <c r="BS206" s="38"/>
    </row>
    <row r="207" spans="41:71" x14ac:dyDescent="0.25">
      <c r="AO207" s="38"/>
      <c r="AP207" s="38"/>
      <c r="AQ207" s="38"/>
      <c r="AR207" s="38"/>
      <c r="AS207" s="38"/>
      <c r="AT207" s="38"/>
      <c r="AU207" s="38"/>
      <c r="AV207" s="38"/>
      <c r="AW207" s="38"/>
      <c r="BL207" s="38"/>
      <c r="BM207" s="38"/>
      <c r="BN207" s="38"/>
      <c r="BO207" s="38"/>
      <c r="BP207" s="38"/>
      <c r="BS207" s="38"/>
    </row>
    <row r="208" spans="41:71" x14ac:dyDescent="0.25">
      <c r="AO208" s="38"/>
      <c r="AP208" s="38"/>
      <c r="AQ208" s="38"/>
      <c r="AR208" s="38"/>
      <c r="AS208" s="38"/>
      <c r="AT208" s="38"/>
      <c r="AU208" s="38"/>
      <c r="AV208" s="38"/>
      <c r="AW208" s="38"/>
      <c r="BL208" s="38"/>
      <c r="BM208" s="38"/>
      <c r="BN208" s="38"/>
      <c r="BO208" s="38"/>
      <c r="BP208" s="38"/>
      <c r="BS208" s="38"/>
    </row>
    <row r="209" spans="41:71" x14ac:dyDescent="0.25">
      <c r="AO209" s="38"/>
      <c r="AP209" s="38"/>
      <c r="AQ209" s="38"/>
      <c r="AR209" s="38"/>
      <c r="AS209" s="38"/>
      <c r="AT209" s="38"/>
      <c r="AU209" s="38"/>
      <c r="AV209" s="38"/>
      <c r="AW209" s="38"/>
      <c r="BL209" s="38"/>
      <c r="BM209" s="38"/>
      <c r="BN209" s="38"/>
      <c r="BO209" s="38"/>
      <c r="BP209" s="38"/>
      <c r="BS209" s="38"/>
    </row>
    <row r="210" spans="41:71" x14ac:dyDescent="0.25">
      <c r="AO210" s="38"/>
      <c r="AP210" s="38"/>
      <c r="AQ210" s="38"/>
      <c r="AR210" s="38"/>
      <c r="AS210" s="38"/>
      <c r="AT210" s="38"/>
      <c r="AU210" s="38"/>
      <c r="AV210" s="38"/>
      <c r="AW210" s="38"/>
      <c r="BL210" s="38"/>
      <c r="BM210" s="38"/>
      <c r="BN210" s="38"/>
      <c r="BO210" s="38"/>
      <c r="BP210" s="38"/>
      <c r="BS210" s="38"/>
    </row>
    <row r="211" spans="41:71" x14ac:dyDescent="0.25">
      <c r="AO211" s="38"/>
      <c r="AP211" s="38"/>
      <c r="AQ211" s="38"/>
      <c r="AR211" s="38"/>
      <c r="AS211" s="38"/>
      <c r="AT211" s="38"/>
      <c r="AU211" s="38"/>
      <c r="AV211" s="38"/>
      <c r="AW211" s="38"/>
      <c r="BL211" s="38"/>
      <c r="BM211" s="38"/>
      <c r="BN211" s="38"/>
      <c r="BO211" s="38"/>
      <c r="BP211" s="38"/>
      <c r="BS211" s="38"/>
    </row>
    <row r="212" spans="41:71" x14ac:dyDescent="0.25">
      <c r="AO212" s="38"/>
      <c r="AP212" s="38"/>
      <c r="AQ212" s="38"/>
      <c r="AR212" s="38"/>
      <c r="AS212" s="38"/>
      <c r="AT212" s="38"/>
      <c r="AU212" s="38"/>
      <c r="AV212" s="38"/>
      <c r="AW212" s="38"/>
      <c r="BL212" s="38"/>
      <c r="BM212" s="38"/>
      <c r="BN212" s="38"/>
      <c r="BO212" s="38"/>
      <c r="BP212" s="38"/>
      <c r="BS212" s="38"/>
    </row>
    <row r="213" spans="41:71" x14ac:dyDescent="0.25">
      <c r="AO213" s="38"/>
      <c r="AP213" s="38"/>
      <c r="AQ213" s="38"/>
      <c r="AR213" s="38"/>
      <c r="AS213" s="38"/>
      <c r="AT213" s="38"/>
      <c r="AU213" s="38"/>
      <c r="AV213" s="38"/>
      <c r="AW213" s="38"/>
      <c r="BL213" s="38"/>
      <c r="BM213" s="38"/>
      <c r="BN213" s="38"/>
      <c r="BO213" s="38"/>
      <c r="BP213" s="38"/>
      <c r="BS213" s="38"/>
    </row>
    <row r="214" spans="41:71" x14ac:dyDescent="0.25">
      <c r="AO214" s="38"/>
      <c r="AP214" s="38"/>
      <c r="AQ214" s="38"/>
      <c r="AR214" s="38"/>
      <c r="AS214" s="38"/>
      <c r="AT214" s="38"/>
      <c r="AU214" s="38"/>
      <c r="AV214" s="38"/>
      <c r="AW214" s="38"/>
      <c r="BL214" s="38"/>
      <c r="BM214" s="38"/>
      <c r="BN214" s="38"/>
      <c r="BO214" s="38"/>
      <c r="BP214" s="38"/>
      <c r="BS214" s="38"/>
    </row>
    <row r="215" spans="41:71" x14ac:dyDescent="0.25">
      <c r="AO215" s="38"/>
      <c r="AP215" s="38"/>
      <c r="AQ215" s="38"/>
      <c r="AR215" s="38"/>
      <c r="AS215" s="38"/>
      <c r="AT215" s="38"/>
      <c r="AU215" s="38"/>
      <c r="AV215" s="38"/>
      <c r="AW215" s="38"/>
      <c r="BL215" s="38"/>
      <c r="BM215" s="38"/>
      <c r="BN215" s="38"/>
      <c r="BO215" s="38"/>
      <c r="BP215" s="38"/>
      <c r="BS215" s="38"/>
    </row>
    <row r="216" spans="41:71" x14ac:dyDescent="0.25">
      <c r="AO216" s="38"/>
      <c r="AP216" s="38"/>
      <c r="AQ216" s="38"/>
      <c r="AR216" s="38"/>
      <c r="AS216" s="38"/>
      <c r="AT216" s="38"/>
      <c r="AU216" s="38"/>
      <c r="AV216" s="38"/>
      <c r="AW216" s="38"/>
      <c r="BL216" s="38"/>
      <c r="BM216" s="38"/>
      <c r="BN216" s="38"/>
      <c r="BO216" s="38"/>
      <c r="BP216" s="38"/>
      <c r="BS216" s="3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7D3-CD57-4827-AA34-4613A9CEF4E4}">
  <dimension ref="H1:BP216"/>
  <sheetViews>
    <sheetView topLeftCell="G10" workbookViewId="0">
      <selection activeCell="G10" sqref="A1:XFD1048576"/>
    </sheetView>
  </sheetViews>
  <sheetFormatPr baseColWidth="10" defaultRowHeight="15" x14ac:dyDescent="0.25"/>
  <cols>
    <col min="18" max="18" width="3.28515625" style="78" customWidth="1"/>
    <col min="31" max="31" width="3.28515625" style="78" customWidth="1"/>
    <col min="44" max="44" width="5" style="78" customWidth="1"/>
    <col min="57" max="57" width="11.42578125" style="78"/>
  </cols>
  <sheetData>
    <row r="1" spans="8:68" x14ac:dyDescent="0.25">
      <c r="H1" s="37"/>
      <c r="U1" s="37"/>
      <c r="AH1" s="37"/>
      <c r="BH1" s="37"/>
    </row>
    <row r="2" spans="8:68" x14ac:dyDescent="0.25">
      <c r="H2" s="37"/>
      <c r="I2" s="37"/>
      <c r="J2" s="37"/>
      <c r="K2" s="37"/>
      <c r="L2" s="37"/>
      <c r="M2" s="37"/>
      <c r="N2" s="37"/>
      <c r="O2" s="37"/>
      <c r="P2" s="37"/>
      <c r="Q2" s="37"/>
      <c r="U2" s="37"/>
      <c r="V2" s="37"/>
      <c r="W2" s="37"/>
      <c r="X2" s="37"/>
      <c r="Y2" s="37"/>
      <c r="Z2" s="37"/>
      <c r="AA2" s="37"/>
      <c r="AB2" s="37"/>
      <c r="AC2" s="37"/>
      <c r="AD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BH2" s="37"/>
      <c r="BI2" s="37"/>
      <c r="BJ2" s="37"/>
      <c r="BK2" s="37"/>
      <c r="BL2" s="37"/>
      <c r="BM2" s="37"/>
      <c r="BN2" s="37"/>
      <c r="BO2" s="37"/>
      <c r="BP2" s="37"/>
    </row>
    <row r="6" spans="8:68" x14ac:dyDescent="0.25">
      <c r="AU6" s="38"/>
      <c r="AV6" s="38"/>
      <c r="AW6" s="38"/>
      <c r="AX6" s="38"/>
      <c r="AY6" s="38"/>
      <c r="AZ6" s="38"/>
      <c r="BA6" s="38"/>
      <c r="BB6" s="38"/>
      <c r="BC6" s="38"/>
      <c r="BH6" s="38"/>
      <c r="BI6" s="38"/>
      <c r="BK6" s="38"/>
      <c r="BL6" s="38"/>
      <c r="BN6" s="38"/>
    </row>
    <row r="7" spans="8:68" x14ac:dyDescent="0.25">
      <c r="AU7" s="38"/>
      <c r="AV7" s="38"/>
      <c r="AW7" s="38"/>
      <c r="AX7" s="38"/>
      <c r="AY7" s="38"/>
      <c r="AZ7" s="38"/>
      <c r="BA7" s="38"/>
      <c r="BB7" s="38"/>
      <c r="BC7" s="38"/>
      <c r="BH7" s="38"/>
      <c r="BI7" s="38"/>
      <c r="BK7" s="38"/>
      <c r="BL7" s="38"/>
      <c r="BN7" s="38"/>
    </row>
    <row r="8" spans="8:68" x14ac:dyDescent="0.25">
      <c r="AU8" s="38"/>
      <c r="AV8" s="38"/>
      <c r="AW8" s="38"/>
      <c r="AX8" s="38"/>
      <c r="AY8" s="38"/>
      <c r="AZ8" s="38"/>
      <c r="BA8" s="38"/>
      <c r="BB8" s="38"/>
      <c r="BC8" s="38"/>
      <c r="BH8" s="38"/>
      <c r="BI8" s="38"/>
      <c r="BK8" s="38"/>
      <c r="BL8" s="38"/>
      <c r="BN8" s="38"/>
    </row>
    <row r="9" spans="8:68" x14ac:dyDescent="0.25">
      <c r="AU9" s="38"/>
      <c r="AV9" s="38"/>
      <c r="AW9" s="38"/>
      <c r="AX9" s="38"/>
      <c r="AY9" s="38"/>
      <c r="AZ9" s="38"/>
      <c r="BA9" s="38"/>
      <c r="BB9" s="38"/>
      <c r="BC9" s="38"/>
      <c r="BH9" s="38"/>
      <c r="BI9" s="38"/>
      <c r="BK9" s="38"/>
      <c r="BL9" s="38"/>
      <c r="BN9" s="38"/>
    </row>
    <row r="10" spans="8:68" x14ac:dyDescent="0.25">
      <c r="AU10" s="38"/>
      <c r="AV10" s="38"/>
      <c r="AW10" s="38"/>
      <c r="AX10" s="38"/>
      <c r="AY10" s="38"/>
      <c r="AZ10" s="38"/>
      <c r="BA10" s="38"/>
      <c r="BB10" s="38"/>
      <c r="BC10" s="38"/>
      <c r="BH10" s="38"/>
      <c r="BI10" s="38"/>
      <c r="BK10" s="38"/>
      <c r="BL10" s="38"/>
      <c r="BN10" s="38"/>
    </row>
    <row r="11" spans="8:68" hidden="1" x14ac:dyDescent="0.25">
      <c r="AU11" s="38"/>
      <c r="AV11" s="38"/>
      <c r="AW11" s="38"/>
      <c r="AX11" s="38"/>
      <c r="AY11" s="38"/>
      <c r="AZ11" s="38"/>
      <c r="BA11" s="38"/>
      <c r="BB11" s="38"/>
      <c r="BC11" s="38"/>
      <c r="BH11" s="38"/>
      <c r="BI11" s="38"/>
      <c r="BK11" s="38"/>
      <c r="BL11" s="38"/>
      <c r="BN11" s="38"/>
    </row>
    <row r="12" spans="8:68" hidden="1" x14ac:dyDescent="0.25">
      <c r="AU12" s="38"/>
      <c r="AV12" s="38"/>
      <c r="AW12" s="38"/>
      <c r="AX12" s="38"/>
      <c r="AY12" s="38"/>
      <c r="AZ12" s="38"/>
      <c r="BA12" s="38"/>
      <c r="BB12" s="38"/>
      <c r="BC12" s="38"/>
      <c r="BH12" s="38"/>
      <c r="BI12" s="38"/>
      <c r="BK12" s="38"/>
      <c r="BL12" s="38"/>
      <c r="BN12" s="38"/>
    </row>
    <row r="13" spans="8:68" hidden="1" x14ac:dyDescent="0.25">
      <c r="AU13" s="38"/>
      <c r="AV13" s="38"/>
      <c r="AW13" s="38"/>
      <c r="AX13" s="38"/>
      <c r="AY13" s="38"/>
      <c r="AZ13" s="38"/>
      <c r="BA13" s="38"/>
      <c r="BB13" s="38"/>
      <c r="BC13" s="38"/>
      <c r="BH13" s="38"/>
      <c r="BI13" s="38"/>
      <c r="BK13" s="38"/>
      <c r="BL13" s="38"/>
      <c r="BN13" s="38"/>
    </row>
    <row r="14" spans="8:68" hidden="1" x14ac:dyDescent="0.25">
      <c r="AU14" s="38"/>
      <c r="AV14" s="38"/>
      <c r="AW14" s="38"/>
      <c r="AX14" s="38"/>
      <c r="AY14" s="38"/>
      <c r="AZ14" s="38"/>
      <c r="BA14" s="38"/>
      <c r="BB14" s="38"/>
      <c r="BC14" s="38"/>
      <c r="BH14" s="38"/>
      <c r="BI14" s="38"/>
      <c r="BK14" s="38"/>
      <c r="BL14" s="38"/>
      <c r="BN14" s="38"/>
    </row>
    <row r="15" spans="8:68" hidden="1" x14ac:dyDescent="0.25">
      <c r="AU15" s="38"/>
      <c r="AV15" s="38"/>
      <c r="AW15" s="38"/>
      <c r="AX15" s="38"/>
      <c r="AY15" s="38"/>
      <c r="AZ15" s="38"/>
      <c r="BA15" s="38"/>
      <c r="BB15" s="38"/>
      <c r="BC15" s="38"/>
      <c r="BH15" s="38"/>
      <c r="BI15" s="38"/>
      <c r="BK15" s="38"/>
      <c r="BL15" s="38"/>
      <c r="BN15" s="38"/>
    </row>
    <row r="16" spans="8:68" hidden="1" x14ac:dyDescent="0.25">
      <c r="AU16" s="38"/>
      <c r="AV16" s="38"/>
      <c r="AW16" s="38"/>
      <c r="AX16" s="38"/>
      <c r="AY16" s="38"/>
      <c r="AZ16" s="38"/>
      <c r="BA16" s="38"/>
      <c r="BB16" s="38"/>
      <c r="BC16" s="38"/>
      <c r="BH16" s="38"/>
      <c r="BI16" s="38"/>
      <c r="BK16" s="38"/>
      <c r="BL16" s="38"/>
      <c r="BN16" s="38"/>
    </row>
    <row r="17" spans="47:66" hidden="1" x14ac:dyDescent="0.25">
      <c r="AU17" s="38"/>
      <c r="AV17" s="38"/>
      <c r="AW17" s="38"/>
      <c r="AX17" s="38"/>
      <c r="AY17" s="38"/>
      <c r="AZ17" s="38"/>
      <c r="BA17" s="38"/>
      <c r="BB17" s="38"/>
      <c r="BC17" s="38"/>
      <c r="BH17" s="38"/>
      <c r="BI17" s="38"/>
      <c r="BK17" s="38"/>
      <c r="BL17" s="38"/>
      <c r="BN17" s="38"/>
    </row>
    <row r="18" spans="47:66" hidden="1" x14ac:dyDescent="0.25">
      <c r="AU18" s="38"/>
      <c r="AV18" s="38"/>
      <c r="AW18" s="38"/>
      <c r="AX18" s="38"/>
      <c r="AY18" s="38"/>
      <c r="AZ18" s="38"/>
      <c r="BA18" s="38"/>
      <c r="BB18" s="38"/>
      <c r="BC18" s="38"/>
      <c r="BH18" s="38"/>
      <c r="BI18" s="38"/>
      <c r="BK18" s="38"/>
      <c r="BL18" s="38"/>
      <c r="BN18" s="38"/>
    </row>
    <row r="19" spans="47:66" hidden="1" x14ac:dyDescent="0.25">
      <c r="AU19" s="38"/>
      <c r="AV19" s="38"/>
      <c r="AW19" s="38"/>
      <c r="AX19" s="38"/>
      <c r="AY19" s="38"/>
      <c r="AZ19" s="38"/>
      <c r="BA19" s="38"/>
      <c r="BB19" s="38"/>
      <c r="BC19" s="38"/>
      <c r="BH19" s="38"/>
      <c r="BI19" s="38"/>
      <c r="BK19" s="38"/>
      <c r="BL19" s="38"/>
      <c r="BN19" s="38"/>
    </row>
    <row r="20" spans="47:66" hidden="1" x14ac:dyDescent="0.25">
      <c r="AU20" s="38"/>
      <c r="AV20" s="38"/>
      <c r="AW20" s="38"/>
      <c r="AX20" s="38"/>
      <c r="AY20" s="38"/>
      <c r="AZ20" s="38"/>
      <c r="BA20" s="38"/>
      <c r="BB20" s="38"/>
      <c r="BC20" s="38"/>
      <c r="BH20" s="38"/>
      <c r="BI20" s="38"/>
      <c r="BK20" s="38"/>
      <c r="BL20" s="38"/>
      <c r="BN20" s="38"/>
    </row>
    <row r="21" spans="47:66" hidden="1" x14ac:dyDescent="0.25">
      <c r="AU21" s="38"/>
      <c r="AV21" s="38"/>
      <c r="AW21" s="38"/>
      <c r="AX21" s="38"/>
      <c r="AY21" s="38"/>
      <c r="AZ21" s="38"/>
      <c r="BA21" s="38"/>
      <c r="BB21" s="38"/>
      <c r="BC21" s="38"/>
      <c r="BH21" s="38"/>
      <c r="BI21" s="38"/>
      <c r="BK21" s="38"/>
      <c r="BL21" s="38"/>
      <c r="BN21" s="38"/>
    </row>
    <row r="22" spans="47:66" hidden="1" x14ac:dyDescent="0.25">
      <c r="AU22" s="38"/>
      <c r="AV22" s="38"/>
      <c r="AW22" s="38"/>
      <c r="AX22" s="38"/>
      <c r="AY22" s="38"/>
      <c r="AZ22" s="38"/>
      <c r="BA22" s="38"/>
      <c r="BB22" s="38"/>
      <c r="BC22" s="38"/>
      <c r="BH22" s="38"/>
      <c r="BI22" s="38"/>
      <c r="BK22" s="38"/>
      <c r="BL22" s="38"/>
      <c r="BN22" s="38"/>
    </row>
    <row r="23" spans="47:66" hidden="1" x14ac:dyDescent="0.25">
      <c r="AU23" s="38"/>
      <c r="AV23" s="38"/>
      <c r="AW23" s="38"/>
      <c r="AX23" s="38"/>
      <c r="AY23" s="38"/>
      <c r="AZ23" s="38"/>
      <c r="BA23" s="38"/>
      <c r="BB23" s="38"/>
      <c r="BC23" s="38"/>
      <c r="BH23" s="38"/>
      <c r="BI23" s="38"/>
      <c r="BK23" s="38"/>
      <c r="BL23" s="38"/>
      <c r="BN23" s="38"/>
    </row>
    <row r="24" spans="47:66" hidden="1" x14ac:dyDescent="0.25">
      <c r="AU24" s="38"/>
      <c r="AV24" s="38"/>
      <c r="AW24" s="38"/>
      <c r="AX24" s="38"/>
      <c r="AY24" s="38"/>
      <c r="AZ24" s="38"/>
      <c r="BA24" s="38"/>
      <c r="BB24" s="38"/>
      <c r="BC24" s="38"/>
      <c r="BH24" s="38"/>
      <c r="BI24" s="38"/>
      <c r="BK24" s="38"/>
      <c r="BL24" s="38"/>
      <c r="BN24" s="38"/>
    </row>
    <row r="25" spans="47:66" hidden="1" x14ac:dyDescent="0.25">
      <c r="AU25" s="38"/>
      <c r="AV25" s="38"/>
      <c r="AW25" s="38"/>
      <c r="AX25" s="38"/>
      <c r="AY25" s="38"/>
      <c r="AZ25" s="38"/>
      <c r="BA25" s="38"/>
      <c r="BB25" s="38"/>
      <c r="BC25" s="38"/>
      <c r="BH25" s="38"/>
      <c r="BI25" s="38"/>
      <c r="BK25" s="38"/>
      <c r="BL25" s="38"/>
      <c r="BN25" s="38"/>
    </row>
    <row r="26" spans="47:66" hidden="1" x14ac:dyDescent="0.25">
      <c r="AU26" s="38"/>
      <c r="AV26" s="38"/>
      <c r="AW26" s="38"/>
      <c r="AX26" s="38"/>
      <c r="AY26" s="38"/>
      <c r="AZ26" s="38"/>
      <c r="BA26" s="38"/>
      <c r="BB26" s="38"/>
      <c r="BC26" s="38"/>
      <c r="BH26" s="38"/>
      <c r="BI26" s="38"/>
      <c r="BK26" s="38"/>
      <c r="BL26" s="38"/>
      <c r="BN26" s="38"/>
    </row>
    <row r="27" spans="47:66" hidden="1" x14ac:dyDescent="0.25">
      <c r="AU27" s="38"/>
      <c r="AV27" s="38"/>
      <c r="AW27" s="38"/>
      <c r="AX27" s="38"/>
      <c r="AY27" s="38"/>
      <c r="AZ27" s="38"/>
      <c r="BA27" s="38"/>
      <c r="BB27" s="38"/>
      <c r="BC27" s="38"/>
      <c r="BH27" s="38"/>
      <c r="BI27" s="38"/>
      <c r="BK27" s="38"/>
      <c r="BL27" s="38"/>
      <c r="BN27" s="38"/>
    </row>
    <row r="28" spans="47:66" hidden="1" x14ac:dyDescent="0.25">
      <c r="AU28" s="38"/>
      <c r="AV28" s="38"/>
      <c r="AW28" s="38"/>
      <c r="AX28" s="38"/>
      <c r="AY28" s="38"/>
      <c r="AZ28" s="38"/>
      <c r="BA28" s="38"/>
      <c r="BB28" s="38"/>
      <c r="BC28" s="38"/>
      <c r="BH28" s="38"/>
      <c r="BI28" s="38"/>
      <c r="BK28" s="38"/>
      <c r="BL28" s="38"/>
      <c r="BN28" s="38"/>
    </row>
    <row r="29" spans="47:66" hidden="1" x14ac:dyDescent="0.25">
      <c r="AU29" s="38"/>
      <c r="AV29" s="38"/>
      <c r="AW29" s="38"/>
      <c r="AX29" s="38"/>
      <c r="AY29" s="38"/>
      <c r="AZ29" s="38"/>
      <c r="BA29" s="38"/>
      <c r="BB29" s="38"/>
      <c r="BC29" s="38"/>
      <c r="BH29" s="38"/>
      <c r="BI29" s="38"/>
      <c r="BK29" s="38"/>
      <c r="BL29" s="38"/>
      <c r="BN29" s="38"/>
    </row>
    <row r="30" spans="47:66" hidden="1" x14ac:dyDescent="0.25">
      <c r="AU30" s="38"/>
      <c r="AV30" s="38"/>
      <c r="AW30" s="38"/>
      <c r="AX30" s="38"/>
      <c r="AY30" s="38"/>
      <c r="AZ30" s="38"/>
      <c r="BA30" s="38"/>
      <c r="BB30" s="38"/>
      <c r="BC30" s="38"/>
      <c r="BH30" s="38"/>
      <c r="BI30" s="38"/>
      <c r="BK30" s="38"/>
      <c r="BL30" s="38"/>
      <c r="BN30" s="38"/>
    </row>
    <row r="31" spans="47:66" hidden="1" x14ac:dyDescent="0.25">
      <c r="AU31" s="38"/>
      <c r="AV31" s="38"/>
      <c r="AW31" s="38"/>
      <c r="AX31" s="38"/>
      <c r="AY31" s="38"/>
      <c r="AZ31" s="38"/>
      <c r="BA31" s="38"/>
      <c r="BB31" s="38"/>
      <c r="BC31" s="38"/>
      <c r="BH31" s="38"/>
      <c r="BI31" s="38"/>
      <c r="BK31" s="38"/>
      <c r="BL31" s="38"/>
      <c r="BN31" s="38"/>
    </row>
    <row r="32" spans="47:66" hidden="1" x14ac:dyDescent="0.25">
      <c r="AU32" s="38"/>
      <c r="AV32" s="38"/>
      <c r="AW32" s="38"/>
      <c r="AX32" s="38"/>
      <c r="AY32" s="38"/>
      <c r="AZ32" s="38"/>
      <c r="BA32" s="38"/>
      <c r="BB32" s="38"/>
      <c r="BC32" s="38"/>
      <c r="BH32" s="38"/>
      <c r="BI32" s="38"/>
      <c r="BK32" s="38"/>
      <c r="BL32" s="38"/>
      <c r="BN32" s="38"/>
    </row>
    <row r="33" spans="47:66" hidden="1" x14ac:dyDescent="0.25">
      <c r="AU33" s="38"/>
      <c r="AV33" s="38"/>
      <c r="AW33" s="38"/>
      <c r="AX33" s="38"/>
      <c r="AY33" s="38"/>
      <c r="AZ33" s="38"/>
      <c r="BA33" s="38"/>
      <c r="BB33" s="38"/>
      <c r="BC33" s="38"/>
      <c r="BH33" s="38"/>
      <c r="BI33" s="38"/>
      <c r="BK33" s="38"/>
      <c r="BL33" s="38"/>
      <c r="BN33" s="38"/>
    </row>
    <row r="34" spans="47:66" hidden="1" x14ac:dyDescent="0.25">
      <c r="AU34" s="38"/>
      <c r="AV34" s="38"/>
      <c r="AW34" s="38"/>
      <c r="AX34" s="38"/>
      <c r="AY34" s="38"/>
      <c r="AZ34" s="38"/>
      <c r="BA34" s="38"/>
      <c r="BB34" s="38"/>
      <c r="BC34" s="38"/>
      <c r="BH34" s="38"/>
      <c r="BI34" s="38"/>
      <c r="BK34" s="38"/>
      <c r="BL34" s="38"/>
      <c r="BN34" s="38"/>
    </row>
    <row r="35" spans="47:66" hidden="1" x14ac:dyDescent="0.25">
      <c r="AU35" s="38"/>
      <c r="AV35" s="38"/>
      <c r="AW35" s="38"/>
      <c r="AX35" s="38"/>
      <c r="AY35" s="38"/>
      <c r="AZ35" s="38"/>
      <c r="BA35" s="38"/>
      <c r="BB35" s="38"/>
      <c r="BC35" s="38"/>
      <c r="BH35" s="38"/>
      <c r="BI35" s="38"/>
      <c r="BK35" s="38"/>
      <c r="BL35" s="38"/>
      <c r="BN35" s="38"/>
    </row>
    <row r="36" spans="47:66" hidden="1" x14ac:dyDescent="0.25">
      <c r="AU36" s="38"/>
      <c r="AV36" s="38"/>
      <c r="AW36" s="38"/>
      <c r="AX36" s="38"/>
      <c r="AY36" s="38"/>
      <c r="AZ36" s="38"/>
      <c r="BA36" s="38"/>
      <c r="BB36" s="38"/>
      <c r="BC36" s="38"/>
      <c r="BH36" s="38"/>
      <c r="BI36" s="38"/>
      <c r="BK36" s="38"/>
      <c r="BL36" s="38"/>
      <c r="BN36" s="38"/>
    </row>
    <row r="37" spans="47:66" hidden="1" x14ac:dyDescent="0.25">
      <c r="AU37" s="38"/>
      <c r="AV37" s="38"/>
      <c r="AW37" s="38"/>
      <c r="AX37" s="38"/>
      <c r="AY37" s="38"/>
      <c r="AZ37" s="38"/>
      <c r="BA37" s="38"/>
      <c r="BB37" s="38"/>
      <c r="BC37" s="38"/>
      <c r="BH37" s="38"/>
      <c r="BI37" s="38"/>
      <c r="BK37" s="38"/>
      <c r="BL37" s="38"/>
      <c r="BN37" s="38"/>
    </row>
    <row r="38" spans="47:66" hidden="1" x14ac:dyDescent="0.25">
      <c r="AU38" s="38"/>
      <c r="AV38" s="38"/>
      <c r="AW38" s="38"/>
      <c r="AX38" s="38"/>
      <c r="AY38" s="38"/>
      <c r="AZ38" s="38"/>
      <c r="BA38" s="38"/>
      <c r="BB38" s="38"/>
      <c r="BC38" s="38"/>
      <c r="BH38" s="38"/>
      <c r="BI38" s="38"/>
      <c r="BK38" s="38"/>
      <c r="BL38" s="38"/>
      <c r="BN38" s="38"/>
    </row>
    <row r="39" spans="47:66" hidden="1" x14ac:dyDescent="0.25">
      <c r="AU39" s="38"/>
      <c r="AV39" s="38"/>
      <c r="AW39" s="38"/>
      <c r="AX39" s="38"/>
      <c r="AY39" s="38"/>
      <c r="AZ39" s="38"/>
      <c r="BA39" s="38"/>
      <c r="BB39" s="38"/>
      <c r="BC39" s="38"/>
      <c r="BH39" s="38"/>
      <c r="BI39" s="38"/>
      <c r="BK39" s="38"/>
      <c r="BL39" s="38"/>
      <c r="BN39" s="38"/>
    </row>
    <row r="40" spans="47:66" hidden="1" x14ac:dyDescent="0.25">
      <c r="AU40" s="38"/>
      <c r="AV40" s="38"/>
      <c r="AW40" s="38"/>
      <c r="AX40" s="38"/>
      <c r="AY40" s="38"/>
      <c r="AZ40" s="38"/>
      <c r="BA40" s="38"/>
      <c r="BB40" s="38"/>
      <c r="BC40" s="38"/>
      <c r="BH40" s="38"/>
      <c r="BI40" s="38"/>
      <c r="BK40" s="38"/>
      <c r="BL40" s="38"/>
      <c r="BN40" s="38"/>
    </row>
    <row r="41" spans="47:66" hidden="1" x14ac:dyDescent="0.25">
      <c r="AU41" s="38"/>
      <c r="AV41" s="38"/>
      <c r="AW41" s="38"/>
      <c r="AX41" s="38"/>
      <c r="AY41" s="38"/>
      <c r="AZ41" s="38"/>
      <c r="BA41" s="38"/>
      <c r="BB41" s="38"/>
      <c r="BC41" s="38"/>
      <c r="BH41" s="38"/>
      <c r="BI41" s="38"/>
      <c r="BK41" s="38"/>
      <c r="BL41" s="38"/>
      <c r="BN41" s="38"/>
    </row>
    <row r="42" spans="47:66" hidden="1" x14ac:dyDescent="0.25">
      <c r="AU42" s="38"/>
      <c r="AV42" s="38"/>
      <c r="AW42" s="38"/>
      <c r="AX42" s="38"/>
      <c r="AY42" s="38"/>
      <c r="AZ42" s="38"/>
      <c r="BA42" s="38"/>
      <c r="BB42" s="38"/>
      <c r="BC42" s="38"/>
      <c r="BH42" s="38"/>
      <c r="BI42" s="38"/>
      <c r="BK42" s="38"/>
      <c r="BL42" s="38"/>
      <c r="BN42" s="38"/>
    </row>
    <row r="43" spans="47:66" hidden="1" x14ac:dyDescent="0.25">
      <c r="AU43" s="38"/>
      <c r="AV43" s="38"/>
      <c r="AW43" s="38"/>
      <c r="AX43" s="38"/>
      <c r="AY43" s="38"/>
      <c r="AZ43" s="38"/>
      <c r="BA43" s="38"/>
      <c r="BB43" s="38"/>
      <c r="BC43" s="38"/>
      <c r="BH43" s="38"/>
      <c r="BI43" s="38"/>
      <c r="BK43" s="38"/>
      <c r="BL43" s="38"/>
      <c r="BN43" s="38"/>
    </row>
    <row r="44" spans="47:66" hidden="1" x14ac:dyDescent="0.25">
      <c r="AU44" s="38"/>
      <c r="AV44" s="38"/>
      <c r="AW44" s="38"/>
      <c r="AX44" s="38"/>
      <c r="AY44" s="38"/>
      <c r="AZ44" s="38"/>
      <c r="BA44" s="38"/>
      <c r="BB44" s="38"/>
      <c r="BC44" s="38"/>
      <c r="BH44" s="38"/>
      <c r="BI44" s="38"/>
      <c r="BK44" s="38"/>
      <c r="BL44" s="38"/>
      <c r="BN44" s="38"/>
    </row>
    <row r="45" spans="47:66" hidden="1" x14ac:dyDescent="0.25">
      <c r="AU45" s="38"/>
      <c r="AV45" s="38"/>
      <c r="AW45" s="38"/>
      <c r="AX45" s="38"/>
      <c r="AY45" s="38"/>
      <c r="AZ45" s="38"/>
      <c r="BA45" s="38"/>
      <c r="BB45" s="38"/>
      <c r="BC45" s="38"/>
      <c r="BH45" s="38"/>
      <c r="BI45" s="38"/>
      <c r="BK45" s="38"/>
      <c r="BL45" s="38"/>
      <c r="BN45" s="38"/>
    </row>
    <row r="46" spans="47:66" hidden="1" x14ac:dyDescent="0.25">
      <c r="AU46" s="38"/>
      <c r="AV46" s="38"/>
      <c r="AW46" s="38"/>
      <c r="AX46" s="38"/>
      <c r="AY46" s="38"/>
      <c r="AZ46" s="38"/>
      <c r="BA46" s="38"/>
      <c r="BB46" s="38"/>
      <c r="BC46" s="38"/>
      <c r="BH46" s="38"/>
      <c r="BI46" s="38"/>
      <c r="BK46" s="38"/>
      <c r="BL46" s="38"/>
      <c r="BN46" s="38"/>
    </row>
    <row r="47" spans="47:66" hidden="1" x14ac:dyDescent="0.25">
      <c r="AU47" s="38"/>
      <c r="AV47" s="38"/>
      <c r="AW47" s="38"/>
      <c r="AX47" s="38"/>
      <c r="AY47" s="38"/>
      <c r="AZ47" s="38"/>
      <c r="BA47" s="38"/>
      <c r="BB47" s="38"/>
      <c r="BC47" s="38"/>
      <c r="BH47" s="38"/>
      <c r="BI47" s="38"/>
      <c r="BK47" s="38"/>
      <c r="BL47" s="38"/>
      <c r="BN47" s="38"/>
    </row>
    <row r="48" spans="47:66" hidden="1" x14ac:dyDescent="0.25">
      <c r="AU48" s="38"/>
      <c r="AV48" s="38"/>
      <c r="AW48" s="38"/>
      <c r="AX48" s="38"/>
      <c r="AY48" s="38"/>
      <c r="AZ48" s="38"/>
      <c r="BA48" s="38"/>
      <c r="BB48" s="38"/>
      <c r="BC48" s="38"/>
      <c r="BH48" s="38"/>
      <c r="BI48" s="38"/>
      <c r="BK48" s="38"/>
      <c r="BL48" s="38"/>
      <c r="BN48" s="38"/>
    </row>
    <row r="49" spans="47:66" hidden="1" x14ac:dyDescent="0.25">
      <c r="AU49" s="38"/>
      <c r="AV49" s="38"/>
      <c r="AW49" s="38"/>
      <c r="AX49" s="38"/>
      <c r="AY49" s="38"/>
      <c r="AZ49" s="38"/>
      <c r="BA49" s="38"/>
      <c r="BB49" s="38"/>
      <c r="BC49" s="38"/>
      <c r="BH49" s="38"/>
      <c r="BI49" s="38"/>
      <c r="BK49" s="38"/>
      <c r="BL49" s="38"/>
      <c r="BN49" s="38"/>
    </row>
    <row r="50" spans="47:66" hidden="1" x14ac:dyDescent="0.25">
      <c r="AU50" s="38"/>
      <c r="AV50" s="38"/>
      <c r="AW50" s="38"/>
      <c r="AX50" s="38"/>
      <c r="AY50" s="38"/>
      <c r="AZ50" s="38"/>
      <c r="BA50" s="38"/>
      <c r="BB50" s="38"/>
      <c r="BC50" s="38"/>
      <c r="BH50" s="38"/>
      <c r="BI50" s="38"/>
      <c r="BK50" s="38"/>
      <c r="BL50" s="38"/>
      <c r="BN50" s="38"/>
    </row>
    <row r="51" spans="47:66" hidden="1" x14ac:dyDescent="0.25">
      <c r="AU51" s="38"/>
      <c r="AV51" s="38"/>
      <c r="AW51" s="38"/>
      <c r="AX51" s="38"/>
      <c r="AY51" s="38"/>
      <c r="AZ51" s="38"/>
      <c r="BA51" s="38"/>
      <c r="BB51" s="38"/>
      <c r="BC51" s="38"/>
      <c r="BH51" s="38"/>
      <c r="BI51" s="38"/>
      <c r="BK51" s="38"/>
      <c r="BL51" s="38"/>
      <c r="BN51" s="38"/>
    </row>
    <row r="52" spans="47:66" hidden="1" x14ac:dyDescent="0.25">
      <c r="AU52" s="38"/>
      <c r="AV52" s="38"/>
      <c r="AW52" s="38"/>
      <c r="AX52" s="38"/>
      <c r="AY52" s="38"/>
      <c r="AZ52" s="38"/>
      <c r="BA52" s="38"/>
      <c r="BB52" s="38"/>
      <c r="BC52" s="38"/>
      <c r="BH52" s="38"/>
      <c r="BI52" s="38"/>
      <c r="BK52" s="38"/>
      <c r="BL52" s="38"/>
      <c r="BN52" s="38"/>
    </row>
    <row r="53" spans="47:66" hidden="1" x14ac:dyDescent="0.25">
      <c r="AU53" s="38"/>
      <c r="AV53" s="38"/>
      <c r="AW53" s="38"/>
      <c r="AX53" s="38"/>
      <c r="AY53" s="38"/>
      <c r="AZ53" s="38"/>
      <c r="BA53" s="38"/>
      <c r="BB53" s="38"/>
      <c r="BC53" s="38"/>
      <c r="BH53" s="38"/>
      <c r="BI53" s="38"/>
      <c r="BK53" s="38"/>
      <c r="BL53" s="38"/>
      <c r="BN53" s="38"/>
    </row>
    <row r="54" spans="47:66" hidden="1" x14ac:dyDescent="0.25">
      <c r="AU54" s="38"/>
      <c r="AV54" s="38"/>
      <c r="AW54" s="38"/>
      <c r="AX54" s="38"/>
      <c r="AY54" s="38"/>
      <c r="AZ54" s="38"/>
      <c r="BA54" s="38"/>
      <c r="BB54" s="38"/>
      <c r="BC54" s="38"/>
      <c r="BH54" s="38"/>
      <c r="BI54" s="38"/>
      <c r="BK54" s="38"/>
      <c r="BL54" s="38"/>
      <c r="BN54" s="38"/>
    </row>
    <row r="55" spans="47:66" hidden="1" x14ac:dyDescent="0.25">
      <c r="AU55" s="38"/>
      <c r="AV55" s="38"/>
      <c r="AW55" s="38"/>
      <c r="AX55" s="38"/>
      <c r="AY55" s="38"/>
      <c r="AZ55" s="38"/>
      <c r="BA55" s="38"/>
      <c r="BB55" s="38"/>
      <c r="BC55" s="38"/>
      <c r="BH55" s="38"/>
      <c r="BI55" s="38"/>
      <c r="BK55" s="38"/>
      <c r="BL55" s="38"/>
      <c r="BN55" s="38"/>
    </row>
    <row r="56" spans="47:66" hidden="1" x14ac:dyDescent="0.25">
      <c r="AU56" s="38"/>
      <c r="AV56" s="38"/>
      <c r="AW56" s="38"/>
      <c r="AX56" s="38"/>
      <c r="AY56" s="38"/>
      <c r="AZ56" s="38"/>
      <c r="BA56" s="38"/>
      <c r="BB56" s="38"/>
      <c r="BC56" s="38"/>
      <c r="BH56" s="38"/>
      <c r="BI56" s="38"/>
      <c r="BK56" s="38"/>
      <c r="BL56" s="38"/>
      <c r="BN56" s="38"/>
    </row>
    <row r="57" spans="47:66" hidden="1" x14ac:dyDescent="0.25">
      <c r="AU57" s="38"/>
      <c r="AV57" s="38"/>
      <c r="AW57" s="38"/>
      <c r="AX57" s="38"/>
      <c r="AY57" s="38"/>
      <c r="AZ57" s="38"/>
      <c r="BA57" s="38"/>
      <c r="BB57" s="38"/>
      <c r="BC57" s="38"/>
      <c r="BH57" s="38"/>
      <c r="BI57" s="38"/>
      <c r="BK57" s="38"/>
      <c r="BL57" s="38"/>
      <c r="BN57" s="38"/>
    </row>
    <row r="58" spans="47:66" hidden="1" x14ac:dyDescent="0.25">
      <c r="AU58" s="38"/>
      <c r="AV58" s="38"/>
      <c r="AW58" s="38"/>
      <c r="AX58" s="38"/>
      <c r="AY58" s="38"/>
      <c r="AZ58" s="38"/>
      <c r="BA58" s="38"/>
      <c r="BB58" s="38"/>
      <c r="BC58" s="38"/>
      <c r="BH58" s="38"/>
      <c r="BI58" s="38"/>
      <c r="BK58" s="38"/>
      <c r="BL58" s="38"/>
      <c r="BN58" s="38"/>
    </row>
    <row r="59" spans="47:66" hidden="1" x14ac:dyDescent="0.25">
      <c r="AU59" s="38"/>
      <c r="AV59" s="38"/>
      <c r="AW59" s="38"/>
      <c r="AX59" s="38"/>
      <c r="AY59" s="38"/>
      <c r="AZ59" s="38"/>
      <c r="BA59" s="38"/>
      <c r="BB59" s="38"/>
      <c r="BC59" s="38"/>
      <c r="BH59" s="38"/>
      <c r="BI59" s="38"/>
      <c r="BK59" s="38"/>
      <c r="BL59" s="38"/>
      <c r="BN59" s="38"/>
    </row>
    <row r="60" spans="47:66" x14ac:dyDescent="0.25">
      <c r="AU60" s="38"/>
      <c r="AV60" s="38"/>
      <c r="AW60" s="38"/>
      <c r="AX60" s="38"/>
      <c r="AY60" s="38"/>
      <c r="AZ60" s="38"/>
      <c r="BA60" s="38"/>
      <c r="BB60" s="38"/>
      <c r="BC60" s="38"/>
      <c r="BH60" s="38"/>
      <c r="BI60" s="38"/>
      <c r="BK60" s="38"/>
      <c r="BL60" s="38"/>
      <c r="BN60" s="38"/>
    </row>
    <row r="61" spans="47:66" x14ac:dyDescent="0.25">
      <c r="AU61" s="38"/>
      <c r="AV61" s="38"/>
      <c r="AW61" s="38"/>
      <c r="AX61" s="38"/>
      <c r="AY61" s="38"/>
      <c r="AZ61" s="38"/>
      <c r="BA61" s="38"/>
      <c r="BB61" s="38"/>
      <c r="BC61" s="38"/>
      <c r="BH61" s="38"/>
      <c r="BI61" s="38"/>
      <c r="BK61" s="38"/>
      <c r="BL61" s="38"/>
      <c r="BN61" s="38"/>
    </row>
    <row r="62" spans="47:66" x14ac:dyDescent="0.25">
      <c r="AU62" s="38"/>
      <c r="AV62" s="38"/>
      <c r="AW62" s="38"/>
      <c r="AX62" s="38"/>
      <c r="AY62" s="38"/>
      <c r="AZ62" s="38"/>
      <c r="BA62" s="38"/>
      <c r="BB62" s="38"/>
      <c r="BC62" s="38"/>
      <c r="BH62" s="38"/>
      <c r="BI62" s="38"/>
      <c r="BK62" s="38"/>
      <c r="BL62" s="38"/>
      <c r="BN62" s="38"/>
    </row>
    <row r="63" spans="47:66" x14ac:dyDescent="0.25">
      <c r="AU63" s="38"/>
      <c r="AV63" s="38"/>
      <c r="AW63" s="38"/>
      <c r="AX63" s="38"/>
      <c r="AY63" s="38"/>
      <c r="AZ63" s="38"/>
      <c r="BA63" s="38"/>
      <c r="BB63" s="38"/>
      <c r="BC63" s="38"/>
      <c r="BH63" s="38"/>
      <c r="BI63" s="38"/>
      <c r="BK63" s="38"/>
      <c r="BL63" s="38"/>
      <c r="BN63" s="38"/>
    </row>
    <row r="64" spans="47:66" x14ac:dyDescent="0.25">
      <c r="AU64" s="38"/>
      <c r="AV64" s="38"/>
      <c r="AW64" s="38"/>
      <c r="AX64" s="38"/>
      <c r="AY64" s="38"/>
      <c r="AZ64" s="38"/>
      <c r="BA64" s="38"/>
      <c r="BB64" s="38"/>
      <c r="BC64" s="38"/>
      <c r="BH64" s="38"/>
      <c r="BI64" s="38"/>
      <c r="BK64" s="38"/>
      <c r="BL64" s="38"/>
      <c r="BN64" s="38"/>
    </row>
    <row r="65" spans="35:66" x14ac:dyDescent="0.25">
      <c r="AU65" s="38"/>
      <c r="AV65" s="38"/>
      <c r="AW65" s="38"/>
      <c r="AX65" s="38"/>
      <c r="AY65" s="38"/>
      <c r="AZ65" s="38"/>
      <c r="BA65" s="38"/>
      <c r="BB65" s="38"/>
      <c r="BC65" s="38"/>
      <c r="BH65" s="38"/>
      <c r="BI65" s="38"/>
      <c r="BK65" s="38"/>
      <c r="BL65" s="38"/>
      <c r="BN65" s="38"/>
    </row>
    <row r="66" spans="35:66" x14ac:dyDescent="0.25">
      <c r="AU66" s="38"/>
      <c r="AV66" s="38"/>
      <c r="AW66" s="38"/>
      <c r="AX66" s="38"/>
      <c r="AY66" s="38"/>
      <c r="AZ66" s="38"/>
      <c r="BA66" s="38"/>
      <c r="BB66" s="38"/>
      <c r="BC66" s="38"/>
      <c r="BH66" s="38"/>
      <c r="BI66" s="38"/>
      <c r="BK66" s="38"/>
      <c r="BL66" s="38"/>
      <c r="BN66" s="38"/>
    </row>
    <row r="67" spans="35:66" x14ac:dyDescent="0.25">
      <c r="AU67" s="38"/>
      <c r="AV67" s="38"/>
      <c r="AW67" s="38"/>
      <c r="AX67" s="38"/>
      <c r="AY67" s="38"/>
      <c r="AZ67" s="38"/>
      <c r="BA67" s="38"/>
      <c r="BB67" s="38"/>
      <c r="BC67" s="38"/>
      <c r="BH67" s="38"/>
      <c r="BI67" s="38"/>
      <c r="BK67" s="38"/>
      <c r="BL67" s="38"/>
      <c r="BN67" s="38"/>
    </row>
    <row r="68" spans="35:66" x14ac:dyDescent="0.25">
      <c r="AU68" s="38"/>
      <c r="AV68" s="38"/>
      <c r="AW68" s="38"/>
      <c r="AX68" s="38"/>
      <c r="AY68" s="38"/>
      <c r="AZ68" s="38"/>
      <c r="BA68" s="38"/>
      <c r="BB68" s="38"/>
      <c r="BC68" s="38"/>
      <c r="BH68" s="38"/>
      <c r="BI68" s="38"/>
      <c r="BK68" s="38"/>
      <c r="BL68" s="38"/>
      <c r="BN68" s="38"/>
    </row>
    <row r="69" spans="35:66" s="30" customFormat="1" x14ac:dyDescent="0.25">
      <c r="AI69" s="79"/>
      <c r="AU69" s="79"/>
      <c r="AV69" s="79"/>
      <c r="AW69" s="79"/>
      <c r="AX69" s="79"/>
      <c r="AY69" s="79"/>
      <c r="AZ69" s="79"/>
      <c r="BA69" s="79"/>
      <c r="BB69" s="79"/>
      <c r="BC69" s="79"/>
      <c r="BH69" s="79"/>
      <c r="BI69" s="79"/>
      <c r="BK69" s="79"/>
      <c r="BL69" s="79"/>
      <c r="BN69" s="79"/>
    </row>
    <row r="70" spans="35:66" x14ac:dyDescent="0.25">
      <c r="AU70" s="38"/>
      <c r="AV70" s="38"/>
      <c r="AW70" s="38"/>
      <c r="AX70" s="38"/>
      <c r="AY70" s="38"/>
      <c r="AZ70" s="38"/>
      <c r="BA70" s="38"/>
      <c r="BB70" s="38"/>
      <c r="BC70" s="38"/>
      <c r="BH70" s="38"/>
      <c r="BI70" s="38"/>
      <c r="BK70" s="38"/>
      <c r="BL70" s="38"/>
      <c r="BN70" s="38"/>
    </row>
    <row r="71" spans="35:66" x14ac:dyDescent="0.25">
      <c r="AU71" s="38"/>
      <c r="AV71" s="38"/>
      <c r="AW71" s="38"/>
      <c r="AX71" s="38"/>
      <c r="AY71" s="38"/>
      <c r="AZ71" s="38"/>
      <c r="BA71" s="38"/>
      <c r="BB71" s="38"/>
      <c r="BC71" s="38"/>
      <c r="BH71" s="38"/>
      <c r="BI71" s="38"/>
      <c r="BK71" s="38"/>
      <c r="BL71" s="38"/>
      <c r="BN71" s="38"/>
    </row>
    <row r="72" spans="35:66" x14ac:dyDescent="0.25">
      <c r="AU72" s="38"/>
      <c r="AV72" s="38"/>
      <c r="AW72" s="38"/>
      <c r="AX72" s="38"/>
      <c r="AY72" s="38"/>
      <c r="AZ72" s="38"/>
      <c r="BA72" s="38"/>
      <c r="BB72" s="38"/>
      <c r="BC72" s="38"/>
      <c r="BH72" s="38"/>
      <c r="BI72" s="38"/>
      <c r="BK72" s="38"/>
      <c r="BL72" s="38"/>
      <c r="BN72" s="38"/>
    </row>
    <row r="73" spans="35:66" x14ac:dyDescent="0.25">
      <c r="AU73" s="38"/>
      <c r="AV73" s="38"/>
      <c r="AW73" s="38"/>
      <c r="AX73" s="38"/>
      <c r="AY73" s="38"/>
      <c r="AZ73" s="38"/>
      <c r="BA73" s="38"/>
      <c r="BB73" s="38"/>
      <c r="BC73" s="38"/>
      <c r="BH73" s="38"/>
      <c r="BI73" s="38"/>
      <c r="BK73" s="38"/>
      <c r="BL73" s="38"/>
      <c r="BN73" s="38"/>
    </row>
    <row r="74" spans="35:66" x14ac:dyDescent="0.25">
      <c r="AU74" s="38"/>
      <c r="AV74" s="38"/>
      <c r="AW74" s="38"/>
      <c r="AX74" s="38"/>
      <c r="AY74" s="38"/>
      <c r="AZ74" s="38"/>
      <c r="BA74" s="38"/>
      <c r="BB74" s="38"/>
      <c r="BC74" s="38"/>
      <c r="BH74" s="38"/>
      <c r="BI74" s="38"/>
      <c r="BK74" s="38"/>
      <c r="BL74" s="38"/>
      <c r="BN74" s="38"/>
    </row>
    <row r="75" spans="35:66" x14ac:dyDescent="0.25">
      <c r="AU75" s="38"/>
      <c r="AV75" s="38"/>
      <c r="AW75" s="38"/>
      <c r="AX75" s="38"/>
      <c r="AY75" s="38"/>
      <c r="AZ75" s="38"/>
      <c r="BA75" s="38"/>
      <c r="BB75" s="38"/>
      <c r="BC75" s="38"/>
      <c r="BH75" s="38"/>
      <c r="BI75" s="38"/>
      <c r="BK75" s="38"/>
      <c r="BL75" s="38"/>
      <c r="BN75" s="38"/>
    </row>
    <row r="76" spans="35:66" x14ac:dyDescent="0.25">
      <c r="AU76" s="38"/>
      <c r="AV76" s="38"/>
      <c r="AW76" s="38"/>
      <c r="AX76" s="38"/>
      <c r="AY76" s="38"/>
      <c r="AZ76" s="38"/>
      <c r="BA76" s="38"/>
      <c r="BB76" s="38"/>
      <c r="BC76" s="38"/>
      <c r="BH76" s="38"/>
      <c r="BI76" s="38"/>
      <c r="BK76" s="38"/>
      <c r="BL76" s="38"/>
      <c r="BN76" s="38"/>
    </row>
    <row r="77" spans="35:66" x14ac:dyDescent="0.25">
      <c r="AU77" s="38"/>
      <c r="AV77" s="38"/>
      <c r="AW77" s="38"/>
      <c r="AX77" s="38"/>
      <c r="AY77" s="38"/>
      <c r="AZ77" s="38"/>
      <c r="BA77" s="38"/>
      <c r="BB77" s="38"/>
      <c r="BC77" s="38"/>
      <c r="BH77" s="38"/>
      <c r="BI77" s="38"/>
      <c r="BK77" s="38"/>
      <c r="BL77" s="38"/>
      <c r="BN77" s="38"/>
    </row>
    <row r="78" spans="35:66" x14ac:dyDescent="0.25">
      <c r="AU78" s="38"/>
      <c r="AV78" s="38"/>
      <c r="AW78" s="38"/>
      <c r="AX78" s="38"/>
      <c r="AY78" s="38"/>
      <c r="AZ78" s="38"/>
      <c r="BA78" s="38"/>
      <c r="BB78" s="38"/>
      <c r="BC78" s="38"/>
      <c r="BH78" s="38"/>
      <c r="BI78" s="38"/>
      <c r="BK78" s="38"/>
      <c r="BL78" s="38"/>
      <c r="BN78" s="38"/>
    </row>
    <row r="79" spans="35:66" x14ac:dyDescent="0.25">
      <c r="AU79" s="38"/>
      <c r="AV79" s="38"/>
      <c r="AW79" s="38"/>
      <c r="AX79" s="38"/>
      <c r="AY79" s="38"/>
      <c r="AZ79" s="38"/>
      <c r="BA79" s="38"/>
      <c r="BB79" s="38"/>
      <c r="BC79" s="38"/>
      <c r="BH79" s="38"/>
      <c r="BI79" s="38"/>
      <c r="BK79" s="38"/>
      <c r="BL79" s="38"/>
      <c r="BN79" s="38"/>
    </row>
    <row r="80" spans="35:66" x14ac:dyDescent="0.25">
      <c r="AU80" s="38"/>
      <c r="AV80" s="38"/>
      <c r="AW80" s="38"/>
      <c r="AX80" s="38"/>
      <c r="AY80" s="38"/>
      <c r="AZ80" s="38"/>
      <c r="BA80" s="38"/>
      <c r="BB80" s="38"/>
      <c r="BC80" s="38"/>
      <c r="BH80" s="38"/>
      <c r="BI80" s="38"/>
      <c r="BK80" s="38"/>
      <c r="BL80" s="38"/>
      <c r="BN80" s="38"/>
    </row>
    <row r="81" spans="47:66" x14ac:dyDescent="0.25">
      <c r="AU81" s="38"/>
      <c r="AV81" s="38"/>
      <c r="AW81" s="38"/>
      <c r="AX81" s="38"/>
      <c r="AY81" s="38"/>
      <c r="AZ81" s="38"/>
      <c r="BA81" s="38"/>
      <c r="BB81" s="38"/>
      <c r="BC81" s="38"/>
      <c r="BH81" s="38"/>
      <c r="BI81" s="38"/>
      <c r="BK81" s="38"/>
      <c r="BL81" s="38"/>
      <c r="BN81" s="38"/>
    </row>
    <row r="82" spans="47:66" x14ac:dyDescent="0.25">
      <c r="AU82" s="38"/>
      <c r="AV82" s="38"/>
      <c r="AW82" s="38"/>
      <c r="AX82" s="38"/>
      <c r="AY82" s="38"/>
      <c r="AZ82" s="38"/>
      <c r="BA82" s="38"/>
      <c r="BB82" s="38"/>
      <c r="BC82" s="38"/>
      <c r="BH82" s="38"/>
      <c r="BI82" s="38"/>
      <c r="BK82" s="38"/>
      <c r="BL82" s="38"/>
      <c r="BN82" s="38"/>
    </row>
    <row r="83" spans="47:66" x14ac:dyDescent="0.25">
      <c r="AU83" s="38"/>
      <c r="AV83" s="38"/>
      <c r="AW83" s="38"/>
      <c r="AX83" s="38"/>
      <c r="AY83" s="38"/>
      <c r="AZ83" s="38"/>
      <c r="BA83" s="38"/>
      <c r="BB83" s="38"/>
      <c r="BC83" s="38"/>
      <c r="BH83" s="38"/>
      <c r="BI83" s="38"/>
      <c r="BK83" s="38"/>
      <c r="BL83" s="38"/>
      <c r="BN83" s="38"/>
    </row>
    <row r="84" spans="47:66" x14ac:dyDescent="0.25">
      <c r="AU84" s="38"/>
      <c r="AV84" s="38"/>
      <c r="AW84" s="38"/>
      <c r="AX84" s="38"/>
      <c r="AY84" s="38"/>
      <c r="AZ84" s="38"/>
      <c r="BA84" s="38"/>
      <c r="BB84" s="38"/>
      <c r="BC84" s="38"/>
      <c r="BH84" s="38"/>
      <c r="BI84" s="38"/>
      <c r="BK84" s="38"/>
      <c r="BL84" s="38"/>
      <c r="BN84" s="38"/>
    </row>
    <row r="85" spans="47:66" x14ac:dyDescent="0.25">
      <c r="AU85" s="38"/>
      <c r="AV85" s="38"/>
      <c r="AW85" s="38"/>
      <c r="AX85" s="38"/>
      <c r="AY85" s="38"/>
      <c r="AZ85" s="38"/>
      <c r="BA85" s="38"/>
      <c r="BB85" s="38"/>
      <c r="BC85" s="38"/>
      <c r="BH85" s="38"/>
      <c r="BI85" s="38"/>
      <c r="BK85" s="38"/>
      <c r="BL85" s="38"/>
      <c r="BN85" s="38"/>
    </row>
    <row r="86" spans="47:66" x14ac:dyDescent="0.25">
      <c r="AU86" s="38"/>
      <c r="AV86" s="38"/>
      <c r="AW86" s="38"/>
      <c r="AX86" s="38"/>
      <c r="AY86" s="38"/>
      <c r="AZ86" s="38"/>
      <c r="BA86" s="38"/>
      <c r="BB86" s="38"/>
      <c r="BC86" s="38"/>
      <c r="BH86" s="38"/>
      <c r="BI86" s="38"/>
      <c r="BK86" s="38"/>
      <c r="BL86" s="38"/>
      <c r="BN86" s="38"/>
    </row>
    <row r="87" spans="47:66" x14ac:dyDescent="0.25">
      <c r="AU87" s="38"/>
      <c r="AV87" s="38"/>
      <c r="AW87" s="38"/>
      <c r="AX87" s="38"/>
      <c r="AY87" s="38"/>
      <c r="AZ87" s="38"/>
      <c r="BA87" s="38"/>
      <c r="BB87" s="38"/>
      <c r="BC87" s="38"/>
      <c r="BH87" s="38"/>
      <c r="BI87" s="38"/>
      <c r="BK87" s="38"/>
      <c r="BL87" s="38"/>
      <c r="BN87" s="38"/>
    </row>
    <row r="88" spans="47:66" x14ac:dyDescent="0.25">
      <c r="AU88" s="38"/>
      <c r="AV88" s="38"/>
      <c r="AW88" s="38"/>
      <c r="AX88" s="38"/>
      <c r="AY88" s="38"/>
      <c r="AZ88" s="38"/>
      <c r="BA88" s="38"/>
      <c r="BB88" s="38"/>
      <c r="BC88" s="38"/>
      <c r="BH88" s="38"/>
      <c r="BI88" s="38"/>
      <c r="BK88" s="38"/>
      <c r="BL88" s="38"/>
      <c r="BN88" s="38"/>
    </row>
    <row r="89" spans="47:66" x14ac:dyDescent="0.25">
      <c r="AU89" s="38"/>
      <c r="AV89" s="38"/>
      <c r="AW89" s="38"/>
      <c r="AX89" s="38"/>
      <c r="AY89" s="38"/>
      <c r="AZ89" s="38"/>
      <c r="BA89" s="38"/>
      <c r="BB89" s="38"/>
      <c r="BC89" s="38"/>
      <c r="BH89" s="38"/>
      <c r="BI89" s="38"/>
      <c r="BK89" s="38"/>
      <c r="BL89" s="38"/>
      <c r="BN89" s="38"/>
    </row>
    <row r="90" spans="47:66" x14ac:dyDescent="0.25">
      <c r="AU90" s="38"/>
      <c r="AV90" s="38"/>
      <c r="AW90" s="38"/>
      <c r="AX90" s="38"/>
      <c r="AY90" s="38"/>
      <c r="AZ90" s="38"/>
      <c r="BA90" s="38"/>
      <c r="BB90" s="38"/>
      <c r="BC90" s="38"/>
      <c r="BH90" s="38"/>
      <c r="BI90" s="38"/>
      <c r="BK90" s="38"/>
      <c r="BL90" s="38"/>
      <c r="BN90" s="38"/>
    </row>
    <row r="91" spans="47:66" x14ac:dyDescent="0.25">
      <c r="AU91" s="38"/>
      <c r="AV91" s="38"/>
      <c r="AW91" s="38"/>
      <c r="AX91" s="38"/>
      <c r="AY91" s="38"/>
      <c r="AZ91" s="38"/>
      <c r="BA91" s="38"/>
      <c r="BB91" s="38"/>
      <c r="BC91" s="38"/>
      <c r="BH91" s="38"/>
      <c r="BI91" s="38"/>
      <c r="BK91" s="38"/>
      <c r="BL91" s="38"/>
      <c r="BN91" s="38"/>
    </row>
    <row r="92" spans="47:66" x14ac:dyDescent="0.25">
      <c r="AU92" s="38"/>
      <c r="AV92" s="38"/>
      <c r="AW92" s="38"/>
      <c r="AX92" s="38"/>
      <c r="AY92" s="38"/>
      <c r="AZ92" s="38"/>
      <c r="BA92" s="38"/>
      <c r="BB92" s="38"/>
      <c r="BC92" s="38"/>
      <c r="BH92" s="38"/>
      <c r="BI92" s="38"/>
      <c r="BK92" s="38"/>
      <c r="BL92" s="38"/>
      <c r="BN92" s="38"/>
    </row>
    <row r="93" spans="47:66" x14ac:dyDescent="0.25">
      <c r="AU93" s="38"/>
      <c r="AV93" s="38"/>
      <c r="AW93" s="38"/>
      <c r="AX93" s="38"/>
      <c r="AY93" s="38"/>
      <c r="AZ93" s="38"/>
      <c r="BA93" s="38"/>
      <c r="BB93" s="38"/>
      <c r="BC93" s="38"/>
      <c r="BH93" s="38"/>
      <c r="BI93" s="38"/>
      <c r="BK93" s="38"/>
      <c r="BL93" s="38"/>
      <c r="BN93" s="38"/>
    </row>
    <row r="94" spans="47:66" x14ac:dyDescent="0.25">
      <c r="AU94" s="38"/>
      <c r="AV94" s="38"/>
      <c r="AW94" s="38"/>
      <c r="AX94" s="38"/>
      <c r="AY94" s="38"/>
      <c r="AZ94" s="38"/>
      <c r="BA94" s="38"/>
      <c r="BB94" s="38"/>
      <c r="BC94" s="38"/>
      <c r="BH94" s="38"/>
      <c r="BI94" s="38"/>
      <c r="BK94" s="38"/>
      <c r="BL94" s="38"/>
      <c r="BN94" s="38"/>
    </row>
    <row r="95" spans="47:66" x14ac:dyDescent="0.25">
      <c r="AU95" s="38"/>
      <c r="AV95" s="38"/>
      <c r="AW95" s="38"/>
      <c r="AX95" s="38"/>
      <c r="AY95" s="38"/>
      <c r="AZ95" s="38"/>
      <c r="BA95" s="38"/>
      <c r="BB95" s="38"/>
      <c r="BC95" s="38"/>
      <c r="BH95" s="38"/>
      <c r="BI95" s="38"/>
      <c r="BK95" s="38"/>
      <c r="BL95" s="38"/>
      <c r="BN95" s="38"/>
    </row>
    <row r="96" spans="47:66" x14ac:dyDescent="0.25">
      <c r="AU96" s="38"/>
      <c r="AV96" s="38"/>
      <c r="AW96" s="38"/>
      <c r="AX96" s="38"/>
      <c r="AY96" s="38"/>
      <c r="AZ96" s="38"/>
      <c r="BA96" s="38"/>
      <c r="BB96" s="38"/>
      <c r="BC96" s="38"/>
      <c r="BH96" s="38"/>
      <c r="BI96" s="38"/>
      <c r="BK96" s="38"/>
      <c r="BL96" s="38"/>
      <c r="BN96" s="38"/>
    </row>
    <row r="97" spans="47:66" x14ac:dyDescent="0.25">
      <c r="AU97" s="38"/>
      <c r="AV97" s="38"/>
      <c r="AW97" s="38"/>
      <c r="AX97" s="38"/>
      <c r="AY97" s="38"/>
      <c r="AZ97" s="38"/>
      <c r="BA97" s="38"/>
      <c r="BB97" s="38"/>
      <c r="BC97" s="38"/>
      <c r="BH97" s="38"/>
      <c r="BI97" s="38"/>
      <c r="BK97" s="38"/>
      <c r="BL97" s="38"/>
      <c r="BN97" s="38"/>
    </row>
    <row r="98" spans="47:66" x14ac:dyDescent="0.25">
      <c r="AU98" s="38"/>
      <c r="AV98" s="38"/>
      <c r="AW98" s="38"/>
      <c r="AX98" s="38"/>
      <c r="AY98" s="38"/>
      <c r="AZ98" s="38"/>
      <c r="BA98" s="38"/>
      <c r="BB98" s="38"/>
      <c r="BC98" s="38"/>
      <c r="BH98" s="38"/>
      <c r="BI98" s="38"/>
      <c r="BK98" s="38"/>
      <c r="BL98" s="38"/>
      <c r="BN98" s="38"/>
    </row>
    <row r="99" spans="47:66" x14ac:dyDescent="0.25">
      <c r="AU99" s="38"/>
      <c r="AV99" s="38"/>
      <c r="AW99" s="38"/>
      <c r="AX99" s="38"/>
      <c r="AY99" s="38"/>
      <c r="AZ99" s="38"/>
      <c r="BA99" s="38"/>
      <c r="BB99" s="38"/>
      <c r="BC99" s="38"/>
      <c r="BH99" s="38"/>
      <c r="BI99" s="38"/>
      <c r="BK99" s="38"/>
      <c r="BL99" s="38"/>
      <c r="BN99" s="38"/>
    </row>
    <row r="100" spans="47:66" x14ac:dyDescent="0.25">
      <c r="AU100" s="38"/>
      <c r="AV100" s="38"/>
      <c r="AW100" s="38"/>
      <c r="AX100" s="38"/>
      <c r="AY100" s="38"/>
      <c r="AZ100" s="38"/>
      <c r="BA100" s="38"/>
      <c r="BB100" s="38"/>
      <c r="BC100" s="38"/>
      <c r="BH100" s="38"/>
      <c r="BI100" s="38"/>
      <c r="BK100" s="38"/>
      <c r="BL100" s="38"/>
      <c r="BN100" s="38"/>
    </row>
    <row r="101" spans="47:66" x14ac:dyDescent="0.25">
      <c r="AU101" s="38"/>
      <c r="AV101" s="38"/>
      <c r="AW101" s="38"/>
      <c r="AX101" s="38"/>
      <c r="AY101" s="38"/>
      <c r="AZ101" s="38"/>
      <c r="BA101" s="38"/>
      <c r="BB101" s="38"/>
      <c r="BC101" s="38"/>
      <c r="BH101" s="38"/>
      <c r="BI101" s="38"/>
      <c r="BK101" s="38"/>
      <c r="BL101" s="38"/>
      <c r="BN101" s="38"/>
    </row>
    <row r="102" spans="47:66" x14ac:dyDescent="0.25">
      <c r="AU102" s="38"/>
      <c r="AV102" s="38"/>
      <c r="AW102" s="38"/>
      <c r="AX102" s="38"/>
      <c r="AY102" s="38"/>
      <c r="AZ102" s="38"/>
      <c r="BA102" s="38"/>
      <c r="BB102" s="38"/>
      <c r="BC102" s="38"/>
      <c r="BH102" s="38"/>
      <c r="BI102" s="38"/>
      <c r="BK102" s="38"/>
      <c r="BL102" s="38"/>
      <c r="BN102" s="38"/>
    </row>
    <row r="103" spans="47:66" x14ac:dyDescent="0.25">
      <c r="AU103" s="38"/>
      <c r="AV103" s="38"/>
      <c r="AW103" s="38"/>
      <c r="AX103" s="38"/>
      <c r="AY103" s="38"/>
      <c r="AZ103" s="38"/>
      <c r="BA103" s="38"/>
      <c r="BB103" s="38"/>
      <c r="BC103" s="38"/>
      <c r="BH103" s="38"/>
      <c r="BI103" s="38"/>
      <c r="BK103" s="38"/>
      <c r="BL103" s="38"/>
      <c r="BN103" s="38"/>
    </row>
    <row r="104" spans="47:66" x14ac:dyDescent="0.25">
      <c r="AU104" s="38"/>
      <c r="AV104" s="38"/>
      <c r="AW104" s="38"/>
      <c r="AX104" s="38"/>
      <c r="AY104" s="38"/>
      <c r="AZ104" s="38"/>
      <c r="BA104" s="38"/>
      <c r="BB104" s="38"/>
      <c r="BC104" s="38"/>
      <c r="BH104" s="38"/>
      <c r="BI104" s="38"/>
      <c r="BK104" s="38"/>
      <c r="BL104" s="38"/>
      <c r="BN104" s="38"/>
    </row>
    <row r="105" spans="47:66" x14ac:dyDescent="0.25">
      <c r="AU105" s="38"/>
      <c r="AV105" s="38"/>
      <c r="AW105" s="38"/>
      <c r="AX105" s="38"/>
      <c r="AY105" s="38"/>
      <c r="AZ105" s="38"/>
      <c r="BA105" s="38"/>
      <c r="BB105" s="38"/>
      <c r="BC105" s="38"/>
      <c r="BH105" s="38"/>
      <c r="BI105" s="38"/>
      <c r="BK105" s="38"/>
      <c r="BL105" s="38"/>
      <c r="BN105" s="38"/>
    </row>
    <row r="106" spans="47:66" x14ac:dyDescent="0.25">
      <c r="AU106" s="38"/>
      <c r="AV106" s="38"/>
      <c r="AW106" s="38"/>
      <c r="AX106" s="38"/>
      <c r="AY106" s="38"/>
      <c r="AZ106" s="38"/>
      <c r="BA106" s="38"/>
      <c r="BB106" s="38"/>
      <c r="BC106" s="38"/>
      <c r="BH106" s="38"/>
      <c r="BI106" s="38"/>
      <c r="BK106" s="38"/>
      <c r="BL106" s="38"/>
      <c r="BN106" s="38"/>
    </row>
    <row r="107" spans="47:66" x14ac:dyDescent="0.25">
      <c r="AU107" s="38"/>
      <c r="AV107" s="38"/>
      <c r="AW107" s="38"/>
      <c r="AX107" s="38"/>
      <c r="AY107" s="38"/>
      <c r="AZ107" s="38"/>
      <c r="BA107" s="38"/>
      <c r="BB107" s="38"/>
      <c r="BC107" s="38"/>
      <c r="BH107" s="38"/>
      <c r="BI107" s="38"/>
      <c r="BK107" s="38"/>
      <c r="BL107" s="38"/>
      <c r="BN107" s="38"/>
    </row>
    <row r="108" spans="47:66" x14ac:dyDescent="0.25">
      <c r="AU108" s="38"/>
      <c r="AV108" s="38"/>
      <c r="AW108" s="38"/>
      <c r="AX108" s="38"/>
      <c r="AY108" s="38"/>
      <c r="AZ108" s="38"/>
      <c r="BA108" s="38"/>
      <c r="BB108" s="38"/>
      <c r="BC108" s="38"/>
      <c r="BH108" s="38"/>
      <c r="BI108" s="38"/>
      <c r="BK108" s="38"/>
      <c r="BL108" s="38"/>
      <c r="BN108" s="38"/>
    </row>
    <row r="109" spans="47:66" x14ac:dyDescent="0.25">
      <c r="AU109" s="38"/>
      <c r="AV109" s="38"/>
      <c r="AW109" s="38"/>
      <c r="AX109" s="38"/>
      <c r="AY109" s="38"/>
      <c r="AZ109" s="38"/>
      <c r="BA109" s="38"/>
      <c r="BB109" s="38"/>
      <c r="BC109" s="38"/>
      <c r="BH109" s="38"/>
      <c r="BI109" s="38"/>
      <c r="BK109" s="38"/>
      <c r="BL109" s="38"/>
      <c r="BN109" s="38"/>
    </row>
    <row r="110" spans="47:66" x14ac:dyDescent="0.25">
      <c r="AU110" s="38"/>
      <c r="AV110" s="38"/>
      <c r="AW110" s="38"/>
      <c r="AX110" s="38"/>
      <c r="AY110" s="38"/>
      <c r="AZ110" s="38"/>
      <c r="BA110" s="38"/>
      <c r="BB110" s="38"/>
      <c r="BC110" s="38"/>
      <c r="BH110" s="38"/>
      <c r="BI110" s="38"/>
      <c r="BK110" s="38"/>
      <c r="BL110" s="38"/>
      <c r="BN110" s="38"/>
    </row>
    <row r="111" spans="47:66" x14ac:dyDescent="0.25">
      <c r="AU111" s="38"/>
      <c r="AV111" s="38"/>
      <c r="AW111" s="38"/>
      <c r="AX111" s="38"/>
      <c r="AY111" s="38"/>
      <c r="AZ111" s="38"/>
      <c r="BA111" s="38"/>
      <c r="BB111" s="38"/>
      <c r="BC111" s="38"/>
      <c r="BH111" s="38"/>
      <c r="BI111" s="38"/>
      <c r="BK111" s="38"/>
      <c r="BL111" s="38"/>
      <c r="BN111" s="38"/>
    </row>
    <row r="112" spans="47:66" x14ac:dyDescent="0.25">
      <c r="AU112" s="38"/>
      <c r="AV112" s="38"/>
      <c r="AW112" s="38"/>
      <c r="AX112" s="38"/>
      <c r="AY112" s="38"/>
      <c r="AZ112" s="38"/>
      <c r="BA112" s="38"/>
      <c r="BB112" s="38"/>
      <c r="BC112" s="38"/>
      <c r="BH112" s="38"/>
      <c r="BI112" s="38"/>
      <c r="BK112" s="38"/>
      <c r="BL112" s="38"/>
      <c r="BN112" s="38"/>
    </row>
    <row r="113" spans="47:66" x14ac:dyDescent="0.25">
      <c r="AU113" s="38"/>
      <c r="AV113" s="38"/>
      <c r="AW113" s="38"/>
      <c r="AX113" s="38"/>
      <c r="AY113" s="38"/>
      <c r="AZ113" s="38"/>
      <c r="BA113" s="38"/>
      <c r="BB113" s="38"/>
      <c r="BC113" s="38"/>
      <c r="BH113" s="38"/>
      <c r="BI113" s="38"/>
      <c r="BK113" s="38"/>
      <c r="BL113" s="38"/>
      <c r="BN113" s="38"/>
    </row>
    <row r="114" spans="47:66" x14ac:dyDescent="0.25">
      <c r="AU114" s="38"/>
      <c r="AV114" s="38"/>
      <c r="AW114" s="38"/>
      <c r="AX114" s="38"/>
      <c r="AY114" s="38"/>
      <c r="AZ114" s="38"/>
      <c r="BA114" s="38"/>
      <c r="BB114" s="38"/>
      <c r="BC114" s="38"/>
      <c r="BH114" s="38"/>
      <c r="BI114" s="38"/>
      <c r="BK114" s="38"/>
      <c r="BL114" s="38"/>
      <c r="BN114" s="38"/>
    </row>
    <row r="115" spans="47:66" x14ac:dyDescent="0.25">
      <c r="AU115" s="38"/>
      <c r="AV115" s="38"/>
      <c r="AW115" s="38"/>
      <c r="AX115" s="38"/>
      <c r="AY115" s="38"/>
      <c r="AZ115" s="38"/>
      <c r="BA115" s="38"/>
      <c r="BB115" s="38"/>
      <c r="BC115" s="38"/>
      <c r="BH115" s="38"/>
      <c r="BI115" s="38"/>
      <c r="BK115" s="38"/>
      <c r="BL115" s="38"/>
      <c r="BN115" s="38"/>
    </row>
    <row r="116" spans="47:66" x14ac:dyDescent="0.25">
      <c r="AU116" s="38"/>
      <c r="AV116" s="38"/>
      <c r="AW116" s="38"/>
      <c r="AX116" s="38"/>
      <c r="AY116" s="38"/>
      <c r="AZ116" s="38"/>
      <c r="BA116" s="38"/>
      <c r="BB116" s="38"/>
      <c r="BC116" s="38"/>
      <c r="BH116" s="38"/>
      <c r="BI116" s="38"/>
      <c r="BK116" s="38"/>
      <c r="BL116" s="38"/>
      <c r="BN116" s="38"/>
    </row>
    <row r="117" spans="47:66" x14ac:dyDescent="0.25">
      <c r="AU117" s="38"/>
      <c r="AV117" s="38"/>
      <c r="AW117" s="38"/>
      <c r="AX117" s="38"/>
      <c r="AY117" s="38"/>
      <c r="AZ117" s="38"/>
      <c r="BA117" s="38"/>
      <c r="BB117" s="38"/>
      <c r="BC117" s="38"/>
      <c r="BH117" s="38"/>
      <c r="BI117" s="38"/>
      <c r="BK117" s="38"/>
      <c r="BL117" s="38"/>
      <c r="BN117" s="38"/>
    </row>
    <row r="118" spans="47:66" x14ac:dyDescent="0.25">
      <c r="AU118" s="38"/>
      <c r="AV118" s="38"/>
      <c r="AW118" s="38"/>
      <c r="AX118" s="38"/>
      <c r="AY118" s="38"/>
      <c r="AZ118" s="38"/>
      <c r="BA118" s="38"/>
      <c r="BB118" s="38"/>
      <c r="BC118" s="38"/>
      <c r="BH118" s="38"/>
      <c r="BI118" s="38"/>
      <c r="BK118" s="38"/>
      <c r="BL118" s="38"/>
      <c r="BN118" s="38"/>
    </row>
    <row r="119" spans="47:66" x14ac:dyDescent="0.25">
      <c r="AU119" s="38"/>
      <c r="AV119" s="38"/>
      <c r="AW119" s="38"/>
      <c r="AX119" s="38"/>
      <c r="AY119" s="38"/>
      <c r="AZ119" s="38"/>
      <c r="BA119" s="38"/>
      <c r="BB119" s="38"/>
      <c r="BC119" s="38"/>
      <c r="BH119" s="38"/>
      <c r="BI119" s="38"/>
      <c r="BK119" s="38"/>
      <c r="BL119" s="38"/>
      <c r="BN119" s="38"/>
    </row>
    <row r="120" spans="47:66" x14ac:dyDescent="0.25">
      <c r="AU120" s="38"/>
      <c r="AV120" s="38"/>
      <c r="AW120" s="38"/>
      <c r="AX120" s="38"/>
      <c r="AY120" s="38"/>
      <c r="AZ120" s="38"/>
      <c r="BA120" s="38"/>
      <c r="BB120" s="38"/>
      <c r="BC120" s="38"/>
      <c r="BH120" s="38"/>
      <c r="BI120" s="38"/>
      <c r="BK120" s="38"/>
      <c r="BL120" s="38"/>
      <c r="BN120" s="38"/>
    </row>
    <row r="121" spans="47:66" x14ac:dyDescent="0.25">
      <c r="AU121" s="38"/>
      <c r="AV121" s="38"/>
      <c r="AW121" s="38"/>
      <c r="AX121" s="38"/>
      <c r="AY121" s="38"/>
      <c r="AZ121" s="38"/>
      <c r="BA121" s="38"/>
      <c r="BB121" s="38"/>
      <c r="BC121" s="38"/>
      <c r="BH121" s="38"/>
      <c r="BI121" s="38"/>
      <c r="BK121" s="38"/>
      <c r="BL121" s="38"/>
      <c r="BN121" s="38"/>
    </row>
    <row r="122" spans="47:66" x14ac:dyDescent="0.25">
      <c r="AU122" s="38"/>
      <c r="AV122" s="38"/>
      <c r="AW122" s="38"/>
      <c r="AX122" s="38"/>
      <c r="AY122" s="38"/>
      <c r="AZ122" s="38"/>
      <c r="BA122" s="38"/>
      <c r="BB122" s="38"/>
      <c r="BC122" s="38"/>
      <c r="BH122" s="38"/>
      <c r="BI122" s="38"/>
      <c r="BK122" s="38"/>
      <c r="BL122" s="38"/>
      <c r="BN122" s="38"/>
    </row>
    <row r="123" spans="47:66" x14ac:dyDescent="0.25">
      <c r="AU123" s="38"/>
      <c r="AV123" s="38"/>
      <c r="AW123" s="38"/>
      <c r="AX123" s="38"/>
      <c r="AY123" s="38"/>
      <c r="AZ123" s="38"/>
      <c r="BA123" s="38"/>
      <c r="BB123" s="38"/>
      <c r="BC123" s="38"/>
      <c r="BH123" s="38"/>
      <c r="BI123" s="38"/>
      <c r="BK123" s="38"/>
      <c r="BL123" s="38"/>
      <c r="BN123" s="38"/>
    </row>
    <row r="124" spans="47:66" x14ac:dyDescent="0.25">
      <c r="AU124" s="38"/>
      <c r="AV124" s="38"/>
      <c r="AW124" s="38"/>
      <c r="AX124" s="38"/>
      <c r="AY124" s="38"/>
      <c r="AZ124" s="38"/>
      <c r="BA124" s="38"/>
      <c r="BB124" s="38"/>
      <c r="BC124" s="38"/>
      <c r="BH124" s="38"/>
      <c r="BI124" s="38"/>
      <c r="BK124" s="38"/>
      <c r="BL124" s="38"/>
      <c r="BN124" s="38"/>
    </row>
    <row r="125" spans="47:66" x14ac:dyDescent="0.25">
      <c r="AU125" s="38"/>
      <c r="AV125" s="38"/>
      <c r="AW125" s="38"/>
      <c r="AX125" s="38"/>
      <c r="AY125" s="38"/>
      <c r="AZ125" s="38"/>
      <c r="BA125" s="38"/>
      <c r="BB125" s="38"/>
      <c r="BC125" s="38"/>
      <c r="BH125" s="38"/>
      <c r="BI125" s="38"/>
      <c r="BK125" s="38"/>
      <c r="BL125" s="38"/>
      <c r="BN125" s="38"/>
    </row>
    <row r="126" spans="47:66" x14ac:dyDescent="0.25">
      <c r="AU126" s="38"/>
      <c r="AV126" s="38"/>
      <c r="AW126" s="38"/>
      <c r="AX126" s="38"/>
      <c r="AY126" s="38"/>
      <c r="AZ126" s="38"/>
      <c r="BA126" s="38"/>
      <c r="BB126" s="38"/>
      <c r="BC126" s="38"/>
      <c r="BH126" s="38"/>
      <c r="BI126" s="38"/>
      <c r="BK126" s="38"/>
      <c r="BL126" s="38"/>
      <c r="BN126" s="38"/>
    </row>
    <row r="127" spans="47:66" x14ac:dyDescent="0.25">
      <c r="AU127" s="38"/>
      <c r="AV127" s="38"/>
      <c r="AW127" s="38"/>
      <c r="AX127" s="38"/>
      <c r="AY127" s="38"/>
      <c r="AZ127" s="38"/>
      <c r="BA127" s="38"/>
      <c r="BB127" s="38"/>
      <c r="BC127" s="38"/>
      <c r="BH127" s="38"/>
      <c r="BI127" s="38"/>
      <c r="BK127" s="38"/>
      <c r="BL127" s="38"/>
      <c r="BN127" s="38"/>
    </row>
    <row r="128" spans="47:66" x14ac:dyDescent="0.25">
      <c r="AU128" s="38"/>
      <c r="AV128" s="38"/>
      <c r="AW128" s="38"/>
      <c r="AX128" s="38"/>
      <c r="AY128" s="38"/>
      <c r="AZ128" s="38"/>
      <c r="BA128" s="38"/>
      <c r="BB128" s="38"/>
      <c r="BC128" s="38"/>
      <c r="BH128" s="38"/>
      <c r="BI128" s="38"/>
      <c r="BK128" s="38"/>
      <c r="BL128" s="38"/>
      <c r="BN128" s="38"/>
    </row>
    <row r="129" spans="47:66" x14ac:dyDescent="0.25">
      <c r="AU129" s="38"/>
      <c r="AV129" s="38"/>
      <c r="AW129" s="38"/>
      <c r="AX129" s="38"/>
      <c r="AY129" s="38"/>
      <c r="AZ129" s="38"/>
      <c r="BA129" s="38"/>
      <c r="BB129" s="38"/>
      <c r="BC129" s="38"/>
      <c r="BH129" s="38"/>
      <c r="BI129" s="38"/>
      <c r="BK129" s="38"/>
      <c r="BL129" s="38"/>
      <c r="BN129" s="38"/>
    </row>
    <row r="130" spans="47:66" x14ac:dyDescent="0.25">
      <c r="AU130" s="38"/>
      <c r="AV130" s="38"/>
      <c r="AW130" s="38"/>
      <c r="AX130" s="38"/>
      <c r="AY130" s="38"/>
      <c r="AZ130" s="38"/>
      <c r="BA130" s="38"/>
      <c r="BB130" s="38"/>
      <c r="BC130" s="38"/>
      <c r="BH130" s="38"/>
      <c r="BI130" s="38"/>
      <c r="BK130" s="38"/>
      <c r="BL130" s="38"/>
      <c r="BN130" s="38"/>
    </row>
    <row r="131" spans="47:66" x14ac:dyDescent="0.25">
      <c r="AU131" s="38"/>
      <c r="AV131" s="38"/>
      <c r="AW131" s="38"/>
      <c r="AX131" s="38"/>
      <c r="AY131" s="38"/>
      <c r="AZ131" s="38"/>
      <c r="BA131" s="38"/>
      <c r="BB131" s="38"/>
      <c r="BC131" s="38"/>
      <c r="BH131" s="38"/>
      <c r="BI131" s="38"/>
      <c r="BK131" s="38"/>
      <c r="BL131" s="38"/>
      <c r="BN131" s="38"/>
    </row>
    <row r="132" spans="47:66" x14ac:dyDescent="0.25">
      <c r="AU132" s="38"/>
      <c r="AV132" s="38"/>
      <c r="AW132" s="38"/>
      <c r="AX132" s="38"/>
      <c r="AY132" s="38"/>
      <c r="AZ132" s="38"/>
      <c r="BA132" s="38"/>
      <c r="BB132" s="38"/>
      <c r="BC132" s="38"/>
      <c r="BH132" s="38"/>
      <c r="BI132" s="38"/>
      <c r="BK132" s="38"/>
      <c r="BL132" s="38"/>
      <c r="BN132" s="38"/>
    </row>
    <row r="133" spans="47:66" x14ac:dyDescent="0.25">
      <c r="AU133" s="38"/>
      <c r="AV133" s="38"/>
      <c r="AW133" s="38"/>
      <c r="AX133" s="38"/>
      <c r="AY133" s="38"/>
      <c r="AZ133" s="38"/>
      <c r="BA133" s="38"/>
      <c r="BB133" s="38"/>
      <c r="BC133" s="38"/>
      <c r="BH133" s="38"/>
      <c r="BI133" s="38"/>
      <c r="BK133" s="38"/>
      <c r="BL133" s="38"/>
      <c r="BN133" s="38"/>
    </row>
    <row r="134" spans="47:66" x14ac:dyDescent="0.25">
      <c r="AU134" s="38"/>
      <c r="AV134" s="38"/>
      <c r="AW134" s="38"/>
      <c r="AX134" s="38"/>
      <c r="AY134" s="38"/>
      <c r="AZ134" s="38"/>
      <c r="BA134" s="38"/>
      <c r="BB134" s="38"/>
      <c r="BC134" s="38"/>
      <c r="BH134" s="38"/>
      <c r="BI134" s="38"/>
      <c r="BK134" s="38"/>
      <c r="BL134" s="38"/>
      <c r="BN134" s="38"/>
    </row>
    <row r="135" spans="47:66" x14ac:dyDescent="0.25">
      <c r="AU135" s="38"/>
      <c r="AV135" s="38"/>
      <c r="AW135" s="38"/>
      <c r="AX135" s="38"/>
      <c r="AY135" s="38"/>
      <c r="AZ135" s="38"/>
      <c r="BA135" s="38"/>
      <c r="BB135" s="38"/>
      <c r="BC135" s="38"/>
      <c r="BH135" s="38"/>
      <c r="BI135" s="38"/>
      <c r="BK135" s="38"/>
      <c r="BL135" s="38"/>
      <c r="BN135" s="38"/>
    </row>
    <row r="136" spans="47:66" x14ac:dyDescent="0.25">
      <c r="AU136" s="38"/>
      <c r="AV136" s="38"/>
      <c r="AW136" s="38"/>
      <c r="AX136" s="38"/>
      <c r="AY136" s="38"/>
      <c r="AZ136" s="38"/>
      <c r="BA136" s="38"/>
      <c r="BB136" s="38"/>
      <c r="BC136" s="38"/>
      <c r="BH136" s="38"/>
      <c r="BI136" s="38"/>
      <c r="BK136" s="38"/>
      <c r="BL136" s="38"/>
      <c r="BN136" s="38"/>
    </row>
    <row r="137" spans="47:66" x14ac:dyDescent="0.25">
      <c r="AU137" s="38"/>
      <c r="AV137" s="38"/>
      <c r="AW137" s="38"/>
      <c r="AX137" s="38"/>
      <c r="AY137" s="38"/>
      <c r="AZ137" s="38"/>
      <c r="BA137" s="38"/>
      <c r="BB137" s="38"/>
      <c r="BC137" s="38"/>
      <c r="BH137" s="38"/>
      <c r="BI137" s="38"/>
      <c r="BK137" s="38"/>
      <c r="BL137" s="38"/>
      <c r="BN137" s="38"/>
    </row>
    <row r="138" spans="47:66" x14ac:dyDescent="0.25">
      <c r="AU138" s="38"/>
      <c r="AV138" s="38"/>
      <c r="AW138" s="38"/>
      <c r="AX138" s="38"/>
      <c r="AY138" s="38"/>
      <c r="AZ138" s="38"/>
      <c r="BA138" s="38"/>
      <c r="BB138" s="38"/>
      <c r="BC138" s="38"/>
      <c r="BH138" s="38"/>
      <c r="BI138" s="38"/>
      <c r="BK138" s="38"/>
      <c r="BL138" s="38"/>
      <c r="BN138" s="38"/>
    </row>
    <row r="139" spans="47:66" x14ac:dyDescent="0.25">
      <c r="AU139" s="38"/>
      <c r="AV139" s="38"/>
      <c r="AW139" s="38"/>
      <c r="AX139" s="38"/>
      <c r="AY139" s="38"/>
      <c r="AZ139" s="38"/>
      <c r="BA139" s="38"/>
      <c r="BB139" s="38"/>
      <c r="BC139" s="38"/>
      <c r="BH139" s="38"/>
      <c r="BI139" s="38"/>
      <c r="BK139" s="38"/>
      <c r="BL139" s="38"/>
      <c r="BN139" s="38"/>
    </row>
    <row r="140" spans="47:66" x14ac:dyDescent="0.25">
      <c r="AU140" s="38"/>
      <c r="AV140" s="38"/>
      <c r="AW140" s="38"/>
      <c r="AX140" s="38"/>
      <c r="AY140" s="38"/>
      <c r="AZ140" s="38"/>
      <c r="BA140" s="38"/>
      <c r="BB140" s="38"/>
      <c r="BC140" s="38"/>
      <c r="BH140" s="38"/>
      <c r="BI140" s="38"/>
      <c r="BK140" s="38"/>
      <c r="BL140" s="38"/>
      <c r="BN140" s="38"/>
    </row>
    <row r="141" spans="47:66" x14ac:dyDescent="0.25">
      <c r="AU141" s="38"/>
      <c r="AV141" s="38"/>
      <c r="AW141" s="38"/>
      <c r="AX141" s="38"/>
      <c r="AY141" s="38"/>
      <c r="AZ141" s="38"/>
      <c r="BA141" s="38"/>
      <c r="BB141" s="38"/>
      <c r="BC141" s="38"/>
      <c r="BH141" s="38"/>
      <c r="BI141" s="38"/>
      <c r="BK141" s="38"/>
      <c r="BL141" s="38"/>
      <c r="BN141" s="38"/>
    </row>
    <row r="142" spans="47:66" x14ac:dyDescent="0.25">
      <c r="AU142" s="38"/>
      <c r="AV142" s="38"/>
      <c r="AW142" s="38"/>
      <c r="AX142" s="38"/>
      <c r="AY142" s="38"/>
      <c r="AZ142" s="38"/>
      <c r="BA142" s="38"/>
      <c r="BB142" s="38"/>
      <c r="BC142" s="38"/>
      <c r="BH142" s="38"/>
      <c r="BI142" s="38"/>
      <c r="BK142" s="38"/>
      <c r="BL142" s="38"/>
      <c r="BN142" s="38"/>
    </row>
    <row r="143" spans="47:66" x14ac:dyDescent="0.25">
      <c r="AU143" s="38"/>
      <c r="AV143" s="38"/>
      <c r="AW143" s="38"/>
      <c r="AX143" s="38"/>
      <c r="AY143" s="38"/>
      <c r="AZ143" s="38"/>
      <c r="BA143" s="38"/>
      <c r="BB143" s="38"/>
      <c r="BC143" s="38"/>
      <c r="BH143" s="38"/>
      <c r="BI143" s="38"/>
      <c r="BK143" s="38"/>
      <c r="BL143" s="38"/>
      <c r="BN143" s="38"/>
    </row>
    <row r="144" spans="47:66" x14ac:dyDescent="0.25">
      <c r="AU144" s="38"/>
      <c r="AV144" s="38"/>
      <c r="AW144" s="38"/>
      <c r="AX144" s="38"/>
      <c r="AY144" s="38"/>
      <c r="AZ144" s="38"/>
      <c r="BA144" s="38"/>
      <c r="BB144" s="38"/>
      <c r="BC144" s="38"/>
      <c r="BH144" s="38"/>
      <c r="BI144" s="38"/>
      <c r="BK144" s="38"/>
      <c r="BL144" s="38"/>
      <c r="BN144" s="38"/>
    </row>
    <row r="145" spans="47:66" x14ac:dyDescent="0.25">
      <c r="AU145" s="38"/>
      <c r="AV145" s="38"/>
      <c r="AW145" s="38"/>
      <c r="AX145" s="38"/>
      <c r="AY145" s="38"/>
      <c r="AZ145" s="38"/>
      <c r="BA145" s="38"/>
      <c r="BB145" s="38"/>
      <c r="BC145" s="38"/>
      <c r="BH145" s="38"/>
      <c r="BI145" s="38"/>
      <c r="BK145" s="38"/>
      <c r="BL145" s="38"/>
      <c r="BN145" s="38"/>
    </row>
    <row r="146" spans="47:66" x14ac:dyDescent="0.25">
      <c r="AU146" s="38"/>
      <c r="AV146" s="38"/>
      <c r="AW146" s="38"/>
      <c r="AX146" s="38"/>
      <c r="AY146" s="38"/>
      <c r="AZ146" s="38"/>
      <c r="BA146" s="38"/>
      <c r="BB146" s="38"/>
      <c r="BC146" s="38"/>
      <c r="BH146" s="38"/>
      <c r="BI146" s="38"/>
      <c r="BK146" s="38"/>
      <c r="BL146" s="38"/>
      <c r="BN146" s="38"/>
    </row>
    <row r="147" spans="47:66" x14ac:dyDescent="0.25">
      <c r="AU147" s="38"/>
      <c r="AV147" s="38"/>
      <c r="AW147" s="38"/>
      <c r="AX147" s="38"/>
      <c r="AY147" s="38"/>
      <c r="AZ147" s="38"/>
      <c r="BA147" s="38"/>
      <c r="BB147" s="38"/>
      <c r="BC147" s="38"/>
      <c r="BH147" s="38"/>
      <c r="BI147" s="38"/>
      <c r="BK147" s="38"/>
      <c r="BL147" s="38"/>
      <c r="BN147" s="38"/>
    </row>
    <row r="148" spans="47:66" x14ac:dyDescent="0.25">
      <c r="AU148" s="38"/>
      <c r="AV148" s="38"/>
      <c r="AW148" s="38"/>
      <c r="AX148" s="38"/>
      <c r="AY148" s="38"/>
      <c r="AZ148" s="38"/>
      <c r="BA148" s="38"/>
      <c r="BB148" s="38"/>
      <c r="BC148" s="38"/>
      <c r="BH148" s="38"/>
      <c r="BI148" s="38"/>
      <c r="BK148" s="38"/>
      <c r="BL148" s="38"/>
      <c r="BN148" s="38"/>
    </row>
    <row r="149" spans="47:66" x14ac:dyDescent="0.25">
      <c r="AU149" s="38"/>
      <c r="AV149" s="38"/>
      <c r="AW149" s="38"/>
      <c r="AX149" s="38"/>
      <c r="AY149" s="38"/>
      <c r="AZ149" s="38"/>
      <c r="BA149" s="38"/>
      <c r="BB149" s="38"/>
      <c r="BC149" s="38"/>
      <c r="BH149" s="38"/>
      <c r="BI149" s="38"/>
      <c r="BK149" s="38"/>
      <c r="BL149" s="38"/>
      <c r="BN149" s="38"/>
    </row>
    <row r="150" spans="47:66" x14ac:dyDescent="0.25">
      <c r="AU150" s="38"/>
      <c r="AV150" s="38"/>
      <c r="AW150" s="38"/>
      <c r="AX150" s="38"/>
      <c r="AY150" s="38"/>
      <c r="AZ150" s="38"/>
      <c r="BA150" s="38"/>
      <c r="BB150" s="38"/>
      <c r="BC150" s="38"/>
      <c r="BH150" s="38"/>
      <c r="BI150" s="38"/>
      <c r="BK150" s="38"/>
      <c r="BL150" s="38"/>
      <c r="BN150" s="38"/>
    </row>
    <row r="151" spans="47:66" x14ac:dyDescent="0.25">
      <c r="AU151" s="38"/>
      <c r="AV151" s="38"/>
      <c r="AW151" s="38"/>
      <c r="AX151" s="38"/>
      <c r="AY151" s="38"/>
      <c r="AZ151" s="38"/>
      <c r="BA151" s="38"/>
      <c r="BB151" s="38"/>
      <c r="BC151" s="38"/>
      <c r="BH151" s="38"/>
      <c r="BI151" s="38"/>
      <c r="BK151" s="38"/>
      <c r="BL151" s="38"/>
      <c r="BN151" s="38"/>
    </row>
    <row r="152" spans="47:66" x14ac:dyDescent="0.25">
      <c r="AU152" s="38"/>
      <c r="AV152" s="38"/>
      <c r="AW152" s="38"/>
      <c r="AX152" s="38"/>
      <c r="AY152" s="38"/>
      <c r="AZ152" s="38"/>
      <c r="BA152" s="38"/>
      <c r="BB152" s="38"/>
      <c r="BC152" s="38"/>
      <c r="BH152" s="38"/>
      <c r="BI152" s="38"/>
      <c r="BK152" s="38"/>
      <c r="BL152" s="38"/>
      <c r="BN152" s="38"/>
    </row>
    <row r="153" spans="47:66" x14ac:dyDescent="0.25">
      <c r="AU153" s="38"/>
      <c r="AV153" s="38"/>
      <c r="AW153" s="38"/>
      <c r="AX153" s="38"/>
      <c r="AY153" s="38"/>
      <c r="AZ153" s="38"/>
      <c r="BA153" s="38"/>
      <c r="BB153" s="38"/>
      <c r="BC153" s="38"/>
      <c r="BH153" s="38"/>
      <c r="BI153" s="38"/>
      <c r="BK153" s="38"/>
      <c r="BL153" s="38"/>
      <c r="BN153" s="38"/>
    </row>
    <row r="154" spans="47:66" x14ac:dyDescent="0.25">
      <c r="AU154" s="38"/>
      <c r="AV154" s="38"/>
      <c r="AW154" s="38"/>
      <c r="AX154" s="38"/>
      <c r="AY154" s="38"/>
      <c r="AZ154" s="38"/>
      <c r="BA154" s="38"/>
      <c r="BB154" s="38"/>
      <c r="BC154" s="38"/>
      <c r="BH154" s="38"/>
      <c r="BI154" s="38"/>
      <c r="BK154" s="38"/>
      <c r="BL154" s="38"/>
      <c r="BN154" s="38"/>
    </row>
    <row r="155" spans="47:66" x14ac:dyDescent="0.25">
      <c r="AU155" s="38"/>
      <c r="AV155" s="38"/>
      <c r="AW155" s="38"/>
      <c r="AX155" s="38"/>
      <c r="AY155" s="38"/>
      <c r="AZ155" s="38"/>
      <c r="BA155" s="38"/>
      <c r="BB155" s="38"/>
      <c r="BC155" s="38"/>
      <c r="BH155" s="38"/>
      <c r="BI155" s="38"/>
      <c r="BK155" s="38"/>
      <c r="BL155" s="38"/>
      <c r="BN155" s="38"/>
    </row>
    <row r="156" spans="47:66" x14ac:dyDescent="0.25">
      <c r="AU156" s="38"/>
      <c r="AV156" s="38"/>
      <c r="AW156" s="38"/>
      <c r="AX156" s="38"/>
      <c r="AY156" s="38"/>
      <c r="AZ156" s="38"/>
      <c r="BA156" s="38"/>
      <c r="BB156" s="38"/>
      <c r="BC156" s="38"/>
      <c r="BH156" s="38"/>
      <c r="BI156" s="38"/>
      <c r="BK156" s="38"/>
      <c r="BL156" s="38"/>
      <c r="BN156" s="38"/>
    </row>
    <row r="157" spans="47:66" x14ac:dyDescent="0.25">
      <c r="AU157" s="38"/>
      <c r="AV157" s="38"/>
      <c r="AW157" s="38"/>
      <c r="AX157" s="38"/>
      <c r="AY157" s="38"/>
      <c r="AZ157" s="38"/>
      <c r="BA157" s="38"/>
      <c r="BB157" s="38"/>
      <c r="BC157" s="38"/>
      <c r="BH157" s="38"/>
      <c r="BI157" s="38"/>
      <c r="BK157" s="38"/>
      <c r="BL157" s="38"/>
      <c r="BN157" s="38"/>
    </row>
    <row r="158" spans="47:66" x14ac:dyDescent="0.25">
      <c r="AU158" s="38"/>
      <c r="AV158" s="38"/>
      <c r="AW158" s="38"/>
      <c r="AX158" s="38"/>
      <c r="AY158" s="38"/>
      <c r="AZ158" s="38"/>
      <c r="BA158" s="38"/>
      <c r="BB158" s="38"/>
      <c r="BC158" s="38"/>
      <c r="BH158" s="38"/>
      <c r="BI158" s="38"/>
      <c r="BK158" s="38"/>
      <c r="BL158" s="38"/>
      <c r="BN158" s="38"/>
    </row>
    <row r="159" spans="47:66" x14ac:dyDescent="0.25">
      <c r="AU159" s="38"/>
      <c r="AV159" s="38"/>
      <c r="AW159" s="38"/>
      <c r="AX159" s="38"/>
      <c r="AY159" s="38"/>
      <c r="AZ159" s="38"/>
      <c r="BA159" s="38"/>
      <c r="BB159" s="38"/>
      <c r="BC159" s="38"/>
      <c r="BH159" s="38"/>
      <c r="BI159" s="38"/>
      <c r="BK159" s="38"/>
      <c r="BL159" s="38"/>
      <c r="BN159" s="38"/>
    </row>
    <row r="160" spans="47:66" x14ac:dyDescent="0.25">
      <c r="AU160" s="38"/>
      <c r="AV160" s="38"/>
      <c r="AW160" s="38"/>
      <c r="AX160" s="38"/>
      <c r="AY160" s="38"/>
      <c r="AZ160" s="38"/>
      <c r="BA160" s="38"/>
      <c r="BB160" s="38"/>
      <c r="BC160" s="38"/>
      <c r="BH160" s="38"/>
      <c r="BI160" s="38"/>
      <c r="BK160" s="38"/>
      <c r="BL160" s="38"/>
      <c r="BN160" s="38"/>
    </row>
    <row r="161" spans="47:66" x14ac:dyDescent="0.25">
      <c r="AU161" s="38"/>
      <c r="AV161" s="38"/>
      <c r="AW161" s="38"/>
      <c r="AX161" s="38"/>
      <c r="AY161" s="38"/>
      <c r="AZ161" s="38"/>
      <c r="BA161" s="38"/>
      <c r="BB161" s="38"/>
      <c r="BC161" s="38"/>
      <c r="BH161" s="38"/>
      <c r="BI161" s="38"/>
      <c r="BK161" s="38"/>
      <c r="BL161" s="38"/>
      <c r="BN161" s="38"/>
    </row>
    <row r="162" spans="47:66" x14ac:dyDescent="0.25">
      <c r="AU162" s="38"/>
      <c r="AV162" s="38"/>
      <c r="AW162" s="38"/>
      <c r="AX162" s="38"/>
      <c r="AY162" s="38"/>
      <c r="AZ162" s="38"/>
      <c r="BA162" s="38"/>
      <c r="BB162" s="38"/>
      <c r="BC162" s="38"/>
      <c r="BH162" s="38"/>
      <c r="BI162" s="38"/>
      <c r="BK162" s="38"/>
      <c r="BL162" s="38"/>
      <c r="BN162" s="38"/>
    </row>
    <row r="163" spans="47:66" x14ac:dyDescent="0.25">
      <c r="AU163" s="38"/>
      <c r="AV163" s="38"/>
      <c r="AW163" s="38"/>
      <c r="AX163" s="38"/>
      <c r="AY163" s="38"/>
      <c r="AZ163" s="38"/>
      <c r="BA163" s="38"/>
      <c r="BB163" s="38"/>
      <c r="BC163" s="38"/>
      <c r="BH163" s="38"/>
      <c r="BI163" s="38"/>
      <c r="BK163" s="38"/>
      <c r="BL163" s="38"/>
      <c r="BN163" s="38"/>
    </row>
    <row r="164" spans="47:66" x14ac:dyDescent="0.25">
      <c r="AU164" s="38"/>
      <c r="AV164" s="38"/>
      <c r="AW164" s="38"/>
      <c r="AX164" s="38"/>
      <c r="AY164" s="38"/>
      <c r="AZ164" s="38"/>
      <c r="BA164" s="38"/>
      <c r="BB164" s="38"/>
      <c r="BC164" s="38"/>
      <c r="BH164" s="38"/>
      <c r="BI164" s="38"/>
      <c r="BK164" s="38"/>
      <c r="BL164" s="38"/>
      <c r="BN164" s="38"/>
    </row>
    <row r="165" spans="47:66" x14ac:dyDescent="0.25">
      <c r="AU165" s="38"/>
      <c r="AV165" s="38"/>
      <c r="AW165" s="38"/>
      <c r="AX165" s="38"/>
      <c r="AY165" s="38"/>
      <c r="AZ165" s="38"/>
      <c r="BA165" s="38"/>
      <c r="BB165" s="38"/>
      <c r="BC165" s="38"/>
      <c r="BH165" s="38"/>
      <c r="BI165" s="38"/>
      <c r="BK165" s="38"/>
      <c r="BL165" s="38"/>
      <c r="BN165" s="38"/>
    </row>
    <row r="166" spans="47:66" x14ac:dyDescent="0.25">
      <c r="AU166" s="38"/>
      <c r="AV166" s="38"/>
      <c r="AW166" s="38"/>
      <c r="AX166" s="38"/>
      <c r="AY166" s="38"/>
      <c r="AZ166" s="38"/>
      <c r="BA166" s="38"/>
      <c r="BB166" s="38"/>
      <c r="BC166" s="38"/>
      <c r="BH166" s="38"/>
      <c r="BI166" s="38"/>
      <c r="BK166" s="38"/>
      <c r="BL166" s="38"/>
      <c r="BN166" s="38"/>
    </row>
    <row r="167" spans="47:66" x14ac:dyDescent="0.25">
      <c r="AU167" s="38"/>
      <c r="AV167" s="38"/>
      <c r="AW167" s="38"/>
      <c r="AX167" s="38"/>
      <c r="AY167" s="38"/>
      <c r="AZ167" s="38"/>
      <c r="BA167" s="38"/>
      <c r="BB167" s="38"/>
      <c r="BC167" s="38"/>
      <c r="BH167" s="38"/>
      <c r="BI167" s="38"/>
      <c r="BK167" s="38"/>
      <c r="BL167" s="38"/>
      <c r="BN167" s="38"/>
    </row>
    <row r="168" spans="47:66" x14ac:dyDescent="0.25">
      <c r="AU168" s="38"/>
      <c r="AV168" s="38"/>
      <c r="AW168" s="38"/>
      <c r="AX168" s="38"/>
      <c r="AY168" s="38"/>
      <c r="AZ168" s="38"/>
      <c r="BA168" s="38"/>
      <c r="BB168" s="38"/>
      <c r="BC168" s="38"/>
      <c r="BH168" s="38"/>
      <c r="BI168" s="38"/>
      <c r="BK168" s="38"/>
      <c r="BL168" s="38"/>
      <c r="BN168" s="38"/>
    </row>
    <row r="169" spans="47:66" x14ac:dyDescent="0.25">
      <c r="AU169" s="38"/>
      <c r="AV169" s="38"/>
      <c r="AW169" s="38"/>
      <c r="AX169" s="38"/>
      <c r="AY169" s="38"/>
      <c r="AZ169" s="38"/>
      <c r="BA169" s="38"/>
      <c r="BB169" s="38"/>
      <c r="BC169" s="38"/>
      <c r="BH169" s="38"/>
      <c r="BI169" s="38"/>
      <c r="BK169" s="38"/>
      <c r="BL169" s="38"/>
      <c r="BN169" s="38"/>
    </row>
    <row r="170" spans="47:66" x14ac:dyDescent="0.25">
      <c r="AU170" s="38"/>
      <c r="AV170" s="38"/>
      <c r="AW170" s="38"/>
      <c r="AX170" s="38"/>
      <c r="AY170" s="38"/>
      <c r="AZ170" s="38"/>
      <c r="BA170" s="38"/>
      <c r="BB170" s="38"/>
      <c r="BC170" s="38"/>
      <c r="BH170" s="38"/>
      <c r="BI170" s="38"/>
      <c r="BK170" s="38"/>
      <c r="BL170" s="38"/>
      <c r="BN170" s="38"/>
    </row>
    <row r="171" spans="47:66" x14ac:dyDescent="0.25">
      <c r="AU171" s="38"/>
      <c r="AV171" s="38"/>
      <c r="AW171" s="38"/>
      <c r="AX171" s="38"/>
      <c r="AY171" s="38"/>
      <c r="AZ171" s="38"/>
      <c r="BA171" s="38"/>
      <c r="BB171" s="38"/>
      <c r="BC171" s="38"/>
      <c r="BH171" s="38"/>
      <c r="BI171" s="38"/>
      <c r="BK171" s="38"/>
      <c r="BL171" s="38"/>
      <c r="BN171" s="38"/>
    </row>
    <row r="172" spans="47:66" x14ac:dyDescent="0.25">
      <c r="AU172" s="38"/>
      <c r="AV172" s="38"/>
      <c r="AW172" s="38"/>
      <c r="AX172" s="38"/>
      <c r="AY172" s="38"/>
      <c r="AZ172" s="38"/>
      <c r="BA172" s="38"/>
      <c r="BB172" s="38"/>
      <c r="BC172" s="38"/>
      <c r="BH172" s="38"/>
      <c r="BI172" s="38"/>
      <c r="BK172" s="38"/>
      <c r="BL172" s="38"/>
      <c r="BN172" s="38"/>
    </row>
    <row r="173" spans="47:66" x14ac:dyDescent="0.25">
      <c r="AU173" s="38"/>
      <c r="AV173" s="38"/>
      <c r="AW173" s="38"/>
      <c r="AX173" s="38"/>
      <c r="AY173" s="38"/>
      <c r="AZ173" s="38"/>
      <c r="BA173" s="38"/>
      <c r="BB173" s="38"/>
      <c r="BC173" s="38"/>
      <c r="BH173" s="38"/>
      <c r="BI173" s="38"/>
      <c r="BK173" s="38"/>
      <c r="BL173" s="38"/>
      <c r="BN173" s="38"/>
    </row>
    <row r="174" spans="47:66" x14ac:dyDescent="0.25">
      <c r="AU174" s="38"/>
      <c r="AV174" s="38"/>
      <c r="AW174" s="38"/>
      <c r="AX174" s="38"/>
      <c r="AY174" s="38"/>
      <c r="AZ174" s="38"/>
      <c r="BA174" s="38"/>
      <c r="BB174" s="38"/>
      <c r="BC174" s="38"/>
      <c r="BH174" s="38"/>
      <c r="BI174" s="38"/>
      <c r="BK174" s="38"/>
      <c r="BL174" s="38"/>
      <c r="BN174" s="38"/>
    </row>
    <row r="175" spans="47:66" x14ac:dyDescent="0.25">
      <c r="AU175" s="38"/>
      <c r="AV175" s="38"/>
      <c r="AW175" s="38"/>
      <c r="AX175" s="38"/>
      <c r="AY175" s="38"/>
      <c r="AZ175" s="38"/>
      <c r="BA175" s="38"/>
      <c r="BB175" s="38"/>
      <c r="BC175" s="38"/>
      <c r="BH175" s="38"/>
      <c r="BI175" s="38"/>
      <c r="BK175" s="38"/>
      <c r="BL175" s="38"/>
      <c r="BN175" s="38"/>
    </row>
    <row r="176" spans="47:66" x14ac:dyDescent="0.25">
      <c r="AU176" s="38"/>
      <c r="AV176" s="38"/>
      <c r="AW176" s="38"/>
      <c r="AX176" s="38"/>
      <c r="AY176" s="38"/>
      <c r="AZ176" s="38"/>
      <c r="BA176" s="38"/>
      <c r="BB176" s="38"/>
      <c r="BC176" s="38"/>
      <c r="BH176" s="38"/>
      <c r="BI176" s="38"/>
      <c r="BK176" s="38"/>
      <c r="BL176" s="38"/>
      <c r="BN176" s="38"/>
    </row>
    <row r="177" spans="47:66" x14ac:dyDescent="0.25">
      <c r="AU177" s="38"/>
      <c r="AV177" s="38"/>
      <c r="AW177" s="38"/>
      <c r="AX177" s="38"/>
      <c r="AY177" s="38"/>
      <c r="AZ177" s="38"/>
      <c r="BA177" s="38"/>
      <c r="BB177" s="38"/>
      <c r="BC177" s="38"/>
      <c r="BH177" s="38"/>
      <c r="BI177" s="38"/>
      <c r="BK177" s="38"/>
      <c r="BL177" s="38"/>
      <c r="BN177" s="38"/>
    </row>
    <row r="178" spans="47:66" x14ac:dyDescent="0.25">
      <c r="AU178" s="38"/>
      <c r="AV178" s="38"/>
      <c r="AW178" s="38"/>
      <c r="AX178" s="38"/>
      <c r="AY178" s="38"/>
      <c r="AZ178" s="38"/>
      <c r="BA178" s="38"/>
      <c r="BB178" s="38"/>
      <c r="BC178" s="38"/>
      <c r="BH178" s="38"/>
      <c r="BI178" s="38"/>
      <c r="BK178" s="38"/>
      <c r="BL178" s="38"/>
      <c r="BN178" s="38"/>
    </row>
    <row r="179" spans="47:66" x14ac:dyDescent="0.25">
      <c r="AU179" s="38"/>
      <c r="AV179" s="38"/>
      <c r="AW179" s="38"/>
      <c r="AX179" s="38"/>
      <c r="AY179" s="38"/>
      <c r="AZ179" s="38"/>
      <c r="BA179" s="38"/>
      <c r="BB179" s="38"/>
      <c r="BC179" s="38"/>
      <c r="BH179" s="38"/>
      <c r="BI179" s="38"/>
      <c r="BK179" s="38"/>
      <c r="BL179" s="38"/>
      <c r="BN179" s="38"/>
    </row>
    <row r="180" spans="47:66" x14ac:dyDescent="0.25">
      <c r="AU180" s="38"/>
      <c r="AV180" s="38"/>
      <c r="AW180" s="38"/>
      <c r="AX180" s="38"/>
      <c r="AY180" s="38"/>
      <c r="AZ180" s="38"/>
      <c r="BA180" s="38"/>
      <c r="BB180" s="38"/>
      <c r="BC180" s="38"/>
      <c r="BH180" s="38"/>
      <c r="BI180" s="38"/>
      <c r="BK180" s="38"/>
      <c r="BL180" s="38"/>
      <c r="BN180" s="38"/>
    </row>
    <row r="181" spans="47:66" x14ac:dyDescent="0.25">
      <c r="AU181" s="38"/>
      <c r="AV181" s="38"/>
      <c r="AW181" s="38"/>
      <c r="AX181" s="38"/>
      <c r="AY181" s="38"/>
      <c r="AZ181" s="38"/>
      <c r="BA181" s="38"/>
      <c r="BB181" s="38"/>
      <c r="BC181" s="38"/>
      <c r="BH181" s="38"/>
      <c r="BI181" s="38"/>
      <c r="BK181" s="38"/>
      <c r="BL181" s="38"/>
      <c r="BN181" s="38"/>
    </row>
    <row r="182" spans="47:66" x14ac:dyDescent="0.25">
      <c r="AU182" s="38"/>
      <c r="AV182" s="38"/>
      <c r="AW182" s="38"/>
      <c r="AX182" s="38"/>
      <c r="AY182" s="38"/>
      <c r="AZ182" s="38"/>
      <c r="BA182" s="38"/>
      <c r="BB182" s="38"/>
      <c r="BC182" s="38"/>
      <c r="BH182" s="38"/>
      <c r="BI182" s="38"/>
      <c r="BK182" s="38"/>
      <c r="BL182" s="38"/>
      <c r="BN182" s="38"/>
    </row>
    <row r="183" spans="47:66" x14ac:dyDescent="0.25">
      <c r="AU183" s="38"/>
      <c r="AV183" s="38"/>
      <c r="AW183" s="38"/>
      <c r="AX183" s="38"/>
      <c r="AY183" s="38"/>
      <c r="AZ183" s="38"/>
      <c r="BA183" s="38"/>
      <c r="BB183" s="38"/>
      <c r="BC183" s="38"/>
      <c r="BH183" s="38"/>
      <c r="BI183" s="38"/>
      <c r="BK183" s="38"/>
      <c r="BL183" s="38"/>
      <c r="BN183" s="38"/>
    </row>
    <row r="184" spans="47:66" x14ac:dyDescent="0.25">
      <c r="AU184" s="38"/>
      <c r="AV184" s="38"/>
      <c r="AW184" s="38"/>
      <c r="AX184" s="38"/>
      <c r="AY184" s="38"/>
      <c r="AZ184" s="38"/>
      <c r="BA184" s="38"/>
      <c r="BB184" s="38"/>
      <c r="BC184" s="38"/>
      <c r="BH184" s="38"/>
      <c r="BI184" s="38"/>
      <c r="BK184" s="38"/>
      <c r="BL184" s="38"/>
      <c r="BN184" s="38"/>
    </row>
    <row r="185" spans="47:66" x14ac:dyDescent="0.25">
      <c r="AU185" s="38"/>
      <c r="AV185" s="38"/>
      <c r="AW185" s="38"/>
      <c r="AX185" s="38"/>
      <c r="AY185" s="38"/>
      <c r="AZ185" s="38"/>
      <c r="BA185" s="38"/>
      <c r="BB185" s="38"/>
      <c r="BC185" s="38"/>
      <c r="BH185" s="38"/>
      <c r="BI185" s="38"/>
      <c r="BK185" s="38"/>
      <c r="BL185" s="38"/>
      <c r="BN185" s="38"/>
    </row>
    <row r="186" spans="47:66" x14ac:dyDescent="0.25">
      <c r="AU186" s="38"/>
      <c r="AV186" s="38"/>
      <c r="AW186" s="38"/>
      <c r="AX186" s="38"/>
      <c r="AY186" s="38"/>
      <c r="AZ186" s="38"/>
      <c r="BA186" s="38"/>
      <c r="BB186" s="38"/>
      <c r="BC186" s="38"/>
      <c r="BH186" s="38"/>
      <c r="BI186" s="38"/>
      <c r="BK186" s="38"/>
      <c r="BL186" s="38"/>
      <c r="BN186" s="38"/>
    </row>
    <row r="187" spans="47:66" x14ac:dyDescent="0.25">
      <c r="AU187" s="38"/>
      <c r="AV187" s="38"/>
      <c r="AW187" s="38"/>
      <c r="AX187" s="38"/>
      <c r="AY187" s="38"/>
      <c r="AZ187" s="38"/>
      <c r="BA187" s="38"/>
      <c r="BB187" s="38"/>
      <c r="BC187" s="38"/>
      <c r="BH187" s="38"/>
      <c r="BI187" s="38"/>
      <c r="BK187" s="38"/>
      <c r="BL187" s="38"/>
      <c r="BN187" s="38"/>
    </row>
    <row r="188" spans="47:66" x14ac:dyDescent="0.25">
      <c r="AU188" s="38"/>
      <c r="AV188" s="38"/>
      <c r="AW188" s="38"/>
      <c r="AX188" s="38"/>
      <c r="AY188" s="38"/>
      <c r="AZ188" s="38"/>
      <c r="BA188" s="38"/>
      <c r="BB188" s="38"/>
      <c r="BC188" s="38"/>
      <c r="BH188" s="38"/>
      <c r="BI188" s="38"/>
      <c r="BK188" s="38"/>
      <c r="BL188" s="38"/>
      <c r="BN188" s="38"/>
    </row>
    <row r="189" spans="47:66" x14ac:dyDescent="0.25">
      <c r="AU189" s="38"/>
      <c r="AV189" s="38"/>
      <c r="AW189" s="38"/>
      <c r="AX189" s="38"/>
      <c r="AY189" s="38"/>
      <c r="AZ189" s="38"/>
      <c r="BA189" s="38"/>
      <c r="BB189" s="38"/>
      <c r="BC189" s="38"/>
      <c r="BH189" s="38"/>
      <c r="BI189" s="38"/>
      <c r="BK189" s="38"/>
      <c r="BL189" s="38"/>
      <c r="BN189" s="38"/>
    </row>
    <row r="190" spans="47:66" x14ac:dyDescent="0.25">
      <c r="AU190" s="38"/>
      <c r="AV190" s="38"/>
      <c r="AW190" s="38"/>
      <c r="AX190" s="38"/>
      <c r="AY190" s="38"/>
      <c r="AZ190" s="38"/>
      <c r="BA190" s="38"/>
      <c r="BB190" s="38"/>
      <c r="BC190" s="38"/>
      <c r="BH190" s="38"/>
      <c r="BI190" s="38"/>
      <c r="BK190" s="38"/>
      <c r="BL190" s="38"/>
      <c r="BN190" s="38"/>
    </row>
    <row r="191" spans="47:66" x14ac:dyDescent="0.25">
      <c r="AU191" s="38"/>
      <c r="AV191" s="38"/>
      <c r="AW191" s="38"/>
      <c r="AX191" s="38"/>
      <c r="AY191" s="38"/>
      <c r="AZ191" s="38"/>
      <c r="BA191" s="38"/>
      <c r="BB191" s="38"/>
      <c r="BC191" s="38"/>
      <c r="BH191" s="38"/>
      <c r="BI191" s="38"/>
      <c r="BK191" s="38"/>
      <c r="BL191" s="38"/>
      <c r="BN191" s="38"/>
    </row>
    <row r="192" spans="47:66" x14ac:dyDescent="0.25">
      <c r="AU192" s="38"/>
      <c r="AV192" s="38"/>
      <c r="AW192" s="38"/>
      <c r="AX192" s="38"/>
      <c r="AY192" s="38"/>
      <c r="AZ192" s="38"/>
      <c r="BA192" s="38"/>
      <c r="BB192" s="38"/>
      <c r="BC192" s="38"/>
      <c r="BH192" s="38"/>
      <c r="BI192" s="38"/>
      <c r="BK192" s="38"/>
      <c r="BL192" s="38"/>
      <c r="BN192" s="38"/>
    </row>
    <row r="193" spans="47:66" x14ac:dyDescent="0.25">
      <c r="AU193" s="38"/>
      <c r="AV193" s="38"/>
      <c r="AW193" s="38"/>
      <c r="AX193" s="38"/>
      <c r="AY193" s="38"/>
      <c r="AZ193" s="38"/>
      <c r="BA193" s="38"/>
      <c r="BB193" s="38"/>
      <c r="BC193" s="38"/>
      <c r="BH193" s="38"/>
      <c r="BI193" s="38"/>
      <c r="BK193" s="38"/>
      <c r="BL193" s="38"/>
      <c r="BN193" s="38"/>
    </row>
    <row r="194" spans="47:66" x14ac:dyDescent="0.25">
      <c r="AU194" s="38"/>
      <c r="AV194" s="38"/>
      <c r="AW194" s="38"/>
      <c r="AX194" s="38"/>
      <c r="AY194" s="38"/>
      <c r="AZ194" s="38"/>
      <c r="BA194" s="38"/>
      <c r="BB194" s="38"/>
      <c r="BC194" s="38"/>
      <c r="BH194" s="38"/>
      <c r="BI194" s="38"/>
      <c r="BK194" s="38"/>
      <c r="BL194" s="38"/>
      <c r="BN194" s="38"/>
    </row>
    <row r="195" spans="47:66" x14ac:dyDescent="0.25">
      <c r="AU195" s="38"/>
      <c r="AV195" s="38"/>
      <c r="AW195" s="38"/>
      <c r="AX195" s="38"/>
      <c r="AY195" s="38"/>
      <c r="AZ195" s="38"/>
      <c r="BA195" s="38"/>
      <c r="BB195" s="38"/>
      <c r="BC195" s="38"/>
      <c r="BH195" s="38"/>
      <c r="BI195" s="38"/>
      <c r="BK195" s="38"/>
      <c r="BL195" s="38"/>
      <c r="BN195" s="38"/>
    </row>
    <row r="196" spans="47:66" x14ac:dyDescent="0.25">
      <c r="AU196" s="38"/>
      <c r="AV196" s="38"/>
      <c r="AW196" s="38"/>
      <c r="AX196" s="38"/>
      <c r="AY196" s="38"/>
      <c r="AZ196" s="38"/>
      <c r="BA196" s="38"/>
      <c r="BB196" s="38"/>
      <c r="BC196" s="38"/>
      <c r="BH196" s="38"/>
      <c r="BI196" s="38"/>
      <c r="BK196" s="38"/>
      <c r="BL196" s="38"/>
      <c r="BN196" s="38"/>
    </row>
    <row r="197" spans="47:66" x14ac:dyDescent="0.25">
      <c r="AU197" s="38"/>
      <c r="AV197" s="38"/>
      <c r="AW197" s="38"/>
      <c r="AX197" s="38"/>
      <c r="AY197" s="38"/>
      <c r="AZ197" s="38"/>
      <c r="BA197" s="38"/>
      <c r="BB197" s="38"/>
      <c r="BC197" s="38"/>
      <c r="BH197" s="38"/>
      <c r="BI197" s="38"/>
      <c r="BK197" s="38"/>
      <c r="BL197" s="38"/>
      <c r="BN197" s="38"/>
    </row>
    <row r="198" spans="47:66" x14ac:dyDescent="0.25">
      <c r="AU198" s="38"/>
      <c r="AV198" s="38"/>
      <c r="AW198" s="38"/>
      <c r="AX198" s="38"/>
      <c r="AY198" s="38"/>
      <c r="AZ198" s="38"/>
      <c r="BA198" s="38"/>
      <c r="BB198" s="38"/>
      <c r="BC198" s="38"/>
      <c r="BH198" s="38"/>
      <c r="BI198" s="38"/>
      <c r="BK198" s="38"/>
      <c r="BL198" s="38"/>
      <c r="BN198" s="38"/>
    </row>
    <row r="199" spans="47:66" x14ac:dyDescent="0.25">
      <c r="AU199" s="38"/>
      <c r="AV199" s="38"/>
      <c r="AW199" s="38"/>
      <c r="AX199" s="38"/>
      <c r="AY199" s="38"/>
      <c r="AZ199" s="38"/>
      <c r="BA199" s="38"/>
      <c r="BB199" s="38"/>
      <c r="BC199" s="38"/>
      <c r="BH199" s="38"/>
      <c r="BI199" s="38"/>
      <c r="BK199" s="38"/>
      <c r="BL199" s="38"/>
      <c r="BN199" s="38"/>
    </row>
    <row r="200" spans="47:66" x14ac:dyDescent="0.25">
      <c r="AU200" s="38"/>
      <c r="AV200" s="38"/>
      <c r="AW200" s="38"/>
      <c r="AX200" s="38"/>
      <c r="AY200" s="38"/>
      <c r="AZ200" s="38"/>
      <c r="BA200" s="38"/>
      <c r="BB200" s="38"/>
      <c r="BC200" s="38"/>
      <c r="BH200" s="38"/>
      <c r="BI200" s="38"/>
      <c r="BK200" s="38"/>
      <c r="BL200" s="38"/>
      <c r="BN200" s="38"/>
    </row>
    <row r="201" spans="47:66" x14ac:dyDescent="0.25">
      <c r="AU201" s="38"/>
      <c r="AV201" s="38"/>
      <c r="AW201" s="38"/>
      <c r="AX201" s="38"/>
      <c r="AY201" s="38"/>
      <c r="AZ201" s="38"/>
      <c r="BA201" s="38"/>
      <c r="BB201" s="38"/>
      <c r="BC201" s="38"/>
      <c r="BH201" s="38"/>
      <c r="BI201" s="38"/>
      <c r="BK201" s="38"/>
      <c r="BL201" s="38"/>
      <c r="BN201" s="38"/>
    </row>
    <row r="202" spans="47:66" x14ac:dyDescent="0.25">
      <c r="AU202" s="38"/>
      <c r="AV202" s="38"/>
      <c r="AW202" s="38"/>
      <c r="AX202" s="38"/>
      <c r="AY202" s="38"/>
      <c r="AZ202" s="38"/>
      <c r="BA202" s="38"/>
      <c r="BB202" s="38"/>
      <c r="BC202" s="38"/>
      <c r="BH202" s="38"/>
      <c r="BI202" s="38"/>
      <c r="BK202" s="38"/>
      <c r="BL202" s="38"/>
      <c r="BN202" s="38"/>
    </row>
    <row r="203" spans="47:66" x14ac:dyDescent="0.25">
      <c r="AU203" s="38"/>
      <c r="AV203" s="38"/>
      <c r="AW203" s="38"/>
      <c r="AX203" s="38"/>
      <c r="AY203" s="38"/>
      <c r="AZ203" s="38"/>
      <c r="BA203" s="38"/>
      <c r="BB203" s="38"/>
      <c r="BC203" s="38"/>
      <c r="BH203" s="38"/>
      <c r="BI203" s="38"/>
      <c r="BK203" s="38"/>
      <c r="BL203" s="38"/>
      <c r="BN203" s="38"/>
    </row>
    <row r="204" spans="47:66" x14ac:dyDescent="0.25">
      <c r="AU204" s="38"/>
      <c r="AV204" s="38"/>
      <c r="AW204" s="38"/>
      <c r="AX204" s="38"/>
      <c r="AY204" s="38"/>
      <c r="AZ204" s="38"/>
      <c r="BA204" s="38"/>
      <c r="BB204" s="38"/>
      <c r="BC204" s="38"/>
      <c r="BH204" s="38"/>
      <c r="BI204" s="38"/>
      <c r="BK204" s="38"/>
      <c r="BL204" s="38"/>
      <c r="BN204" s="38"/>
    </row>
    <row r="205" spans="47:66" x14ac:dyDescent="0.25">
      <c r="AU205" s="38"/>
      <c r="AV205" s="38"/>
      <c r="AW205" s="38"/>
      <c r="AX205" s="38"/>
      <c r="AY205" s="38"/>
      <c r="AZ205" s="38"/>
      <c r="BA205" s="38"/>
      <c r="BB205" s="38"/>
      <c r="BC205" s="38"/>
      <c r="BH205" s="38"/>
      <c r="BI205" s="38"/>
      <c r="BK205" s="38"/>
      <c r="BL205" s="38"/>
      <c r="BN205" s="38"/>
    </row>
    <row r="206" spans="47:66" x14ac:dyDescent="0.25">
      <c r="AU206" s="38"/>
      <c r="AV206" s="38"/>
      <c r="AW206" s="38"/>
      <c r="AX206" s="38"/>
      <c r="AY206" s="38"/>
      <c r="AZ206" s="38"/>
      <c r="BA206" s="38"/>
      <c r="BB206" s="38"/>
      <c r="BC206" s="38"/>
      <c r="BH206" s="38"/>
      <c r="BI206" s="38"/>
      <c r="BK206" s="38"/>
      <c r="BL206" s="38"/>
      <c r="BN206" s="38"/>
    </row>
    <row r="207" spans="47:66" x14ac:dyDescent="0.25">
      <c r="AU207" s="38"/>
      <c r="AV207" s="38"/>
      <c r="AW207" s="38"/>
      <c r="AX207" s="38"/>
      <c r="AY207" s="38"/>
      <c r="AZ207" s="38"/>
      <c r="BA207" s="38"/>
      <c r="BB207" s="38"/>
      <c r="BC207" s="38"/>
      <c r="BH207" s="38"/>
      <c r="BI207" s="38"/>
      <c r="BK207" s="38"/>
      <c r="BL207" s="38"/>
      <c r="BN207" s="38"/>
    </row>
    <row r="208" spans="47:66" x14ac:dyDescent="0.25">
      <c r="AU208" s="38"/>
      <c r="AV208" s="38"/>
      <c r="AW208" s="38"/>
      <c r="AX208" s="38"/>
      <c r="AY208" s="38"/>
      <c r="AZ208" s="38"/>
      <c r="BA208" s="38"/>
      <c r="BB208" s="38"/>
      <c r="BC208" s="38"/>
      <c r="BH208" s="38"/>
      <c r="BI208" s="38"/>
      <c r="BK208" s="38"/>
      <c r="BL208" s="38"/>
      <c r="BN208" s="38"/>
    </row>
    <row r="209" spans="47:66" x14ac:dyDescent="0.25">
      <c r="AU209" s="38"/>
      <c r="AV209" s="38"/>
      <c r="AW209" s="38"/>
      <c r="AX209" s="38"/>
      <c r="AY209" s="38"/>
      <c r="AZ209" s="38"/>
      <c r="BA209" s="38"/>
      <c r="BB209" s="38"/>
      <c r="BC209" s="38"/>
      <c r="BH209" s="38"/>
      <c r="BI209" s="38"/>
      <c r="BK209" s="38"/>
      <c r="BL209" s="38"/>
      <c r="BN209" s="38"/>
    </row>
    <row r="210" spans="47:66" x14ac:dyDescent="0.25">
      <c r="AU210" s="38"/>
      <c r="AV210" s="38"/>
      <c r="AW210" s="38"/>
      <c r="AX210" s="38"/>
      <c r="AY210" s="38"/>
      <c r="AZ210" s="38"/>
      <c r="BA210" s="38"/>
      <c r="BB210" s="38"/>
      <c r="BC210" s="38"/>
      <c r="BH210" s="38"/>
      <c r="BI210" s="38"/>
      <c r="BK210" s="38"/>
      <c r="BL210" s="38"/>
      <c r="BN210" s="38"/>
    </row>
    <row r="211" spans="47:66" x14ac:dyDescent="0.25">
      <c r="AU211" s="38"/>
      <c r="AV211" s="38"/>
      <c r="AW211" s="38"/>
      <c r="AX211" s="38"/>
      <c r="AY211" s="38"/>
      <c r="AZ211" s="38"/>
      <c r="BA211" s="38"/>
      <c r="BB211" s="38"/>
      <c r="BC211" s="38"/>
      <c r="BH211" s="38"/>
      <c r="BI211" s="38"/>
      <c r="BK211" s="38"/>
      <c r="BL211" s="38"/>
      <c r="BN211" s="38"/>
    </row>
    <row r="212" spans="47:66" x14ac:dyDescent="0.25">
      <c r="AU212" s="38"/>
      <c r="AV212" s="38"/>
      <c r="AW212" s="38"/>
      <c r="AX212" s="38"/>
      <c r="AY212" s="38"/>
      <c r="AZ212" s="38"/>
      <c r="BA212" s="38"/>
      <c r="BB212" s="38"/>
      <c r="BC212" s="38"/>
      <c r="BH212" s="38"/>
      <c r="BI212" s="38"/>
      <c r="BK212" s="38"/>
      <c r="BL212" s="38"/>
      <c r="BN212" s="38"/>
    </row>
    <row r="213" spans="47:66" x14ac:dyDescent="0.25">
      <c r="AU213" s="38"/>
      <c r="AV213" s="38"/>
      <c r="AW213" s="38"/>
      <c r="AX213" s="38"/>
      <c r="AY213" s="38"/>
      <c r="AZ213" s="38"/>
      <c r="BA213" s="38"/>
      <c r="BB213" s="38"/>
      <c r="BC213" s="38"/>
      <c r="BH213" s="38"/>
      <c r="BI213" s="38"/>
      <c r="BK213" s="38"/>
      <c r="BL213" s="38"/>
      <c r="BN213" s="38"/>
    </row>
    <row r="214" spans="47:66" x14ac:dyDescent="0.25">
      <c r="AU214" s="38"/>
      <c r="AV214" s="38"/>
      <c r="AW214" s="38"/>
      <c r="AX214" s="38"/>
      <c r="AY214" s="38"/>
      <c r="AZ214" s="38"/>
      <c r="BA214" s="38"/>
      <c r="BB214" s="38"/>
      <c r="BC214" s="38"/>
      <c r="BH214" s="38"/>
      <c r="BI214" s="38"/>
      <c r="BK214" s="38"/>
      <c r="BL214" s="38"/>
      <c r="BN214" s="38"/>
    </row>
    <row r="215" spans="47:66" x14ac:dyDescent="0.25">
      <c r="AU215" s="38"/>
      <c r="AV215" s="38"/>
      <c r="AW215" s="38"/>
      <c r="AX215" s="38"/>
      <c r="AY215" s="38"/>
      <c r="AZ215" s="38"/>
      <c r="BA215" s="38"/>
      <c r="BB215" s="38"/>
      <c r="BC215" s="38"/>
      <c r="BH215" s="38"/>
      <c r="BI215" s="38"/>
      <c r="BK215" s="38"/>
      <c r="BL215" s="38"/>
      <c r="BN215" s="38"/>
    </row>
    <row r="216" spans="47:66" x14ac:dyDescent="0.25">
      <c r="AU216" s="38"/>
      <c r="AV216" s="38"/>
      <c r="AW216" s="38"/>
      <c r="AX216" s="38"/>
      <c r="AY216" s="38"/>
      <c r="AZ216" s="38"/>
      <c r="BA216" s="38"/>
      <c r="BB216" s="38"/>
      <c r="BC216" s="38"/>
      <c r="BH216" s="38"/>
      <c r="BI216" s="38"/>
      <c r="BK216" s="38"/>
      <c r="BL216" s="38"/>
      <c r="BN216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9795-C74F-416C-B06D-4EB5BD1F0958}">
  <dimension ref="B1:AK69"/>
  <sheetViews>
    <sheetView zoomScale="80" zoomScaleNormal="80" workbookViewId="0">
      <selection activeCell="K88" sqref="K88"/>
    </sheetView>
  </sheetViews>
  <sheetFormatPr baseColWidth="10" defaultRowHeight="15" x14ac:dyDescent="0.25"/>
  <cols>
    <col min="12" max="12" width="3.28515625" style="78" customWidth="1"/>
    <col min="25" max="25" width="3.28515625" style="78" customWidth="1"/>
  </cols>
  <sheetData>
    <row r="1" spans="2:37" x14ac:dyDescent="0.25">
      <c r="B1" s="37"/>
      <c r="O1" s="37"/>
      <c r="AB1" s="37"/>
    </row>
    <row r="2" spans="2:37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O2" s="37"/>
      <c r="P2" s="37"/>
      <c r="Q2" s="37"/>
      <c r="R2" s="37"/>
      <c r="S2" s="37"/>
      <c r="T2" s="37"/>
      <c r="U2" s="37"/>
      <c r="V2" s="37"/>
      <c r="W2" s="37"/>
      <c r="X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11" spans="2:37" hidden="1" x14ac:dyDescent="0.25"/>
    <row r="12" spans="2:37" hidden="1" x14ac:dyDescent="0.25"/>
    <row r="13" spans="2:37" hidden="1" x14ac:dyDescent="0.25"/>
    <row r="14" spans="2:37" hidden="1" x14ac:dyDescent="0.25"/>
    <row r="15" spans="2:37" hidden="1" x14ac:dyDescent="0.25"/>
    <row r="16" spans="2:3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2:25" hidden="1" x14ac:dyDescent="0.25"/>
    <row r="66" spans="12:25" hidden="1" x14ac:dyDescent="0.25"/>
    <row r="69" spans="12:25" s="30" customFormat="1" x14ac:dyDescent="0.25">
      <c r="L69" s="78"/>
      <c r="Y69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3230-94AF-4715-8672-E2DCEC4959A1}">
  <dimension ref="B1:AW216"/>
  <sheetViews>
    <sheetView workbookViewId="0">
      <selection sqref="A1:XFD1048576"/>
    </sheetView>
  </sheetViews>
  <sheetFormatPr baseColWidth="10" defaultRowHeight="15" x14ac:dyDescent="0.25"/>
  <cols>
    <col min="12" max="12" width="3.28515625" style="78" customWidth="1"/>
    <col min="25" max="25" width="3.28515625" style="78" customWidth="1"/>
    <col min="38" max="38" width="5" style="78" customWidth="1"/>
  </cols>
  <sheetData>
    <row r="1" spans="2:49" x14ac:dyDescent="0.25">
      <c r="B1" s="37"/>
      <c r="O1" s="37"/>
      <c r="AB1" s="37"/>
    </row>
    <row r="2" spans="2:49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O2" s="37"/>
      <c r="P2" s="37"/>
      <c r="Q2" s="37"/>
      <c r="R2" s="37"/>
      <c r="S2" s="37"/>
      <c r="T2" s="37"/>
      <c r="U2" s="37"/>
      <c r="V2" s="37"/>
      <c r="W2" s="37"/>
      <c r="X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6" spans="2:49" x14ac:dyDescent="0.25">
      <c r="C6" s="38"/>
      <c r="E6" s="38"/>
      <c r="P6" s="38"/>
      <c r="AC6" s="38"/>
      <c r="AE6" s="38"/>
      <c r="AO6" s="38"/>
      <c r="AP6" s="38"/>
      <c r="AQ6" s="38"/>
      <c r="AR6" s="38"/>
      <c r="AS6" s="38"/>
      <c r="AT6" s="38"/>
      <c r="AU6" s="38"/>
      <c r="AV6" s="38"/>
      <c r="AW6" s="38"/>
    </row>
    <row r="7" spans="2:49" x14ac:dyDescent="0.25">
      <c r="C7" s="38"/>
      <c r="E7" s="38"/>
      <c r="P7" s="38"/>
      <c r="AC7" s="38"/>
      <c r="AE7" s="38"/>
      <c r="AO7" s="38"/>
      <c r="AP7" s="38"/>
      <c r="AQ7" s="38"/>
      <c r="AR7" s="38"/>
      <c r="AS7" s="38"/>
      <c r="AT7" s="38"/>
      <c r="AU7" s="38"/>
      <c r="AV7" s="38"/>
      <c r="AW7" s="38"/>
    </row>
    <row r="8" spans="2:49" x14ac:dyDescent="0.25">
      <c r="C8" s="38"/>
      <c r="E8" s="38"/>
      <c r="P8" s="38"/>
      <c r="AC8" s="38"/>
      <c r="AE8" s="38"/>
      <c r="AO8" s="38"/>
      <c r="AP8" s="38"/>
      <c r="AQ8" s="38"/>
      <c r="AR8" s="38"/>
      <c r="AS8" s="38"/>
      <c r="AT8" s="38"/>
      <c r="AU8" s="38"/>
      <c r="AV8" s="38"/>
      <c r="AW8" s="38"/>
    </row>
    <row r="9" spans="2:49" x14ac:dyDescent="0.25">
      <c r="C9" s="38"/>
      <c r="E9" s="38"/>
      <c r="P9" s="38"/>
      <c r="AC9" s="38"/>
      <c r="AE9" s="38"/>
      <c r="AO9" s="38"/>
      <c r="AP9" s="38"/>
      <c r="AQ9" s="38"/>
      <c r="AR9" s="38"/>
      <c r="AS9" s="38"/>
      <c r="AT9" s="38"/>
      <c r="AU9" s="38"/>
      <c r="AV9" s="38"/>
      <c r="AW9" s="38"/>
    </row>
    <row r="10" spans="2:49" x14ac:dyDescent="0.25">
      <c r="C10" s="38"/>
      <c r="E10" s="38"/>
      <c r="P10" s="38"/>
      <c r="AC10" s="38"/>
      <c r="AE10" s="38"/>
      <c r="AO10" s="38"/>
      <c r="AP10" s="38"/>
      <c r="AQ10" s="38"/>
      <c r="AR10" s="38"/>
      <c r="AS10" s="38"/>
      <c r="AT10" s="38"/>
      <c r="AU10" s="38"/>
      <c r="AV10" s="38"/>
      <c r="AW10" s="38"/>
    </row>
    <row r="11" spans="2:49" hidden="1" x14ac:dyDescent="0.25">
      <c r="C11" s="38"/>
      <c r="E11" s="38"/>
      <c r="P11" s="38"/>
      <c r="AC11" s="38"/>
      <c r="AE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2:49" hidden="1" x14ac:dyDescent="0.25">
      <c r="C12" s="38"/>
      <c r="E12" s="38"/>
      <c r="P12" s="38"/>
      <c r="AC12" s="38"/>
      <c r="AE12" s="38"/>
      <c r="AO12" s="38"/>
      <c r="AP12" s="38"/>
      <c r="AQ12" s="38"/>
      <c r="AR12" s="38"/>
      <c r="AS12" s="38"/>
      <c r="AT12" s="38"/>
      <c r="AU12" s="38"/>
      <c r="AV12" s="38"/>
      <c r="AW12" s="38"/>
    </row>
    <row r="13" spans="2:49" hidden="1" x14ac:dyDescent="0.25">
      <c r="C13" s="38"/>
      <c r="E13" s="38"/>
      <c r="P13" s="38"/>
      <c r="AC13" s="38"/>
      <c r="AE13" s="38"/>
      <c r="AO13" s="38"/>
      <c r="AP13" s="38"/>
      <c r="AQ13" s="38"/>
      <c r="AR13" s="38"/>
      <c r="AS13" s="38"/>
      <c r="AT13" s="38"/>
      <c r="AU13" s="38"/>
      <c r="AV13" s="38"/>
      <c r="AW13" s="38"/>
    </row>
    <row r="14" spans="2:49" hidden="1" x14ac:dyDescent="0.25">
      <c r="C14" s="38"/>
      <c r="E14" s="38"/>
      <c r="P14" s="38"/>
      <c r="AC14" s="38"/>
      <c r="AE14" s="38"/>
      <c r="AO14" s="38"/>
      <c r="AP14" s="38"/>
      <c r="AQ14" s="38"/>
      <c r="AR14" s="38"/>
      <c r="AS14" s="38"/>
      <c r="AT14" s="38"/>
      <c r="AU14" s="38"/>
      <c r="AV14" s="38"/>
      <c r="AW14" s="38"/>
    </row>
    <row r="15" spans="2:49" hidden="1" x14ac:dyDescent="0.25">
      <c r="C15" s="38"/>
      <c r="E15" s="38"/>
      <c r="P15" s="38"/>
      <c r="AC15" s="38"/>
      <c r="AE15" s="38"/>
      <c r="AO15" s="38"/>
      <c r="AP15" s="38"/>
      <c r="AQ15" s="38"/>
      <c r="AR15" s="38"/>
      <c r="AS15" s="38"/>
      <c r="AT15" s="38"/>
      <c r="AU15" s="38"/>
      <c r="AV15" s="38"/>
      <c r="AW15" s="38"/>
    </row>
    <row r="16" spans="2:49" hidden="1" x14ac:dyDescent="0.25">
      <c r="C16" s="38"/>
      <c r="E16" s="38"/>
      <c r="P16" s="38"/>
      <c r="AC16" s="38"/>
      <c r="AE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3:49" hidden="1" x14ac:dyDescent="0.25">
      <c r="C17" s="38"/>
      <c r="E17" s="38"/>
      <c r="P17" s="38"/>
      <c r="AC17" s="38"/>
      <c r="AE17" s="38"/>
      <c r="AO17" s="38"/>
      <c r="AP17" s="38"/>
      <c r="AQ17" s="38"/>
      <c r="AR17" s="38"/>
      <c r="AS17" s="38"/>
      <c r="AT17" s="38"/>
      <c r="AU17" s="38"/>
      <c r="AV17" s="38"/>
      <c r="AW17" s="38"/>
    </row>
    <row r="18" spans="3:49" hidden="1" x14ac:dyDescent="0.25">
      <c r="C18" s="38"/>
      <c r="E18" s="38"/>
      <c r="P18" s="38"/>
      <c r="AC18" s="38"/>
      <c r="AE18" s="38"/>
      <c r="AO18" s="38"/>
      <c r="AP18" s="38"/>
      <c r="AQ18" s="38"/>
      <c r="AR18" s="38"/>
      <c r="AS18" s="38"/>
      <c r="AT18" s="38"/>
      <c r="AU18" s="38"/>
      <c r="AV18" s="38"/>
      <c r="AW18" s="38"/>
    </row>
    <row r="19" spans="3:49" hidden="1" x14ac:dyDescent="0.25">
      <c r="C19" s="38"/>
      <c r="E19" s="38"/>
      <c r="P19" s="38"/>
      <c r="AC19" s="38"/>
      <c r="AE19" s="38"/>
      <c r="AO19" s="38"/>
      <c r="AP19" s="38"/>
      <c r="AQ19" s="38"/>
      <c r="AR19" s="38"/>
      <c r="AS19" s="38"/>
      <c r="AT19" s="38"/>
      <c r="AU19" s="38"/>
      <c r="AV19" s="38"/>
      <c r="AW19" s="38"/>
    </row>
    <row r="20" spans="3:49" hidden="1" x14ac:dyDescent="0.25">
      <c r="C20" s="38"/>
      <c r="E20" s="38"/>
      <c r="P20" s="38"/>
      <c r="AC20" s="38"/>
      <c r="AE20" s="38"/>
      <c r="AO20" s="38"/>
      <c r="AP20" s="38"/>
      <c r="AQ20" s="38"/>
      <c r="AR20" s="38"/>
      <c r="AS20" s="38"/>
      <c r="AT20" s="38"/>
      <c r="AU20" s="38"/>
      <c r="AV20" s="38"/>
      <c r="AW20" s="38"/>
    </row>
    <row r="21" spans="3:49" hidden="1" x14ac:dyDescent="0.25">
      <c r="C21" s="38"/>
      <c r="E21" s="38"/>
      <c r="P21" s="38"/>
      <c r="AC21" s="38"/>
      <c r="AE21" s="38"/>
      <c r="AO21" s="38"/>
      <c r="AP21" s="38"/>
      <c r="AQ21" s="38"/>
      <c r="AR21" s="38"/>
      <c r="AS21" s="38"/>
      <c r="AT21" s="38"/>
      <c r="AU21" s="38"/>
      <c r="AV21" s="38"/>
      <c r="AW21" s="38"/>
    </row>
    <row r="22" spans="3:49" hidden="1" x14ac:dyDescent="0.25">
      <c r="C22" s="38"/>
      <c r="E22" s="38"/>
      <c r="P22" s="38"/>
      <c r="AC22" s="38"/>
      <c r="AE22" s="38"/>
      <c r="AO22" s="38"/>
      <c r="AP22" s="38"/>
      <c r="AQ22" s="38"/>
      <c r="AR22" s="38"/>
      <c r="AS22" s="38"/>
      <c r="AT22" s="38"/>
      <c r="AU22" s="38"/>
      <c r="AV22" s="38"/>
      <c r="AW22" s="38"/>
    </row>
    <row r="23" spans="3:49" hidden="1" x14ac:dyDescent="0.25">
      <c r="C23" s="38"/>
      <c r="E23" s="38"/>
      <c r="P23" s="38"/>
      <c r="AC23" s="38"/>
      <c r="AE23" s="38"/>
      <c r="AO23" s="38"/>
      <c r="AP23" s="38"/>
      <c r="AQ23" s="38"/>
      <c r="AR23" s="38"/>
      <c r="AS23" s="38"/>
      <c r="AT23" s="38"/>
      <c r="AU23" s="38"/>
      <c r="AV23" s="38"/>
      <c r="AW23" s="38"/>
    </row>
    <row r="24" spans="3:49" hidden="1" x14ac:dyDescent="0.25">
      <c r="C24" s="38"/>
      <c r="E24" s="38"/>
      <c r="P24" s="38"/>
      <c r="AC24" s="38"/>
      <c r="AE24" s="38"/>
      <c r="AO24" s="38"/>
      <c r="AP24" s="38"/>
      <c r="AQ24" s="38"/>
      <c r="AR24" s="38"/>
      <c r="AS24" s="38"/>
      <c r="AT24" s="38"/>
      <c r="AU24" s="38"/>
      <c r="AV24" s="38"/>
      <c r="AW24" s="38"/>
    </row>
    <row r="25" spans="3:49" hidden="1" x14ac:dyDescent="0.25">
      <c r="C25" s="38"/>
      <c r="E25" s="38"/>
      <c r="P25" s="38"/>
      <c r="AC25" s="38"/>
      <c r="AE25" s="38"/>
      <c r="AO25" s="38"/>
      <c r="AP25" s="38"/>
      <c r="AQ25" s="38"/>
      <c r="AR25" s="38"/>
      <c r="AS25" s="38"/>
      <c r="AT25" s="38"/>
      <c r="AU25" s="38"/>
      <c r="AV25" s="38"/>
      <c r="AW25" s="38"/>
    </row>
    <row r="26" spans="3:49" hidden="1" x14ac:dyDescent="0.25">
      <c r="C26" s="38"/>
      <c r="E26" s="38"/>
      <c r="P26" s="38"/>
      <c r="AC26" s="38"/>
      <c r="AE26" s="38"/>
      <c r="AO26" s="38"/>
      <c r="AP26" s="38"/>
      <c r="AQ26" s="38"/>
      <c r="AR26" s="38"/>
      <c r="AS26" s="38"/>
      <c r="AT26" s="38"/>
      <c r="AU26" s="38"/>
      <c r="AV26" s="38"/>
      <c r="AW26" s="38"/>
    </row>
    <row r="27" spans="3:49" hidden="1" x14ac:dyDescent="0.25">
      <c r="C27" s="38"/>
      <c r="E27" s="38"/>
      <c r="P27" s="38"/>
      <c r="AC27" s="38"/>
      <c r="AE27" s="38"/>
      <c r="AO27" s="38"/>
      <c r="AP27" s="38"/>
      <c r="AQ27" s="38"/>
      <c r="AR27" s="38"/>
      <c r="AS27" s="38"/>
      <c r="AT27" s="38"/>
      <c r="AU27" s="38"/>
      <c r="AV27" s="38"/>
      <c r="AW27" s="38"/>
    </row>
    <row r="28" spans="3:49" hidden="1" x14ac:dyDescent="0.25">
      <c r="C28" s="38"/>
      <c r="E28" s="38"/>
      <c r="P28" s="38"/>
      <c r="AC28" s="38"/>
      <c r="AE28" s="38"/>
      <c r="AO28" s="38"/>
      <c r="AP28" s="38"/>
      <c r="AQ28" s="38"/>
      <c r="AR28" s="38"/>
      <c r="AS28" s="38"/>
      <c r="AT28" s="38"/>
      <c r="AU28" s="38"/>
      <c r="AV28" s="38"/>
      <c r="AW28" s="38"/>
    </row>
    <row r="29" spans="3:49" hidden="1" x14ac:dyDescent="0.25">
      <c r="C29" s="38"/>
      <c r="E29" s="38"/>
      <c r="P29" s="38"/>
      <c r="AC29" s="38"/>
      <c r="AE29" s="38"/>
      <c r="AO29" s="38"/>
      <c r="AP29" s="38"/>
      <c r="AQ29" s="38"/>
      <c r="AR29" s="38"/>
      <c r="AS29" s="38"/>
      <c r="AT29" s="38"/>
      <c r="AU29" s="38"/>
      <c r="AV29" s="38"/>
      <c r="AW29" s="38"/>
    </row>
    <row r="30" spans="3:49" hidden="1" x14ac:dyDescent="0.25">
      <c r="C30" s="38"/>
      <c r="E30" s="38"/>
      <c r="P30" s="38"/>
      <c r="AC30" s="38"/>
      <c r="AE30" s="38"/>
      <c r="AO30" s="38"/>
      <c r="AP30" s="38"/>
      <c r="AQ30" s="38"/>
      <c r="AR30" s="38"/>
      <c r="AS30" s="38"/>
      <c r="AT30" s="38"/>
      <c r="AU30" s="38"/>
      <c r="AV30" s="38"/>
      <c r="AW30" s="38"/>
    </row>
    <row r="31" spans="3:49" hidden="1" x14ac:dyDescent="0.25">
      <c r="C31" s="38"/>
      <c r="E31" s="38"/>
      <c r="P31" s="38"/>
      <c r="AC31" s="38"/>
      <c r="AE31" s="38"/>
      <c r="AO31" s="38"/>
      <c r="AP31" s="38"/>
      <c r="AQ31" s="38"/>
      <c r="AR31" s="38"/>
      <c r="AS31" s="38"/>
      <c r="AT31" s="38"/>
      <c r="AU31" s="38"/>
      <c r="AV31" s="38"/>
      <c r="AW31" s="38"/>
    </row>
    <row r="32" spans="3:49" hidden="1" x14ac:dyDescent="0.25">
      <c r="C32" s="38"/>
      <c r="E32" s="38"/>
      <c r="P32" s="38"/>
      <c r="AC32" s="38"/>
      <c r="AE32" s="38"/>
      <c r="AO32" s="38"/>
      <c r="AP32" s="38"/>
      <c r="AQ32" s="38"/>
      <c r="AR32" s="38"/>
      <c r="AS32" s="38"/>
      <c r="AT32" s="38"/>
      <c r="AU32" s="38"/>
      <c r="AV32" s="38"/>
      <c r="AW32" s="38"/>
    </row>
    <row r="33" spans="3:49" hidden="1" x14ac:dyDescent="0.25">
      <c r="C33" s="38"/>
      <c r="E33" s="38"/>
      <c r="P33" s="38"/>
      <c r="AC33" s="38"/>
      <c r="AE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3:49" hidden="1" x14ac:dyDescent="0.25">
      <c r="C34" s="38"/>
      <c r="E34" s="38"/>
      <c r="P34" s="38"/>
      <c r="AC34" s="38"/>
      <c r="AE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3:49" hidden="1" x14ac:dyDescent="0.25">
      <c r="C35" s="38"/>
      <c r="E35" s="38"/>
      <c r="P35" s="38"/>
      <c r="AC35" s="38"/>
      <c r="AE35" s="38"/>
      <c r="AO35" s="38"/>
      <c r="AP35" s="38"/>
      <c r="AQ35" s="38"/>
      <c r="AR35" s="38"/>
      <c r="AS35" s="38"/>
      <c r="AT35" s="38"/>
      <c r="AU35" s="38"/>
      <c r="AV35" s="38"/>
      <c r="AW35" s="38"/>
    </row>
    <row r="36" spans="3:49" hidden="1" x14ac:dyDescent="0.25">
      <c r="C36" s="38"/>
      <c r="E36" s="38"/>
      <c r="P36" s="38"/>
      <c r="AC36" s="38"/>
      <c r="AE36" s="38"/>
      <c r="AO36" s="38"/>
      <c r="AP36" s="38"/>
      <c r="AQ36" s="38"/>
      <c r="AR36" s="38"/>
      <c r="AS36" s="38"/>
      <c r="AT36" s="38"/>
      <c r="AU36" s="38"/>
      <c r="AV36" s="38"/>
      <c r="AW36" s="38"/>
    </row>
    <row r="37" spans="3:49" hidden="1" x14ac:dyDescent="0.25">
      <c r="C37" s="38"/>
      <c r="E37" s="38"/>
      <c r="P37" s="38"/>
      <c r="AC37" s="38"/>
      <c r="AE37" s="38"/>
      <c r="AO37" s="38"/>
      <c r="AP37" s="38"/>
      <c r="AQ37" s="38"/>
      <c r="AR37" s="38"/>
      <c r="AS37" s="38"/>
      <c r="AT37" s="38"/>
      <c r="AU37" s="38"/>
      <c r="AV37" s="38"/>
      <c r="AW37" s="38"/>
    </row>
    <row r="38" spans="3:49" hidden="1" x14ac:dyDescent="0.25">
      <c r="C38" s="38"/>
      <c r="E38" s="38"/>
      <c r="P38" s="38"/>
      <c r="AC38" s="38"/>
      <c r="AE38" s="38"/>
      <c r="AO38" s="38"/>
      <c r="AP38" s="38"/>
      <c r="AQ38" s="38"/>
      <c r="AR38" s="38"/>
      <c r="AS38" s="38"/>
      <c r="AT38" s="38"/>
      <c r="AU38" s="38"/>
      <c r="AV38" s="38"/>
      <c r="AW38" s="38"/>
    </row>
    <row r="39" spans="3:49" hidden="1" x14ac:dyDescent="0.25">
      <c r="C39" s="38"/>
      <c r="E39" s="38"/>
      <c r="P39" s="38"/>
      <c r="AC39" s="38"/>
      <c r="AE39" s="38"/>
      <c r="AO39" s="38"/>
      <c r="AP39" s="38"/>
      <c r="AQ39" s="38"/>
      <c r="AR39" s="38"/>
      <c r="AS39" s="38"/>
      <c r="AT39" s="38"/>
      <c r="AU39" s="38"/>
      <c r="AV39" s="38"/>
      <c r="AW39" s="38"/>
    </row>
    <row r="40" spans="3:49" hidden="1" x14ac:dyDescent="0.25">
      <c r="C40" s="38"/>
      <c r="E40" s="38"/>
      <c r="P40" s="38"/>
      <c r="AC40" s="38"/>
      <c r="AE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3:49" hidden="1" x14ac:dyDescent="0.25">
      <c r="C41" s="38"/>
      <c r="E41" s="38"/>
      <c r="P41" s="38"/>
      <c r="AC41" s="38"/>
      <c r="AE41" s="38"/>
      <c r="AO41" s="38"/>
      <c r="AP41" s="38"/>
      <c r="AQ41" s="38"/>
      <c r="AR41" s="38"/>
      <c r="AS41" s="38"/>
      <c r="AT41" s="38"/>
      <c r="AU41" s="38"/>
      <c r="AV41" s="38"/>
      <c r="AW41" s="38"/>
    </row>
    <row r="42" spans="3:49" hidden="1" x14ac:dyDescent="0.25">
      <c r="C42" s="38"/>
      <c r="E42" s="38"/>
      <c r="P42" s="38"/>
      <c r="AC42" s="38"/>
      <c r="AE42" s="38"/>
      <c r="AO42" s="38"/>
      <c r="AP42" s="38"/>
      <c r="AQ42" s="38"/>
      <c r="AR42" s="38"/>
      <c r="AS42" s="38"/>
      <c r="AT42" s="38"/>
      <c r="AU42" s="38"/>
      <c r="AV42" s="38"/>
      <c r="AW42" s="38"/>
    </row>
    <row r="43" spans="3:49" hidden="1" x14ac:dyDescent="0.25">
      <c r="C43" s="38"/>
      <c r="E43" s="38"/>
      <c r="P43" s="38"/>
      <c r="AC43" s="38"/>
      <c r="AE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3:49" hidden="1" x14ac:dyDescent="0.25">
      <c r="C44" s="38"/>
      <c r="E44" s="38"/>
      <c r="P44" s="38"/>
      <c r="AC44" s="38"/>
      <c r="AE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3:49" hidden="1" x14ac:dyDescent="0.25">
      <c r="C45" s="38"/>
      <c r="E45" s="38"/>
      <c r="P45" s="38"/>
      <c r="AC45" s="38"/>
      <c r="AE45" s="38"/>
      <c r="AO45" s="38"/>
      <c r="AP45" s="38"/>
      <c r="AQ45" s="38"/>
      <c r="AR45" s="38"/>
      <c r="AS45" s="38"/>
      <c r="AT45" s="38"/>
      <c r="AU45" s="38"/>
      <c r="AV45" s="38"/>
      <c r="AW45" s="38"/>
    </row>
    <row r="46" spans="3:49" hidden="1" x14ac:dyDescent="0.25">
      <c r="C46" s="38"/>
      <c r="E46" s="38"/>
      <c r="P46" s="38"/>
      <c r="AC46" s="38"/>
      <c r="AE46" s="38"/>
      <c r="AO46" s="38"/>
      <c r="AP46" s="38"/>
      <c r="AQ46" s="38"/>
      <c r="AR46" s="38"/>
      <c r="AS46" s="38"/>
      <c r="AT46" s="38"/>
      <c r="AU46" s="38"/>
      <c r="AV46" s="38"/>
      <c r="AW46" s="38"/>
    </row>
    <row r="47" spans="3:49" hidden="1" x14ac:dyDescent="0.25">
      <c r="C47" s="38"/>
      <c r="E47" s="38"/>
      <c r="P47" s="38"/>
      <c r="AC47" s="38"/>
      <c r="AE47" s="38"/>
      <c r="AO47" s="38"/>
      <c r="AP47" s="38"/>
      <c r="AQ47" s="38"/>
      <c r="AR47" s="38"/>
      <c r="AS47" s="38"/>
      <c r="AT47" s="38"/>
      <c r="AU47" s="38"/>
      <c r="AV47" s="38"/>
      <c r="AW47" s="38"/>
    </row>
    <row r="48" spans="3:49" hidden="1" x14ac:dyDescent="0.25">
      <c r="C48" s="38"/>
      <c r="E48" s="38"/>
      <c r="P48" s="38"/>
      <c r="AC48" s="38"/>
      <c r="AE48" s="38"/>
      <c r="AO48" s="38"/>
      <c r="AP48" s="38"/>
      <c r="AQ48" s="38"/>
      <c r="AR48" s="38"/>
      <c r="AS48" s="38"/>
      <c r="AT48" s="38"/>
      <c r="AU48" s="38"/>
      <c r="AV48" s="38"/>
      <c r="AW48" s="38"/>
    </row>
    <row r="49" spans="3:49" hidden="1" x14ac:dyDescent="0.25">
      <c r="C49" s="38"/>
      <c r="E49" s="38"/>
      <c r="P49" s="38"/>
      <c r="AC49" s="38"/>
      <c r="AE49" s="38"/>
      <c r="AO49" s="38"/>
      <c r="AP49" s="38"/>
      <c r="AQ49" s="38"/>
      <c r="AR49" s="38"/>
      <c r="AS49" s="38"/>
      <c r="AT49" s="38"/>
      <c r="AU49" s="38"/>
      <c r="AV49" s="38"/>
      <c r="AW49" s="38"/>
    </row>
    <row r="50" spans="3:49" hidden="1" x14ac:dyDescent="0.25">
      <c r="C50" s="38"/>
      <c r="E50" s="38"/>
      <c r="P50" s="38"/>
      <c r="AC50" s="38"/>
      <c r="AE50" s="38"/>
      <c r="AO50" s="38"/>
      <c r="AP50" s="38"/>
      <c r="AQ50" s="38"/>
      <c r="AR50" s="38"/>
      <c r="AS50" s="38"/>
      <c r="AT50" s="38"/>
      <c r="AU50" s="38"/>
      <c r="AV50" s="38"/>
      <c r="AW50" s="38"/>
    </row>
    <row r="51" spans="3:49" hidden="1" x14ac:dyDescent="0.25">
      <c r="C51" s="38"/>
      <c r="E51" s="38"/>
      <c r="P51" s="38"/>
      <c r="AC51" s="38"/>
      <c r="AE51" s="38"/>
      <c r="AO51" s="38"/>
      <c r="AP51" s="38"/>
      <c r="AQ51" s="38"/>
      <c r="AR51" s="38"/>
      <c r="AS51" s="38"/>
      <c r="AT51" s="38"/>
      <c r="AU51" s="38"/>
      <c r="AV51" s="38"/>
      <c r="AW51" s="38"/>
    </row>
    <row r="52" spans="3:49" hidden="1" x14ac:dyDescent="0.25">
      <c r="C52" s="38"/>
      <c r="E52" s="38"/>
      <c r="P52" s="38"/>
      <c r="AC52" s="38"/>
      <c r="AE52" s="38"/>
      <c r="AO52" s="38"/>
      <c r="AP52" s="38"/>
      <c r="AQ52" s="38"/>
      <c r="AR52" s="38"/>
      <c r="AS52" s="38"/>
      <c r="AT52" s="38"/>
      <c r="AU52" s="38"/>
      <c r="AV52" s="38"/>
      <c r="AW52" s="38"/>
    </row>
    <row r="53" spans="3:49" hidden="1" x14ac:dyDescent="0.25">
      <c r="C53" s="38"/>
      <c r="E53" s="38"/>
      <c r="P53" s="38"/>
      <c r="AC53" s="38"/>
      <c r="AE53" s="38"/>
      <c r="AO53" s="38"/>
      <c r="AP53" s="38"/>
      <c r="AQ53" s="38"/>
      <c r="AR53" s="38"/>
      <c r="AS53" s="38"/>
      <c r="AT53" s="38"/>
      <c r="AU53" s="38"/>
      <c r="AV53" s="38"/>
      <c r="AW53" s="38"/>
    </row>
    <row r="54" spans="3:49" hidden="1" x14ac:dyDescent="0.25">
      <c r="C54" s="38"/>
      <c r="E54" s="38"/>
      <c r="P54" s="38"/>
      <c r="AC54" s="38"/>
      <c r="AE54" s="38"/>
      <c r="AO54" s="38"/>
      <c r="AP54" s="38"/>
      <c r="AQ54" s="38"/>
      <c r="AR54" s="38"/>
      <c r="AS54" s="38"/>
      <c r="AT54" s="38"/>
      <c r="AU54" s="38"/>
      <c r="AV54" s="38"/>
      <c r="AW54" s="38"/>
    </row>
    <row r="55" spans="3:49" hidden="1" x14ac:dyDescent="0.25">
      <c r="C55" s="38"/>
      <c r="E55" s="38"/>
      <c r="P55" s="38"/>
      <c r="AC55" s="38"/>
      <c r="AE55" s="38"/>
      <c r="AO55" s="38"/>
      <c r="AP55" s="38"/>
      <c r="AQ55" s="38"/>
      <c r="AR55" s="38"/>
      <c r="AS55" s="38"/>
      <c r="AT55" s="38"/>
      <c r="AU55" s="38"/>
      <c r="AV55" s="38"/>
      <c r="AW55" s="38"/>
    </row>
    <row r="56" spans="3:49" hidden="1" x14ac:dyDescent="0.25">
      <c r="C56" s="38"/>
      <c r="E56" s="38"/>
      <c r="P56" s="38"/>
      <c r="AC56" s="38"/>
      <c r="AE56" s="38"/>
      <c r="AO56" s="38"/>
      <c r="AP56" s="38"/>
      <c r="AQ56" s="38"/>
      <c r="AR56" s="38"/>
      <c r="AS56" s="38"/>
      <c r="AT56" s="38"/>
      <c r="AU56" s="38"/>
      <c r="AV56" s="38"/>
      <c r="AW56" s="38"/>
    </row>
    <row r="57" spans="3:49" hidden="1" x14ac:dyDescent="0.25">
      <c r="C57" s="38"/>
      <c r="E57" s="38"/>
      <c r="P57" s="38"/>
      <c r="AC57" s="38"/>
      <c r="AE57" s="38"/>
      <c r="AO57" s="38"/>
      <c r="AP57" s="38"/>
      <c r="AQ57" s="38"/>
      <c r="AR57" s="38"/>
      <c r="AS57" s="38"/>
      <c r="AT57" s="38"/>
      <c r="AU57" s="38"/>
      <c r="AV57" s="38"/>
      <c r="AW57" s="38"/>
    </row>
    <row r="58" spans="3:49" hidden="1" x14ac:dyDescent="0.25">
      <c r="C58" s="38"/>
      <c r="E58" s="38"/>
      <c r="P58" s="38"/>
      <c r="AC58" s="38"/>
      <c r="AE58" s="38"/>
      <c r="AO58" s="38"/>
      <c r="AP58" s="38"/>
      <c r="AQ58" s="38"/>
      <c r="AR58" s="38"/>
      <c r="AS58" s="38"/>
      <c r="AT58" s="38"/>
      <c r="AU58" s="38"/>
      <c r="AV58" s="38"/>
      <c r="AW58" s="38"/>
    </row>
    <row r="59" spans="3:49" hidden="1" x14ac:dyDescent="0.25">
      <c r="C59" s="38"/>
      <c r="E59" s="38"/>
      <c r="P59" s="38"/>
      <c r="AC59" s="38"/>
      <c r="AE59" s="38"/>
      <c r="AO59" s="38"/>
      <c r="AP59" s="38"/>
      <c r="AQ59" s="38"/>
      <c r="AR59" s="38"/>
      <c r="AS59" s="38"/>
      <c r="AT59" s="38"/>
      <c r="AU59" s="38"/>
      <c r="AV59" s="38"/>
      <c r="AW59" s="38"/>
    </row>
    <row r="60" spans="3:49" hidden="1" x14ac:dyDescent="0.25">
      <c r="C60" s="38"/>
      <c r="E60" s="38"/>
      <c r="P60" s="38"/>
      <c r="AC60" s="38"/>
      <c r="AE60" s="38"/>
      <c r="AO60" s="38"/>
      <c r="AP60" s="38"/>
      <c r="AQ60" s="38"/>
      <c r="AR60" s="38"/>
      <c r="AS60" s="38"/>
      <c r="AT60" s="38"/>
      <c r="AU60" s="38"/>
      <c r="AV60" s="38"/>
      <c r="AW60" s="38"/>
    </row>
    <row r="61" spans="3:49" x14ac:dyDescent="0.25">
      <c r="C61" s="38"/>
      <c r="E61" s="38"/>
      <c r="P61" s="38"/>
      <c r="AC61" s="38"/>
      <c r="AE61" s="38"/>
      <c r="AO61" s="38"/>
      <c r="AP61" s="38"/>
      <c r="AQ61" s="38"/>
      <c r="AR61" s="38"/>
      <c r="AS61" s="38"/>
      <c r="AT61" s="38"/>
      <c r="AU61" s="38"/>
      <c r="AV61" s="38"/>
      <c r="AW61" s="38"/>
    </row>
    <row r="62" spans="3:49" x14ac:dyDescent="0.25">
      <c r="C62" s="38"/>
      <c r="E62" s="38"/>
      <c r="P62" s="38"/>
      <c r="AC62" s="38"/>
      <c r="AE62" s="38"/>
      <c r="AO62" s="38"/>
      <c r="AP62" s="38"/>
      <c r="AQ62" s="38"/>
      <c r="AR62" s="38"/>
      <c r="AS62" s="38"/>
      <c r="AT62" s="38"/>
      <c r="AU62" s="38"/>
      <c r="AV62" s="38"/>
      <c r="AW62" s="38"/>
    </row>
    <row r="63" spans="3:49" x14ac:dyDescent="0.25">
      <c r="C63" s="38"/>
      <c r="E63" s="38"/>
      <c r="P63" s="38"/>
      <c r="AC63" s="38"/>
      <c r="AE63" s="38"/>
      <c r="AO63" s="38"/>
      <c r="AP63" s="38"/>
      <c r="AQ63" s="38"/>
      <c r="AR63" s="38"/>
      <c r="AS63" s="38"/>
      <c r="AT63" s="38"/>
      <c r="AU63" s="38"/>
      <c r="AV63" s="38"/>
      <c r="AW63" s="38"/>
    </row>
    <row r="64" spans="3:49" x14ac:dyDescent="0.25">
      <c r="C64" s="38"/>
      <c r="E64" s="38"/>
      <c r="P64" s="38"/>
      <c r="AC64" s="38"/>
      <c r="AE64" s="38"/>
      <c r="AO64" s="38"/>
      <c r="AP64" s="38"/>
      <c r="AQ64" s="38"/>
      <c r="AR64" s="38"/>
      <c r="AS64" s="38"/>
      <c r="AT64" s="38"/>
      <c r="AU64" s="38"/>
      <c r="AV64" s="38"/>
      <c r="AW64" s="38"/>
    </row>
    <row r="65" spans="3:49" x14ac:dyDescent="0.25">
      <c r="C65" s="38"/>
      <c r="E65" s="38"/>
      <c r="P65" s="38"/>
      <c r="AC65" s="38"/>
      <c r="AE65" s="38"/>
      <c r="AO65" s="38"/>
      <c r="AP65" s="38"/>
      <c r="AQ65" s="38"/>
      <c r="AR65" s="38"/>
      <c r="AS65" s="38"/>
      <c r="AT65" s="38"/>
      <c r="AU65" s="38"/>
      <c r="AV65" s="38"/>
      <c r="AW65" s="38"/>
    </row>
    <row r="66" spans="3:49" x14ac:dyDescent="0.25">
      <c r="C66" s="38"/>
      <c r="E66" s="38"/>
      <c r="P66" s="38"/>
      <c r="AC66" s="38"/>
      <c r="AE66" s="38"/>
      <c r="AO66" s="38"/>
      <c r="AP66" s="38"/>
      <c r="AQ66" s="38"/>
      <c r="AR66" s="38"/>
      <c r="AS66" s="38"/>
      <c r="AT66" s="38"/>
      <c r="AU66" s="38"/>
      <c r="AV66" s="38"/>
      <c r="AW66" s="38"/>
    </row>
    <row r="67" spans="3:49" x14ac:dyDescent="0.25">
      <c r="C67" s="38"/>
      <c r="E67" s="38"/>
      <c r="P67" s="38"/>
      <c r="AC67" s="38"/>
      <c r="AE67" s="38"/>
      <c r="AO67" s="38"/>
      <c r="AP67" s="38"/>
      <c r="AQ67" s="38"/>
      <c r="AR67" s="38"/>
      <c r="AS67" s="38"/>
      <c r="AT67" s="38"/>
      <c r="AU67" s="38"/>
      <c r="AV67" s="38"/>
      <c r="AW67" s="38"/>
    </row>
    <row r="68" spans="3:49" x14ac:dyDescent="0.25">
      <c r="C68" s="38"/>
      <c r="E68" s="38"/>
      <c r="P68" s="38"/>
      <c r="AC68" s="38"/>
      <c r="AE68" s="38"/>
      <c r="AO68" s="38"/>
      <c r="AP68" s="38"/>
      <c r="AQ68" s="38"/>
      <c r="AR68" s="38"/>
      <c r="AS68" s="38"/>
      <c r="AT68" s="38"/>
      <c r="AU68" s="38"/>
      <c r="AV68" s="38"/>
      <c r="AW68" s="38"/>
    </row>
    <row r="69" spans="3:49" s="30" customFormat="1" x14ac:dyDescent="0.25">
      <c r="C69" s="79"/>
      <c r="E69" s="79"/>
      <c r="P69" s="79"/>
      <c r="AC69" s="79"/>
      <c r="AE69" s="79"/>
      <c r="AO69" s="79"/>
      <c r="AP69" s="79"/>
      <c r="AQ69" s="79"/>
      <c r="AR69" s="79"/>
      <c r="AS69" s="79"/>
      <c r="AT69" s="79"/>
      <c r="AU69" s="79"/>
      <c r="AV69" s="79"/>
      <c r="AW69" s="79"/>
    </row>
    <row r="70" spans="3:49" x14ac:dyDescent="0.25">
      <c r="C70" s="38"/>
      <c r="E70" s="38"/>
      <c r="P70" s="38"/>
      <c r="AC70" s="38"/>
      <c r="AE70" s="38"/>
      <c r="AO70" s="38"/>
      <c r="AP70" s="38"/>
      <c r="AQ70" s="38"/>
      <c r="AR70" s="38"/>
      <c r="AS70" s="38"/>
      <c r="AT70" s="38"/>
      <c r="AU70" s="38"/>
      <c r="AV70" s="38"/>
      <c r="AW70" s="38"/>
    </row>
    <row r="71" spans="3:49" x14ac:dyDescent="0.25">
      <c r="C71" s="38"/>
      <c r="E71" s="38"/>
      <c r="P71" s="38"/>
      <c r="AC71" s="38"/>
      <c r="AE71" s="38"/>
      <c r="AO71" s="38"/>
      <c r="AP71" s="38"/>
      <c r="AQ71" s="38"/>
      <c r="AR71" s="38"/>
      <c r="AS71" s="38"/>
      <c r="AT71" s="38"/>
      <c r="AU71" s="38"/>
      <c r="AV71" s="38"/>
      <c r="AW71" s="38"/>
    </row>
    <row r="72" spans="3:49" x14ac:dyDescent="0.25">
      <c r="C72" s="38"/>
      <c r="E72" s="38"/>
      <c r="P72" s="38"/>
      <c r="AC72" s="38"/>
      <c r="AE72" s="38"/>
      <c r="AO72" s="38"/>
      <c r="AP72" s="38"/>
      <c r="AQ72" s="38"/>
      <c r="AR72" s="38"/>
      <c r="AS72" s="38"/>
      <c r="AT72" s="38"/>
      <c r="AU72" s="38"/>
      <c r="AV72" s="38"/>
      <c r="AW72" s="38"/>
    </row>
    <row r="73" spans="3:49" x14ac:dyDescent="0.25">
      <c r="C73" s="38"/>
      <c r="E73" s="38"/>
      <c r="P73" s="38"/>
      <c r="AC73" s="38"/>
      <c r="AE73" s="38"/>
      <c r="AO73" s="38"/>
      <c r="AP73" s="38"/>
      <c r="AQ73" s="38"/>
      <c r="AR73" s="38"/>
      <c r="AS73" s="38"/>
      <c r="AT73" s="38"/>
      <c r="AU73" s="38"/>
      <c r="AV73" s="38"/>
      <c r="AW73" s="38"/>
    </row>
    <row r="74" spans="3:49" x14ac:dyDescent="0.25">
      <c r="C74" s="38"/>
      <c r="E74" s="38"/>
      <c r="P74" s="38"/>
      <c r="AC74" s="38"/>
      <c r="AE74" s="38"/>
      <c r="AO74" s="38"/>
      <c r="AP74" s="38"/>
      <c r="AQ74" s="38"/>
      <c r="AR74" s="38"/>
      <c r="AS74" s="38"/>
      <c r="AT74" s="38"/>
      <c r="AU74" s="38"/>
      <c r="AV74" s="38"/>
      <c r="AW74" s="38"/>
    </row>
    <row r="75" spans="3:49" x14ac:dyDescent="0.25">
      <c r="C75" s="38"/>
      <c r="E75" s="38"/>
      <c r="P75" s="38"/>
      <c r="AC75" s="38"/>
      <c r="AE75" s="38"/>
      <c r="AO75" s="38"/>
      <c r="AP75" s="38"/>
      <c r="AQ75" s="38"/>
      <c r="AR75" s="38"/>
      <c r="AS75" s="38"/>
      <c r="AT75" s="38"/>
      <c r="AU75" s="38"/>
      <c r="AV75" s="38"/>
      <c r="AW75" s="38"/>
    </row>
    <row r="76" spans="3:49" x14ac:dyDescent="0.25">
      <c r="C76" s="38"/>
      <c r="E76" s="38"/>
      <c r="P76" s="38"/>
      <c r="AC76" s="38"/>
      <c r="AE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3:49" x14ac:dyDescent="0.25">
      <c r="C77" s="38"/>
      <c r="E77" s="38"/>
      <c r="P77" s="38"/>
      <c r="AC77" s="38"/>
      <c r="AE77" s="38"/>
      <c r="AO77" s="38"/>
      <c r="AP77" s="38"/>
      <c r="AQ77" s="38"/>
      <c r="AR77" s="38"/>
      <c r="AS77" s="38"/>
      <c r="AT77" s="38"/>
      <c r="AU77" s="38"/>
      <c r="AV77" s="38"/>
      <c r="AW77" s="38"/>
    </row>
    <row r="78" spans="3:49" x14ac:dyDescent="0.25">
      <c r="C78" s="38"/>
      <c r="E78" s="38"/>
      <c r="P78" s="38"/>
      <c r="AC78" s="38"/>
      <c r="AE78" s="38"/>
      <c r="AO78" s="38"/>
      <c r="AP78" s="38"/>
      <c r="AQ78" s="38"/>
      <c r="AR78" s="38"/>
      <c r="AS78" s="38"/>
      <c r="AT78" s="38"/>
      <c r="AU78" s="38"/>
      <c r="AV78" s="38"/>
      <c r="AW78" s="38"/>
    </row>
    <row r="79" spans="3:49" x14ac:dyDescent="0.25">
      <c r="C79" s="38"/>
      <c r="E79" s="38"/>
      <c r="P79" s="38"/>
      <c r="AC79" s="38"/>
      <c r="AE79" s="38"/>
      <c r="AO79" s="38"/>
      <c r="AP79" s="38"/>
      <c r="AQ79" s="38"/>
      <c r="AR79" s="38"/>
      <c r="AS79" s="38"/>
      <c r="AT79" s="38"/>
      <c r="AU79" s="38"/>
      <c r="AV79" s="38"/>
      <c r="AW79" s="38"/>
    </row>
    <row r="80" spans="3:49" x14ac:dyDescent="0.25">
      <c r="C80" s="38"/>
      <c r="E80" s="38"/>
      <c r="P80" s="38"/>
      <c r="AC80" s="38"/>
      <c r="AE80" s="38"/>
      <c r="AO80" s="38"/>
      <c r="AP80" s="38"/>
      <c r="AQ80" s="38"/>
      <c r="AR80" s="38"/>
      <c r="AS80" s="38"/>
      <c r="AT80" s="38"/>
      <c r="AU80" s="38"/>
      <c r="AV80" s="38"/>
      <c r="AW80" s="38"/>
    </row>
    <row r="81" spans="3:49" x14ac:dyDescent="0.25">
      <c r="C81" s="38"/>
      <c r="E81" s="38"/>
      <c r="P81" s="38"/>
      <c r="AC81" s="38"/>
      <c r="AE81" s="38"/>
      <c r="AO81" s="38"/>
      <c r="AP81" s="38"/>
      <c r="AQ81" s="38"/>
      <c r="AR81" s="38"/>
      <c r="AS81" s="38"/>
      <c r="AT81" s="38"/>
      <c r="AU81" s="38"/>
      <c r="AV81" s="38"/>
      <c r="AW81" s="38"/>
    </row>
    <row r="82" spans="3:49" x14ac:dyDescent="0.25">
      <c r="C82" s="38"/>
      <c r="E82" s="38"/>
      <c r="P82" s="38"/>
      <c r="AC82" s="38"/>
      <c r="AE82" s="38"/>
      <c r="AO82" s="38"/>
      <c r="AP82" s="38"/>
      <c r="AQ82" s="38"/>
      <c r="AR82" s="38"/>
      <c r="AS82" s="38"/>
      <c r="AT82" s="38"/>
      <c r="AU82" s="38"/>
      <c r="AV82" s="38"/>
      <c r="AW82" s="38"/>
    </row>
    <row r="83" spans="3:49" x14ac:dyDescent="0.25">
      <c r="C83" s="38"/>
      <c r="E83" s="38"/>
      <c r="P83" s="38"/>
      <c r="AC83" s="38"/>
      <c r="AE83" s="38"/>
      <c r="AO83" s="38"/>
      <c r="AP83" s="38"/>
      <c r="AQ83" s="38"/>
      <c r="AR83" s="38"/>
      <c r="AS83" s="38"/>
      <c r="AT83" s="38"/>
      <c r="AU83" s="38"/>
      <c r="AV83" s="38"/>
      <c r="AW83" s="38"/>
    </row>
    <row r="84" spans="3:49" x14ac:dyDescent="0.25">
      <c r="C84" s="38"/>
      <c r="E84" s="38"/>
      <c r="P84" s="38"/>
      <c r="AC84" s="38"/>
      <c r="AE84" s="38"/>
      <c r="AO84" s="38"/>
      <c r="AP84" s="38"/>
      <c r="AQ84" s="38"/>
      <c r="AR84" s="38"/>
      <c r="AS84" s="38"/>
      <c r="AT84" s="38"/>
      <c r="AU84" s="38"/>
      <c r="AV84" s="38"/>
      <c r="AW84" s="38"/>
    </row>
    <row r="85" spans="3:49" x14ac:dyDescent="0.25">
      <c r="C85" s="38"/>
      <c r="E85" s="38"/>
      <c r="P85" s="38"/>
      <c r="AC85" s="38"/>
      <c r="AE85" s="38"/>
      <c r="AO85" s="38"/>
      <c r="AP85" s="38"/>
      <c r="AQ85" s="38"/>
      <c r="AR85" s="38"/>
      <c r="AS85" s="38"/>
      <c r="AT85" s="38"/>
      <c r="AU85" s="38"/>
      <c r="AV85" s="38"/>
      <c r="AW85" s="38"/>
    </row>
    <row r="86" spans="3:49" x14ac:dyDescent="0.25">
      <c r="C86" s="38"/>
      <c r="E86" s="38"/>
      <c r="P86" s="38"/>
      <c r="AC86" s="38"/>
      <c r="AE86" s="38"/>
      <c r="AO86" s="38"/>
      <c r="AP86" s="38"/>
      <c r="AQ86" s="38"/>
      <c r="AR86" s="38"/>
      <c r="AS86" s="38"/>
      <c r="AT86" s="38"/>
      <c r="AU86" s="38"/>
      <c r="AV86" s="38"/>
      <c r="AW86" s="38"/>
    </row>
    <row r="87" spans="3:49" x14ac:dyDescent="0.25">
      <c r="C87" s="38"/>
      <c r="E87" s="38"/>
      <c r="P87" s="38"/>
      <c r="AC87" s="38"/>
      <c r="AE87" s="38"/>
      <c r="AO87" s="38"/>
      <c r="AP87" s="38"/>
      <c r="AQ87" s="38"/>
      <c r="AR87" s="38"/>
      <c r="AS87" s="38"/>
      <c r="AT87" s="38"/>
      <c r="AU87" s="38"/>
      <c r="AV87" s="38"/>
      <c r="AW87" s="38"/>
    </row>
    <row r="88" spans="3:49" x14ac:dyDescent="0.25">
      <c r="C88" s="38"/>
      <c r="E88" s="38"/>
      <c r="P88" s="38"/>
      <c r="AC88" s="38"/>
      <c r="AE88" s="38"/>
      <c r="AO88" s="38"/>
      <c r="AP88" s="38"/>
      <c r="AQ88" s="38"/>
      <c r="AR88" s="38"/>
      <c r="AS88" s="38"/>
      <c r="AT88" s="38"/>
      <c r="AU88" s="38"/>
      <c r="AV88" s="38"/>
      <c r="AW88" s="38"/>
    </row>
    <row r="89" spans="3:49" x14ac:dyDescent="0.25">
      <c r="C89" s="38"/>
      <c r="E89" s="38"/>
      <c r="P89" s="38"/>
      <c r="AC89" s="38"/>
      <c r="AE89" s="38"/>
      <c r="AO89" s="38"/>
      <c r="AP89" s="38"/>
      <c r="AQ89" s="38"/>
      <c r="AR89" s="38"/>
      <c r="AS89" s="38"/>
      <c r="AT89" s="38"/>
      <c r="AU89" s="38"/>
      <c r="AV89" s="38"/>
      <c r="AW89" s="38"/>
    </row>
    <row r="90" spans="3:49" x14ac:dyDescent="0.25">
      <c r="C90" s="38"/>
      <c r="E90" s="38"/>
      <c r="P90" s="38"/>
      <c r="AC90" s="38"/>
      <c r="AE90" s="38"/>
      <c r="AO90" s="38"/>
      <c r="AP90" s="38"/>
      <c r="AQ90" s="38"/>
      <c r="AR90" s="38"/>
      <c r="AS90" s="38"/>
      <c r="AT90" s="38"/>
      <c r="AU90" s="38"/>
      <c r="AV90" s="38"/>
      <c r="AW90" s="38"/>
    </row>
    <row r="91" spans="3:49" x14ac:dyDescent="0.25">
      <c r="C91" s="38"/>
      <c r="E91" s="38"/>
      <c r="P91" s="38"/>
      <c r="AC91" s="38"/>
      <c r="AE91" s="38"/>
      <c r="AO91" s="38"/>
      <c r="AP91" s="38"/>
      <c r="AQ91" s="38"/>
      <c r="AR91" s="38"/>
      <c r="AS91" s="38"/>
      <c r="AT91" s="38"/>
      <c r="AU91" s="38"/>
      <c r="AV91" s="38"/>
      <c r="AW91" s="38"/>
    </row>
    <row r="92" spans="3:49" x14ac:dyDescent="0.25">
      <c r="C92" s="38"/>
      <c r="E92" s="38"/>
      <c r="P92" s="38"/>
      <c r="AC92" s="38"/>
      <c r="AE92" s="38"/>
      <c r="AO92" s="38"/>
      <c r="AP92" s="38"/>
      <c r="AQ92" s="38"/>
      <c r="AR92" s="38"/>
      <c r="AS92" s="38"/>
      <c r="AT92" s="38"/>
      <c r="AU92" s="38"/>
      <c r="AV92" s="38"/>
      <c r="AW92" s="38"/>
    </row>
    <row r="93" spans="3:49" x14ac:dyDescent="0.25">
      <c r="C93" s="38"/>
      <c r="E93" s="38"/>
      <c r="P93" s="38"/>
      <c r="AC93" s="38"/>
      <c r="AE93" s="38"/>
      <c r="AO93" s="38"/>
      <c r="AP93" s="38"/>
      <c r="AQ93" s="38"/>
      <c r="AR93" s="38"/>
      <c r="AS93" s="38"/>
      <c r="AT93" s="38"/>
      <c r="AU93" s="38"/>
      <c r="AV93" s="38"/>
      <c r="AW93" s="38"/>
    </row>
    <row r="94" spans="3:49" x14ac:dyDescent="0.25">
      <c r="C94" s="38"/>
      <c r="E94" s="38"/>
      <c r="P94" s="38"/>
      <c r="AC94" s="38"/>
      <c r="AE94" s="38"/>
      <c r="AO94" s="38"/>
      <c r="AP94" s="38"/>
      <c r="AQ94" s="38"/>
      <c r="AR94" s="38"/>
      <c r="AS94" s="38"/>
      <c r="AT94" s="38"/>
      <c r="AU94" s="38"/>
      <c r="AV94" s="38"/>
      <c r="AW94" s="38"/>
    </row>
    <row r="95" spans="3:49" x14ac:dyDescent="0.25">
      <c r="C95" s="38"/>
      <c r="E95" s="38"/>
      <c r="P95" s="38"/>
      <c r="AC95" s="38"/>
      <c r="AE95" s="38"/>
      <c r="AO95" s="38"/>
      <c r="AP95" s="38"/>
      <c r="AQ95" s="38"/>
      <c r="AR95" s="38"/>
      <c r="AS95" s="38"/>
      <c r="AT95" s="38"/>
      <c r="AU95" s="38"/>
      <c r="AV95" s="38"/>
      <c r="AW95" s="38"/>
    </row>
    <row r="96" spans="3:49" x14ac:dyDescent="0.25">
      <c r="C96" s="38"/>
      <c r="E96" s="38"/>
      <c r="P96" s="38"/>
      <c r="AC96" s="38"/>
      <c r="AE96" s="38"/>
      <c r="AO96" s="38"/>
      <c r="AP96" s="38"/>
      <c r="AQ96" s="38"/>
      <c r="AR96" s="38"/>
      <c r="AS96" s="38"/>
      <c r="AT96" s="38"/>
      <c r="AU96" s="38"/>
      <c r="AV96" s="38"/>
      <c r="AW96" s="38"/>
    </row>
    <row r="97" spans="3:49" x14ac:dyDescent="0.25">
      <c r="C97" s="38"/>
      <c r="E97" s="38"/>
      <c r="P97" s="38"/>
      <c r="AC97" s="38"/>
      <c r="AE97" s="38"/>
      <c r="AO97" s="38"/>
      <c r="AP97" s="38"/>
      <c r="AQ97" s="38"/>
      <c r="AR97" s="38"/>
      <c r="AS97" s="38"/>
      <c r="AT97" s="38"/>
      <c r="AU97" s="38"/>
      <c r="AV97" s="38"/>
      <c r="AW97" s="38"/>
    </row>
    <row r="98" spans="3:49" x14ac:dyDescent="0.25">
      <c r="C98" s="38"/>
      <c r="E98" s="38"/>
      <c r="P98" s="38"/>
      <c r="AC98" s="38"/>
      <c r="AE98" s="38"/>
      <c r="AO98" s="38"/>
      <c r="AP98" s="38"/>
      <c r="AQ98" s="38"/>
      <c r="AR98" s="38"/>
      <c r="AS98" s="38"/>
      <c r="AT98" s="38"/>
      <c r="AU98" s="38"/>
      <c r="AV98" s="38"/>
      <c r="AW98" s="38"/>
    </row>
    <row r="99" spans="3:49" x14ac:dyDescent="0.25">
      <c r="C99" s="38"/>
      <c r="E99" s="38"/>
      <c r="P99" s="38"/>
      <c r="AC99" s="38"/>
      <c r="AE99" s="38"/>
      <c r="AO99" s="38"/>
      <c r="AP99" s="38"/>
      <c r="AQ99" s="38"/>
      <c r="AR99" s="38"/>
      <c r="AS99" s="38"/>
      <c r="AT99" s="38"/>
      <c r="AU99" s="38"/>
      <c r="AV99" s="38"/>
      <c r="AW99" s="38"/>
    </row>
    <row r="100" spans="3:49" x14ac:dyDescent="0.25">
      <c r="C100" s="38"/>
      <c r="E100" s="38"/>
      <c r="P100" s="38"/>
      <c r="AC100" s="38"/>
      <c r="AE100" s="38"/>
      <c r="AO100" s="38"/>
      <c r="AP100" s="38"/>
      <c r="AQ100" s="38"/>
      <c r="AR100" s="38"/>
      <c r="AS100" s="38"/>
      <c r="AT100" s="38"/>
      <c r="AU100" s="38"/>
      <c r="AV100" s="38"/>
      <c r="AW100" s="38"/>
    </row>
    <row r="101" spans="3:49" x14ac:dyDescent="0.25">
      <c r="C101" s="38"/>
      <c r="E101" s="38"/>
      <c r="P101" s="38"/>
      <c r="AC101" s="38"/>
      <c r="AE101" s="38"/>
      <c r="AO101" s="38"/>
      <c r="AP101" s="38"/>
      <c r="AQ101" s="38"/>
      <c r="AR101" s="38"/>
      <c r="AS101" s="38"/>
      <c r="AT101" s="38"/>
      <c r="AU101" s="38"/>
      <c r="AV101" s="38"/>
      <c r="AW101" s="38"/>
    </row>
    <row r="102" spans="3:49" x14ac:dyDescent="0.25">
      <c r="C102" s="38"/>
      <c r="E102" s="38"/>
      <c r="P102" s="38"/>
      <c r="AC102" s="38"/>
      <c r="AE102" s="38"/>
      <c r="AO102" s="38"/>
      <c r="AP102" s="38"/>
      <c r="AQ102" s="38"/>
      <c r="AR102" s="38"/>
      <c r="AS102" s="38"/>
      <c r="AT102" s="38"/>
      <c r="AU102" s="38"/>
      <c r="AV102" s="38"/>
      <c r="AW102" s="38"/>
    </row>
    <row r="103" spans="3:49" x14ac:dyDescent="0.25">
      <c r="C103" s="38"/>
      <c r="E103" s="38"/>
      <c r="P103" s="38"/>
      <c r="AC103" s="38"/>
      <c r="AE103" s="38"/>
      <c r="AO103" s="38"/>
      <c r="AP103" s="38"/>
      <c r="AQ103" s="38"/>
      <c r="AR103" s="38"/>
      <c r="AS103" s="38"/>
      <c r="AT103" s="38"/>
      <c r="AU103" s="38"/>
      <c r="AV103" s="38"/>
      <c r="AW103" s="38"/>
    </row>
    <row r="104" spans="3:49" x14ac:dyDescent="0.25">
      <c r="C104" s="38"/>
      <c r="E104" s="38"/>
      <c r="P104" s="38"/>
      <c r="AC104" s="38"/>
      <c r="AE104" s="38"/>
      <c r="AO104" s="38"/>
      <c r="AP104" s="38"/>
      <c r="AQ104" s="38"/>
      <c r="AR104" s="38"/>
      <c r="AS104" s="38"/>
      <c r="AT104" s="38"/>
      <c r="AU104" s="38"/>
      <c r="AV104" s="38"/>
      <c r="AW104" s="38"/>
    </row>
    <row r="105" spans="3:49" x14ac:dyDescent="0.25">
      <c r="C105" s="38"/>
      <c r="E105" s="38"/>
      <c r="P105" s="38"/>
      <c r="AC105" s="38"/>
      <c r="AE105" s="38"/>
      <c r="AO105" s="38"/>
      <c r="AP105" s="38"/>
      <c r="AQ105" s="38"/>
      <c r="AR105" s="38"/>
      <c r="AS105" s="38"/>
      <c r="AT105" s="38"/>
      <c r="AU105" s="38"/>
      <c r="AV105" s="38"/>
      <c r="AW105" s="38"/>
    </row>
    <row r="106" spans="3:49" x14ac:dyDescent="0.25">
      <c r="C106" s="38"/>
      <c r="E106" s="38"/>
      <c r="P106" s="38"/>
      <c r="AC106" s="38"/>
      <c r="AE106" s="38"/>
      <c r="AO106" s="38"/>
      <c r="AP106" s="38"/>
      <c r="AQ106" s="38"/>
      <c r="AR106" s="38"/>
      <c r="AS106" s="38"/>
      <c r="AT106" s="38"/>
      <c r="AU106" s="38"/>
      <c r="AV106" s="38"/>
      <c r="AW106" s="38"/>
    </row>
    <row r="107" spans="3:49" x14ac:dyDescent="0.25">
      <c r="C107" s="38"/>
      <c r="E107" s="38"/>
      <c r="P107" s="38"/>
      <c r="AC107" s="38"/>
      <c r="AE107" s="38"/>
      <c r="AO107" s="38"/>
      <c r="AP107" s="38"/>
      <c r="AQ107" s="38"/>
      <c r="AR107" s="38"/>
      <c r="AS107" s="38"/>
      <c r="AT107" s="38"/>
      <c r="AU107" s="38"/>
      <c r="AV107" s="38"/>
      <c r="AW107" s="38"/>
    </row>
    <row r="108" spans="3:49" x14ac:dyDescent="0.25">
      <c r="C108" s="38"/>
      <c r="E108" s="38"/>
      <c r="P108" s="38"/>
      <c r="AC108" s="38"/>
      <c r="AE108" s="38"/>
      <c r="AO108" s="38"/>
      <c r="AP108" s="38"/>
      <c r="AQ108" s="38"/>
      <c r="AR108" s="38"/>
      <c r="AS108" s="38"/>
      <c r="AT108" s="38"/>
      <c r="AU108" s="38"/>
      <c r="AV108" s="38"/>
      <c r="AW108" s="38"/>
    </row>
    <row r="109" spans="3:49" x14ac:dyDescent="0.25">
      <c r="C109" s="38"/>
      <c r="E109" s="38"/>
      <c r="P109" s="38"/>
      <c r="AC109" s="38"/>
      <c r="AE109" s="38"/>
      <c r="AO109" s="38"/>
      <c r="AP109" s="38"/>
      <c r="AQ109" s="38"/>
      <c r="AR109" s="38"/>
      <c r="AS109" s="38"/>
      <c r="AT109" s="38"/>
      <c r="AU109" s="38"/>
      <c r="AV109" s="38"/>
      <c r="AW109" s="38"/>
    </row>
    <row r="110" spans="3:49" x14ac:dyDescent="0.25">
      <c r="C110" s="38"/>
      <c r="E110" s="38"/>
      <c r="P110" s="38"/>
      <c r="AC110" s="38"/>
      <c r="AE110" s="38"/>
      <c r="AO110" s="38"/>
      <c r="AP110" s="38"/>
      <c r="AQ110" s="38"/>
      <c r="AR110" s="38"/>
      <c r="AS110" s="38"/>
      <c r="AT110" s="38"/>
      <c r="AU110" s="38"/>
      <c r="AV110" s="38"/>
      <c r="AW110" s="38"/>
    </row>
    <row r="111" spans="3:49" x14ac:dyDescent="0.25">
      <c r="C111" s="38"/>
      <c r="E111" s="38"/>
      <c r="P111" s="38"/>
      <c r="AC111" s="38"/>
      <c r="AE111" s="38"/>
      <c r="AO111" s="38"/>
      <c r="AP111" s="38"/>
      <c r="AQ111" s="38"/>
      <c r="AR111" s="38"/>
      <c r="AS111" s="38"/>
      <c r="AT111" s="38"/>
      <c r="AU111" s="38"/>
      <c r="AV111" s="38"/>
      <c r="AW111" s="38"/>
    </row>
    <row r="112" spans="3:49" x14ac:dyDescent="0.25">
      <c r="C112" s="38"/>
      <c r="E112" s="38"/>
      <c r="P112" s="38"/>
      <c r="AC112" s="38"/>
      <c r="AE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3:49" x14ac:dyDescent="0.25">
      <c r="C113" s="38"/>
      <c r="E113" s="38"/>
      <c r="P113" s="38"/>
      <c r="AC113" s="38"/>
      <c r="AE113" s="38"/>
      <c r="AO113" s="38"/>
      <c r="AP113" s="38"/>
      <c r="AQ113" s="38"/>
      <c r="AR113" s="38"/>
      <c r="AS113" s="38"/>
      <c r="AT113" s="38"/>
      <c r="AU113" s="38"/>
      <c r="AV113" s="38"/>
      <c r="AW113" s="38"/>
    </row>
    <row r="114" spans="3:49" x14ac:dyDescent="0.25">
      <c r="C114" s="38"/>
      <c r="E114" s="38"/>
      <c r="P114" s="38"/>
      <c r="AC114" s="38"/>
      <c r="AE114" s="38"/>
      <c r="AO114" s="38"/>
      <c r="AP114" s="38"/>
      <c r="AQ114" s="38"/>
      <c r="AR114" s="38"/>
      <c r="AS114" s="38"/>
      <c r="AT114" s="38"/>
      <c r="AU114" s="38"/>
      <c r="AV114" s="38"/>
      <c r="AW114" s="38"/>
    </row>
    <row r="115" spans="3:49" x14ac:dyDescent="0.25">
      <c r="C115" s="38"/>
      <c r="E115" s="38"/>
      <c r="P115" s="38"/>
      <c r="AC115" s="38"/>
      <c r="AE115" s="38"/>
      <c r="AO115" s="38"/>
      <c r="AP115" s="38"/>
      <c r="AQ115" s="38"/>
      <c r="AR115" s="38"/>
      <c r="AS115" s="38"/>
      <c r="AT115" s="38"/>
      <c r="AU115" s="38"/>
      <c r="AV115" s="38"/>
      <c r="AW115" s="38"/>
    </row>
    <row r="116" spans="3:49" x14ac:dyDescent="0.25">
      <c r="C116" s="38"/>
      <c r="E116" s="38"/>
      <c r="P116" s="38"/>
      <c r="AC116" s="38"/>
      <c r="AE116" s="38"/>
      <c r="AO116" s="38"/>
      <c r="AP116" s="38"/>
      <c r="AQ116" s="38"/>
      <c r="AR116" s="38"/>
      <c r="AS116" s="38"/>
      <c r="AT116" s="38"/>
      <c r="AU116" s="38"/>
      <c r="AV116" s="38"/>
      <c r="AW116" s="38"/>
    </row>
    <row r="117" spans="3:49" x14ac:dyDescent="0.25">
      <c r="C117" s="38"/>
      <c r="E117" s="38"/>
      <c r="P117" s="38"/>
      <c r="AC117" s="38"/>
      <c r="AE117" s="38"/>
      <c r="AO117" s="38"/>
      <c r="AP117" s="38"/>
      <c r="AQ117" s="38"/>
      <c r="AR117" s="38"/>
      <c r="AS117" s="38"/>
      <c r="AT117" s="38"/>
      <c r="AU117" s="38"/>
      <c r="AV117" s="38"/>
      <c r="AW117" s="38"/>
    </row>
    <row r="118" spans="3:49" x14ac:dyDescent="0.25">
      <c r="C118" s="38"/>
      <c r="E118" s="38"/>
      <c r="P118" s="38"/>
      <c r="AC118" s="38"/>
      <c r="AE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3:49" x14ac:dyDescent="0.25">
      <c r="C119" s="38"/>
      <c r="E119" s="38"/>
      <c r="P119" s="38"/>
      <c r="AC119" s="38"/>
      <c r="AE119" s="38"/>
      <c r="AO119" s="38"/>
      <c r="AP119" s="38"/>
      <c r="AQ119" s="38"/>
      <c r="AR119" s="38"/>
      <c r="AS119" s="38"/>
      <c r="AT119" s="38"/>
      <c r="AU119" s="38"/>
      <c r="AV119" s="38"/>
      <c r="AW119" s="38"/>
    </row>
    <row r="120" spans="3:49" x14ac:dyDescent="0.25">
      <c r="C120" s="38"/>
      <c r="E120" s="38"/>
      <c r="P120" s="38"/>
      <c r="AC120" s="38"/>
      <c r="AE120" s="38"/>
      <c r="AO120" s="38"/>
      <c r="AP120" s="38"/>
      <c r="AQ120" s="38"/>
      <c r="AR120" s="38"/>
      <c r="AS120" s="38"/>
      <c r="AT120" s="38"/>
      <c r="AU120" s="38"/>
      <c r="AV120" s="38"/>
      <c r="AW120" s="38"/>
    </row>
    <row r="121" spans="3:49" x14ac:dyDescent="0.25">
      <c r="C121" s="38"/>
      <c r="E121" s="38"/>
      <c r="P121" s="38"/>
      <c r="AC121" s="38"/>
      <c r="AE121" s="38"/>
      <c r="AO121" s="38"/>
      <c r="AP121" s="38"/>
      <c r="AQ121" s="38"/>
      <c r="AR121" s="38"/>
      <c r="AS121" s="38"/>
      <c r="AT121" s="38"/>
      <c r="AU121" s="38"/>
      <c r="AV121" s="38"/>
      <c r="AW121" s="38"/>
    </row>
    <row r="122" spans="3:49" x14ac:dyDescent="0.25">
      <c r="C122" s="38"/>
      <c r="E122" s="38"/>
      <c r="P122" s="38"/>
      <c r="AC122" s="38"/>
      <c r="AE122" s="38"/>
      <c r="AO122" s="38"/>
      <c r="AP122" s="38"/>
      <c r="AQ122" s="38"/>
      <c r="AR122" s="38"/>
      <c r="AS122" s="38"/>
      <c r="AT122" s="38"/>
      <c r="AU122" s="38"/>
      <c r="AV122" s="38"/>
      <c r="AW122" s="38"/>
    </row>
    <row r="123" spans="3:49" x14ac:dyDescent="0.25">
      <c r="C123" s="38"/>
      <c r="E123" s="38"/>
      <c r="P123" s="38"/>
      <c r="AC123" s="38"/>
      <c r="AE123" s="38"/>
      <c r="AO123" s="38"/>
      <c r="AP123" s="38"/>
      <c r="AQ123" s="38"/>
      <c r="AR123" s="38"/>
      <c r="AS123" s="38"/>
      <c r="AT123" s="38"/>
      <c r="AU123" s="38"/>
      <c r="AV123" s="38"/>
      <c r="AW123" s="38"/>
    </row>
    <row r="124" spans="3:49" x14ac:dyDescent="0.25">
      <c r="C124" s="38"/>
      <c r="E124" s="38"/>
      <c r="P124" s="38"/>
      <c r="AC124" s="38"/>
      <c r="AE124" s="38"/>
      <c r="AO124" s="38"/>
      <c r="AP124" s="38"/>
      <c r="AQ124" s="38"/>
      <c r="AR124" s="38"/>
      <c r="AS124" s="38"/>
      <c r="AT124" s="38"/>
      <c r="AU124" s="38"/>
      <c r="AV124" s="38"/>
      <c r="AW124" s="38"/>
    </row>
    <row r="125" spans="3:49" x14ac:dyDescent="0.25">
      <c r="C125" s="38"/>
      <c r="E125" s="38"/>
      <c r="P125" s="38"/>
      <c r="AC125" s="38"/>
      <c r="AE125" s="38"/>
      <c r="AO125" s="38"/>
      <c r="AP125" s="38"/>
      <c r="AQ125" s="38"/>
      <c r="AR125" s="38"/>
      <c r="AS125" s="38"/>
      <c r="AT125" s="38"/>
      <c r="AU125" s="38"/>
      <c r="AV125" s="38"/>
      <c r="AW125" s="38"/>
    </row>
    <row r="126" spans="3:49" x14ac:dyDescent="0.25">
      <c r="C126" s="38"/>
      <c r="E126" s="38"/>
      <c r="P126" s="38"/>
      <c r="AC126" s="38"/>
      <c r="AE126" s="38"/>
      <c r="AO126" s="38"/>
      <c r="AP126" s="38"/>
      <c r="AQ126" s="38"/>
      <c r="AR126" s="38"/>
      <c r="AS126" s="38"/>
      <c r="AT126" s="38"/>
      <c r="AU126" s="38"/>
      <c r="AV126" s="38"/>
      <c r="AW126" s="38"/>
    </row>
    <row r="127" spans="3:49" x14ac:dyDescent="0.25">
      <c r="C127" s="38"/>
      <c r="E127" s="38"/>
      <c r="P127" s="38"/>
      <c r="AC127" s="38"/>
      <c r="AE127" s="38"/>
      <c r="AO127" s="38"/>
      <c r="AP127" s="38"/>
      <c r="AQ127" s="38"/>
      <c r="AR127" s="38"/>
      <c r="AS127" s="38"/>
      <c r="AT127" s="38"/>
      <c r="AU127" s="38"/>
      <c r="AV127" s="38"/>
      <c r="AW127" s="38"/>
    </row>
    <row r="128" spans="3:49" x14ac:dyDescent="0.25">
      <c r="C128" s="38"/>
      <c r="E128" s="38"/>
      <c r="P128" s="38"/>
      <c r="AC128" s="38"/>
      <c r="AE128" s="38"/>
      <c r="AO128" s="38"/>
      <c r="AP128" s="38"/>
      <c r="AQ128" s="38"/>
      <c r="AR128" s="38"/>
      <c r="AS128" s="38"/>
      <c r="AT128" s="38"/>
      <c r="AU128" s="38"/>
      <c r="AV128" s="38"/>
      <c r="AW128" s="38"/>
    </row>
    <row r="129" spans="3:49" x14ac:dyDescent="0.25">
      <c r="C129" s="38"/>
      <c r="E129" s="38"/>
      <c r="P129" s="38"/>
      <c r="AC129" s="38"/>
      <c r="AE129" s="38"/>
      <c r="AO129" s="38"/>
      <c r="AP129" s="38"/>
      <c r="AQ129" s="38"/>
      <c r="AR129" s="38"/>
      <c r="AS129" s="38"/>
      <c r="AT129" s="38"/>
      <c r="AU129" s="38"/>
      <c r="AV129" s="38"/>
      <c r="AW129" s="38"/>
    </row>
    <row r="130" spans="3:49" x14ac:dyDescent="0.25">
      <c r="C130" s="38"/>
      <c r="E130" s="38"/>
      <c r="P130" s="38"/>
      <c r="AC130" s="38"/>
      <c r="AE130" s="38"/>
      <c r="AO130" s="38"/>
      <c r="AP130" s="38"/>
      <c r="AQ130" s="38"/>
      <c r="AR130" s="38"/>
      <c r="AS130" s="38"/>
      <c r="AT130" s="38"/>
      <c r="AU130" s="38"/>
      <c r="AV130" s="38"/>
      <c r="AW130" s="38"/>
    </row>
    <row r="131" spans="3:49" x14ac:dyDescent="0.25">
      <c r="C131" s="38"/>
      <c r="E131" s="38"/>
      <c r="P131" s="38"/>
      <c r="AC131" s="38"/>
      <c r="AE131" s="38"/>
      <c r="AO131" s="38"/>
      <c r="AP131" s="38"/>
      <c r="AQ131" s="38"/>
      <c r="AR131" s="38"/>
      <c r="AS131" s="38"/>
      <c r="AT131" s="38"/>
      <c r="AU131" s="38"/>
      <c r="AV131" s="38"/>
      <c r="AW131" s="38"/>
    </row>
    <row r="132" spans="3:49" x14ac:dyDescent="0.25">
      <c r="C132" s="38"/>
      <c r="E132" s="38"/>
      <c r="P132" s="38"/>
      <c r="AC132" s="38"/>
      <c r="AE132" s="38"/>
      <c r="AO132" s="38"/>
      <c r="AP132" s="38"/>
      <c r="AQ132" s="38"/>
      <c r="AR132" s="38"/>
      <c r="AS132" s="38"/>
      <c r="AT132" s="38"/>
      <c r="AU132" s="38"/>
      <c r="AV132" s="38"/>
      <c r="AW132" s="38"/>
    </row>
    <row r="133" spans="3:49" x14ac:dyDescent="0.25">
      <c r="C133" s="38"/>
      <c r="E133" s="38"/>
      <c r="P133" s="38"/>
      <c r="AC133" s="38"/>
      <c r="AE133" s="38"/>
      <c r="AO133" s="38"/>
      <c r="AP133" s="38"/>
      <c r="AQ133" s="38"/>
      <c r="AR133" s="38"/>
      <c r="AS133" s="38"/>
      <c r="AT133" s="38"/>
      <c r="AU133" s="38"/>
      <c r="AV133" s="38"/>
      <c r="AW133" s="38"/>
    </row>
    <row r="134" spans="3:49" x14ac:dyDescent="0.25">
      <c r="C134" s="38"/>
      <c r="E134" s="38"/>
      <c r="P134" s="38"/>
      <c r="AC134" s="38"/>
      <c r="AE134" s="38"/>
      <c r="AO134" s="38"/>
      <c r="AP134" s="38"/>
      <c r="AQ134" s="38"/>
      <c r="AR134" s="38"/>
      <c r="AS134" s="38"/>
      <c r="AT134" s="38"/>
      <c r="AU134" s="38"/>
      <c r="AV134" s="38"/>
      <c r="AW134" s="38"/>
    </row>
    <row r="135" spans="3:49" x14ac:dyDescent="0.25">
      <c r="C135" s="38"/>
      <c r="E135" s="38"/>
      <c r="P135" s="38"/>
      <c r="AC135" s="38"/>
      <c r="AE135" s="38"/>
      <c r="AO135" s="38"/>
      <c r="AP135" s="38"/>
      <c r="AQ135" s="38"/>
      <c r="AR135" s="38"/>
      <c r="AS135" s="38"/>
      <c r="AT135" s="38"/>
      <c r="AU135" s="38"/>
      <c r="AV135" s="38"/>
      <c r="AW135" s="38"/>
    </row>
    <row r="136" spans="3:49" x14ac:dyDescent="0.25">
      <c r="C136" s="38"/>
      <c r="E136" s="38"/>
      <c r="P136" s="38"/>
      <c r="AC136" s="38"/>
      <c r="AE136" s="38"/>
      <c r="AO136" s="38"/>
      <c r="AP136" s="38"/>
      <c r="AQ136" s="38"/>
      <c r="AR136" s="38"/>
      <c r="AS136" s="38"/>
      <c r="AT136" s="38"/>
      <c r="AU136" s="38"/>
      <c r="AV136" s="38"/>
      <c r="AW136" s="38"/>
    </row>
    <row r="137" spans="3:49" x14ac:dyDescent="0.25">
      <c r="C137" s="38"/>
      <c r="E137" s="38"/>
      <c r="P137" s="38"/>
      <c r="AC137" s="38"/>
      <c r="AE137" s="38"/>
      <c r="AO137" s="38"/>
      <c r="AP137" s="38"/>
      <c r="AQ137" s="38"/>
      <c r="AR137" s="38"/>
      <c r="AS137" s="38"/>
      <c r="AT137" s="38"/>
      <c r="AU137" s="38"/>
      <c r="AV137" s="38"/>
      <c r="AW137" s="38"/>
    </row>
    <row r="138" spans="3:49" x14ac:dyDescent="0.25">
      <c r="C138" s="38"/>
      <c r="E138" s="38"/>
      <c r="P138" s="38"/>
      <c r="AC138" s="38"/>
      <c r="AE138" s="38"/>
      <c r="AO138" s="38"/>
      <c r="AP138" s="38"/>
      <c r="AQ138" s="38"/>
      <c r="AR138" s="38"/>
      <c r="AS138" s="38"/>
      <c r="AT138" s="38"/>
      <c r="AU138" s="38"/>
      <c r="AV138" s="38"/>
      <c r="AW138" s="38"/>
    </row>
    <row r="139" spans="3:49" x14ac:dyDescent="0.25">
      <c r="C139" s="38"/>
      <c r="E139" s="38"/>
      <c r="P139" s="38"/>
      <c r="AC139" s="38"/>
      <c r="AE139" s="38"/>
      <c r="AO139" s="38"/>
      <c r="AP139" s="38"/>
      <c r="AQ139" s="38"/>
      <c r="AR139" s="38"/>
      <c r="AS139" s="38"/>
      <c r="AT139" s="38"/>
      <c r="AU139" s="38"/>
      <c r="AV139" s="38"/>
      <c r="AW139" s="38"/>
    </row>
    <row r="140" spans="3:49" x14ac:dyDescent="0.25">
      <c r="C140" s="38"/>
      <c r="E140" s="38"/>
      <c r="P140" s="38"/>
      <c r="AC140" s="38"/>
      <c r="AE140" s="38"/>
      <c r="AO140" s="38"/>
      <c r="AP140" s="38"/>
      <c r="AQ140" s="38"/>
      <c r="AR140" s="38"/>
      <c r="AS140" s="38"/>
      <c r="AT140" s="38"/>
      <c r="AU140" s="38"/>
      <c r="AV140" s="38"/>
      <c r="AW140" s="38"/>
    </row>
    <row r="141" spans="3:49" x14ac:dyDescent="0.25">
      <c r="C141" s="38"/>
      <c r="E141" s="38"/>
      <c r="P141" s="38"/>
      <c r="AC141" s="38"/>
      <c r="AE141" s="38"/>
      <c r="AO141" s="38"/>
      <c r="AP141" s="38"/>
      <c r="AQ141" s="38"/>
      <c r="AR141" s="38"/>
      <c r="AS141" s="38"/>
      <c r="AT141" s="38"/>
      <c r="AU141" s="38"/>
      <c r="AV141" s="38"/>
      <c r="AW141" s="38"/>
    </row>
    <row r="142" spans="3:49" x14ac:dyDescent="0.25">
      <c r="C142" s="38"/>
      <c r="E142" s="38"/>
      <c r="P142" s="38"/>
      <c r="AC142" s="38"/>
      <c r="AE142" s="38"/>
      <c r="AO142" s="38"/>
      <c r="AP142" s="38"/>
      <c r="AQ142" s="38"/>
      <c r="AR142" s="38"/>
      <c r="AS142" s="38"/>
      <c r="AT142" s="38"/>
      <c r="AU142" s="38"/>
      <c r="AV142" s="38"/>
      <c r="AW142" s="38"/>
    </row>
    <row r="143" spans="3:49" x14ac:dyDescent="0.25">
      <c r="C143" s="38"/>
      <c r="E143" s="38"/>
      <c r="P143" s="38"/>
      <c r="AC143" s="38"/>
      <c r="AE143" s="38"/>
      <c r="AO143" s="38"/>
      <c r="AP143" s="38"/>
      <c r="AQ143" s="38"/>
      <c r="AR143" s="38"/>
      <c r="AS143" s="38"/>
      <c r="AT143" s="38"/>
      <c r="AU143" s="38"/>
      <c r="AV143" s="38"/>
      <c r="AW143" s="38"/>
    </row>
    <row r="144" spans="3:49" x14ac:dyDescent="0.25">
      <c r="C144" s="38"/>
      <c r="E144" s="38"/>
      <c r="P144" s="38"/>
      <c r="AC144" s="38"/>
      <c r="AE144" s="38"/>
      <c r="AO144" s="38"/>
      <c r="AP144" s="38"/>
      <c r="AQ144" s="38"/>
      <c r="AR144" s="38"/>
      <c r="AS144" s="38"/>
      <c r="AT144" s="38"/>
      <c r="AU144" s="38"/>
      <c r="AV144" s="38"/>
      <c r="AW144" s="38"/>
    </row>
    <row r="145" spans="3:49" x14ac:dyDescent="0.25">
      <c r="C145" s="38"/>
      <c r="E145" s="38"/>
      <c r="P145" s="38"/>
      <c r="AC145" s="38"/>
      <c r="AE145" s="38"/>
      <c r="AO145" s="38"/>
      <c r="AP145" s="38"/>
      <c r="AQ145" s="38"/>
      <c r="AR145" s="38"/>
      <c r="AS145" s="38"/>
      <c r="AT145" s="38"/>
      <c r="AU145" s="38"/>
      <c r="AV145" s="38"/>
      <c r="AW145" s="38"/>
    </row>
    <row r="146" spans="3:49" x14ac:dyDescent="0.25">
      <c r="C146" s="38"/>
      <c r="E146" s="38"/>
      <c r="P146" s="38"/>
      <c r="AC146" s="38"/>
      <c r="AE146" s="38"/>
      <c r="AO146" s="38"/>
      <c r="AP146" s="38"/>
      <c r="AQ146" s="38"/>
      <c r="AR146" s="38"/>
      <c r="AS146" s="38"/>
      <c r="AT146" s="38"/>
      <c r="AU146" s="38"/>
      <c r="AV146" s="38"/>
      <c r="AW146" s="38"/>
    </row>
    <row r="147" spans="3:49" x14ac:dyDescent="0.25">
      <c r="C147" s="38"/>
      <c r="E147" s="38"/>
      <c r="P147" s="38"/>
      <c r="AC147" s="38"/>
      <c r="AE147" s="38"/>
      <c r="AO147" s="38"/>
      <c r="AP147" s="38"/>
      <c r="AQ147" s="38"/>
      <c r="AR147" s="38"/>
      <c r="AS147" s="38"/>
      <c r="AT147" s="38"/>
      <c r="AU147" s="38"/>
      <c r="AV147" s="38"/>
      <c r="AW147" s="38"/>
    </row>
    <row r="148" spans="3:49" x14ac:dyDescent="0.25">
      <c r="C148" s="38"/>
      <c r="E148" s="38"/>
      <c r="P148" s="38"/>
      <c r="AC148" s="38"/>
      <c r="AE148" s="38"/>
      <c r="AO148" s="38"/>
      <c r="AP148" s="38"/>
      <c r="AQ148" s="38"/>
      <c r="AR148" s="38"/>
      <c r="AS148" s="38"/>
      <c r="AT148" s="38"/>
      <c r="AU148" s="38"/>
      <c r="AV148" s="38"/>
      <c r="AW148" s="38"/>
    </row>
    <row r="149" spans="3:49" x14ac:dyDescent="0.25">
      <c r="C149" s="38"/>
      <c r="E149" s="38"/>
      <c r="P149" s="38"/>
      <c r="AC149" s="38"/>
      <c r="AE149" s="38"/>
      <c r="AO149" s="38"/>
      <c r="AP149" s="38"/>
      <c r="AQ149" s="38"/>
      <c r="AR149" s="38"/>
      <c r="AS149" s="38"/>
      <c r="AT149" s="38"/>
      <c r="AU149" s="38"/>
      <c r="AV149" s="38"/>
      <c r="AW149" s="38"/>
    </row>
    <row r="150" spans="3:49" x14ac:dyDescent="0.25">
      <c r="C150" s="38"/>
      <c r="E150" s="38"/>
      <c r="P150" s="38"/>
      <c r="AC150" s="38"/>
      <c r="AE150" s="38"/>
      <c r="AO150" s="38"/>
      <c r="AP150" s="38"/>
      <c r="AQ150" s="38"/>
      <c r="AR150" s="38"/>
      <c r="AS150" s="38"/>
      <c r="AT150" s="38"/>
      <c r="AU150" s="38"/>
      <c r="AV150" s="38"/>
      <c r="AW150" s="38"/>
    </row>
    <row r="151" spans="3:49" x14ac:dyDescent="0.25">
      <c r="C151" s="38"/>
      <c r="E151" s="38"/>
      <c r="P151" s="38"/>
      <c r="AC151" s="38"/>
      <c r="AE151" s="38"/>
      <c r="AO151" s="38"/>
      <c r="AP151" s="38"/>
      <c r="AQ151" s="38"/>
      <c r="AR151" s="38"/>
      <c r="AS151" s="38"/>
      <c r="AT151" s="38"/>
      <c r="AU151" s="38"/>
      <c r="AV151" s="38"/>
      <c r="AW151" s="38"/>
    </row>
    <row r="152" spans="3:49" x14ac:dyDescent="0.25">
      <c r="C152" s="38"/>
      <c r="E152" s="38"/>
      <c r="P152" s="38"/>
      <c r="AC152" s="38"/>
      <c r="AE152" s="38"/>
      <c r="AO152" s="38"/>
      <c r="AP152" s="38"/>
      <c r="AQ152" s="38"/>
      <c r="AR152" s="38"/>
      <c r="AS152" s="38"/>
      <c r="AT152" s="38"/>
      <c r="AU152" s="38"/>
      <c r="AV152" s="38"/>
      <c r="AW152" s="38"/>
    </row>
    <row r="153" spans="3:49" x14ac:dyDescent="0.25">
      <c r="C153" s="38"/>
      <c r="E153" s="38"/>
      <c r="P153" s="38"/>
      <c r="AC153" s="38"/>
      <c r="AE153" s="38"/>
      <c r="AO153" s="38"/>
      <c r="AP153" s="38"/>
      <c r="AQ153" s="38"/>
      <c r="AR153" s="38"/>
      <c r="AS153" s="38"/>
      <c r="AT153" s="38"/>
      <c r="AU153" s="38"/>
      <c r="AV153" s="38"/>
      <c r="AW153" s="38"/>
    </row>
    <row r="154" spans="3:49" x14ac:dyDescent="0.25">
      <c r="C154" s="38"/>
      <c r="E154" s="38"/>
      <c r="P154" s="38"/>
      <c r="AC154" s="38"/>
      <c r="AE154" s="38"/>
      <c r="AO154" s="38"/>
      <c r="AP154" s="38"/>
      <c r="AQ154" s="38"/>
      <c r="AR154" s="38"/>
      <c r="AS154" s="38"/>
      <c r="AT154" s="38"/>
      <c r="AU154" s="38"/>
      <c r="AV154" s="38"/>
      <c r="AW154" s="38"/>
    </row>
    <row r="155" spans="3:49" x14ac:dyDescent="0.25">
      <c r="C155" s="38"/>
      <c r="E155" s="38"/>
      <c r="P155" s="38"/>
      <c r="AC155" s="38"/>
      <c r="AE155" s="38"/>
      <c r="AO155" s="38"/>
      <c r="AP155" s="38"/>
      <c r="AQ155" s="38"/>
      <c r="AR155" s="38"/>
      <c r="AS155" s="38"/>
      <c r="AT155" s="38"/>
      <c r="AU155" s="38"/>
      <c r="AV155" s="38"/>
      <c r="AW155" s="38"/>
    </row>
    <row r="156" spans="3:49" x14ac:dyDescent="0.25">
      <c r="C156" s="38"/>
      <c r="E156" s="38"/>
      <c r="P156" s="38"/>
      <c r="AC156" s="38"/>
      <c r="AE156" s="38"/>
      <c r="AO156" s="38"/>
      <c r="AP156" s="38"/>
      <c r="AQ156" s="38"/>
      <c r="AR156" s="38"/>
      <c r="AS156" s="38"/>
      <c r="AT156" s="38"/>
      <c r="AU156" s="38"/>
      <c r="AV156" s="38"/>
      <c r="AW156" s="38"/>
    </row>
    <row r="157" spans="3:49" x14ac:dyDescent="0.25">
      <c r="C157" s="38"/>
      <c r="E157" s="38"/>
      <c r="P157" s="38"/>
      <c r="AC157" s="38"/>
      <c r="AE157" s="38"/>
      <c r="AO157" s="38"/>
      <c r="AP157" s="38"/>
      <c r="AQ157" s="38"/>
      <c r="AR157" s="38"/>
      <c r="AS157" s="38"/>
      <c r="AT157" s="38"/>
      <c r="AU157" s="38"/>
      <c r="AV157" s="38"/>
      <c r="AW157" s="38"/>
    </row>
    <row r="158" spans="3:49" x14ac:dyDescent="0.25">
      <c r="C158" s="38"/>
      <c r="E158" s="38"/>
      <c r="P158" s="38"/>
      <c r="AC158" s="38"/>
      <c r="AE158" s="38"/>
      <c r="AO158" s="38"/>
      <c r="AP158" s="38"/>
      <c r="AQ158" s="38"/>
      <c r="AR158" s="38"/>
      <c r="AS158" s="38"/>
      <c r="AT158" s="38"/>
      <c r="AU158" s="38"/>
      <c r="AV158" s="38"/>
      <c r="AW158" s="38"/>
    </row>
    <row r="159" spans="3:49" x14ac:dyDescent="0.25">
      <c r="C159" s="38"/>
      <c r="E159" s="38"/>
      <c r="P159" s="38"/>
      <c r="AC159" s="38"/>
      <c r="AE159" s="38"/>
      <c r="AO159" s="38"/>
      <c r="AP159" s="38"/>
      <c r="AQ159" s="38"/>
      <c r="AR159" s="38"/>
      <c r="AS159" s="38"/>
      <c r="AT159" s="38"/>
      <c r="AU159" s="38"/>
      <c r="AV159" s="38"/>
      <c r="AW159" s="38"/>
    </row>
    <row r="160" spans="3:49" x14ac:dyDescent="0.25">
      <c r="C160" s="38"/>
      <c r="E160" s="38"/>
      <c r="P160" s="38"/>
      <c r="AC160" s="38"/>
      <c r="AE160" s="38"/>
      <c r="AO160" s="38"/>
      <c r="AP160" s="38"/>
      <c r="AQ160" s="38"/>
      <c r="AR160" s="38"/>
      <c r="AS160" s="38"/>
      <c r="AT160" s="38"/>
      <c r="AU160" s="38"/>
      <c r="AV160" s="38"/>
      <c r="AW160" s="38"/>
    </row>
    <row r="161" spans="3:49" x14ac:dyDescent="0.25">
      <c r="C161" s="38"/>
      <c r="E161" s="38"/>
      <c r="P161" s="38"/>
      <c r="AC161" s="38"/>
      <c r="AE161" s="38"/>
      <c r="AO161" s="38"/>
      <c r="AP161" s="38"/>
      <c r="AQ161" s="38"/>
      <c r="AR161" s="38"/>
      <c r="AS161" s="38"/>
      <c r="AT161" s="38"/>
      <c r="AU161" s="38"/>
      <c r="AV161" s="38"/>
      <c r="AW161" s="38"/>
    </row>
    <row r="162" spans="3:49" x14ac:dyDescent="0.25">
      <c r="C162" s="38"/>
      <c r="E162" s="38"/>
      <c r="P162" s="38"/>
      <c r="AC162" s="38"/>
      <c r="AE162" s="38"/>
      <c r="AO162" s="38"/>
      <c r="AP162" s="38"/>
      <c r="AQ162" s="38"/>
      <c r="AR162" s="38"/>
      <c r="AS162" s="38"/>
      <c r="AT162" s="38"/>
      <c r="AU162" s="38"/>
      <c r="AV162" s="38"/>
      <c r="AW162" s="38"/>
    </row>
    <row r="163" spans="3:49" x14ac:dyDescent="0.25">
      <c r="C163" s="38"/>
      <c r="E163" s="38"/>
      <c r="P163" s="38"/>
      <c r="AC163" s="38"/>
      <c r="AE163" s="38"/>
      <c r="AO163" s="38"/>
      <c r="AP163" s="38"/>
      <c r="AQ163" s="38"/>
      <c r="AR163" s="38"/>
      <c r="AS163" s="38"/>
      <c r="AT163" s="38"/>
      <c r="AU163" s="38"/>
      <c r="AV163" s="38"/>
      <c r="AW163" s="38"/>
    </row>
    <row r="164" spans="3:49" x14ac:dyDescent="0.25">
      <c r="C164" s="38"/>
      <c r="E164" s="38"/>
      <c r="P164" s="38"/>
      <c r="AC164" s="38"/>
      <c r="AE164" s="38"/>
      <c r="AO164" s="38"/>
      <c r="AP164" s="38"/>
      <c r="AQ164" s="38"/>
      <c r="AR164" s="38"/>
      <c r="AS164" s="38"/>
      <c r="AT164" s="38"/>
      <c r="AU164" s="38"/>
      <c r="AV164" s="38"/>
      <c r="AW164" s="38"/>
    </row>
    <row r="165" spans="3:49" x14ac:dyDescent="0.25">
      <c r="C165" s="38"/>
      <c r="E165" s="38"/>
      <c r="P165" s="38"/>
      <c r="AC165" s="38"/>
      <c r="AE165" s="38"/>
      <c r="AO165" s="38"/>
      <c r="AP165" s="38"/>
      <c r="AQ165" s="38"/>
      <c r="AR165" s="38"/>
      <c r="AS165" s="38"/>
      <c r="AT165" s="38"/>
      <c r="AU165" s="38"/>
      <c r="AV165" s="38"/>
      <c r="AW165" s="38"/>
    </row>
    <row r="166" spans="3:49" x14ac:dyDescent="0.25">
      <c r="C166" s="38"/>
      <c r="E166" s="38"/>
      <c r="P166" s="38"/>
      <c r="AC166" s="38"/>
      <c r="AE166" s="38"/>
      <c r="AO166" s="38"/>
      <c r="AP166" s="38"/>
      <c r="AQ166" s="38"/>
      <c r="AR166" s="38"/>
      <c r="AS166" s="38"/>
      <c r="AT166" s="38"/>
      <c r="AU166" s="38"/>
      <c r="AV166" s="38"/>
      <c r="AW166" s="38"/>
    </row>
    <row r="167" spans="3:49" x14ac:dyDescent="0.25">
      <c r="C167" s="38"/>
      <c r="E167" s="38"/>
      <c r="P167" s="38"/>
      <c r="AC167" s="38"/>
      <c r="AE167" s="38"/>
      <c r="AO167" s="38"/>
      <c r="AP167" s="38"/>
      <c r="AQ167" s="38"/>
      <c r="AR167" s="38"/>
      <c r="AS167" s="38"/>
      <c r="AT167" s="38"/>
      <c r="AU167" s="38"/>
      <c r="AV167" s="38"/>
      <c r="AW167" s="38"/>
    </row>
    <row r="168" spans="3:49" x14ac:dyDescent="0.25">
      <c r="C168" s="38"/>
      <c r="E168" s="38"/>
      <c r="P168" s="38"/>
      <c r="AC168" s="38"/>
      <c r="AE168" s="38"/>
      <c r="AO168" s="38"/>
      <c r="AP168" s="38"/>
      <c r="AQ168" s="38"/>
      <c r="AR168" s="38"/>
      <c r="AS168" s="38"/>
      <c r="AT168" s="38"/>
      <c r="AU168" s="38"/>
      <c r="AV168" s="38"/>
      <c r="AW168" s="38"/>
    </row>
    <row r="169" spans="3:49" x14ac:dyDescent="0.25">
      <c r="C169" s="38"/>
      <c r="E169" s="38"/>
      <c r="P169" s="38"/>
      <c r="AC169" s="38"/>
      <c r="AE169" s="38"/>
      <c r="AO169" s="38"/>
      <c r="AP169" s="38"/>
      <c r="AQ169" s="38"/>
      <c r="AR169" s="38"/>
      <c r="AS169" s="38"/>
      <c r="AT169" s="38"/>
      <c r="AU169" s="38"/>
      <c r="AV169" s="38"/>
      <c r="AW169" s="38"/>
    </row>
    <row r="170" spans="3:49" x14ac:dyDescent="0.25">
      <c r="C170" s="38"/>
      <c r="E170" s="38"/>
      <c r="P170" s="38"/>
      <c r="AC170" s="38"/>
      <c r="AE170" s="38"/>
      <c r="AO170" s="38"/>
      <c r="AP170" s="38"/>
      <c r="AQ170" s="38"/>
      <c r="AR170" s="38"/>
      <c r="AS170" s="38"/>
      <c r="AT170" s="38"/>
      <c r="AU170" s="38"/>
      <c r="AV170" s="38"/>
      <c r="AW170" s="38"/>
    </row>
    <row r="171" spans="3:49" x14ac:dyDescent="0.25">
      <c r="C171" s="38"/>
      <c r="E171" s="38"/>
      <c r="P171" s="38"/>
      <c r="AC171" s="38"/>
      <c r="AE171" s="38"/>
      <c r="AO171" s="38"/>
      <c r="AP171" s="38"/>
      <c r="AQ171" s="38"/>
      <c r="AR171" s="38"/>
      <c r="AS171" s="38"/>
      <c r="AT171" s="38"/>
      <c r="AU171" s="38"/>
      <c r="AV171" s="38"/>
      <c r="AW171" s="38"/>
    </row>
    <row r="172" spans="3:49" x14ac:dyDescent="0.25">
      <c r="C172" s="38"/>
      <c r="E172" s="38"/>
      <c r="P172" s="38"/>
      <c r="AC172" s="38"/>
      <c r="AE172" s="38"/>
      <c r="AO172" s="38"/>
      <c r="AP172" s="38"/>
      <c r="AQ172" s="38"/>
      <c r="AR172" s="38"/>
      <c r="AS172" s="38"/>
      <c r="AT172" s="38"/>
      <c r="AU172" s="38"/>
      <c r="AV172" s="38"/>
      <c r="AW172" s="38"/>
    </row>
    <row r="173" spans="3:49" x14ac:dyDescent="0.25">
      <c r="C173" s="38"/>
      <c r="E173" s="38"/>
      <c r="P173" s="38"/>
      <c r="AC173" s="38"/>
      <c r="AE173" s="38"/>
      <c r="AO173" s="38"/>
      <c r="AP173" s="38"/>
      <c r="AQ173" s="38"/>
      <c r="AR173" s="38"/>
      <c r="AS173" s="38"/>
      <c r="AT173" s="38"/>
      <c r="AU173" s="38"/>
      <c r="AV173" s="38"/>
      <c r="AW173" s="38"/>
    </row>
    <row r="174" spans="3:49" x14ac:dyDescent="0.25">
      <c r="C174" s="38"/>
      <c r="E174" s="38"/>
      <c r="P174" s="38"/>
      <c r="AC174" s="38"/>
      <c r="AE174" s="38"/>
      <c r="AO174" s="38"/>
      <c r="AP174" s="38"/>
      <c r="AQ174" s="38"/>
      <c r="AR174" s="38"/>
      <c r="AS174" s="38"/>
      <c r="AT174" s="38"/>
      <c r="AU174" s="38"/>
      <c r="AV174" s="38"/>
      <c r="AW174" s="38"/>
    </row>
    <row r="175" spans="3:49" x14ac:dyDescent="0.25">
      <c r="C175" s="38"/>
      <c r="E175" s="38"/>
      <c r="P175" s="38"/>
      <c r="AC175" s="38"/>
      <c r="AE175" s="38"/>
      <c r="AO175" s="38"/>
      <c r="AP175" s="38"/>
      <c r="AQ175" s="38"/>
      <c r="AR175" s="38"/>
      <c r="AS175" s="38"/>
      <c r="AT175" s="38"/>
      <c r="AU175" s="38"/>
      <c r="AV175" s="38"/>
      <c r="AW175" s="38"/>
    </row>
    <row r="176" spans="3:49" x14ac:dyDescent="0.25">
      <c r="C176" s="38"/>
      <c r="E176" s="38"/>
      <c r="P176" s="38"/>
      <c r="AC176" s="38"/>
      <c r="AE176" s="38"/>
      <c r="AO176" s="38"/>
      <c r="AP176" s="38"/>
      <c r="AQ176" s="38"/>
      <c r="AR176" s="38"/>
      <c r="AS176" s="38"/>
      <c r="AT176" s="38"/>
      <c r="AU176" s="38"/>
      <c r="AV176" s="38"/>
      <c r="AW176" s="38"/>
    </row>
    <row r="177" spans="3:49" x14ac:dyDescent="0.25">
      <c r="C177" s="38"/>
      <c r="E177" s="38"/>
      <c r="P177" s="38"/>
      <c r="AC177" s="38"/>
      <c r="AE177" s="38"/>
      <c r="AO177" s="38"/>
      <c r="AP177" s="38"/>
      <c r="AQ177" s="38"/>
      <c r="AR177" s="38"/>
      <c r="AS177" s="38"/>
      <c r="AT177" s="38"/>
      <c r="AU177" s="38"/>
      <c r="AV177" s="38"/>
      <c r="AW177" s="38"/>
    </row>
    <row r="178" spans="3:49" x14ac:dyDescent="0.25">
      <c r="C178" s="38"/>
      <c r="E178" s="38"/>
      <c r="P178" s="38"/>
      <c r="AC178" s="38"/>
      <c r="AE178" s="38"/>
      <c r="AO178" s="38"/>
      <c r="AP178" s="38"/>
      <c r="AQ178" s="38"/>
      <c r="AR178" s="38"/>
      <c r="AS178" s="38"/>
      <c r="AT178" s="38"/>
      <c r="AU178" s="38"/>
      <c r="AV178" s="38"/>
      <c r="AW178" s="38"/>
    </row>
    <row r="179" spans="3:49" x14ac:dyDescent="0.25">
      <c r="C179" s="38"/>
      <c r="E179" s="38"/>
      <c r="P179" s="38"/>
      <c r="AC179" s="38"/>
      <c r="AE179" s="38"/>
      <c r="AO179" s="38"/>
      <c r="AP179" s="38"/>
      <c r="AQ179" s="38"/>
      <c r="AR179" s="38"/>
      <c r="AS179" s="38"/>
      <c r="AT179" s="38"/>
      <c r="AU179" s="38"/>
      <c r="AV179" s="38"/>
      <c r="AW179" s="38"/>
    </row>
    <row r="180" spans="3:49" x14ac:dyDescent="0.25">
      <c r="C180" s="38"/>
      <c r="E180" s="38"/>
      <c r="P180" s="38"/>
      <c r="AC180" s="38"/>
      <c r="AE180" s="38"/>
      <c r="AO180" s="38"/>
      <c r="AP180" s="38"/>
      <c r="AQ180" s="38"/>
      <c r="AR180" s="38"/>
      <c r="AS180" s="38"/>
      <c r="AT180" s="38"/>
      <c r="AU180" s="38"/>
      <c r="AV180" s="38"/>
      <c r="AW180" s="38"/>
    </row>
    <row r="181" spans="3:49" x14ac:dyDescent="0.25">
      <c r="C181" s="38"/>
      <c r="E181" s="38"/>
      <c r="P181" s="38"/>
      <c r="AC181" s="38"/>
      <c r="AE181" s="38"/>
      <c r="AO181" s="38"/>
      <c r="AP181" s="38"/>
      <c r="AQ181" s="38"/>
      <c r="AR181" s="38"/>
      <c r="AS181" s="38"/>
      <c r="AT181" s="38"/>
      <c r="AU181" s="38"/>
      <c r="AV181" s="38"/>
      <c r="AW181" s="38"/>
    </row>
    <row r="182" spans="3:49" x14ac:dyDescent="0.25">
      <c r="C182" s="38"/>
      <c r="E182" s="38"/>
      <c r="P182" s="38"/>
      <c r="AC182" s="38"/>
      <c r="AE182" s="38"/>
      <c r="AO182" s="38"/>
      <c r="AP182" s="38"/>
      <c r="AQ182" s="38"/>
      <c r="AR182" s="38"/>
      <c r="AS182" s="38"/>
      <c r="AT182" s="38"/>
      <c r="AU182" s="38"/>
      <c r="AV182" s="38"/>
      <c r="AW182" s="38"/>
    </row>
    <row r="183" spans="3:49" x14ac:dyDescent="0.25">
      <c r="C183" s="38"/>
      <c r="E183" s="38"/>
      <c r="P183" s="38"/>
      <c r="AC183" s="38"/>
      <c r="AE183" s="38"/>
      <c r="AO183" s="38"/>
      <c r="AP183" s="38"/>
      <c r="AQ183" s="38"/>
      <c r="AR183" s="38"/>
      <c r="AS183" s="38"/>
      <c r="AT183" s="38"/>
      <c r="AU183" s="38"/>
      <c r="AV183" s="38"/>
      <c r="AW183" s="38"/>
    </row>
    <row r="184" spans="3:49" x14ac:dyDescent="0.25">
      <c r="C184" s="38"/>
      <c r="E184" s="38"/>
      <c r="P184" s="38"/>
      <c r="AC184" s="38"/>
      <c r="AE184" s="38"/>
      <c r="AO184" s="38"/>
      <c r="AP184" s="38"/>
      <c r="AQ184" s="38"/>
      <c r="AR184" s="38"/>
      <c r="AS184" s="38"/>
      <c r="AT184" s="38"/>
      <c r="AU184" s="38"/>
      <c r="AV184" s="38"/>
      <c r="AW184" s="38"/>
    </row>
    <row r="185" spans="3:49" x14ac:dyDescent="0.25">
      <c r="C185" s="38"/>
      <c r="E185" s="38"/>
      <c r="P185" s="38"/>
      <c r="AC185" s="38"/>
      <c r="AE185" s="38"/>
      <c r="AO185" s="38"/>
      <c r="AP185" s="38"/>
      <c r="AQ185" s="38"/>
      <c r="AR185" s="38"/>
      <c r="AS185" s="38"/>
      <c r="AT185" s="38"/>
      <c r="AU185" s="38"/>
      <c r="AV185" s="38"/>
      <c r="AW185" s="38"/>
    </row>
    <row r="186" spans="3:49" x14ac:dyDescent="0.25">
      <c r="C186" s="38"/>
      <c r="E186" s="38"/>
      <c r="P186" s="38"/>
      <c r="AC186" s="38"/>
      <c r="AE186" s="38"/>
      <c r="AO186" s="38"/>
      <c r="AP186" s="38"/>
      <c r="AQ186" s="38"/>
      <c r="AR186" s="38"/>
      <c r="AS186" s="38"/>
      <c r="AT186" s="38"/>
      <c r="AU186" s="38"/>
      <c r="AV186" s="38"/>
      <c r="AW186" s="38"/>
    </row>
    <row r="187" spans="3:49" x14ac:dyDescent="0.25">
      <c r="C187" s="38"/>
      <c r="E187" s="38"/>
      <c r="P187" s="38"/>
      <c r="AC187" s="38"/>
      <c r="AE187" s="38"/>
      <c r="AO187" s="38"/>
      <c r="AP187" s="38"/>
      <c r="AQ187" s="38"/>
      <c r="AR187" s="38"/>
      <c r="AS187" s="38"/>
      <c r="AT187" s="38"/>
      <c r="AU187" s="38"/>
      <c r="AV187" s="38"/>
      <c r="AW187" s="38"/>
    </row>
    <row r="188" spans="3:49" x14ac:dyDescent="0.25">
      <c r="C188" s="38"/>
      <c r="E188" s="38"/>
      <c r="P188" s="38"/>
      <c r="AC188" s="38"/>
      <c r="AE188" s="38"/>
      <c r="AO188" s="38"/>
      <c r="AP188" s="38"/>
      <c r="AQ188" s="38"/>
      <c r="AR188" s="38"/>
      <c r="AS188" s="38"/>
      <c r="AT188" s="38"/>
      <c r="AU188" s="38"/>
      <c r="AV188" s="38"/>
      <c r="AW188" s="38"/>
    </row>
    <row r="189" spans="3:49" x14ac:dyDescent="0.25">
      <c r="C189" s="38"/>
      <c r="E189" s="38"/>
      <c r="P189" s="38"/>
      <c r="AC189" s="38"/>
      <c r="AE189" s="38"/>
      <c r="AO189" s="38"/>
      <c r="AP189" s="38"/>
      <c r="AQ189" s="38"/>
      <c r="AR189" s="38"/>
      <c r="AS189" s="38"/>
      <c r="AT189" s="38"/>
      <c r="AU189" s="38"/>
      <c r="AV189" s="38"/>
      <c r="AW189" s="38"/>
    </row>
    <row r="190" spans="3:49" x14ac:dyDescent="0.25">
      <c r="C190" s="38"/>
      <c r="E190" s="38"/>
      <c r="P190" s="38"/>
      <c r="AC190" s="38"/>
      <c r="AE190" s="38"/>
      <c r="AO190" s="38"/>
      <c r="AP190" s="38"/>
      <c r="AQ190" s="38"/>
      <c r="AR190" s="38"/>
      <c r="AS190" s="38"/>
      <c r="AT190" s="38"/>
      <c r="AU190" s="38"/>
      <c r="AV190" s="38"/>
      <c r="AW190" s="38"/>
    </row>
    <row r="191" spans="3:49" x14ac:dyDescent="0.25">
      <c r="C191" s="38"/>
      <c r="E191" s="38"/>
      <c r="P191" s="38"/>
      <c r="AC191" s="38"/>
      <c r="AE191" s="38"/>
      <c r="AO191" s="38"/>
      <c r="AP191" s="38"/>
      <c r="AQ191" s="38"/>
      <c r="AR191" s="38"/>
      <c r="AS191" s="38"/>
      <c r="AT191" s="38"/>
      <c r="AU191" s="38"/>
      <c r="AV191" s="38"/>
      <c r="AW191" s="38"/>
    </row>
    <row r="192" spans="3:49" x14ac:dyDescent="0.25">
      <c r="C192" s="38"/>
      <c r="E192" s="38"/>
      <c r="P192" s="38"/>
      <c r="AC192" s="38"/>
      <c r="AE192" s="38"/>
      <c r="AO192" s="38"/>
      <c r="AP192" s="38"/>
      <c r="AQ192" s="38"/>
      <c r="AR192" s="38"/>
      <c r="AS192" s="38"/>
      <c r="AT192" s="38"/>
      <c r="AU192" s="38"/>
      <c r="AV192" s="38"/>
      <c r="AW192" s="38"/>
    </row>
    <row r="193" spans="3:49" x14ac:dyDescent="0.25">
      <c r="C193" s="38"/>
      <c r="E193" s="38"/>
      <c r="P193" s="38"/>
      <c r="AC193" s="38"/>
      <c r="AE193" s="38"/>
      <c r="AO193" s="38"/>
      <c r="AP193" s="38"/>
      <c r="AQ193" s="38"/>
      <c r="AR193" s="38"/>
      <c r="AS193" s="38"/>
      <c r="AT193" s="38"/>
      <c r="AU193" s="38"/>
      <c r="AV193" s="38"/>
      <c r="AW193" s="38"/>
    </row>
    <row r="194" spans="3:49" x14ac:dyDescent="0.25">
      <c r="C194" s="38"/>
      <c r="E194" s="38"/>
      <c r="P194" s="38"/>
      <c r="AC194" s="38"/>
      <c r="AE194" s="38"/>
      <c r="AO194" s="38"/>
      <c r="AP194" s="38"/>
      <c r="AQ194" s="38"/>
      <c r="AR194" s="38"/>
      <c r="AS194" s="38"/>
      <c r="AT194" s="38"/>
      <c r="AU194" s="38"/>
      <c r="AV194" s="38"/>
      <c r="AW194" s="38"/>
    </row>
    <row r="195" spans="3:49" x14ac:dyDescent="0.25">
      <c r="C195" s="38"/>
      <c r="E195" s="38"/>
      <c r="P195" s="38"/>
      <c r="AC195" s="38"/>
      <c r="AE195" s="38"/>
      <c r="AO195" s="38"/>
      <c r="AP195" s="38"/>
      <c r="AQ195" s="38"/>
      <c r="AR195" s="38"/>
      <c r="AS195" s="38"/>
      <c r="AT195" s="38"/>
      <c r="AU195" s="38"/>
      <c r="AV195" s="38"/>
      <c r="AW195" s="38"/>
    </row>
    <row r="196" spans="3:49" x14ac:dyDescent="0.25">
      <c r="C196" s="38"/>
      <c r="E196" s="38"/>
      <c r="P196" s="38"/>
      <c r="AC196" s="38"/>
      <c r="AE196" s="38"/>
      <c r="AO196" s="38"/>
      <c r="AP196" s="38"/>
      <c r="AQ196" s="38"/>
      <c r="AR196" s="38"/>
      <c r="AS196" s="38"/>
      <c r="AT196" s="38"/>
      <c r="AU196" s="38"/>
      <c r="AV196" s="38"/>
      <c r="AW196" s="38"/>
    </row>
    <row r="197" spans="3:49" x14ac:dyDescent="0.25">
      <c r="C197" s="38"/>
      <c r="E197" s="38"/>
      <c r="P197" s="38"/>
      <c r="AC197" s="38"/>
      <c r="AE197" s="38"/>
      <c r="AO197" s="38"/>
      <c r="AP197" s="38"/>
      <c r="AQ197" s="38"/>
      <c r="AR197" s="38"/>
      <c r="AS197" s="38"/>
      <c r="AT197" s="38"/>
      <c r="AU197" s="38"/>
      <c r="AV197" s="38"/>
      <c r="AW197" s="38"/>
    </row>
    <row r="198" spans="3:49" x14ac:dyDescent="0.25">
      <c r="C198" s="38"/>
      <c r="E198" s="38"/>
      <c r="P198" s="38"/>
      <c r="AC198" s="38"/>
      <c r="AE198" s="38"/>
      <c r="AO198" s="38"/>
      <c r="AP198" s="38"/>
      <c r="AQ198" s="38"/>
      <c r="AR198" s="38"/>
      <c r="AS198" s="38"/>
      <c r="AT198" s="38"/>
      <c r="AU198" s="38"/>
      <c r="AV198" s="38"/>
      <c r="AW198" s="38"/>
    </row>
    <row r="199" spans="3:49" x14ac:dyDescent="0.25">
      <c r="C199" s="38"/>
      <c r="E199" s="38"/>
      <c r="P199" s="38"/>
      <c r="AC199" s="38"/>
      <c r="AE199" s="38"/>
      <c r="AO199" s="38"/>
      <c r="AP199" s="38"/>
      <c r="AQ199" s="38"/>
      <c r="AR199" s="38"/>
      <c r="AS199" s="38"/>
      <c r="AT199" s="38"/>
      <c r="AU199" s="38"/>
      <c r="AV199" s="38"/>
      <c r="AW199" s="38"/>
    </row>
    <row r="200" spans="3:49" x14ac:dyDescent="0.25">
      <c r="C200" s="38"/>
      <c r="E200" s="38"/>
      <c r="P200" s="38"/>
      <c r="AC200" s="38"/>
      <c r="AE200" s="38"/>
      <c r="AO200" s="38"/>
      <c r="AP200" s="38"/>
      <c r="AQ200" s="38"/>
      <c r="AR200" s="38"/>
      <c r="AS200" s="38"/>
      <c r="AT200" s="38"/>
      <c r="AU200" s="38"/>
      <c r="AV200" s="38"/>
      <c r="AW200" s="38"/>
    </row>
    <row r="201" spans="3:49" x14ac:dyDescent="0.25">
      <c r="C201" s="38"/>
      <c r="E201" s="38"/>
      <c r="P201" s="38"/>
      <c r="AC201" s="38"/>
      <c r="AE201" s="38"/>
      <c r="AO201" s="38"/>
      <c r="AP201" s="38"/>
      <c r="AQ201" s="38"/>
      <c r="AR201" s="38"/>
      <c r="AS201" s="38"/>
      <c r="AT201" s="38"/>
      <c r="AU201" s="38"/>
      <c r="AV201" s="38"/>
      <c r="AW201" s="38"/>
    </row>
    <row r="202" spans="3:49" x14ac:dyDescent="0.25">
      <c r="C202" s="38"/>
      <c r="E202" s="38"/>
      <c r="P202" s="38"/>
      <c r="AC202" s="38"/>
      <c r="AE202" s="38"/>
      <c r="AO202" s="38"/>
      <c r="AP202" s="38"/>
      <c r="AQ202" s="38"/>
      <c r="AR202" s="38"/>
      <c r="AS202" s="38"/>
      <c r="AT202" s="38"/>
      <c r="AU202" s="38"/>
      <c r="AV202" s="38"/>
      <c r="AW202" s="38"/>
    </row>
    <row r="203" spans="3:49" x14ac:dyDescent="0.25">
      <c r="C203" s="38"/>
      <c r="E203" s="38"/>
      <c r="P203" s="38"/>
      <c r="AC203" s="38"/>
      <c r="AE203" s="38"/>
      <c r="AO203" s="38"/>
      <c r="AP203" s="38"/>
      <c r="AQ203" s="38"/>
      <c r="AR203" s="38"/>
      <c r="AS203" s="38"/>
      <c r="AT203" s="38"/>
      <c r="AU203" s="38"/>
      <c r="AV203" s="38"/>
      <c r="AW203" s="38"/>
    </row>
    <row r="204" spans="3:49" x14ac:dyDescent="0.25">
      <c r="C204" s="38"/>
      <c r="E204" s="38"/>
      <c r="P204" s="38"/>
      <c r="AC204" s="38"/>
      <c r="AE204" s="38"/>
      <c r="AO204" s="38"/>
      <c r="AP204" s="38"/>
      <c r="AQ204" s="38"/>
      <c r="AR204" s="38"/>
      <c r="AS204" s="38"/>
      <c r="AT204" s="38"/>
      <c r="AU204" s="38"/>
      <c r="AV204" s="38"/>
      <c r="AW204" s="38"/>
    </row>
    <row r="205" spans="3:49" x14ac:dyDescent="0.25">
      <c r="C205" s="38"/>
      <c r="E205" s="38"/>
      <c r="P205" s="38"/>
      <c r="AC205" s="38"/>
      <c r="AE205" s="38"/>
      <c r="AO205" s="38"/>
      <c r="AP205" s="38"/>
      <c r="AQ205" s="38"/>
      <c r="AR205" s="38"/>
      <c r="AS205" s="38"/>
      <c r="AT205" s="38"/>
      <c r="AU205" s="38"/>
      <c r="AV205" s="38"/>
      <c r="AW205" s="38"/>
    </row>
    <row r="206" spans="3:49" x14ac:dyDescent="0.25">
      <c r="C206" s="38"/>
      <c r="E206" s="38"/>
      <c r="P206" s="38"/>
      <c r="AC206" s="38"/>
      <c r="AE206" s="38"/>
      <c r="AO206" s="38"/>
      <c r="AP206" s="38"/>
      <c r="AQ206" s="38"/>
      <c r="AR206" s="38"/>
      <c r="AS206" s="38"/>
      <c r="AT206" s="38"/>
      <c r="AU206" s="38"/>
      <c r="AV206" s="38"/>
      <c r="AW206" s="38"/>
    </row>
    <row r="207" spans="3:49" x14ac:dyDescent="0.25">
      <c r="C207" s="38"/>
      <c r="E207" s="38"/>
      <c r="P207" s="38"/>
      <c r="AC207" s="38"/>
      <c r="AE207" s="38"/>
      <c r="AO207" s="38"/>
      <c r="AP207" s="38"/>
      <c r="AQ207" s="38"/>
      <c r="AR207" s="38"/>
      <c r="AS207" s="38"/>
      <c r="AT207" s="38"/>
      <c r="AU207" s="38"/>
      <c r="AV207" s="38"/>
      <c r="AW207" s="38"/>
    </row>
    <row r="208" spans="3:49" x14ac:dyDescent="0.25">
      <c r="C208" s="38"/>
      <c r="E208" s="38"/>
      <c r="P208" s="38"/>
      <c r="AC208" s="38"/>
      <c r="AE208" s="38"/>
      <c r="AO208" s="38"/>
      <c r="AP208" s="38"/>
      <c r="AQ208" s="38"/>
      <c r="AR208" s="38"/>
      <c r="AS208" s="38"/>
      <c r="AT208" s="38"/>
      <c r="AU208" s="38"/>
      <c r="AV208" s="38"/>
      <c r="AW208" s="38"/>
    </row>
    <row r="209" spans="3:49" x14ac:dyDescent="0.25">
      <c r="C209" s="38"/>
      <c r="E209" s="38"/>
      <c r="P209" s="38"/>
      <c r="AC209" s="38"/>
      <c r="AE209" s="38"/>
      <c r="AO209" s="38"/>
      <c r="AP209" s="38"/>
      <c r="AQ209" s="38"/>
      <c r="AR209" s="38"/>
      <c r="AS209" s="38"/>
      <c r="AT209" s="38"/>
      <c r="AU209" s="38"/>
      <c r="AV209" s="38"/>
      <c r="AW209" s="38"/>
    </row>
    <row r="210" spans="3:49" x14ac:dyDescent="0.25">
      <c r="C210" s="38"/>
      <c r="E210" s="38"/>
      <c r="P210" s="38"/>
      <c r="AC210" s="38"/>
      <c r="AE210" s="38"/>
      <c r="AO210" s="38"/>
      <c r="AP210" s="38"/>
      <c r="AQ210" s="38"/>
      <c r="AR210" s="38"/>
      <c r="AS210" s="38"/>
      <c r="AT210" s="38"/>
      <c r="AU210" s="38"/>
      <c r="AV210" s="38"/>
      <c r="AW210" s="38"/>
    </row>
    <row r="211" spans="3:49" x14ac:dyDescent="0.25">
      <c r="C211" s="38"/>
      <c r="E211" s="38"/>
      <c r="P211" s="38"/>
      <c r="AC211" s="38"/>
      <c r="AE211" s="38"/>
      <c r="AO211" s="38"/>
      <c r="AP211" s="38"/>
      <c r="AQ211" s="38"/>
      <c r="AR211" s="38"/>
      <c r="AS211" s="38"/>
      <c r="AT211" s="38"/>
      <c r="AU211" s="38"/>
      <c r="AV211" s="38"/>
      <c r="AW211" s="38"/>
    </row>
    <row r="212" spans="3:49" x14ac:dyDescent="0.25">
      <c r="C212" s="38"/>
      <c r="E212" s="38"/>
      <c r="P212" s="38"/>
      <c r="AC212" s="38"/>
      <c r="AE212" s="38"/>
      <c r="AO212" s="38"/>
      <c r="AP212" s="38"/>
      <c r="AQ212" s="38"/>
      <c r="AR212" s="38"/>
      <c r="AS212" s="38"/>
      <c r="AT212" s="38"/>
      <c r="AU212" s="38"/>
      <c r="AV212" s="38"/>
      <c r="AW212" s="38"/>
    </row>
    <row r="213" spans="3:49" x14ac:dyDescent="0.25">
      <c r="C213" s="38"/>
      <c r="E213" s="38"/>
      <c r="P213" s="38"/>
      <c r="AC213" s="38"/>
      <c r="AE213" s="38"/>
      <c r="AO213" s="38"/>
      <c r="AP213" s="38"/>
      <c r="AQ213" s="38"/>
      <c r="AR213" s="38"/>
      <c r="AS213" s="38"/>
      <c r="AT213" s="38"/>
      <c r="AU213" s="38"/>
      <c r="AV213" s="38"/>
      <c r="AW213" s="38"/>
    </row>
    <row r="214" spans="3:49" x14ac:dyDescent="0.25">
      <c r="C214" s="38"/>
      <c r="E214" s="38"/>
      <c r="P214" s="38"/>
      <c r="AC214" s="38"/>
      <c r="AE214" s="38"/>
      <c r="AO214" s="38"/>
      <c r="AP214" s="38"/>
      <c r="AQ214" s="38"/>
      <c r="AR214" s="38"/>
      <c r="AS214" s="38"/>
      <c r="AT214" s="38"/>
      <c r="AU214" s="38"/>
      <c r="AV214" s="38"/>
      <c r="AW214" s="38"/>
    </row>
    <row r="215" spans="3:49" x14ac:dyDescent="0.25">
      <c r="C215" s="38"/>
      <c r="E215" s="38"/>
      <c r="P215" s="38"/>
      <c r="AC215" s="38"/>
      <c r="AE215" s="38"/>
      <c r="AO215" s="38"/>
      <c r="AP215" s="38"/>
      <c r="AQ215" s="38"/>
      <c r="AR215" s="38"/>
      <c r="AS215" s="38"/>
      <c r="AT215" s="38"/>
      <c r="AU215" s="38"/>
      <c r="AV215" s="38"/>
      <c r="AW215" s="38"/>
    </row>
    <row r="216" spans="3:49" x14ac:dyDescent="0.25">
      <c r="C216" s="38"/>
      <c r="E216" s="38"/>
      <c r="P216" s="38"/>
      <c r="AC216" s="38"/>
      <c r="AE216" s="38"/>
      <c r="AO216" s="38"/>
      <c r="AP216" s="38"/>
      <c r="AQ216" s="38"/>
      <c r="AR216" s="38"/>
      <c r="AS216" s="38"/>
      <c r="AT216" s="38"/>
      <c r="AU216" s="38"/>
      <c r="AV216" s="38"/>
      <c r="AW216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97F-1A94-4FE0-87B4-6BD847F98BF9}">
  <dimension ref="B1:AW216"/>
  <sheetViews>
    <sheetView zoomScale="70" zoomScaleNormal="70" workbookViewId="0">
      <selection activeCell="P83" sqref="P83"/>
    </sheetView>
  </sheetViews>
  <sheetFormatPr baseColWidth="10" defaultRowHeight="15" x14ac:dyDescent="0.25"/>
  <cols>
    <col min="12" max="12" width="3.28515625" style="78" customWidth="1"/>
    <col min="25" max="25" width="3.28515625" style="78" customWidth="1"/>
    <col min="38" max="38" width="5" style="78" customWidth="1"/>
  </cols>
  <sheetData>
    <row r="1" spans="2:49" x14ac:dyDescent="0.25">
      <c r="B1" s="37"/>
      <c r="O1" s="37"/>
      <c r="AB1" s="37"/>
    </row>
    <row r="2" spans="2:49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O2" s="37"/>
      <c r="P2" s="37"/>
      <c r="Q2" s="37"/>
      <c r="R2" s="37"/>
      <c r="S2" s="37"/>
      <c r="T2" s="37"/>
      <c r="U2" s="37"/>
      <c r="V2" s="37"/>
      <c r="W2" s="37"/>
      <c r="X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6" spans="2:49" x14ac:dyDescent="0.25">
      <c r="B6" s="38"/>
      <c r="C6" s="38"/>
      <c r="D6" s="38"/>
      <c r="E6" s="38"/>
      <c r="F6" s="38"/>
      <c r="H6" s="38"/>
      <c r="O6" s="38"/>
      <c r="P6" s="38"/>
      <c r="Q6" s="38"/>
      <c r="R6" s="38"/>
      <c r="S6" s="38"/>
      <c r="AB6" s="38"/>
      <c r="AC6" s="38"/>
      <c r="AD6" s="38"/>
      <c r="AE6" s="38"/>
      <c r="AO6" s="38"/>
      <c r="AP6" s="38"/>
      <c r="AQ6" s="38"/>
      <c r="AR6" s="38"/>
      <c r="AS6" s="38"/>
      <c r="AT6" s="38"/>
      <c r="AU6" s="38"/>
      <c r="AV6" s="38"/>
      <c r="AW6" s="38"/>
    </row>
    <row r="7" spans="2:49" x14ac:dyDescent="0.25">
      <c r="B7" s="38"/>
      <c r="C7" s="38"/>
      <c r="D7" s="38"/>
      <c r="E7" s="38"/>
      <c r="F7" s="38"/>
      <c r="H7" s="38"/>
      <c r="O7" s="38"/>
      <c r="P7" s="38"/>
      <c r="Q7" s="38"/>
      <c r="R7" s="38"/>
      <c r="S7" s="38"/>
      <c r="AB7" s="38"/>
      <c r="AC7" s="38"/>
      <c r="AD7" s="38"/>
      <c r="AE7" s="38"/>
      <c r="AO7" s="38"/>
      <c r="AP7" s="38"/>
      <c r="AQ7" s="38"/>
      <c r="AR7" s="38"/>
      <c r="AS7" s="38"/>
      <c r="AT7" s="38"/>
      <c r="AU7" s="38"/>
      <c r="AV7" s="38"/>
      <c r="AW7" s="38"/>
    </row>
    <row r="8" spans="2:49" x14ac:dyDescent="0.25">
      <c r="B8" s="38"/>
      <c r="C8" s="38"/>
      <c r="D8" s="38"/>
      <c r="E8" s="38"/>
      <c r="F8" s="38"/>
      <c r="H8" s="38"/>
      <c r="O8" s="38"/>
      <c r="P8" s="38"/>
      <c r="Q8" s="38"/>
      <c r="R8" s="38"/>
      <c r="S8" s="38"/>
      <c r="AB8" s="38"/>
      <c r="AC8" s="38"/>
      <c r="AD8" s="38"/>
      <c r="AE8" s="38"/>
      <c r="AO8" s="38"/>
      <c r="AP8" s="38"/>
      <c r="AQ8" s="38"/>
      <c r="AR8" s="38"/>
      <c r="AS8" s="38"/>
      <c r="AT8" s="38"/>
      <c r="AU8" s="38"/>
      <c r="AV8" s="38"/>
      <c r="AW8" s="38"/>
    </row>
    <row r="9" spans="2:49" x14ac:dyDescent="0.25">
      <c r="B9" s="38"/>
      <c r="C9" s="38"/>
      <c r="D9" s="38"/>
      <c r="E9" s="38"/>
      <c r="F9" s="38"/>
      <c r="H9" s="38"/>
      <c r="O9" s="38"/>
      <c r="P9" s="38"/>
      <c r="Q9" s="38"/>
      <c r="R9" s="38"/>
      <c r="S9" s="38"/>
      <c r="AB9" s="38"/>
      <c r="AC9" s="38"/>
      <c r="AD9" s="38"/>
      <c r="AE9" s="38"/>
      <c r="AO9" s="38"/>
      <c r="AP9" s="38"/>
      <c r="AQ9" s="38"/>
      <c r="AR9" s="38"/>
      <c r="AS9" s="38"/>
      <c r="AT9" s="38"/>
      <c r="AU9" s="38"/>
      <c r="AV9" s="38"/>
      <c r="AW9" s="38"/>
    </row>
    <row r="10" spans="2:49" x14ac:dyDescent="0.25">
      <c r="B10" s="38"/>
      <c r="C10" s="38"/>
      <c r="D10" s="38"/>
      <c r="E10" s="38"/>
      <c r="F10" s="38"/>
      <c r="H10" s="38"/>
      <c r="O10" s="38"/>
      <c r="P10" s="38"/>
      <c r="Q10" s="38"/>
      <c r="R10" s="38"/>
      <c r="S10" s="38"/>
      <c r="AB10" s="38"/>
      <c r="AC10" s="38"/>
      <c r="AD10" s="38"/>
      <c r="AE10" s="38"/>
      <c r="AO10" s="38"/>
      <c r="AP10" s="38"/>
      <c r="AQ10" s="38"/>
      <c r="AR10" s="38"/>
      <c r="AS10" s="38"/>
      <c r="AT10" s="38"/>
      <c r="AU10" s="38"/>
      <c r="AV10" s="38"/>
      <c r="AW10" s="38"/>
    </row>
    <row r="11" spans="2:49" hidden="1" x14ac:dyDescent="0.25">
      <c r="B11" s="38"/>
      <c r="C11" s="38"/>
      <c r="D11" s="38"/>
      <c r="E11" s="38"/>
      <c r="F11" s="38"/>
      <c r="H11" s="38"/>
      <c r="O11" s="38"/>
      <c r="P11" s="38"/>
      <c r="Q11" s="38"/>
      <c r="R11" s="38"/>
      <c r="S11" s="38"/>
      <c r="AB11" s="38"/>
      <c r="AC11" s="38"/>
      <c r="AD11" s="38"/>
      <c r="AE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2:49" hidden="1" x14ac:dyDescent="0.25">
      <c r="B12" s="38"/>
      <c r="C12" s="38"/>
      <c r="D12" s="38"/>
      <c r="E12" s="38"/>
      <c r="F12" s="38"/>
      <c r="H12" s="38"/>
      <c r="O12" s="38"/>
      <c r="P12" s="38"/>
      <c r="Q12" s="38"/>
      <c r="R12" s="38"/>
      <c r="S12" s="38"/>
      <c r="AB12" s="38"/>
      <c r="AC12" s="38"/>
      <c r="AD12" s="38"/>
      <c r="AE12" s="38"/>
      <c r="AO12" s="38"/>
      <c r="AP12" s="38"/>
      <c r="AQ12" s="38"/>
      <c r="AR12" s="38"/>
      <c r="AS12" s="38"/>
      <c r="AT12" s="38"/>
      <c r="AU12" s="38"/>
      <c r="AV12" s="38"/>
      <c r="AW12" s="38"/>
    </row>
    <row r="13" spans="2:49" hidden="1" x14ac:dyDescent="0.25">
      <c r="B13" s="38"/>
      <c r="C13" s="38"/>
      <c r="D13" s="38"/>
      <c r="E13" s="38"/>
      <c r="F13" s="38"/>
      <c r="H13" s="38"/>
      <c r="O13" s="38"/>
      <c r="P13" s="38"/>
      <c r="Q13" s="38"/>
      <c r="R13" s="38"/>
      <c r="S13" s="38"/>
      <c r="AB13" s="38"/>
      <c r="AC13" s="38"/>
      <c r="AD13" s="38"/>
      <c r="AE13" s="38"/>
      <c r="AO13" s="38"/>
      <c r="AP13" s="38"/>
      <c r="AQ13" s="38"/>
      <c r="AR13" s="38"/>
      <c r="AS13" s="38"/>
      <c r="AT13" s="38"/>
      <c r="AU13" s="38"/>
      <c r="AV13" s="38"/>
      <c r="AW13" s="38"/>
    </row>
    <row r="14" spans="2:49" hidden="1" x14ac:dyDescent="0.25">
      <c r="B14" s="38"/>
      <c r="C14" s="38"/>
      <c r="D14" s="38"/>
      <c r="E14" s="38"/>
      <c r="F14" s="38"/>
      <c r="H14" s="38"/>
      <c r="O14" s="38"/>
      <c r="P14" s="38"/>
      <c r="Q14" s="38"/>
      <c r="R14" s="38"/>
      <c r="S14" s="38"/>
      <c r="AB14" s="38"/>
      <c r="AC14" s="38"/>
      <c r="AD14" s="38"/>
      <c r="AE14" s="38"/>
      <c r="AO14" s="38"/>
      <c r="AP14" s="38"/>
      <c r="AQ14" s="38"/>
      <c r="AR14" s="38"/>
      <c r="AS14" s="38"/>
      <c r="AT14" s="38"/>
      <c r="AU14" s="38"/>
      <c r="AV14" s="38"/>
      <c r="AW14" s="38"/>
    </row>
    <row r="15" spans="2:49" hidden="1" x14ac:dyDescent="0.25">
      <c r="B15" s="38"/>
      <c r="C15" s="38"/>
      <c r="D15" s="38"/>
      <c r="E15" s="38"/>
      <c r="F15" s="38"/>
      <c r="H15" s="38"/>
      <c r="O15" s="38"/>
      <c r="P15" s="38"/>
      <c r="Q15" s="38"/>
      <c r="R15" s="38"/>
      <c r="S15" s="38"/>
      <c r="AB15" s="38"/>
      <c r="AC15" s="38"/>
      <c r="AD15" s="38"/>
      <c r="AE15" s="38"/>
      <c r="AO15" s="38"/>
      <c r="AP15" s="38"/>
      <c r="AQ15" s="38"/>
      <c r="AR15" s="38"/>
      <c r="AS15" s="38"/>
      <c r="AT15" s="38"/>
      <c r="AU15" s="38"/>
      <c r="AV15" s="38"/>
      <c r="AW15" s="38"/>
    </row>
    <row r="16" spans="2:49" hidden="1" x14ac:dyDescent="0.25">
      <c r="B16" s="38"/>
      <c r="C16" s="38"/>
      <c r="D16" s="38"/>
      <c r="E16" s="38"/>
      <c r="F16" s="38"/>
      <c r="H16" s="38"/>
      <c r="O16" s="38"/>
      <c r="P16" s="38"/>
      <c r="Q16" s="38"/>
      <c r="R16" s="38"/>
      <c r="S16" s="38"/>
      <c r="AB16" s="38"/>
      <c r="AC16" s="38"/>
      <c r="AD16" s="38"/>
      <c r="AE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2:49" hidden="1" x14ac:dyDescent="0.25">
      <c r="B17" s="38"/>
      <c r="C17" s="38"/>
      <c r="D17" s="38"/>
      <c r="E17" s="38"/>
      <c r="F17" s="38"/>
      <c r="H17" s="38"/>
      <c r="O17" s="38"/>
      <c r="P17" s="38"/>
      <c r="Q17" s="38"/>
      <c r="R17" s="38"/>
      <c r="S17" s="38"/>
      <c r="AB17" s="38"/>
      <c r="AC17" s="38"/>
      <c r="AD17" s="38"/>
      <c r="AE17" s="38"/>
      <c r="AO17" s="38"/>
      <c r="AP17" s="38"/>
      <c r="AQ17" s="38"/>
      <c r="AR17" s="38"/>
      <c r="AS17" s="38"/>
      <c r="AT17" s="38"/>
      <c r="AU17" s="38"/>
      <c r="AV17" s="38"/>
      <c r="AW17" s="38"/>
    </row>
    <row r="18" spans="2:49" hidden="1" x14ac:dyDescent="0.25">
      <c r="B18" s="38"/>
      <c r="C18" s="38"/>
      <c r="D18" s="38"/>
      <c r="E18" s="38"/>
      <c r="F18" s="38"/>
      <c r="H18" s="38"/>
      <c r="O18" s="38"/>
      <c r="P18" s="38"/>
      <c r="Q18" s="38"/>
      <c r="R18" s="38"/>
      <c r="S18" s="38"/>
      <c r="AB18" s="38"/>
      <c r="AC18" s="38"/>
      <c r="AD18" s="38"/>
      <c r="AE18" s="38"/>
      <c r="AO18" s="38"/>
      <c r="AP18" s="38"/>
      <c r="AQ18" s="38"/>
      <c r="AR18" s="38"/>
      <c r="AS18" s="38"/>
      <c r="AT18" s="38"/>
      <c r="AU18" s="38"/>
      <c r="AV18" s="38"/>
      <c r="AW18" s="38"/>
    </row>
    <row r="19" spans="2:49" hidden="1" x14ac:dyDescent="0.25">
      <c r="B19" s="38"/>
      <c r="C19" s="38"/>
      <c r="D19" s="38"/>
      <c r="E19" s="38"/>
      <c r="F19" s="38"/>
      <c r="H19" s="38"/>
      <c r="O19" s="38"/>
      <c r="P19" s="38"/>
      <c r="Q19" s="38"/>
      <c r="R19" s="38"/>
      <c r="S19" s="38"/>
      <c r="AB19" s="38"/>
      <c r="AC19" s="38"/>
      <c r="AD19" s="38"/>
      <c r="AE19" s="38"/>
      <c r="AO19" s="38"/>
      <c r="AP19" s="38"/>
      <c r="AQ19" s="38"/>
      <c r="AR19" s="38"/>
      <c r="AS19" s="38"/>
      <c r="AT19" s="38"/>
      <c r="AU19" s="38"/>
      <c r="AV19" s="38"/>
      <c r="AW19" s="38"/>
    </row>
    <row r="20" spans="2:49" hidden="1" x14ac:dyDescent="0.25">
      <c r="B20" s="38"/>
      <c r="C20" s="38"/>
      <c r="D20" s="38"/>
      <c r="E20" s="38"/>
      <c r="F20" s="38"/>
      <c r="H20" s="38"/>
      <c r="O20" s="38"/>
      <c r="P20" s="38"/>
      <c r="Q20" s="38"/>
      <c r="R20" s="38"/>
      <c r="S20" s="38"/>
      <c r="AB20" s="38"/>
      <c r="AC20" s="38"/>
      <c r="AD20" s="38"/>
      <c r="AE20" s="38"/>
      <c r="AO20" s="38"/>
      <c r="AP20" s="38"/>
      <c r="AQ20" s="38"/>
      <c r="AR20" s="38"/>
      <c r="AS20" s="38"/>
      <c r="AT20" s="38"/>
      <c r="AU20" s="38"/>
      <c r="AV20" s="38"/>
      <c r="AW20" s="38"/>
    </row>
    <row r="21" spans="2:49" hidden="1" x14ac:dyDescent="0.25">
      <c r="B21" s="38"/>
      <c r="C21" s="38"/>
      <c r="D21" s="38"/>
      <c r="E21" s="38"/>
      <c r="F21" s="38"/>
      <c r="H21" s="38"/>
      <c r="O21" s="38"/>
      <c r="P21" s="38"/>
      <c r="Q21" s="38"/>
      <c r="R21" s="38"/>
      <c r="S21" s="38"/>
      <c r="AB21" s="38"/>
      <c r="AC21" s="38"/>
      <c r="AD21" s="38"/>
      <c r="AE21" s="38"/>
      <c r="AO21" s="38"/>
      <c r="AP21" s="38"/>
      <c r="AQ21" s="38"/>
      <c r="AR21" s="38"/>
      <c r="AS21" s="38"/>
      <c r="AT21" s="38"/>
      <c r="AU21" s="38"/>
      <c r="AV21" s="38"/>
      <c r="AW21" s="38"/>
    </row>
    <row r="22" spans="2:49" hidden="1" x14ac:dyDescent="0.25">
      <c r="B22" s="38"/>
      <c r="C22" s="38"/>
      <c r="D22" s="38"/>
      <c r="E22" s="38"/>
      <c r="F22" s="38"/>
      <c r="H22" s="38"/>
      <c r="O22" s="38"/>
      <c r="P22" s="38"/>
      <c r="Q22" s="38"/>
      <c r="R22" s="38"/>
      <c r="S22" s="38"/>
      <c r="AB22" s="38"/>
      <c r="AC22" s="38"/>
      <c r="AD22" s="38"/>
      <c r="AE22" s="38"/>
      <c r="AO22" s="38"/>
      <c r="AP22" s="38"/>
      <c r="AQ22" s="38"/>
      <c r="AR22" s="38"/>
      <c r="AS22" s="38"/>
      <c r="AT22" s="38"/>
      <c r="AU22" s="38"/>
      <c r="AV22" s="38"/>
      <c r="AW22" s="38"/>
    </row>
    <row r="23" spans="2:49" hidden="1" x14ac:dyDescent="0.25">
      <c r="B23" s="38"/>
      <c r="C23" s="38"/>
      <c r="D23" s="38"/>
      <c r="E23" s="38"/>
      <c r="F23" s="38"/>
      <c r="H23" s="38"/>
      <c r="O23" s="38"/>
      <c r="P23" s="38"/>
      <c r="Q23" s="38"/>
      <c r="R23" s="38"/>
      <c r="S23" s="38"/>
      <c r="AB23" s="38"/>
      <c r="AC23" s="38"/>
      <c r="AD23" s="38"/>
      <c r="AE23" s="38"/>
      <c r="AO23" s="38"/>
      <c r="AP23" s="38"/>
      <c r="AQ23" s="38"/>
      <c r="AR23" s="38"/>
      <c r="AS23" s="38"/>
      <c r="AT23" s="38"/>
      <c r="AU23" s="38"/>
      <c r="AV23" s="38"/>
      <c r="AW23" s="38"/>
    </row>
    <row r="24" spans="2:49" hidden="1" x14ac:dyDescent="0.25">
      <c r="B24" s="38"/>
      <c r="C24" s="38"/>
      <c r="D24" s="38"/>
      <c r="E24" s="38"/>
      <c r="F24" s="38"/>
      <c r="H24" s="38"/>
      <c r="O24" s="38"/>
      <c r="P24" s="38"/>
      <c r="Q24" s="38"/>
      <c r="R24" s="38"/>
      <c r="S24" s="38"/>
      <c r="AB24" s="38"/>
      <c r="AC24" s="38"/>
      <c r="AD24" s="38"/>
      <c r="AE24" s="38"/>
      <c r="AO24" s="38"/>
      <c r="AP24" s="38"/>
      <c r="AQ24" s="38"/>
      <c r="AR24" s="38"/>
      <c r="AS24" s="38"/>
      <c r="AT24" s="38"/>
      <c r="AU24" s="38"/>
      <c r="AV24" s="38"/>
      <c r="AW24" s="38"/>
    </row>
    <row r="25" spans="2:49" hidden="1" x14ac:dyDescent="0.25">
      <c r="B25" s="38"/>
      <c r="C25" s="38"/>
      <c r="D25" s="38"/>
      <c r="E25" s="38"/>
      <c r="F25" s="38"/>
      <c r="H25" s="38"/>
      <c r="O25" s="38"/>
      <c r="P25" s="38"/>
      <c r="Q25" s="38"/>
      <c r="R25" s="38"/>
      <c r="S25" s="38"/>
      <c r="AB25" s="38"/>
      <c r="AC25" s="38"/>
      <c r="AD25" s="38"/>
      <c r="AE25" s="38"/>
      <c r="AO25" s="38"/>
      <c r="AP25" s="38"/>
      <c r="AQ25" s="38"/>
      <c r="AR25" s="38"/>
      <c r="AS25" s="38"/>
      <c r="AT25" s="38"/>
      <c r="AU25" s="38"/>
      <c r="AV25" s="38"/>
      <c r="AW25" s="38"/>
    </row>
    <row r="26" spans="2:49" hidden="1" x14ac:dyDescent="0.25">
      <c r="B26" s="38"/>
      <c r="C26" s="38"/>
      <c r="D26" s="38"/>
      <c r="E26" s="38"/>
      <c r="F26" s="38"/>
      <c r="H26" s="38"/>
      <c r="O26" s="38"/>
      <c r="P26" s="38"/>
      <c r="Q26" s="38"/>
      <c r="R26" s="38"/>
      <c r="S26" s="38"/>
      <c r="AB26" s="38"/>
      <c r="AC26" s="38"/>
      <c r="AD26" s="38"/>
      <c r="AE26" s="38"/>
      <c r="AO26" s="38"/>
      <c r="AP26" s="38"/>
      <c r="AQ26" s="38"/>
      <c r="AR26" s="38"/>
      <c r="AS26" s="38"/>
      <c r="AT26" s="38"/>
      <c r="AU26" s="38"/>
      <c r="AV26" s="38"/>
      <c r="AW26" s="38"/>
    </row>
    <row r="27" spans="2:49" hidden="1" x14ac:dyDescent="0.25">
      <c r="B27" s="38"/>
      <c r="C27" s="38"/>
      <c r="D27" s="38"/>
      <c r="E27" s="38"/>
      <c r="F27" s="38"/>
      <c r="H27" s="38"/>
      <c r="O27" s="38"/>
      <c r="P27" s="38"/>
      <c r="Q27" s="38"/>
      <c r="R27" s="38"/>
      <c r="S27" s="38"/>
      <c r="AB27" s="38"/>
      <c r="AC27" s="38"/>
      <c r="AD27" s="38"/>
      <c r="AE27" s="38"/>
      <c r="AO27" s="38"/>
      <c r="AP27" s="38"/>
      <c r="AQ27" s="38"/>
      <c r="AR27" s="38"/>
      <c r="AS27" s="38"/>
      <c r="AT27" s="38"/>
      <c r="AU27" s="38"/>
      <c r="AV27" s="38"/>
      <c r="AW27" s="38"/>
    </row>
    <row r="28" spans="2:49" hidden="1" x14ac:dyDescent="0.25">
      <c r="B28" s="38"/>
      <c r="C28" s="38"/>
      <c r="D28" s="38"/>
      <c r="E28" s="38"/>
      <c r="F28" s="38"/>
      <c r="H28" s="38"/>
      <c r="O28" s="38"/>
      <c r="P28" s="38"/>
      <c r="Q28" s="38"/>
      <c r="R28" s="38"/>
      <c r="S28" s="38"/>
      <c r="AB28" s="38"/>
      <c r="AC28" s="38"/>
      <c r="AD28" s="38"/>
      <c r="AE28" s="38"/>
      <c r="AO28" s="38"/>
      <c r="AP28" s="38"/>
      <c r="AQ28" s="38"/>
      <c r="AR28" s="38"/>
      <c r="AS28" s="38"/>
      <c r="AT28" s="38"/>
      <c r="AU28" s="38"/>
      <c r="AV28" s="38"/>
      <c r="AW28" s="38"/>
    </row>
    <row r="29" spans="2:49" hidden="1" x14ac:dyDescent="0.25">
      <c r="B29" s="38"/>
      <c r="C29" s="38"/>
      <c r="D29" s="38"/>
      <c r="E29" s="38"/>
      <c r="F29" s="38"/>
      <c r="H29" s="38"/>
      <c r="O29" s="38"/>
      <c r="P29" s="38"/>
      <c r="Q29" s="38"/>
      <c r="R29" s="38"/>
      <c r="S29" s="38"/>
      <c r="AB29" s="38"/>
      <c r="AC29" s="38"/>
      <c r="AD29" s="38"/>
      <c r="AE29" s="38"/>
      <c r="AO29" s="38"/>
      <c r="AP29" s="38"/>
      <c r="AQ29" s="38"/>
      <c r="AR29" s="38"/>
      <c r="AS29" s="38"/>
      <c r="AT29" s="38"/>
      <c r="AU29" s="38"/>
      <c r="AV29" s="38"/>
      <c r="AW29" s="38"/>
    </row>
    <row r="30" spans="2:49" hidden="1" x14ac:dyDescent="0.25">
      <c r="B30" s="38"/>
      <c r="C30" s="38"/>
      <c r="D30" s="38"/>
      <c r="E30" s="38"/>
      <c r="F30" s="38"/>
      <c r="H30" s="38"/>
      <c r="O30" s="38"/>
      <c r="P30" s="38"/>
      <c r="Q30" s="38"/>
      <c r="R30" s="38"/>
      <c r="S30" s="38"/>
      <c r="AB30" s="38"/>
      <c r="AC30" s="38"/>
      <c r="AD30" s="38"/>
      <c r="AE30" s="38"/>
      <c r="AO30" s="38"/>
      <c r="AP30" s="38"/>
      <c r="AQ30" s="38"/>
      <c r="AR30" s="38"/>
      <c r="AS30" s="38"/>
      <c r="AT30" s="38"/>
      <c r="AU30" s="38"/>
      <c r="AV30" s="38"/>
      <c r="AW30" s="38"/>
    </row>
    <row r="31" spans="2:49" hidden="1" x14ac:dyDescent="0.25">
      <c r="B31" s="38"/>
      <c r="C31" s="38"/>
      <c r="D31" s="38"/>
      <c r="E31" s="38"/>
      <c r="F31" s="38"/>
      <c r="H31" s="38"/>
      <c r="O31" s="38"/>
      <c r="P31" s="38"/>
      <c r="Q31" s="38"/>
      <c r="R31" s="38"/>
      <c r="S31" s="38"/>
      <c r="AB31" s="38"/>
      <c r="AC31" s="38"/>
      <c r="AD31" s="38"/>
      <c r="AE31" s="38"/>
      <c r="AO31" s="38"/>
      <c r="AP31" s="38"/>
      <c r="AQ31" s="38"/>
      <c r="AR31" s="38"/>
      <c r="AS31" s="38"/>
      <c r="AT31" s="38"/>
      <c r="AU31" s="38"/>
      <c r="AV31" s="38"/>
      <c r="AW31" s="38"/>
    </row>
    <row r="32" spans="2:49" hidden="1" x14ac:dyDescent="0.25">
      <c r="B32" s="38"/>
      <c r="C32" s="38"/>
      <c r="D32" s="38"/>
      <c r="E32" s="38"/>
      <c r="F32" s="38"/>
      <c r="H32" s="38"/>
      <c r="O32" s="38"/>
      <c r="P32" s="38"/>
      <c r="Q32" s="38"/>
      <c r="R32" s="38"/>
      <c r="S32" s="38"/>
      <c r="AB32" s="38"/>
      <c r="AC32" s="38"/>
      <c r="AD32" s="38"/>
      <c r="AE32" s="38"/>
      <c r="AO32" s="38"/>
      <c r="AP32" s="38"/>
      <c r="AQ32" s="38"/>
      <c r="AR32" s="38"/>
      <c r="AS32" s="38"/>
      <c r="AT32" s="38"/>
      <c r="AU32" s="38"/>
      <c r="AV32" s="38"/>
      <c r="AW32" s="38"/>
    </row>
    <row r="33" spans="2:49" hidden="1" x14ac:dyDescent="0.25">
      <c r="B33" s="38"/>
      <c r="C33" s="38"/>
      <c r="D33" s="38"/>
      <c r="E33" s="38"/>
      <c r="F33" s="38"/>
      <c r="H33" s="38"/>
      <c r="O33" s="38"/>
      <c r="P33" s="38"/>
      <c r="Q33" s="38"/>
      <c r="R33" s="38"/>
      <c r="S33" s="38"/>
      <c r="AB33" s="38"/>
      <c r="AC33" s="38"/>
      <c r="AD33" s="38"/>
      <c r="AE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2:49" hidden="1" x14ac:dyDescent="0.25">
      <c r="B34" s="38"/>
      <c r="C34" s="38"/>
      <c r="D34" s="38"/>
      <c r="E34" s="38"/>
      <c r="F34" s="38"/>
      <c r="H34" s="38"/>
      <c r="O34" s="38"/>
      <c r="P34" s="38"/>
      <c r="Q34" s="38"/>
      <c r="R34" s="38"/>
      <c r="S34" s="38"/>
      <c r="AB34" s="38"/>
      <c r="AC34" s="38"/>
      <c r="AD34" s="38"/>
      <c r="AE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2:49" hidden="1" x14ac:dyDescent="0.25">
      <c r="B35" s="38"/>
      <c r="C35" s="38"/>
      <c r="D35" s="38"/>
      <c r="E35" s="38"/>
      <c r="F35" s="38"/>
      <c r="H35" s="38"/>
      <c r="O35" s="38"/>
      <c r="P35" s="38"/>
      <c r="Q35" s="38"/>
      <c r="R35" s="38"/>
      <c r="S35" s="38"/>
      <c r="AB35" s="38"/>
      <c r="AC35" s="38"/>
      <c r="AD35" s="38"/>
      <c r="AE35" s="38"/>
      <c r="AO35" s="38"/>
      <c r="AP35" s="38"/>
      <c r="AQ35" s="38"/>
      <c r="AR35" s="38"/>
      <c r="AS35" s="38"/>
      <c r="AT35" s="38"/>
      <c r="AU35" s="38"/>
      <c r="AV35" s="38"/>
      <c r="AW35" s="38"/>
    </row>
    <row r="36" spans="2:49" hidden="1" x14ac:dyDescent="0.25">
      <c r="B36" s="38"/>
      <c r="C36" s="38"/>
      <c r="D36" s="38"/>
      <c r="E36" s="38"/>
      <c r="F36" s="38"/>
      <c r="H36" s="38"/>
      <c r="O36" s="38"/>
      <c r="P36" s="38"/>
      <c r="Q36" s="38"/>
      <c r="R36" s="38"/>
      <c r="S36" s="38"/>
      <c r="AB36" s="38"/>
      <c r="AC36" s="38"/>
      <c r="AD36" s="38"/>
      <c r="AE36" s="38"/>
      <c r="AO36" s="38"/>
      <c r="AP36" s="38"/>
      <c r="AQ36" s="38"/>
      <c r="AR36" s="38"/>
      <c r="AS36" s="38"/>
      <c r="AT36" s="38"/>
      <c r="AU36" s="38"/>
      <c r="AV36" s="38"/>
      <c r="AW36" s="38"/>
    </row>
    <row r="37" spans="2:49" hidden="1" x14ac:dyDescent="0.25">
      <c r="B37" s="38"/>
      <c r="C37" s="38"/>
      <c r="D37" s="38"/>
      <c r="E37" s="38"/>
      <c r="F37" s="38"/>
      <c r="H37" s="38"/>
      <c r="O37" s="38"/>
      <c r="P37" s="38"/>
      <c r="Q37" s="38"/>
      <c r="R37" s="38"/>
      <c r="S37" s="38"/>
      <c r="AB37" s="38"/>
      <c r="AC37" s="38"/>
      <c r="AD37" s="38"/>
      <c r="AE37" s="38"/>
      <c r="AO37" s="38"/>
      <c r="AP37" s="38"/>
      <c r="AQ37" s="38"/>
      <c r="AR37" s="38"/>
      <c r="AS37" s="38"/>
      <c r="AT37" s="38"/>
      <c r="AU37" s="38"/>
      <c r="AV37" s="38"/>
      <c r="AW37" s="38"/>
    </row>
    <row r="38" spans="2:49" hidden="1" x14ac:dyDescent="0.25">
      <c r="B38" s="38"/>
      <c r="C38" s="38"/>
      <c r="D38" s="38"/>
      <c r="E38" s="38"/>
      <c r="F38" s="38"/>
      <c r="H38" s="38"/>
      <c r="O38" s="38"/>
      <c r="P38" s="38"/>
      <c r="Q38" s="38"/>
      <c r="R38" s="38"/>
      <c r="S38" s="38"/>
      <c r="AB38" s="38"/>
      <c r="AC38" s="38"/>
      <c r="AD38" s="38"/>
      <c r="AE38" s="38"/>
      <c r="AO38" s="38"/>
      <c r="AP38" s="38"/>
      <c r="AQ38" s="38"/>
      <c r="AR38" s="38"/>
      <c r="AS38" s="38"/>
      <c r="AT38" s="38"/>
      <c r="AU38" s="38"/>
      <c r="AV38" s="38"/>
      <c r="AW38" s="38"/>
    </row>
    <row r="39" spans="2:49" hidden="1" x14ac:dyDescent="0.25">
      <c r="B39" s="38"/>
      <c r="C39" s="38"/>
      <c r="D39" s="38"/>
      <c r="E39" s="38"/>
      <c r="F39" s="38"/>
      <c r="H39" s="38"/>
      <c r="O39" s="38"/>
      <c r="P39" s="38"/>
      <c r="Q39" s="38"/>
      <c r="R39" s="38"/>
      <c r="S39" s="38"/>
      <c r="AB39" s="38"/>
      <c r="AC39" s="38"/>
      <c r="AD39" s="38"/>
      <c r="AE39" s="38"/>
      <c r="AO39" s="38"/>
      <c r="AP39" s="38"/>
      <c r="AQ39" s="38"/>
      <c r="AR39" s="38"/>
      <c r="AS39" s="38"/>
      <c r="AT39" s="38"/>
      <c r="AU39" s="38"/>
      <c r="AV39" s="38"/>
      <c r="AW39" s="38"/>
    </row>
    <row r="40" spans="2:49" hidden="1" x14ac:dyDescent="0.25">
      <c r="B40" s="38"/>
      <c r="C40" s="38"/>
      <c r="D40" s="38"/>
      <c r="E40" s="38"/>
      <c r="F40" s="38"/>
      <c r="H40" s="38"/>
      <c r="O40" s="38"/>
      <c r="P40" s="38"/>
      <c r="Q40" s="38"/>
      <c r="R40" s="38"/>
      <c r="S40" s="38"/>
      <c r="AB40" s="38"/>
      <c r="AC40" s="38"/>
      <c r="AD40" s="38"/>
      <c r="AE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2:49" hidden="1" x14ac:dyDescent="0.25">
      <c r="B41" s="38"/>
      <c r="C41" s="38"/>
      <c r="D41" s="38"/>
      <c r="E41" s="38"/>
      <c r="F41" s="38"/>
      <c r="H41" s="38"/>
      <c r="O41" s="38"/>
      <c r="P41" s="38"/>
      <c r="Q41" s="38"/>
      <c r="R41" s="38"/>
      <c r="S41" s="38"/>
      <c r="AB41" s="38"/>
      <c r="AC41" s="38"/>
      <c r="AD41" s="38"/>
      <c r="AE41" s="38"/>
      <c r="AO41" s="38"/>
      <c r="AP41" s="38"/>
      <c r="AQ41" s="38"/>
      <c r="AR41" s="38"/>
      <c r="AS41" s="38"/>
      <c r="AT41" s="38"/>
      <c r="AU41" s="38"/>
      <c r="AV41" s="38"/>
      <c r="AW41" s="38"/>
    </row>
    <row r="42" spans="2:49" hidden="1" x14ac:dyDescent="0.25">
      <c r="B42" s="38"/>
      <c r="C42" s="38"/>
      <c r="D42" s="38"/>
      <c r="E42" s="38"/>
      <c r="F42" s="38"/>
      <c r="H42" s="38"/>
      <c r="O42" s="38"/>
      <c r="P42" s="38"/>
      <c r="Q42" s="38"/>
      <c r="R42" s="38"/>
      <c r="S42" s="38"/>
      <c r="AB42" s="38"/>
      <c r="AC42" s="38"/>
      <c r="AD42" s="38"/>
      <c r="AE42" s="38"/>
      <c r="AO42" s="38"/>
      <c r="AP42" s="38"/>
      <c r="AQ42" s="38"/>
      <c r="AR42" s="38"/>
      <c r="AS42" s="38"/>
      <c r="AT42" s="38"/>
      <c r="AU42" s="38"/>
      <c r="AV42" s="38"/>
      <c r="AW42" s="38"/>
    </row>
    <row r="43" spans="2:49" hidden="1" x14ac:dyDescent="0.25">
      <c r="B43" s="38"/>
      <c r="C43" s="38"/>
      <c r="D43" s="38"/>
      <c r="E43" s="38"/>
      <c r="F43" s="38"/>
      <c r="H43" s="38"/>
      <c r="O43" s="38"/>
      <c r="P43" s="38"/>
      <c r="Q43" s="38"/>
      <c r="R43" s="38"/>
      <c r="S43" s="38"/>
      <c r="AB43" s="38"/>
      <c r="AC43" s="38"/>
      <c r="AD43" s="38"/>
      <c r="AE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2:49" hidden="1" x14ac:dyDescent="0.25">
      <c r="B44" s="38"/>
      <c r="C44" s="38"/>
      <c r="D44" s="38"/>
      <c r="E44" s="38"/>
      <c r="F44" s="38"/>
      <c r="H44" s="38"/>
      <c r="O44" s="38"/>
      <c r="P44" s="38"/>
      <c r="Q44" s="38"/>
      <c r="R44" s="38"/>
      <c r="S44" s="38"/>
      <c r="AB44" s="38"/>
      <c r="AC44" s="38"/>
      <c r="AD44" s="38"/>
      <c r="AE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2:49" hidden="1" x14ac:dyDescent="0.25">
      <c r="B45" s="38"/>
      <c r="C45" s="38"/>
      <c r="D45" s="38"/>
      <c r="E45" s="38"/>
      <c r="F45" s="38"/>
      <c r="H45" s="38"/>
      <c r="O45" s="38"/>
      <c r="P45" s="38"/>
      <c r="Q45" s="38"/>
      <c r="R45" s="38"/>
      <c r="S45" s="38"/>
      <c r="AB45" s="38"/>
      <c r="AC45" s="38"/>
      <c r="AD45" s="38"/>
      <c r="AE45" s="38"/>
      <c r="AO45" s="38"/>
      <c r="AP45" s="38"/>
      <c r="AQ45" s="38"/>
      <c r="AR45" s="38"/>
      <c r="AS45" s="38"/>
      <c r="AT45" s="38"/>
      <c r="AU45" s="38"/>
      <c r="AV45" s="38"/>
      <c r="AW45" s="38"/>
    </row>
    <row r="46" spans="2:49" hidden="1" x14ac:dyDescent="0.25">
      <c r="B46" s="38"/>
      <c r="C46" s="38"/>
      <c r="D46" s="38"/>
      <c r="E46" s="38"/>
      <c r="F46" s="38"/>
      <c r="H46" s="38"/>
      <c r="O46" s="38"/>
      <c r="P46" s="38"/>
      <c r="Q46" s="38"/>
      <c r="R46" s="38"/>
      <c r="S46" s="38"/>
      <c r="AB46" s="38"/>
      <c r="AC46" s="38"/>
      <c r="AD46" s="38"/>
      <c r="AE46" s="38"/>
      <c r="AO46" s="38"/>
      <c r="AP46" s="38"/>
      <c r="AQ46" s="38"/>
      <c r="AR46" s="38"/>
      <c r="AS46" s="38"/>
      <c r="AT46" s="38"/>
      <c r="AU46" s="38"/>
      <c r="AV46" s="38"/>
      <c r="AW46" s="38"/>
    </row>
    <row r="47" spans="2:49" hidden="1" x14ac:dyDescent="0.25">
      <c r="B47" s="38"/>
      <c r="C47" s="38"/>
      <c r="D47" s="38"/>
      <c r="E47" s="38"/>
      <c r="F47" s="38"/>
      <c r="H47" s="38"/>
      <c r="O47" s="38"/>
      <c r="P47" s="38"/>
      <c r="Q47" s="38"/>
      <c r="R47" s="38"/>
      <c r="S47" s="38"/>
      <c r="AB47" s="38"/>
      <c r="AC47" s="38"/>
      <c r="AD47" s="38"/>
      <c r="AE47" s="38"/>
      <c r="AO47" s="38"/>
      <c r="AP47" s="38"/>
      <c r="AQ47" s="38"/>
      <c r="AR47" s="38"/>
      <c r="AS47" s="38"/>
      <c r="AT47" s="38"/>
      <c r="AU47" s="38"/>
      <c r="AV47" s="38"/>
      <c r="AW47" s="38"/>
    </row>
    <row r="48" spans="2:49" hidden="1" x14ac:dyDescent="0.25">
      <c r="B48" s="38"/>
      <c r="C48" s="38"/>
      <c r="D48" s="38"/>
      <c r="E48" s="38"/>
      <c r="F48" s="38"/>
      <c r="H48" s="38"/>
      <c r="O48" s="38"/>
      <c r="P48" s="38"/>
      <c r="Q48" s="38"/>
      <c r="R48" s="38"/>
      <c r="S48" s="38"/>
      <c r="AB48" s="38"/>
      <c r="AC48" s="38"/>
      <c r="AD48" s="38"/>
      <c r="AE48" s="38"/>
      <c r="AO48" s="38"/>
      <c r="AP48" s="38"/>
      <c r="AQ48" s="38"/>
      <c r="AR48" s="38"/>
      <c r="AS48" s="38"/>
      <c r="AT48" s="38"/>
      <c r="AU48" s="38"/>
      <c r="AV48" s="38"/>
      <c r="AW48" s="38"/>
    </row>
    <row r="49" spans="2:49" hidden="1" x14ac:dyDescent="0.25">
      <c r="B49" s="38"/>
      <c r="C49" s="38"/>
      <c r="D49" s="38"/>
      <c r="E49" s="38"/>
      <c r="F49" s="38"/>
      <c r="H49" s="38"/>
      <c r="O49" s="38"/>
      <c r="P49" s="38"/>
      <c r="Q49" s="38"/>
      <c r="R49" s="38"/>
      <c r="S49" s="38"/>
      <c r="AB49" s="38"/>
      <c r="AC49" s="38"/>
      <c r="AD49" s="38"/>
      <c r="AE49" s="38"/>
      <c r="AO49" s="38"/>
      <c r="AP49" s="38"/>
      <c r="AQ49" s="38"/>
      <c r="AR49" s="38"/>
      <c r="AS49" s="38"/>
      <c r="AT49" s="38"/>
      <c r="AU49" s="38"/>
      <c r="AV49" s="38"/>
      <c r="AW49" s="38"/>
    </row>
    <row r="50" spans="2:49" hidden="1" x14ac:dyDescent="0.25">
      <c r="B50" s="38"/>
      <c r="C50" s="38"/>
      <c r="D50" s="38"/>
      <c r="E50" s="38"/>
      <c r="F50" s="38"/>
      <c r="H50" s="38"/>
      <c r="O50" s="38"/>
      <c r="P50" s="38"/>
      <c r="Q50" s="38"/>
      <c r="R50" s="38"/>
      <c r="S50" s="38"/>
      <c r="AB50" s="38"/>
      <c r="AC50" s="38"/>
      <c r="AD50" s="38"/>
      <c r="AE50" s="38"/>
      <c r="AO50" s="38"/>
      <c r="AP50" s="38"/>
      <c r="AQ50" s="38"/>
      <c r="AR50" s="38"/>
      <c r="AS50" s="38"/>
      <c r="AT50" s="38"/>
      <c r="AU50" s="38"/>
      <c r="AV50" s="38"/>
      <c r="AW50" s="38"/>
    </row>
    <row r="51" spans="2:49" hidden="1" x14ac:dyDescent="0.25">
      <c r="B51" s="38"/>
      <c r="C51" s="38"/>
      <c r="D51" s="38"/>
      <c r="E51" s="38"/>
      <c r="F51" s="38"/>
      <c r="H51" s="38"/>
      <c r="O51" s="38"/>
      <c r="P51" s="38"/>
      <c r="Q51" s="38"/>
      <c r="R51" s="38"/>
      <c r="S51" s="38"/>
      <c r="AB51" s="38"/>
      <c r="AC51" s="38"/>
      <c r="AD51" s="38"/>
      <c r="AE51" s="38"/>
      <c r="AO51" s="38"/>
      <c r="AP51" s="38"/>
      <c r="AQ51" s="38"/>
      <c r="AR51" s="38"/>
      <c r="AS51" s="38"/>
      <c r="AT51" s="38"/>
      <c r="AU51" s="38"/>
      <c r="AV51" s="38"/>
      <c r="AW51" s="38"/>
    </row>
    <row r="52" spans="2:49" hidden="1" x14ac:dyDescent="0.25">
      <c r="B52" s="38"/>
      <c r="C52" s="38"/>
      <c r="D52" s="38"/>
      <c r="E52" s="38"/>
      <c r="F52" s="38"/>
      <c r="H52" s="38"/>
      <c r="O52" s="38"/>
      <c r="P52" s="38"/>
      <c r="Q52" s="38"/>
      <c r="R52" s="38"/>
      <c r="S52" s="38"/>
      <c r="AB52" s="38"/>
      <c r="AC52" s="38"/>
      <c r="AD52" s="38"/>
      <c r="AE52" s="38"/>
      <c r="AO52" s="38"/>
      <c r="AP52" s="38"/>
      <c r="AQ52" s="38"/>
      <c r="AR52" s="38"/>
      <c r="AS52" s="38"/>
      <c r="AT52" s="38"/>
      <c r="AU52" s="38"/>
      <c r="AV52" s="38"/>
      <c r="AW52" s="38"/>
    </row>
    <row r="53" spans="2:49" hidden="1" x14ac:dyDescent="0.25">
      <c r="B53" s="38"/>
      <c r="C53" s="38"/>
      <c r="D53" s="38"/>
      <c r="E53" s="38"/>
      <c r="F53" s="38"/>
      <c r="H53" s="38"/>
      <c r="O53" s="38"/>
      <c r="P53" s="38"/>
      <c r="Q53" s="38"/>
      <c r="R53" s="38"/>
      <c r="S53" s="38"/>
      <c r="AB53" s="38"/>
      <c r="AC53" s="38"/>
      <c r="AD53" s="38"/>
      <c r="AE53" s="38"/>
      <c r="AO53" s="38"/>
      <c r="AP53" s="38"/>
      <c r="AQ53" s="38"/>
      <c r="AR53" s="38"/>
      <c r="AS53" s="38"/>
      <c r="AT53" s="38"/>
      <c r="AU53" s="38"/>
      <c r="AV53" s="38"/>
      <c r="AW53" s="38"/>
    </row>
    <row r="54" spans="2:49" hidden="1" x14ac:dyDescent="0.25">
      <c r="B54" s="38"/>
      <c r="C54" s="38"/>
      <c r="D54" s="38"/>
      <c r="E54" s="38"/>
      <c r="F54" s="38"/>
      <c r="H54" s="38"/>
      <c r="O54" s="38"/>
      <c r="P54" s="38"/>
      <c r="Q54" s="38"/>
      <c r="R54" s="38"/>
      <c r="S54" s="38"/>
      <c r="AB54" s="38"/>
      <c r="AC54" s="38"/>
      <c r="AD54" s="38"/>
      <c r="AE54" s="38"/>
      <c r="AO54" s="38"/>
      <c r="AP54" s="38"/>
      <c r="AQ54" s="38"/>
      <c r="AR54" s="38"/>
      <c r="AS54" s="38"/>
      <c r="AT54" s="38"/>
      <c r="AU54" s="38"/>
      <c r="AV54" s="38"/>
      <c r="AW54" s="38"/>
    </row>
    <row r="55" spans="2:49" hidden="1" x14ac:dyDescent="0.25">
      <c r="B55" s="38"/>
      <c r="C55" s="38"/>
      <c r="D55" s="38"/>
      <c r="E55" s="38"/>
      <c r="F55" s="38"/>
      <c r="H55" s="38"/>
      <c r="O55" s="38"/>
      <c r="P55" s="38"/>
      <c r="Q55" s="38"/>
      <c r="R55" s="38"/>
      <c r="S55" s="38"/>
      <c r="AB55" s="38"/>
      <c r="AC55" s="38"/>
      <c r="AD55" s="38"/>
      <c r="AE55" s="38"/>
      <c r="AO55" s="38"/>
      <c r="AP55" s="38"/>
      <c r="AQ55" s="38"/>
      <c r="AR55" s="38"/>
      <c r="AS55" s="38"/>
      <c r="AT55" s="38"/>
      <c r="AU55" s="38"/>
      <c r="AV55" s="38"/>
      <c r="AW55" s="38"/>
    </row>
    <row r="56" spans="2:49" hidden="1" x14ac:dyDescent="0.25">
      <c r="B56" s="38"/>
      <c r="C56" s="38"/>
      <c r="D56" s="38"/>
      <c r="E56" s="38"/>
      <c r="F56" s="38"/>
      <c r="H56" s="38"/>
      <c r="O56" s="38"/>
      <c r="P56" s="38"/>
      <c r="Q56" s="38"/>
      <c r="R56" s="38"/>
      <c r="S56" s="38"/>
      <c r="AB56" s="38"/>
      <c r="AC56" s="38"/>
      <c r="AD56" s="38"/>
      <c r="AE56" s="38"/>
      <c r="AO56" s="38"/>
      <c r="AP56" s="38"/>
      <c r="AQ56" s="38"/>
      <c r="AR56" s="38"/>
      <c r="AS56" s="38"/>
      <c r="AT56" s="38"/>
      <c r="AU56" s="38"/>
      <c r="AV56" s="38"/>
      <c r="AW56" s="38"/>
    </row>
    <row r="57" spans="2:49" hidden="1" x14ac:dyDescent="0.25">
      <c r="B57" s="38"/>
      <c r="C57" s="38"/>
      <c r="D57" s="38"/>
      <c r="E57" s="38"/>
      <c r="F57" s="38"/>
      <c r="H57" s="38"/>
      <c r="O57" s="38"/>
      <c r="P57" s="38"/>
      <c r="Q57" s="38"/>
      <c r="R57" s="38"/>
      <c r="S57" s="38"/>
      <c r="AB57" s="38"/>
      <c r="AC57" s="38"/>
      <c r="AD57" s="38"/>
      <c r="AE57" s="38"/>
      <c r="AO57" s="38"/>
      <c r="AP57" s="38"/>
      <c r="AQ57" s="38"/>
      <c r="AR57" s="38"/>
      <c r="AS57" s="38"/>
      <c r="AT57" s="38"/>
      <c r="AU57" s="38"/>
      <c r="AV57" s="38"/>
      <c r="AW57" s="38"/>
    </row>
    <row r="58" spans="2:49" hidden="1" x14ac:dyDescent="0.25">
      <c r="B58" s="38"/>
      <c r="C58" s="38"/>
      <c r="D58" s="38"/>
      <c r="E58" s="38"/>
      <c r="F58" s="38"/>
      <c r="H58" s="38"/>
      <c r="O58" s="38"/>
      <c r="P58" s="38"/>
      <c r="Q58" s="38"/>
      <c r="R58" s="38"/>
      <c r="S58" s="38"/>
      <c r="AB58" s="38"/>
      <c r="AC58" s="38"/>
      <c r="AD58" s="38"/>
      <c r="AE58" s="38"/>
      <c r="AO58" s="38"/>
      <c r="AP58" s="38"/>
      <c r="AQ58" s="38"/>
      <c r="AR58" s="38"/>
      <c r="AS58" s="38"/>
      <c r="AT58" s="38"/>
      <c r="AU58" s="38"/>
      <c r="AV58" s="38"/>
      <c r="AW58" s="38"/>
    </row>
    <row r="59" spans="2:49" hidden="1" x14ac:dyDescent="0.25">
      <c r="B59" s="38"/>
      <c r="C59" s="38"/>
      <c r="D59" s="38"/>
      <c r="E59" s="38"/>
      <c r="F59" s="38"/>
      <c r="H59" s="38"/>
      <c r="O59" s="38"/>
      <c r="P59" s="38"/>
      <c r="Q59" s="38"/>
      <c r="R59" s="38"/>
      <c r="S59" s="38"/>
      <c r="AB59" s="38"/>
      <c r="AC59" s="38"/>
      <c r="AD59" s="38"/>
      <c r="AE59" s="38"/>
      <c r="AO59" s="38"/>
      <c r="AP59" s="38"/>
      <c r="AQ59" s="38"/>
      <c r="AR59" s="38"/>
      <c r="AS59" s="38"/>
      <c r="AT59" s="38"/>
      <c r="AU59" s="38"/>
      <c r="AV59" s="38"/>
      <c r="AW59" s="38"/>
    </row>
    <row r="60" spans="2:49" x14ac:dyDescent="0.25">
      <c r="B60" s="38"/>
      <c r="C60" s="38"/>
      <c r="D60" s="38"/>
      <c r="E60" s="38"/>
      <c r="F60" s="38"/>
      <c r="H60" s="38"/>
      <c r="O60" s="38"/>
      <c r="P60" s="38"/>
      <c r="Q60" s="38"/>
      <c r="R60" s="38"/>
      <c r="S60" s="38"/>
      <c r="AB60" s="38"/>
      <c r="AC60" s="38"/>
      <c r="AD60" s="38"/>
      <c r="AE60" s="38"/>
      <c r="AO60" s="38"/>
      <c r="AP60" s="38"/>
      <c r="AQ60" s="38"/>
      <c r="AR60" s="38"/>
      <c r="AS60" s="38"/>
      <c r="AT60" s="38"/>
      <c r="AU60" s="38"/>
      <c r="AV60" s="38"/>
      <c r="AW60" s="38"/>
    </row>
    <row r="61" spans="2:49" x14ac:dyDescent="0.25">
      <c r="B61" s="38"/>
      <c r="C61" s="38"/>
      <c r="D61" s="38"/>
      <c r="E61" s="38"/>
      <c r="F61" s="38"/>
      <c r="H61" s="38"/>
      <c r="O61" s="38"/>
      <c r="P61" s="38"/>
      <c r="Q61" s="38"/>
      <c r="R61" s="38"/>
      <c r="S61" s="38"/>
      <c r="AB61" s="38"/>
      <c r="AC61" s="38"/>
      <c r="AD61" s="38"/>
      <c r="AE61" s="38"/>
      <c r="AO61" s="38"/>
      <c r="AP61" s="38"/>
      <c r="AQ61" s="38"/>
      <c r="AR61" s="38"/>
      <c r="AS61" s="38"/>
      <c r="AT61" s="38"/>
      <c r="AU61" s="38"/>
      <c r="AV61" s="38"/>
      <c r="AW61" s="38"/>
    </row>
    <row r="62" spans="2:49" x14ac:dyDescent="0.25">
      <c r="B62" s="38"/>
      <c r="C62" s="38"/>
      <c r="D62" s="38"/>
      <c r="E62" s="38"/>
      <c r="F62" s="38"/>
      <c r="H62" s="38"/>
      <c r="O62" s="38"/>
      <c r="P62" s="38"/>
      <c r="Q62" s="38"/>
      <c r="R62" s="38"/>
      <c r="S62" s="38"/>
      <c r="AB62" s="38"/>
      <c r="AC62" s="38"/>
      <c r="AD62" s="38"/>
      <c r="AE62" s="38"/>
      <c r="AO62" s="38"/>
      <c r="AP62" s="38"/>
      <c r="AQ62" s="38"/>
      <c r="AR62" s="38"/>
      <c r="AS62" s="38"/>
      <c r="AT62" s="38"/>
      <c r="AU62" s="38"/>
      <c r="AV62" s="38"/>
      <c r="AW62" s="38"/>
    </row>
    <row r="63" spans="2:49" x14ac:dyDescent="0.25">
      <c r="B63" s="38"/>
      <c r="C63" s="38"/>
      <c r="D63" s="38"/>
      <c r="E63" s="38"/>
      <c r="F63" s="38"/>
      <c r="H63" s="38"/>
      <c r="O63" s="38"/>
      <c r="P63" s="38"/>
      <c r="Q63" s="38"/>
      <c r="R63" s="38"/>
      <c r="S63" s="38"/>
      <c r="AB63" s="38"/>
      <c r="AC63" s="38"/>
      <c r="AD63" s="38"/>
      <c r="AE63" s="38"/>
      <c r="AO63" s="38"/>
      <c r="AP63" s="38"/>
      <c r="AQ63" s="38"/>
      <c r="AR63" s="38"/>
      <c r="AS63" s="38"/>
      <c r="AT63" s="38"/>
      <c r="AU63" s="38"/>
      <c r="AV63" s="38"/>
      <c r="AW63" s="38"/>
    </row>
    <row r="64" spans="2:49" x14ac:dyDescent="0.25">
      <c r="B64" s="38"/>
      <c r="C64" s="38"/>
      <c r="D64" s="38"/>
      <c r="E64" s="38"/>
      <c r="F64" s="38"/>
      <c r="H64" s="38"/>
      <c r="O64" s="38"/>
      <c r="P64" s="38"/>
      <c r="Q64" s="38"/>
      <c r="R64" s="38"/>
      <c r="S64" s="38"/>
      <c r="AB64" s="38"/>
      <c r="AC64" s="38"/>
      <c r="AD64" s="38"/>
      <c r="AE64" s="38"/>
      <c r="AO64" s="38"/>
      <c r="AP64" s="38"/>
      <c r="AQ64" s="38"/>
      <c r="AR64" s="38"/>
      <c r="AS64" s="38"/>
      <c r="AT64" s="38"/>
      <c r="AU64" s="38"/>
      <c r="AV64" s="38"/>
      <c r="AW64" s="38"/>
    </row>
    <row r="65" spans="2:49" x14ac:dyDescent="0.25">
      <c r="B65" s="38"/>
      <c r="C65" s="38"/>
      <c r="D65" s="38"/>
      <c r="E65" s="38"/>
      <c r="F65" s="38"/>
      <c r="H65" s="38"/>
      <c r="O65" s="38"/>
      <c r="P65" s="38"/>
      <c r="Q65" s="38"/>
      <c r="R65" s="38"/>
      <c r="S65" s="38"/>
      <c r="AB65" s="38"/>
      <c r="AC65" s="38"/>
      <c r="AD65" s="38"/>
      <c r="AE65" s="38"/>
      <c r="AO65" s="38"/>
      <c r="AP65" s="38"/>
      <c r="AQ65" s="38"/>
      <c r="AR65" s="38"/>
      <c r="AS65" s="38"/>
      <c r="AT65" s="38"/>
      <c r="AU65" s="38"/>
      <c r="AV65" s="38"/>
      <c r="AW65" s="38"/>
    </row>
    <row r="66" spans="2:49" x14ac:dyDescent="0.25">
      <c r="B66" s="38"/>
      <c r="C66" s="38"/>
      <c r="D66" s="38"/>
      <c r="E66" s="38"/>
      <c r="F66" s="38"/>
      <c r="H66" s="38"/>
      <c r="O66" s="38"/>
      <c r="P66" s="38"/>
      <c r="Q66" s="38"/>
      <c r="R66" s="38"/>
      <c r="S66" s="38"/>
      <c r="AB66" s="38"/>
      <c r="AC66" s="38"/>
      <c r="AD66" s="38"/>
      <c r="AE66" s="38"/>
      <c r="AO66" s="38"/>
      <c r="AP66" s="38"/>
      <c r="AQ66" s="38"/>
      <c r="AR66" s="38"/>
      <c r="AS66" s="38"/>
      <c r="AT66" s="38"/>
      <c r="AU66" s="38"/>
      <c r="AV66" s="38"/>
      <c r="AW66" s="38"/>
    </row>
    <row r="67" spans="2:49" x14ac:dyDescent="0.25">
      <c r="B67" s="38"/>
      <c r="C67" s="38"/>
      <c r="D67" s="38"/>
      <c r="E67" s="38"/>
      <c r="F67" s="38"/>
      <c r="H67" s="38"/>
      <c r="O67" s="38"/>
      <c r="P67" s="38"/>
      <c r="Q67" s="38"/>
      <c r="R67" s="38"/>
      <c r="S67" s="38"/>
      <c r="AB67" s="38"/>
      <c r="AC67" s="38"/>
      <c r="AD67" s="38"/>
      <c r="AE67" s="38"/>
      <c r="AO67" s="38"/>
      <c r="AP67" s="38"/>
      <c r="AQ67" s="38"/>
      <c r="AR67" s="38"/>
      <c r="AS67" s="38"/>
      <c r="AT67" s="38"/>
      <c r="AU67" s="38"/>
      <c r="AV67" s="38"/>
      <c r="AW67" s="38"/>
    </row>
    <row r="68" spans="2:49" x14ac:dyDescent="0.25">
      <c r="B68" s="38"/>
      <c r="C68" s="38"/>
      <c r="D68" s="38"/>
      <c r="E68" s="38"/>
      <c r="F68" s="38"/>
      <c r="H68" s="38"/>
      <c r="O68" s="38"/>
      <c r="P68" s="38"/>
      <c r="Q68" s="38"/>
      <c r="R68" s="38"/>
      <c r="S68" s="38"/>
      <c r="AB68" s="38"/>
      <c r="AC68" s="38"/>
      <c r="AD68" s="38"/>
      <c r="AE68" s="38"/>
      <c r="AO68" s="38"/>
      <c r="AP68" s="38"/>
      <c r="AQ68" s="38"/>
      <c r="AR68" s="38"/>
      <c r="AS68" s="38"/>
      <c r="AT68" s="38"/>
      <c r="AU68" s="38"/>
      <c r="AV68" s="38"/>
      <c r="AW68" s="38"/>
    </row>
    <row r="69" spans="2:49" s="30" customFormat="1" x14ac:dyDescent="0.25">
      <c r="B69" s="79"/>
      <c r="C69" s="79"/>
      <c r="D69" s="79"/>
      <c r="E69" s="79"/>
      <c r="F69" s="79"/>
      <c r="H69" s="79"/>
      <c r="O69" s="79"/>
      <c r="P69" s="79"/>
      <c r="Q69" s="79"/>
      <c r="R69" s="79"/>
      <c r="S69" s="79"/>
      <c r="AB69" s="79"/>
      <c r="AC69" s="79"/>
      <c r="AD69" s="79"/>
      <c r="AE69" s="79"/>
      <c r="AO69" s="79"/>
      <c r="AP69" s="79"/>
      <c r="AQ69" s="79"/>
      <c r="AR69" s="79"/>
      <c r="AS69" s="79"/>
      <c r="AT69" s="79"/>
      <c r="AU69" s="79"/>
      <c r="AV69" s="79"/>
      <c r="AW69" s="79"/>
    </row>
    <row r="70" spans="2:49" x14ac:dyDescent="0.25">
      <c r="B70" s="38"/>
      <c r="C70" s="38"/>
      <c r="D70" s="38"/>
      <c r="E70" s="38"/>
      <c r="F70" s="38"/>
      <c r="H70" s="38"/>
      <c r="O70" s="38"/>
      <c r="P70" s="38"/>
      <c r="Q70" s="38"/>
      <c r="R70" s="38"/>
      <c r="S70" s="38"/>
      <c r="AB70" s="38"/>
      <c r="AC70" s="38"/>
      <c r="AD70" s="38"/>
      <c r="AE70" s="38"/>
      <c r="AO70" s="38"/>
      <c r="AP70" s="38"/>
      <c r="AQ70" s="38"/>
      <c r="AR70" s="38"/>
      <c r="AS70" s="38"/>
      <c r="AT70" s="38"/>
      <c r="AU70" s="38"/>
      <c r="AV70" s="38"/>
      <c r="AW70" s="38"/>
    </row>
    <row r="71" spans="2:49" x14ac:dyDescent="0.25">
      <c r="B71" s="38"/>
      <c r="C71" s="38"/>
      <c r="D71" s="38"/>
      <c r="E71" s="38"/>
      <c r="F71" s="38"/>
      <c r="H71" s="38"/>
      <c r="O71" s="38"/>
      <c r="P71" s="38"/>
      <c r="Q71" s="38"/>
      <c r="R71" s="38"/>
      <c r="S71" s="38"/>
      <c r="AB71" s="38"/>
      <c r="AC71" s="38"/>
      <c r="AD71" s="38"/>
      <c r="AE71" s="38"/>
      <c r="AO71" s="38"/>
      <c r="AP71" s="38"/>
      <c r="AQ71" s="38"/>
      <c r="AR71" s="38"/>
      <c r="AS71" s="38"/>
      <c r="AT71" s="38"/>
      <c r="AU71" s="38"/>
      <c r="AV71" s="38"/>
      <c r="AW71" s="38"/>
    </row>
    <row r="72" spans="2:49" x14ac:dyDescent="0.25">
      <c r="B72" s="38"/>
      <c r="C72" s="38"/>
      <c r="D72" s="38"/>
      <c r="E72" s="38"/>
      <c r="F72" s="38"/>
      <c r="H72" s="38"/>
      <c r="O72" s="38"/>
      <c r="P72" s="38"/>
      <c r="Q72" s="38"/>
      <c r="R72" s="38"/>
      <c r="S72" s="38"/>
      <c r="AB72" s="38"/>
      <c r="AC72" s="38"/>
      <c r="AD72" s="38"/>
      <c r="AE72" s="38"/>
      <c r="AO72" s="38"/>
      <c r="AP72" s="38"/>
      <c r="AQ72" s="38"/>
      <c r="AR72" s="38"/>
      <c r="AS72" s="38"/>
      <c r="AT72" s="38"/>
      <c r="AU72" s="38"/>
      <c r="AV72" s="38"/>
      <c r="AW72" s="38"/>
    </row>
    <row r="73" spans="2:49" x14ac:dyDescent="0.25">
      <c r="B73" s="38"/>
      <c r="C73" s="38"/>
      <c r="D73" s="38"/>
      <c r="E73" s="38"/>
      <c r="F73" s="38"/>
      <c r="H73" s="38"/>
      <c r="O73" s="38"/>
      <c r="P73" s="38"/>
      <c r="Q73" s="38"/>
      <c r="R73" s="38"/>
      <c r="S73" s="38"/>
      <c r="AB73" s="38"/>
      <c r="AC73" s="38"/>
      <c r="AD73" s="38"/>
      <c r="AE73" s="38"/>
      <c r="AO73" s="38"/>
      <c r="AP73" s="38"/>
      <c r="AQ73" s="38"/>
      <c r="AR73" s="38"/>
      <c r="AS73" s="38"/>
      <c r="AT73" s="38"/>
      <c r="AU73" s="38"/>
      <c r="AV73" s="38"/>
      <c r="AW73" s="38"/>
    </row>
    <row r="74" spans="2:49" x14ac:dyDescent="0.25">
      <c r="B74" s="38"/>
      <c r="C74" s="38"/>
      <c r="D74" s="38"/>
      <c r="E74" s="38"/>
      <c r="F74" s="38"/>
      <c r="H74" s="38"/>
      <c r="O74" s="38"/>
      <c r="P74" s="38"/>
      <c r="Q74" s="38"/>
      <c r="R74" s="38"/>
      <c r="S74" s="38"/>
      <c r="AB74" s="38"/>
      <c r="AC74" s="38"/>
      <c r="AD74" s="38"/>
      <c r="AE74" s="38"/>
      <c r="AO74" s="38"/>
      <c r="AP74" s="38"/>
      <c r="AQ74" s="38"/>
      <c r="AR74" s="38"/>
      <c r="AS74" s="38"/>
      <c r="AT74" s="38"/>
      <c r="AU74" s="38"/>
      <c r="AV74" s="38"/>
      <c r="AW74" s="38"/>
    </row>
    <row r="75" spans="2:49" x14ac:dyDescent="0.25">
      <c r="B75" s="38"/>
      <c r="C75" s="38"/>
      <c r="D75" s="38"/>
      <c r="E75" s="38"/>
      <c r="F75" s="38"/>
      <c r="H75" s="38"/>
      <c r="O75" s="38"/>
      <c r="P75" s="38"/>
      <c r="Q75" s="38"/>
      <c r="R75" s="38"/>
      <c r="S75" s="38"/>
      <c r="AB75" s="38"/>
      <c r="AC75" s="38"/>
      <c r="AD75" s="38"/>
      <c r="AE75" s="38"/>
      <c r="AO75" s="38"/>
      <c r="AP75" s="38"/>
      <c r="AQ75" s="38"/>
      <c r="AR75" s="38"/>
      <c r="AS75" s="38"/>
      <c r="AT75" s="38"/>
      <c r="AU75" s="38"/>
      <c r="AV75" s="38"/>
      <c r="AW75" s="38"/>
    </row>
    <row r="76" spans="2:49" x14ac:dyDescent="0.25">
      <c r="B76" s="38"/>
      <c r="C76" s="38"/>
      <c r="D76" s="38"/>
      <c r="E76" s="38"/>
      <c r="F76" s="38"/>
      <c r="H76" s="38"/>
      <c r="O76" s="38"/>
      <c r="P76" s="38"/>
      <c r="Q76" s="38"/>
      <c r="R76" s="38"/>
      <c r="S76" s="38"/>
      <c r="AB76" s="38"/>
      <c r="AC76" s="38"/>
      <c r="AD76" s="38"/>
      <c r="AE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2:49" x14ac:dyDescent="0.25">
      <c r="B77" s="38"/>
      <c r="C77" s="38"/>
      <c r="D77" s="38"/>
      <c r="E77" s="38"/>
      <c r="F77" s="38"/>
      <c r="H77" s="38"/>
      <c r="O77" s="38"/>
      <c r="P77" s="38"/>
      <c r="Q77" s="38"/>
      <c r="R77" s="38"/>
      <c r="S77" s="38"/>
      <c r="AB77" s="38"/>
      <c r="AC77" s="38"/>
      <c r="AD77" s="38"/>
      <c r="AE77" s="38"/>
      <c r="AO77" s="38"/>
      <c r="AP77" s="38"/>
      <c r="AQ77" s="38"/>
      <c r="AR77" s="38"/>
      <c r="AS77" s="38"/>
      <c r="AT77" s="38"/>
      <c r="AU77" s="38"/>
      <c r="AV77" s="38"/>
      <c r="AW77" s="38"/>
    </row>
    <row r="78" spans="2:49" x14ac:dyDescent="0.25">
      <c r="B78" s="38"/>
      <c r="C78" s="38"/>
      <c r="D78" s="38"/>
      <c r="E78" s="38"/>
      <c r="F78" s="38"/>
      <c r="H78" s="38"/>
      <c r="O78" s="38"/>
      <c r="P78" s="38"/>
      <c r="Q78" s="38"/>
      <c r="R78" s="38"/>
      <c r="S78" s="38"/>
      <c r="AB78" s="38"/>
      <c r="AC78" s="38"/>
      <c r="AD78" s="38"/>
      <c r="AE78" s="38"/>
      <c r="AO78" s="38"/>
      <c r="AP78" s="38"/>
      <c r="AQ78" s="38"/>
      <c r="AR78" s="38"/>
      <c r="AS78" s="38"/>
      <c r="AT78" s="38"/>
      <c r="AU78" s="38"/>
      <c r="AV78" s="38"/>
      <c r="AW78" s="38"/>
    </row>
    <row r="79" spans="2:49" x14ac:dyDescent="0.25">
      <c r="B79" s="38"/>
      <c r="C79" s="38"/>
      <c r="D79" s="38"/>
      <c r="E79" s="38"/>
      <c r="F79" s="38"/>
      <c r="H79" s="38"/>
      <c r="O79" s="38"/>
      <c r="P79" s="38"/>
      <c r="Q79" s="38"/>
      <c r="R79" s="38"/>
      <c r="S79" s="38"/>
      <c r="AB79" s="38"/>
      <c r="AC79" s="38"/>
      <c r="AD79" s="38"/>
      <c r="AE79" s="38"/>
      <c r="AO79" s="38"/>
      <c r="AP79" s="38"/>
      <c r="AQ79" s="38"/>
      <c r="AR79" s="38"/>
      <c r="AS79" s="38"/>
      <c r="AT79" s="38"/>
      <c r="AU79" s="38"/>
      <c r="AV79" s="38"/>
      <c r="AW79" s="38"/>
    </row>
    <row r="80" spans="2:49" x14ac:dyDescent="0.25">
      <c r="B80" s="38"/>
      <c r="C80" s="38"/>
      <c r="D80" s="38"/>
      <c r="E80" s="38"/>
      <c r="F80" s="38"/>
      <c r="H80" s="38"/>
      <c r="O80" s="38"/>
      <c r="P80" s="38"/>
      <c r="Q80" s="38"/>
      <c r="R80" s="38"/>
      <c r="S80" s="38"/>
      <c r="AB80" s="38"/>
      <c r="AC80" s="38"/>
      <c r="AD80" s="38"/>
      <c r="AE80" s="38"/>
      <c r="AO80" s="38"/>
      <c r="AP80" s="38"/>
      <c r="AQ80" s="38"/>
      <c r="AR80" s="38"/>
      <c r="AS80" s="38"/>
      <c r="AT80" s="38"/>
      <c r="AU80" s="38"/>
      <c r="AV80" s="38"/>
      <c r="AW80" s="38"/>
    </row>
    <row r="81" spans="2:49" x14ac:dyDescent="0.25">
      <c r="B81" s="38"/>
      <c r="C81" s="38"/>
      <c r="D81" s="38"/>
      <c r="E81" s="38"/>
      <c r="F81" s="38"/>
      <c r="H81" s="38"/>
      <c r="O81" s="38"/>
      <c r="P81" s="38"/>
      <c r="Q81" s="38"/>
      <c r="R81" s="38"/>
      <c r="S81" s="38"/>
      <c r="AB81" s="38"/>
      <c r="AC81" s="38"/>
      <c r="AD81" s="38"/>
      <c r="AE81" s="38"/>
      <c r="AO81" s="38"/>
      <c r="AP81" s="38"/>
      <c r="AQ81" s="38"/>
      <c r="AR81" s="38"/>
      <c r="AS81" s="38"/>
      <c r="AT81" s="38"/>
      <c r="AU81" s="38"/>
      <c r="AV81" s="38"/>
      <c r="AW81" s="38"/>
    </row>
    <row r="82" spans="2:49" x14ac:dyDescent="0.25">
      <c r="B82" s="38"/>
      <c r="C82" s="38"/>
      <c r="D82" s="38"/>
      <c r="E82" s="38"/>
      <c r="F82" s="38"/>
      <c r="H82" s="38"/>
      <c r="O82" s="38"/>
      <c r="P82" s="38"/>
      <c r="Q82" s="38"/>
      <c r="R82" s="38"/>
      <c r="S82" s="38"/>
      <c r="AB82" s="38"/>
      <c r="AC82" s="38"/>
      <c r="AD82" s="38"/>
      <c r="AE82" s="38"/>
      <c r="AO82" s="38"/>
      <c r="AP82" s="38"/>
      <c r="AQ82" s="38"/>
      <c r="AR82" s="38"/>
      <c r="AS82" s="38"/>
      <c r="AT82" s="38"/>
      <c r="AU82" s="38"/>
      <c r="AV82" s="38"/>
      <c r="AW82" s="38"/>
    </row>
    <row r="83" spans="2:49" x14ac:dyDescent="0.25">
      <c r="B83" s="38"/>
      <c r="C83" s="38"/>
      <c r="D83" s="38"/>
      <c r="E83" s="38"/>
      <c r="F83" s="38"/>
      <c r="H83" s="38"/>
      <c r="O83" s="38"/>
      <c r="P83" s="38"/>
      <c r="Q83" s="38"/>
      <c r="R83" s="38"/>
      <c r="S83" s="38"/>
      <c r="AB83" s="38"/>
      <c r="AC83" s="38"/>
      <c r="AD83" s="38"/>
      <c r="AE83" s="38"/>
      <c r="AO83" s="38"/>
      <c r="AP83" s="38"/>
      <c r="AQ83" s="38"/>
      <c r="AR83" s="38"/>
      <c r="AS83" s="38"/>
      <c r="AT83" s="38"/>
      <c r="AU83" s="38"/>
      <c r="AV83" s="38"/>
      <c r="AW83" s="38"/>
    </row>
    <row r="84" spans="2:49" x14ac:dyDescent="0.25">
      <c r="B84" s="38"/>
      <c r="C84" s="38"/>
      <c r="D84" s="38"/>
      <c r="E84" s="38"/>
      <c r="F84" s="38"/>
      <c r="H84" s="38"/>
      <c r="O84" s="38"/>
      <c r="P84" s="38"/>
      <c r="Q84" s="38"/>
      <c r="R84" s="38"/>
      <c r="S84" s="38"/>
      <c r="AB84" s="38"/>
      <c r="AC84" s="38"/>
      <c r="AD84" s="38"/>
      <c r="AE84" s="38"/>
      <c r="AO84" s="38"/>
      <c r="AP84" s="38"/>
      <c r="AQ84" s="38"/>
      <c r="AR84" s="38"/>
      <c r="AS84" s="38"/>
      <c r="AT84" s="38"/>
      <c r="AU84" s="38"/>
      <c r="AV84" s="38"/>
      <c r="AW84" s="38"/>
    </row>
    <row r="85" spans="2:49" x14ac:dyDescent="0.25">
      <c r="B85" s="38"/>
      <c r="C85" s="38"/>
      <c r="D85" s="38"/>
      <c r="E85" s="38"/>
      <c r="F85" s="38"/>
      <c r="H85" s="38"/>
      <c r="O85" s="38"/>
      <c r="P85" s="38"/>
      <c r="Q85" s="38"/>
      <c r="R85" s="38"/>
      <c r="S85" s="38"/>
      <c r="AB85" s="38"/>
      <c r="AC85" s="38"/>
      <c r="AD85" s="38"/>
      <c r="AE85" s="38"/>
      <c r="AO85" s="38"/>
      <c r="AP85" s="38"/>
      <c r="AQ85" s="38"/>
      <c r="AR85" s="38"/>
      <c r="AS85" s="38"/>
      <c r="AT85" s="38"/>
      <c r="AU85" s="38"/>
      <c r="AV85" s="38"/>
      <c r="AW85" s="38"/>
    </row>
    <row r="86" spans="2:49" x14ac:dyDescent="0.25">
      <c r="B86" s="38"/>
      <c r="C86" s="38"/>
      <c r="D86" s="38"/>
      <c r="E86" s="38"/>
      <c r="F86" s="38"/>
      <c r="H86" s="38"/>
      <c r="O86" s="38"/>
      <c r="P86" s="38"/>
      <c r="Q86" s="38"/>
      <c r="R86" s="38"/>
      <c r="S86" s="38"/>
      <c r="AB86" s="38"/>
      <c r="AC86" s="38"/>
      <c r="AD86" s="38"/>
      <c r="AE86" s="38"/>
      <c r="AO86" s="38"/>
      <c r="AP86" s="38"/>
      <c r="AQ86" s="38"/>
      <c r="AR86" s="38"/>
      <c r="AS86" s="38"/>
      <c r="AT86" s="38"/>
      <c r="AU86" s="38"/>
      <c r="AV86" s="38"/>
      <c r="AW86" s="38"/>
    </row>
    <row r="87" spans="2:49" x14ac:dyDescent="0.25">
      <c r="B87" s="38"/>
      <c r="C87" s="38"/>
      <c r="D87" s="38"/>
      <c r="E87" s="38"/>
      <c r="F87" s="38"/>
      <c r="H87" s="38"/>
      <c r="O87" s="38"/>
      <c r="P87" s="38"/>
      <c r="Q87" s="38"/>
      <c r="R87" s="38"/>
      <c r="S87" s="38"/>
      <c r="AB87" s="38"/>
      <c r="AC87" s="38"/>
      <c r="AD87" s="38"/>
      <c r="AE87" s="38"/>
      <c r="AO87" s="38"/>
      <c r="AP87" s="38"/>
      <c r="AQ87" s="38"/>
      <c r="AR87" s="38"/>
      <c r="AS87" s="38"/>
      <c r="AT87" s="38"/>
      <c r="AU87" s="38"/>
      <c r="AV87" s="38"/>
      <c r="AW87" s="38"/>
    </row>
    <row r="88" spans="2:49" x14ac:dyDescent="0.25">
      <c r="B88" s="38"/>
      <c r="C88" s="38"/>
      <c r="D88" s="38"/>
      <c r="E88" s="38"/>
      <c r="F88" s="38"/>
      <c r="H88" s="38"/>
      <c r="O88" s="38"/>
      <c r="P88" s="38"/>
      <c r="Q88" s="38"/>
      <c r="R88" s="38"/>
      <c r="S88" s="38"/>
      <c r="AB88" s="38"/>
      <c r="AC88" s="38"/>
      <c r="AD88" s="38"/>
      <c r="AE88" s="38"/>
      <c r="AO88" s="38"/>
      <c r="AP88" s="38"/>
      <c r="AQ88" s="38"/>
      <c r="AR88" s="38"/>
      <c r="AS88" s="38"/>
      <c r="AT88" s="38"/>
      <c r="AU88" s="38"/>
      <c r="AV88" s="38"/>
      <c r="AW88" s="38"/>
    </row>
    <row r="89" spans="2:49" x14ac:dyDescent="0.25">
      <c r="B89" s="38"/>
      <c r="C89" s="38"/>
      <c r="D89" s="38"/>
      <c r="E89" s="38"/>
      <c r="F89" s="38"/>
      <c r="H89" s="38"/>
      <c r="O89" s="38"/>
      <c r="P89" s="38"/>
      <c r="Q89" s="38"/>
      <c r="R89" s="38"/>
      <c r="S89" s="38"/>
      <c r="AB89" s="38"/>
      <c r="AC89" s="38"/>
      <c r="AD89" s="38"/>
      <c r="AE89" s="38"/>
      <c r="AO89" s="38"/>
      <c r="AP89" s="38"/>
      <c r="AQ89" s="38"/>
      <c r="AR89" s="38"/>
      <c r="AS89" s="38"/>
      <c r="AT89" s="38"/>
      <c r="AU89" s="38"/>
      <c r="AV89" s="38"/>
      <c r="AW89" s="38"/>
    </row>
    <row r="90" spans="2:49" x14ac:dyDescent="0.25">
      <c r="B90" s="38"/>
      <c r="C90" s="38"/>
      <c r="D90" s="38"/>
      <c r="E90" s="38"/>
      <c r="F90" s="38"/>
      <c r="H90" s="38"/>
      <c r="O90" s="38"/>
      <c r="P90" s="38"/>
      <c r="Q90" s="38"/>
      <c r="R90" s="38"/>
      <c r="S90" s="38"/>
      <c r="AB90" s="38"/>
      <c r="AC90" s="38"/>
      <c r="AD90" s="38"/>
      <c r="AE90" s="38"/>
      <c r="AO90" s="38"/>
      <c r="AP90" s="38"/>
      <c r="AQ90" s="38"/>
      <c r="AR90" s="38"/>
      <c r="AS90" s="38"/>
      <c r="AT90" s="38"/>
      <c r="AU90" s="38"/>
      <c r="AV90" s="38"/>
      <c r="AW90" s="38"/>
    </row>
    <row r="91" spans="2:49" x14ac:dyDescent="0.25">
      <c r="B91" s="38"/>
      <c r="C91" s="38"/>
      <c r="D91" s="38"/>
      <c r="E91" s="38"/>
      <c r="F91" s="38"/>
      <c r="H91" s="38"/>
      <c r="O91" s="38"/>
      <c r="P91" s="38"/>
      <c r="Q91" s="38"/>
      <c r="R91" s="38"/>
      <c r="S91" s="38"/>
      <c r="AB91" s="38"/>
      <c r="AC91" s="38"/>
      <c r="AD91" s="38"/>
      <c r="AE91" s="38"/>
      <c r="AO91" s="38"/>
      <c r="AP91" s="38"/>
      <c r="AQ91" s="38"/>
      <c r="AR91" s="38"/>
      <c r="AS91" s="38"/>
      <c r="AT91" s="38"/>
      <c r="AU91" s="38"/>
      <c r="AV91" s="38"/>
      <c r="AW91" s="38"/>
    </row>
    <row r="92" spans="2:49" x14ac:dyDescent="0.25">
      <c r="B92" s="38"/>
      <c r="C92" s="38"/>
      <c r="D92" s="38"/>
      <c r="E92" s="38"/>
      <c r="F92" s="38"/>
      <c r="H92" s="38"/>
      <c r="O92" s="38"/>
      <c r="P92" s="38"/>
      <c r="Q92" s="38"/>
      <c r="R92" s="38"/>
      <c r="S92" s="38"/>
      <c r="AB92" s="38"/>
      <c r="AC92" s="38"/>
      <c r="AD92" s="38"/>
      <c r="AE92" s="38"/>
      <c r="AO92" s="38"/>
      <c r="AP92" s="38"/>
      <c r="AQ92" s="38"/>
      <c r="AR92" s="38"/>
      <c r="AS92" s="38"/>
      <c r="AT92" s="38"/>
      <c r="AU92" s="38"/>
      <c r="AV92" s="38"/>
      <c r="AW92" s="38"/>
    </row>
    <row r="93" spans="2:49" x14ac:dyDescent="0.25">
      <c r="B93" s="38"/>
      <c r="C93" s="38"/>
      <c r="D93" s="38"/>
      <c r="E93" s="38"/>
      <c r="F93" s="38"/>
      <c r="H93" s="38"/>
      <c r="O93" s="38"/>
      <c r="P93" s="38"/>
      <c r="Q93" s="38"/>
      <c r="R93" s="38"/>
      <c r="S93" s="38"/>
      <c r="AB93" s="38"/>
      <c r="AC93" s="38"/>
      <c r="AD93" s="38"/>
      <c r="AE93" s="38"/>
      <c r="AO93" s="38"/>
      <c r="AP93" s="38"/>
      <c r="AQ93" s="38"/>
      <c r="AR93" s="38"/>
      <c r="AS93" s="38"/>
      <c r="AT93" s="38"/>
      <c r="AU93" s="38"/>
      <c r="AV93" s="38"/>
      <c r="AW93" s="38"/>
    </row>
    <row r="94" spans="2:49" x14ac:dyDescent="0.25">
      <c r="B94" s="38"/>
      <c r="C94" s="38"/>
      <c r="D94" s="38"/>
      <c r="E94" s="38"/>
      <c r="F94" s="38"/>
      <c r="H94" s="38"/>
      <c r="O94" s="38"/>
      <c r="P94" s="38"/>
      <c r="Q94" s="38"/>
      <c r="R94" s="38"/>
      <c r="S94" s="38"/>
      <c r="AB94" s="38"/>
      <c r="AC94" s="38"/>
      <c r="AD94" s="38"/>
      <c r="AE94" s="38"/>
      <c r="AO94" s="38"/>
      <c r="AP94" s="38"/>
      <c r="AQ94" s="38"/>
      <c r="AR94" s="38"/>
      <c r="AS94" s="38"/>
      <c r="AT94" s="38"/>
      <c r="AU94" s="38"/>
      <c r="AV94" s="38"/>
      <c r="AW94" s="38"/>
    </row>
    <row r="95" spans="2:49" x14ac:dyDescent="0.25">
      <c r="B95" s="38"/>
      <c r="C95" s="38"/>
      <c r="D95" s="38"/>
      <c r="E95" s="38"/>
      <c r="F95" s="38"/>
      <c r="H95" s="38"/>
      <c r="O95" s="38"/>
      <c r="P95" s="38"/>
      <c r="Q95" s="38"/>
      <c r="R95" s="38"/>
      <c r="S95" s="38"/>
      <c r="AB95" s="38"/>
      <c r="AC95" s="38"/>
      <c r="AD95" s="38"/>
      <c r="AE95" s="38"/>
      <c r="AO95" s="38"/>
      <c r="AP95" s="38"/>
      <c r="AQ95" s="38"/>
      <c r="AR95" s="38"/>
      <c r="AS95" s="38"/>
      <c r="AT95" s="38"/>
      <c r="AU95" s="38"/>
      <c r="AV95" s="38"/>
      <c r="AW95" s="38"/>
    </row>
    <row r="96" spans="2:49" x14ac:dyDescent="0.25">
      <c r="B96" s="38"/>
      <c r="C96" s="38"/>
      <c r="D96" s="38"/>
      <c r="E96" s="38"/>
      <c r="F96" s="38"/>
      <c r="H96" s="38"/>
      <c r="O96" s="38"/>
      <c r="P96" s="38"/>
      <c r="Q96" s="38"/>
      <c r="R96" s="38"/>
      <c r="S96" s="38"/>
      <c r="AB96" s="38"/>
      <c r="AC96" s="38"/>
      <c r="AD96" s="38"/>
      <c r="AE96" s="38"/>
      <c r="AO96" s="38"/>
      <c r="AP96" s="38"/>
      <c r="AQ96" s="38"/>
      <c r="AR96" s="38"/>
      <c r="AS96" s="38"/>
      <c r="AT96" s="38"/>
      <c r="AU96" s="38"/>
      <c r="AV96" s="38"/>
      <c r="AW96" s="38"/>
    </row>
    <row r="97" spans="2:49" x14ac:dyDescent="0.25">
      <c r="B97" s="38"/>
      <c r="C97" s="38"/>
      <c r="D97" s="38"/>
      <c r="E97" s="38"/>
      <c r="F97" s="38"/>
      <c r="H97" s="38"/>
      <c r="O97" s="38"/>
      <c r="P97" s="38"/>
      <c r="Q97" s="38"/>
      <c r="R97" s="38"/>
      <c r="S97" s="38"/>
      <c r="AB97" s="38"/>
      <c r="AC97" s="38"/>
      <c r="AD97" s="38"/>
      <c r="AE97" s="38"/>
      <c r="AO97" s="38"/>
      <c r="AP97" s="38"/>
      <c r="AQ97" s="38"/>
      <c r="AR97" s="38"/>
      <c r="AS97" s="38"/>
      <c r="AT97" s="38"/>
      <c r="AU97" s="38"/>
      <c r="AV97" s="38"/>
      <c r="AW97" s="38"/>
    </row>
    <row r="98" spans="2:49" x14ac:dyDescent="0.25">
      <c r="B98" s="38"/>
      <c r="C98" s="38"/>
      <c r="D98" s="38"/>
      <c r="E98" s="38"/>
      <c r="F98" s="38"/>
      <c r="H98" s="38"/>
      <c r="O98" s="38"/>
      <c r="P98" s="38"/>
      <c r="Q98" s="38"/>
      <c r="R98" s="38"/>
      <c r="S98" s="38"/>
      <c r="AB98" s="38"/>
      <c r="AC98" s="38"/>
      <c r="AD98" s="38"/>
      <c r="AE98" s="38"/>
      <c r="AO98" s="38"/>
      <c r="AP98" s="38"/>
      <c r="AQ98" s="38"/>
      <c r="AR98" s="38"/>
      <c r="AS98" s="38"/>
      <c r="AT98" s="38"/>
      <c r="AU98" s="38"/>
      <c r="AV98" s="38"/>
      <c r="AW98" s="38"/>
    </row>
    <row r="99" spans="2:49" x14ac:dyDescent="0.25">
      <c r="B99" s="38"/>
      <c r="C99" s="38"/>
      <c r="D99" s="38"/>
      <c r="E99" s="38"/>
      <c r="F99" s="38"/>
      <c r="H99" s="38"/>
      <c r="O99" s="38"/>
      <c r="P99" s="38"/>
      <c r="Q99" s="38"/>
      <c r="R99" s="38"/>
      <c r="S99" s="38"/>
      <c r="AB99" s="38"/>
      <c r="AC99" s="38"/>
      <c r="AD99" s="38"/>
      <c r="AE99" s="38"/>
      <c r="AO99" s="38"/>
      <c r="AP99" s="38"/>
      <c r="AQ99" s="38"/>
      <c r="AR99" s="38"/>
      <c r="AS99" s="38"/>
      <c r="AT99" s="38"/>
      <c r="AU99" s="38"/>
      <c r="AV99" s="38"/>
      <c r="AW99" s="38"/>
    </row>
    <row r="100" spans="2:49" x14ac:dyDescent="0.25">
      <c r="B100" s="38"/>
      <c r="C100" s="38"/>
      <c r="D100" s="38"/>
      <c r="E100" s="38"/>
      <c r="F100" s="38"/>
      <c r="H100" s="38"/>
      <c r="O100" s="38"/>
      <c r="P100" s="38"/>
      <c r="Q100" s="38"/>
      <c r="R100" s="38"/>
      <c r="S100" s="38"/>
      <c r="AB100" s="38"/>
      <c r="AC100" s="38"/>
      <c r="AD100" s="38"/>
      <c r="AE100" s="38"/>
      <c r="AO100" s="38"/>
      <c r="AP100" s="38"/>
      <c r="AQ100" s="38"/>
      <c r="AR100" s="38"/>
      <c r="AS100" s="38"/>
      <c r="AT100" s="38"/>
      <c r="AU100" s="38"/>
      <c r="AV100" s="38"/>
      <c r="AW100" s="38"/>
    </row>
    <row r="101" spans="2:49" x14ac:dyDescent="0.25">
      <c r="B101" s="38"/>
      <c r="C101" s="38"/>
      <c r="D101" s="38"/>
      <c r="E101" s="38"/>
      <c r="F101" s="38"/>
      <c r="H101" s="38"/>
      <c r="O101" s="38"/>
      <c r="P101" s="38"/>
      <c r="Q101" s="38"/>
      <c r="R101" s="38"/>
      <c r="S101" s="38"/>
      <c r="AB101" s="38"/>
      <c r="AC101" s="38"/>
      <c r="AD101" s="38"/>
      <c r="AE101" s="38"/>
      <c r="AO101" s="38"/>
      <c r="AP101" s="38"/>
      <c r="AQ101" s="38"/>
      <c r="AR101" s="38"/>
      <c r="AS101" s="38"/>
      <c r="AT101" s="38"/>
      <c r="AU101" s="38"/>
      <c r="AV101" s="38"/>
      <c r="AW101" s="38"/>
    </row>
    <row r="102" spans="2:49" x14ac:dyDescent="0.25">
      <c r="B102" s="38"/>
      <c r="C102" s="38"/>
      <c r="D102" s="38"/>
      <c r="E102" s="38"/>
      <c r="F102" s="38"/>
      <c r="H102" s="38"/>
      <c r="O102" s="38"/>
      <c r="P102" s="38"/>
      <c r="Q102" s="38"/>
      <c r="R102" s="38"/>
      <c r="S102" s="38"/>
      <c r="AB102" s="38"/>
      <c r="AC102" s="38"/>
      <c r="AD102" s="38"/>
      <c r="AE102" s="38"/>
      <c r="AO102" s="38"/>
      <c r="AP102" s="38"/>
      <c r="AQ102" s="38"/>
      <c r="AR102" s="38"/>
      <c r="AS102" s="38"/>
      <c r="AT102" s="38"/>
      <c r="AU102" s="38"/>
      <c r="AV102" s="38"/>
      <c r="AW102" s="38"/>
    </row>
    <row r="103" spans="2:49" x14ac:dyDescent="0.25">
      <c r="B103" s="38"/>
      <c r="C103" s="38"/>
      <c r="D103" s="38"/>
      <c r="E103" s="38"/>
      <c r="F103" s="38"/>
      <c r="H103" s="38"/>
      <c r="O103" s="38"/>
      <c r="P103" s="38"/>
      <c r="Q103" s="38"/>
      <c r="R103" s="38"/>
      <c r="S103" s="38"/>
      <c r="AB103" s="38"/>
      <c r="AC103" s="38"/>
      <c r="AD103" s="38"/>
      <c r="AE103" s="38"/>
      <c r="AO103" s="38"/>
      <c r="AP103" s="38"/>
      <c r="AQ103" s="38"/>
      <c r="AR103" s="38"/>
      <c r="AS103" s="38"/>
      <c r="AT103" s="38"/>
      <c r="AU103" s="38"/>
      <c r="AV103" s="38"/>
      <c r="AW103" s="38"/>
    </row>
    <row r="104" spans="2:49" x14ac:dyDescent="0.25">
      <c r="B104" s="38"/>
      <c r="C104" s="38"/>
      <c r="D104" s="38"/>
      <c r="E104" s="38"/>
      <c r="F104" s="38"/>
      <c r="H104" s="38"/>
      <c r="O104" s="38"/>
      <c r="P104" s="38"/>
      <c r="Q104" s="38"/>
      <c r="R104" s="38"/>
      <c r="S104" s="38"/>
      <c r="AB104" s="38"/>
      <c r="AC104" s="38"/>
      <c r="AD104" s="38"/>
      <c r="AE104" s="38"/>
      <c r="AO104" s="38"/>
      <c r="AP104" s="38"/>
      <c r="AQ104" s="38"/>
      <c r="AR104" s="38"/>
      <c r="AS104" s="38"/>
      <c r="AT104" s="38"/>
      <c r="AU104" s="38"/>
      <c r="AV104" s="38"/>
      <c r="AW104" s="38"/>
    </row>
    <row r="105" spans="2:49" x14ac:dyDescent="0.25">
      <c r="B105" s="38"/>
      <c r="C105" s="38"/>
      <c r="D105" s="38"/>
      <c r="E105" s="38"/>
      <c r="F105" s="38"/>
      <c r="H105" s="38"/>
      <c r="O105" s="38"/>
      <c r="P105" s="38"/>
      <c r="Q105" s="38"/>
      <c r="R105" s="38"/>
      <c r="S105" s="38"/>
      <c r="AB105" s="38"/>
      <c r="AC105" s="38"/>
      <c r="AD105" s="38"/>
      <c r="AE105" s="38"/>
      <c r="AO105" s="38"/>
      <c r="AP105" s="38"/>
      <c r="AQ105" s="38"/>
      <c r="AR105" s="38"/>
      <c r="AS105" s="38"/>
      <c r="AT105" s="38"/>
      <c r="AU105" s="38"/>
      <c r="AV105" s="38"/>
      <c r="AW105" s="38"/>
    </row>
    <row r="106" spans="2:49" x14ac:dyDescent="0.25">
      <c r="B106" s="38"/>
      <c r="C106" s="38"/>
      <c r="D106" s="38"/>
      <c r="E106" s="38"/>
      <c r="F106" s="38"/>
      <c r="H106" s="38"/>
      <c r="O106" s="38"/>
      <c r="P106" s="38"/>
      <c r="Q106" s="38"/>
      <c r="R106" s="38"/>
      <c r="S106" s="38"/>
      <c r="AB106" s="38"/>
      <c r="AC106" s="38"/>
      <c r="AD106" s="38"/>
      <c r="AE106" s="38"/>
      <c r="AO106" s="38"/>
      <c r="AP106" s="38"/>
      <c r="AQ106" s="38"/>
      <c r="AR106" s="38"/>
      <c r="AS106" s="38"/>
      <c r="AT106" s="38"/>
      <c r="AU106" s="38"/>
      <c r="AV106" s="38"/>
      <c r="AW106" s="38"/>
    </row>
    <row r="107" spans="2:49" x14ac:dyDescent="0.25">
      <c r="B107" s="38"/>
      <c r="C107" s="38"/>
      <c r="D107" s="38"/>
      <c r="E107" s="38"/>
      <c r="F107" s="38"/>
      <c r="H107" s="38"/>
      <c r="O107" s="38"/>
      <c r="P107" s="38"/>
      <c r="Q107" s="38"/>
      <c r="R107" s="38"/>
      <c r="S107" s="38"/>
      <c r="AB107" s="38"/>
      <c r="AC107" s="38"/>
      <c r="AD107" s="38"/>
      <c r="AE107" s="38"/>
      <c r="AO107" s="38"/>
      <c r="AP107" s="38"/>
      <c r="AQ107" s="38"/>
      <c r="AR107" s="38"/>
      <c r="AS107" s="38"/>
      <c r="AT107" s="38"/>
      <c r="AU107" s="38"/>
      <c r="AV107" s="38"/>
      <c r="AW107" s="38"/>
    </row>
    <row r="108" spans="2:49" x14ac:dyDescent="0.25">
      <c r="B108" s="38"/>
      <c r="C108" s="38"/>
      <c r="D108" s="38"/>
      <c r="E108" s="38"/>
      <c r="F108" s="38"/>
      <c r="H108" s="38"/>
      <c r="O108" s="38"/>
      <c r="P108" s="38"/>
      <c r="Q108" s="38"/>
      <c r="R108" s="38"/>
      <c r="S108" s="38"/>
      <c r="AB108" s="38"/>
      <c r="AC108" s="38"/>
      <c r="AD108" s="38"/>
      <c r="AE108" s="38"/>
      <c r="AO108" s="38"/>
      <c r="AP108" s="38"/>
      <c r="AQ108" s="38"/>
      <c r="AR108" s="38"/>
      <c r="AS108" s="38"/>
      <c r="AT108" s="38"/>
      <c r="AU108" s="38"/>
      <c r="AV108" s="38"/>
      <c r="AW108" s="38"/>
    </row>
    <row r="109" spans="2:49" x14ac:dyDescent="0.25">
      <c r="B109" s="38"/>
      <c r="C109" s="38"/>
      <c r="D109" s="38"/>
      <c r="E109" s="38"/>
      <c r="F109" s="38"/>
      <c r="H109" s="38"/>
      <c r="O109" s="38"/>
      <c r="P109" s="38"/>
      <c r="Q109" s="38"/>
      <c r="R109" s="38"/>
      <c r="S109" s="38"/>
      <c r="AB109" s="38"/>
      <c r="AC109" s="38"/>
      <c r="AD109" s="38"/>
      <c r="AE109" s="38"/>
      <c r="AO109" s="38"/>
      <c r="AP109" s="38"/>
      <c r="AQ109" s="38"/>
      <c r="AR109" s="38"/>
      <c r="AS109" s="38"/>
      <c r="AT109" s="38"/>
      <c r="AU109" s="38"/>
      <c r="AV109" s="38"/>
      <c r="AW109" s="38"/>
    </row>
    <row r="110" spans="2:49" x14ac:dyDescent="0.25">
      <c r="B110" s="38"/>
      <c r="C110" s="38"/>
      <c r="D110" s="38"/>
      <c r="E110" s="38"/>
      <c r="F110" s="38"/>
      <c r="H110" s="38"/>
      <c r="O110" s="38"/>
      <c r="P110" s="38"/>
      <c r="Q110" s="38"/>
      <c r="R110" s="38"/>
      <c r="S110" s="38"/>
      <c r="AB110" s="38"/>
      <c r="AC110" s="38"/>
      <c r="AD110" s="38"/>
      <c r="AE110" s="38"/>
      <c r="AO110" s="38"/>
      <c r="AP110" s="38"/>
      <c r="AQ110" s="38"/>
      <c r="AR110" s="38"/>
      <c r="AS110" s="38"/>
      <c r="AT110" s="38"/>
      <c r="AU110" s="38"/>
      <c r="AV110" s="38"/>
      <c r="AW110" s="38"/>
    </row>
    <row r="111" spans="2:49" x14ac:dyDescent="0.25">
      <c r="B111" s="38"/>
      <c r="C111" s="38"/>
      <c r="D111" s="38"/>
      <c r="E111" s="38"/>
      <c r="F111" s="38"/>
      <c r="H111" s="38"/>
      <c r="O111" s="38"/>
      <c r="P111" s="38"/>
      <c r="Q111" s="38"/>
      <c r="R111" s="38"/>
      <c r="S111" s="38"/>
      <c r="AB111" s="38"/>
      <c r="AC111" s="38"/>
      <c r="AD111" s="38"/>
      <c r="AE111" s="38"/>
      <c r="AO111" s="38"/>
      <c r="AP111" s="38"/>
      <c r="AQ111" s="38"/>
      <c r="AR111" s="38"/>
      <c r="AS111" s="38"/>
      <c r="AT111" s="38"/>
      <c r="AU111" s="38"/>
      <c r="AV111" s="38"/>
      <c r="AW111" s="38"/>
    </row>
    <row r="112" spans="2:49" x14ac:dyDescent="0.25">
      <c r="B112" s="38"/>
      <c r="C112" s="38"/>
      <c r="D112" s="38"/>
      <c r="E112" s="38"/>
      <c r="F112" s="38"/>
      <c r="H112" s="38"/>
      <c r="O112" s="38"/>
      <c r="P112" s="38"/>
      <c r="Q112" s="38"/>
      <c r="R112" s="38"/>
      <c r="S112" s="38"/>
      <c r="AB112" s="38"/>
      <c r="AC112" s="38"/>
      <c r="AD112" s="38"/>
      <c r="AE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2:49" x14ac:dyDescent="0.25">
      <c r="B113" s="38"/>
      <c r="C113" s="38"/>
      <c r="D113" s="38"/>
      <c r="E113" s="38"/>
      <c r="F113" s="38"/>
      <c r="H113" s="38"/>
      <c r="O113" s="38"/>
      <c r="P113" s="38"/>
      <c r="Q113" s="38"/>
      <c r="R113" s="38"/>
      <c r="S113" s="38"/>
      <c r="AB113" s="38"/>
      <c r="AC113" s="38"/>
      <c r="AD113" s="38"/>
      <c r="AE113" s="38"/>
      <c r="AO113" s="38"/>
      <c r="AP113" s="38"/>
      <c r="AQ113" s="38"/>
      <c r="AR113" s="38"/>
      <c r="AS113" s="38"/>
      <c r="AT113" s="38"/>
      <c r="AU113" s="38"/>
      <c r="AV113" s="38"/>
      <c r="AW113" s="38"/>
    </row>
    <row r="114" spans="2:49" x14ac:dyDescent="0.25">
      <c r="B114" s="38"/>
      <c r="C114" s="38"/>
      <c r="D114" s="38"/>
      <c r="E114" s="38"/>
      <c r="F114" s="38"/>
      <c r="H114" s="38"/>
      <c r="O114" s="38"/>
      <c r="P114" s="38"/>
      <c r="Q114" s="38"/>
      <c r="R114" s="38"/>
      <c r="S114" s="38"/>
      <c r="AB114" s="38"/>
      <c r="AC114" s="38"/>
      <c r="AD114" s="38"/>
      <c r="AE114" s="38"/>
      <c r="AO114" s="38"/>
      <c r="AP114" s="38"/>
      <c r="AQ114" s="38"/>
      <c r="AR114" s="38"/>
      <c r="AS114" s="38"/>
      <c r="AT114" s="38"/>
      <c r="AU114" s="38"/>
      <c r="AV114" s="38"/>
      <c r="AW114" s="38"/>
    </row>
    <row r="115" spans="2:49" x14ac:dyDescent="0.25">
      <c r="B115" s="38"/>
      <c r="C115" s="38"/>
      <c r="D115" s="38"/>
      <c r="E115" s="38"/>
      <c r="F115" s="38"/>
      <c r="H115" s="38"/>
      <c r="O115" s="38"/>
      <c r="P115" s="38"/>
      <c r="Q115" s="38"/>
      <c r="R115" s="38"/>
      <c r="S115" s="38"/>
      <c r="AB115" s="38"/>
      <c r="AC115" s="38"/>
      <c r="AD115" s="38"/>
      <c r="AE115" s="38"/>
      <c r="AO115" s="38"/>
      <c r="AP115" s="38"/>
      <c r="AQ115" s="38"/>
      <c r="AR115" s="38"/>
      <c r="AS115" s="38"/>
      <c r="AT115" s="38"/>
      <c r="AU115" s="38"/>
      <c r="AV115" s="38"/>
      <c r="AW115" s="38"/>
    </row>
    <row r="116" spans="2:49" x14ac:dyDescent="0.25">
      <c r="B116" s="38"/>
      <c r="C116" s="38"/>
      <c r="D116" s="38"/>
      <c r="E116" s="38"/>
      <c r="F116" s="38"/>
      <c r="H116" s="38"/>
      <c r="O116" s="38"/>
      <c r="P116" s="38"/>
      <c r="Q116" s="38"/>
      <c r="R116" s="38"/>
      <c r="S116" s="38"/>
      <c r="AB116" s="38"/>
      <c r="AC116" s="38"/>
      <c r="AD116" s="38"/>
      <c r="AE116" s="38"/>
      <c r="AO116" s="38"/>
      <c r="AP116" s="38"/>
      <c r="AQ116" s="38"/>
      <c r="AR116" s="38"/>
      <c r="AS116" s="38"/>
      <c r="AT116" s="38"/>
      <c r="AU116" s="38"/>
      <c r="AV116" s="38"/>
      <c r="AW116" s="38"/>
    </row>
    <row r="117" spans="2:49" x14ac:dyDescent="0.25">
      <c r="B117" s="38"/>
      <c r="C117" s="38"/>
      <c r="D117" s="38"/>
      <c r="E117" s="38"/>
      <c r="F117" s="38"/>
      <c r="H117" s="38"/>
      <c r="O117" s="38"/>
      <c r="P117" s="38"/>
      <c r="Q117" s="38"/>
      <c r="R117" s="38"/>
      <c r="S117" s="38"/>
      <c r="AB117" s="38"/>
      <c r="AC117" s="38"/>
      <c r="AD117" s="38"/>
      <c r="AE117" s="38"/>
      <c r="AO117" s="38"/>
      <c r="AP117" s="38"/>
      <c r="AQ117" s="38"/>
      <c r="AR117" s="38"/>
      <c r="AS117" s="38"/>
      <c r="AT117" s="38"/>
      <c r="AU117" s="38"/>
      <c r="AV117" s="38"/>
      <c r="AW117" s="38"/>
    </row>
    <row r="118" spans="2:49" x14ac:dyDescent="0.25">
      <c r="B118" s="38"/>
      <c r="C118" s="38"/>
      <c r="D118" s="38"/>
      <c r="E118" s="38"/>
      <c r="F118" s="38"/>
      <c r="H118" s="38"/>
      <c r="O118" s="38"/>
      <c r="P118" s="38"/>
      <c r="Q118" s="38"/>
      <c r="R118" s="38"/>
      <c r="S118" s="38"/>
      <c r="AB118" s="38"/>
      <c r="AC118" s="38"/>
      <c r="AD118" s="38"/>
      <c r="AE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2:49" x14ac:dyDescent="0.25">
      <c r="B119" s="38"/>
      <c r="C119" s="38"/>
      <c r="D119" s="38"/>
      <c r="E119" s="38"/>
      <c r="F119" s="38"/>
      <c r="H119" s="38"/>
      <c r="O119" s="38"/>
      <c r="P119" s="38"/>
      <c r="Q119" s="38"/>
      <c r="R119" s="38"/>
      <c r="S119" s="38"/>
      <c r="AB119" s="38"/>
      <c r="AC119" s="38"/>
      <c r="AD119" s="38"/>
      <c r="AE119" s="38"/>
      <c r="AO119" s="38"/>
      <c r="AP119" s="38"/>
      <c r="AQ119" s="38"/>
      <c r="AR119" s="38"/>
      <c r="AS119" s="38"/>
      <c r="AT119" s="38"/>
      <c r="AU119" s="38"/>
      <c r="AV119" s="38"/>
      <c r="AW119" s="38"/>
    </row>
    <row r="120" spans="2:49" x14ac:dyDescent="0.25">
      <c r="B120" s="38"/>
      <c r="C120" s="38"/>
      <c r="D120" s="38"/>
      <c r="E120" s="38"/>
      <c r="F120" s="38"/>
      <c r="H120" s="38"/>
      <c r="O120" s="38"/>
      <c r="P120" s="38"/>
      <c r="Q120" s="38"/>
      <c r="R120" s="38"/>
      <c r="S120" s="38"/>
      <c r="AB120" s="38"/>
      <c r="AC120" s="38"/>
      <c r="AD120" s="38"/>
      <c r="AE120" s="38"/>
      <c r="AO120" s="38"/>
      <c r="AP120" s="38"/>
      <c r="AQ120" s="38"/>
      <c r="AR120" s="38"/>
      <c r="AS120" s="38"/>
      <c r="AT120" s="38"/>
      <c r="AU120" s="38"/>
      <c r="AV120" s="38"/>
      <c r="AW120" s="38"/>
    </row>
    <row r="121" spans="2:49" x14ac:dyDescent="0.25">
      <c r="B121" s="38"/>
      <c r="C121" s="38"/>
      <c r="D121" s="38"/>
      <c r="E121" s="38"/>
      <c r="F121" s="38"/>
      <c r="H121" s="38"/>
      <c r="O121" s="38"/>
      <c r="P121" s="38"/>
      <c r="Q121" s="38"/>
      <c r="R121" s="38"/>
      <c r="S121" s="38"/>
      <c r="AB121" s="38"/>
      <c r="AC121" s="38"/>
      <c r="AD121" s="38"/>
      <c r="AE121" s="38"/>
      <c r="AO121" s="38"/>
      <c r="AP121" s="38"/>
      <c r="AQ121" s="38"/>
      <c r="AR121" s="38"/>
      <c r="AS121" s="38"/>
      <c r="AT121" s="38"/>
      <c r="AU121" s="38"/>
      <c r="AV121" s="38"/>
      <c r="AW121" s="38"/>
    </row>
    <row r="122" spans="2:49" x14ac:dyDescent="0.25">
      <c r="B122" s="38"/>
      <c r="C122" s="38"/>
      <c r="D122" s="38"/>
      <c r="E122" s="38"/>
      <c r="F122" s="38"/>
      <c r="H122" s="38"/>
      <c r="O122" s="38"/>
      <c r="P122" s="38"/>
      <c r="Q122" s="38"/>
      <c r="R122" s="38"/>
      <c r="S122" s="38"/>
      <c r="AB122" s="38"/>
      <c r="AC122" s="38"/>
      <c r="AD122" s="38"/>
      <c r="AE122" s="38"/>
      <c r="AO122" s="38"/>
      <c r="AP122" s="38"/>
      <c r="AQ122" s="38"/>
      <c r="AR122" s="38"/>
      <c r="AS122" s="38"/>
      <c r="AT122" s="38"/>
      <c r="AU122" s="38"/>
      <c r="AV122" s="38"/>
      <c r="AW122" s="38"/>
    </row>
    <row r="123" spans="2:49" x14ac:dyDescent="0.25">
      <c r="B123" s="38"/>
      <c r="C123" s="38"/>
      <c r="D123" s="38"/>
      <c r="E123" s="38"/>
      <c r="F123" s="38"/>
      <c r="H123" s="38"/>
      <c r="O123" s="38"/>
      <c r="P123" s="38"/>
      <c r="Q123" s="38"/>
      <c r="R123" s="38"/>
      <c r="S123" s="38"/>
      <c r="AB123" s="38"/>
      <c r="AC123" s="38"/>
      <c r="AD123" s="38"/>
      <c r="AE123" s="38"/>
      <c r="AO123" s="38"/>
      <c r="AP123" s="38"/>
      <c r="AQ123" s="38"/>
      <c r="AR123" s="38"/>
      <c r="AS123" s="38"/>
      <c r="AT123" s="38"/>
      <c r="AU123" s="38"/>
      <c r="AV123" s="38"/>
      <c r="AW123" s="38"/>
    </row>
    <row r="124" spans="2:49" x14ac:dyDescent="0.25">
      <c r="B124" s="38"/>
      <c r="C124" s="38"/>
      <c r="D124" s="38"/>
      <c r="E124" s="38"/>
      <c r="F124" s="38"/>
      <c r="H124" s="38"/>
      <c r="O124" s="38"/>
      <c r="P124" s="38"/>
      <c r="Q124" s="38"/>
      <c r="R124" s="38"/>
      <c r="S124" s="38"/>
      <c r="AB124" s="38"/>
      <c r="AC124" s="38"/>
      <c r="AD124" s="38"/>
      <c r="AE124" s="38"/>
      <c r="AO124" s="38"/>
      <c r="AP124" s="38"/>
      <c r="AQ124" s="38"/>
      <c r="AR124" s="38"/>
      <c r="AS124" s="38"/>
      <c r="AT124" s="38"/>
      <c r="AU124" s="38"/>
      <c r="AV124" s="38"/>
      <c r="AW124" s="38"/>
    </row>
    <row r="125" spans="2:49" x14ac:dyDescent="0.25">
      <c r="B125" s="38"/>
      <c r="C125" s="38"/>
      <c r="D125" s="38"/>
      <c r="E125" s="38"/>
      <c r="F125" s="38"/>
      <c r="H125" s="38"/>
      <c r="O125" s="38"/>
      <c r="P125" s="38"/>
      <c r="Q125" s="38"/>
      <c r="R125" s="38"/>
      <c r="S125" s="38"/>
      <c r="AB125" s="38"/>
      <c r="AC125" s="38"/>
      <c r="AD125" s="38"/>
      <c r="AE125" s="38"/>
      <c r="AO125" s="38"/>
      <c r="AP125" s="38"/>
      <c r="AQ125" s="38"/>
      <c r="AR125" s="38"/>
      <c r="AS125" s="38"/>
      <c r="AT125" s="38"/>
      <c r="AU125" s="38"/>
      <c r="AV125" s="38"/>
      <c r="AW125" s="38"/>
    </row>
    <row r="126" spans="2:49" x14ac:dyDescent="0.25">
      <c r="B126" s="38"/>
      <c r="C126" s="38"/>
      <c r="D126" s="38"/>
      <c r="E126" s="38"/>
      <c r="F126" s="38"/>
      <c r="H126" s="38"/>
      <c r="O126" s="38"/>
      <c r="P126" s="38"/>
      <c r="Q126" s="38"/>
      <c r="R126" s="38"/>
      <c r="S126" s="38"/>
      <c r="AB126" s="38"/>
      <c r="AC126" s="38"/>
      <c r="AD126" s="38"/>
      <c r="AE126" s="38"/>
      <c r="AO126" s="38"/>
      <c r="AP126" s="38"/>
      <c r="AQ126" s="38"/>
      <c r="AR126" s="38"/>
      <c r="AS126" s="38"/>
      <c r="AT126" s="38"/>
      <c r="AU126" s="38"/>
      <c r="AV126" s="38"/>
      <c r="AW126" s="38"/>
    </row>
    <row r="127" spans="2:49" x14ac:dyDescent="0.25">
      <c r="B127" s="38"/>
      <c r="C127" s="38"/>
      <c r="D127" s="38"/>
      <c r="E127" s="38"/>
      <c r="F127" s="38"/>
      <c r="H127" s="38"/>
      <c r="O127" s="38"/>
      <c r="P127" s="38"/>
      <c r="Q127" s="38"/>
      <c r="R127" s="38"/>
      <c r="S127" s="38"/>
      <c r="AB127" s="38"/>
      <c r="AC127" s="38"/>
      <c r="AD127" s="38"/>
      <c r="AE127" s="38"/>
      <c r="AO127" s="38"/>
      <c r="AP127" s="38"/>
      <c r="AQ127" s="38"/>
      <c r="AR127" s="38"/>
      <c r="AS127" s="38"/>
      <c r="AT127" s="38"/>
      <c r="AU127" s="38"/>
      <c r="AV127" s="38"/>
      <c r="AW127" s="38"/>
    </row>
    <row r="128" spans="2:49" x14ac:dyDescent="0.25">
      <c r="B128" s="38"/>
      <c r="C128" s="38"/>
      <c r="D128" s="38"/>
      <c r="E128" s="38"/>
      <c r="F128" s="38"/>
      <c r="H128" s="38"/>
      <c r="O128" s="38"/>
      <c r="P128" s="38"/>
      <c r="Q128" s="38"/>
      <c r="R128" s="38"/>
      <c r="S128" s="38"/>
      <c r="AB128" s="38"/>
      <c r="AC128" s="38"/>
      <c r="AD128" s="38"/>
      <c r="AE128" s="38"/>
      <c r="AO128" s="38"/>
      <c r="AP128" s="38"/>
      <c r="AQ128" s="38"/>
      <c r="AR128" s="38"/>
      <c r="AS128" s="38"/>
      <c r="AT128" s="38"/>
      <c r="AU128" s="38"/>
      <c r="AV128" s="38"/>
      <c r="AW128" s="38"/>
    </row>
    <row r="129" spans="2:49" x14ac:dyDescent="0.25">
      <c r="B129" s="38"/>
      <c r="C129" s="38"/>
      <c r="D129" s="38"/>
      <c r="E129" s="38"/>
      <c r="F129" s="38"/>
      <c r="H129" s="38"/>
      <c r="O129" s="38"/>
      <c r="P129" s="38"/>
      <c r="Q129" s="38"/>
      <c r="R129" s="38"/>
      <c r="S129" s="38"/>
      <c r="AB129" s="38"/>
      <c r="AC129" s="38"/>
      <c r="AD129" s="38"/>
      <c r="AE129" s="38"/>
      <c r="AO129" s="38"/>
      <c r="AP129" s="38"/>
      <c r="AQ129" s="38"/>
      <c r="AR129" s="38"/>
      <c r="AS129" s="38"/>
      <c r="AT129" s="38"/>
      <c r="AU129" s="38"/>
      <c r="AV129" s="38"/>
      <c r="AW129" s="38"/>
    </row>
    <row r="130" spans="2:49" x14ac:dyDescent="0.25">
      <c r="B130" s="38"/>
      <c r="C130" s="38"/>
      <c r="D130" s="38"/>
      <c r="E130" s="38"/>
      <c r="F130" s="38"/>
      <c r="H130" s="38"/>
      <c r="O130" s="38"/>
      <c r="P130" s="38"/>
      <c r="Q130" s="38"/>
      <c r="R130" s="38"/>
      <c r="S130" s="38"/>
      <c r="AB130" s="38"/>
      <c r="AC130" s="38"/>
      <c r="AD130" s="38"/>
      <c r="AE130" s="38"/>
      <c r="AO130" s="38"/>
      <c r="AP130" s="38"/>
      <c r="AQ130" s="38"/>
      <c r="AR130" s="38"/>
      <c r="AS130" s="38"/>
      <c r="AT130" s="38"/>
      <c r="AU130" s="38"/>
      <c r="AV130" s="38"/>
      <c r="AW130" s="38"/>
    </row>
    <row r="131" spans="2:49" x14ac:dyDescent="0.25">
      <c r="B131" s="38"/>
      <c r="C131" s="38"/>
      <c r="D131" s="38"/>
      <c r="E131" s="38"/>
      <c r="F131" s="38"/>
      <c r="H131" s="38"/>
      <c r="O131" s="38"/>
      <c r="P131" s="38"/>
      <c r="Q131" s="38"/>
      <c r="R131" s="38"/>
      <c r="S131" s="38"/>
      <c r="AB131" s="38"/>
      <c r="AC131" s="38"/>
      <c r="AD131" s="38"/>
      <c r="AE131" s="38"/>
      <c r="AO131" s="38"/>
      <c r="AP131" s="38"/>
      <c r="AQ131" s="38"/>
      <c r="AR131" s="38"/>
      <c r="AS131" s="38"/>
      <c r="AT131" s="38"/>
      <c r="AU131" s="38"/>
      <c r="AV131" s="38"/>
      <c r="AW131" s="38"/>
    </row>
    <row r="132" spans="2:49" x14ac:dyDescent="0.25">
      <c r="B132" s="38"/>
      <c r="C132" s="38"/>
      <c r="D132" s="38"/>
      <c r="E132" s="38"/>
      <c r="F132" s="38"/>
      <c r="H132" s="38"/>
      <c r="O132" s="38"/>
      <c r="P132" s="38"/>
      <c r="Q132" s="38"/>
      <c r="R132" s="38"/>
      <c r="S132" s="38"/>
      <c r="AB132" s="38"/>
      <c r="AC132" s="38"/>
      <c r="AD132" s="38"/>
      <c r="AE132" s="38"/>
      <c r="AO132" s="38"/>
      <c r="AP132" s="38"/>
      <c r="AQ132" s="38"/>
      <c r="AR132" s="38"/>
      <c r="AS132" s="38"/>
      <c r="AT132" s="38"/>
      <c r="AU132" s="38"/>
      <c r="AV132" s="38"/>
      <c r="AW132" s="38"/>
    </row>
    <row r="133" spans="2:49" x14ac:dyDescent="0.25">
      <c r="B133" s="38"/>
      <c r="C133" s="38"/>
      <c r="D133" s="38"/>
      <c r="E133" s="38"/>
      <c r="F133" s="38"/>
      <c r="H133" s="38"/>
      <c r="O133" s="38"/>
      <c r="P133" s="38"/>
      <c r="Q133" s="38"/>
      <c r="R133" s="38"/>
      <c r="S133" s="38"/>
      <c r="AB133" s="38"/>
      <c r="AC133" s="38"/>
      <c r="AD133" s="38"/>
      <c r="AE133" s="38"/>
      <c r="AO133" s="38"/>
      <c r="AP133" s="38"/>
      <c r="AQ133" s="38"/>
      <c r="AR133" s="38"/>
      <c r="AS133" s="38"/>
      <c r="AT133" s="38"/>
      <c r="AU133" s="38"/>
      <c r="AV133" s="38"/>
      <c r="AW133" s="38"/>
    </row>
    <row r="134" spans="2:49" x14ac:dyDescent="0.25">
      <c r="B134" s="38"/>
      <c r="C134" s="38"/>
      <c r="D134" s="38"/>
      <c r="E134" s="38"/>
      <c r="F134" s="38"/>
      <c r="H134" s="38"/>
      <c r="O134" s="38"/>
      <c r="P134" s="38"/>
      <c r="Q134" s="38"/>
      <c r="R134" s="38"/>
      <c r="S134" s="38"/>
      <c r="AB134" s="38"/>
      <c r="AC134" s="38"/>
      <c r="AD134" s="38"/>
      <c r="AE134" s="38"/>
      <c r="AO134" s="38"/>
      <c r="AP134" s="38"/>
      <c r="AQ134" s="38"/>
      <c r="AR134" s="38"/>
      <c r="AS134" s="38"/>
      <c r="AT134" s="38"/>
      <c r="AU134" s="38"/>
      <c r="AV134" s="38"/>
      <c r="AW134" s="38"/>
    </row>
    <row r="135" spans="2:49" x14ac:dyDescent="0.25">
      <c r="B135" s="38"/>
      <c r="C135" s="38"/>
      <c r="D135" s="38"/>
      <c r="E135" s="38"/>
      <c r="F135" s="38"/>
      <c r="H135" s="38"/>
      <c r="O135" s="38"/>
      <c r="P135" s="38"/>
      <c r="Q135" s="38"/>
      <c r="R135" s="38"/>
      <c r="S135" s="38"/>
      <c r="AB135" s="38"/>
      <c r="AC135" s="38"/>
      <c r="AD135" s="38"/>
      <c r="AE135" s="38"/>
      <c r="AO135" s="38"/>
      <c r="AP135" s="38"/>
      <c r="AQ135" s="38"/>
      <c r="AR135" s="38"/>
      <c r="AS135" s="38"/>
      <c r="AT135" s="38"/>
      <c r="AU135" s="38"/>
      <c r="AV135" s="38"/>
      <c r="AW135" s="38"/>
    </row>
    <row r="136" spans="2:49" x14ac:dyDescent="0.25">
      <c r="B136" s="38"/>
      <c r="C136" s="38"/>
      <c r="D136" s="38"/>
      <c r="E136" s="38"/>
      <c r="F136" s="38"/>
      <c r="H136" s="38"/>
      <c r="O136" s="38"/>
      <c r="P136" s="38"/>
      <c r="Q136" s="38"/>
      <c r="R136" s="38"/>
      <c r="S136" s="38"/>
      <c r="AB136" s="38"/>
      <c r="AC136" s="38"/>
      <c r="AD136" s="38"/>
      <c r="AE136" s="38"/>
      <c r="AO136" s="38"/>
      <c r="AP136" s="38"/>
      <c r="AQ136" s="38"/>
      <c r="AR136" s="38"/>
      <c r="AS136" s="38"/>
      <c r="AT136" s="38"/>
      <c r="AU136" s="38"/>
      <c r="AV136" s="38"/>
      <c r="AW136" s="38"/>
    </row>
    <row r="137" spans="2:49" x14ac:dyDescent="0.25">
      <c r="B137" s="38"/>
      <c r="C137" s="38"/>
      <c r="D137" s="38"/>
      <c r="E137" s="38"/>
      <c r="F137" s="38"/>
      <c r="H137" s="38"/>
      <c r="O137" s="38"/>
      <c r="P137" s="38"/>
      <c r="Q137" s="38"/>
      <c r="R137" s="38"/>
      <c r="S137" s="38"/>
      <c r="AB137" s="38"/>
      <c r="AC137" s="38"/>
      <c r="AD137" s="38"/>
      <c r="AE137" s="38"/>
      <c r="AO137" s="38"/>
      <c r="AP137" s="38"/>
      <c r="AQ137" s="38"/>
      <c r="AR137" s="38"/>
      <c r="AS137" s="38"/>
      <c r="AT137" s="38"/>
      <c r="AU137" s="38"/>
      <c r="AV137" s="38"/>
      <c r="AW137" s="38"/>
    </row>
    <row r="138" spans="2:49" x14ac:dyDescent="0.25">
      <c r="B138" s="38"/>
      <c r="C138" s="38"/>
      <c r="D138" s="38"/>
      <c r="E138" s="38"/>
      <c r="F138" s="38"/>
      <c r="H138" s="38"/>
      <c r="O138" s="38"/>
      <c r="P138" s="38"/>
      <c r="Q138" s="38"/>
      <c r="R138" s="38"/>
      <c r="S138" s="38"/>
      <c r="AB138" s="38"/>
      <c r="AC138" s="38"/>
      <c r="AD138" s="38"/>
      <c r="AE138" s="38"/>
      <c r="AO138" s="38"/>
      <c r="AP138" s="38"/>
      <c r="AQ138" s="38"/>
      <c r="AR138" s="38"/>
      <c r="AS138" s="38"/>
      <c r="AT138" s="38"/>
      <c r="AU138" s="38"/>
      <c r="AV138" s="38"/>
      <c r="AW138" s="38"/>
    </row>
    <row r="139" spans="2:49" x14ac:dyDescent="0.25">
      <c r="B139" s="38"/>
      <c r="C139" s="38"/>
      <c r="D139" s="38"/>
      <c r="E139" s="38"/>
      <c r="F139" s="38"/>
      <c r="H139" s="38"/>
      <c r="O139" s="38"/>
      <c r="P139" s="38"/>
      <c r="Q139" s="38"/>
      <c r="R139" s="38"/>
      <c r="S139" s="38"/>
      <c r="AB139" s="38"/>
      <c r="AC139" s="38"/>
      <c r="AD139" s="38"/>
      <c r="AE139" s="38"/>
      <c r="AO139" s="38"/>
      <c r="AP139" s="38"/>
      <c r="AQ139" s="38"/>
      <c r="AR139" s="38"/>
      <c r="AS139" s="38"/>
      <c r="AT139" s="38"/>
      <c r="AU139" s="38"/>
      <c r="AV139" s="38"/>
      <c r="AW139" s="38"/>
    </row>
    <row r="140" spans="2:49" x14ac:dyDescent="0.25">
      <c r="B140" s="38"/>
      <c r="C140" s="38"/>
      <c r="D140" s="38"/>
      <c r="E140" s="38"/>
      <c r="F140" s="38"/>
      <c r="H140" s="38"/>
      <c r="O140" s="38"/>
      <c r="P140" s="38"/>
      <c r="Q140" s="38"/>
      <c r="R140" s="38"/>
      <c r="S140" s="38"/>
      <c r="AB140" s="38"/>
      <c r="AC140" s="38"/>
      <c r="AD140" s="38"/>
      <c r="AE140" s="38"/>
      <c r="AO140" s="38"/>
      <c r="AP140" s="38"/>
      <c r="AQ140" s="38"/>
      <c r="AR140" s="38"/>
      <c r="AS140" s="38"/>
      <c r="AT140" s="38"/>
      <c r="AU140" s="38"/>
      <c r="AV140" s="38"/>
      <c r="AW140" s="38"/>
    </row>
    <row r="141" spans="2:49" x14ac:dyDescent="0.25">
      <c r="B141" s="38"/>
      <c r="C141" s="38"/>
      <c r="D141" s="38"/>
      <c r="E141" s="38"/>
      <c r="F141" s="38"/>
      <c r="H141" s="38"/>
      <c r="O141" s="38"/>
      <c r="P141" s="38"/>
      <c r="Q141" s="38"/>
      <c r="R141" s="38"/>
      <c r="S141" s="38"/>
      <c r="AB141" s="38"/>
      <c r="AC141" s="38"/>
      <c r="AD141" s="38"/>
      <c r="AE141" s="38"/>
      <c r="AO141" s="38"/>
      <c r="AP141" s="38"/>
      <c r="AQ141" s="38"/>
      <c r="AR141" s="38"/>
      <c r="AS141" s="38"/>
      <c r="AT141" s="38"/>
      <c r="AU141" s="38"/>
      <c r="AV141" s="38"/>
      <c r="AW141" s="38"/>
    </row>
    <row r="142" spans="2:49" x14ac:dyDescent="0.25">
      <c r="B142" s="38"/>
      <c r="C142" s="38"/>
      <c r="D142" s="38"/>
      <c r="E142" s="38"/>
      <c r="F142" s="38"/>
      <c r="H142" s="38"/>
      <c r="O142" s="38"/>
      <c r="P142" s="38"/>
      <c r="Q142" s="38"/>
      <c r="R142" s="38"/>
      <c r="S142" s="38"/>
      <c r="AB142" s="38"/>
      <c r="AC142" s="38"/>
      <c r="AD142" s="38"/>
      <c r="AE142" s="38"/>
      <c r="AO142" s="38"/>
      <c r="AP142" s="38"/>
      <c r="AQ142" s="38"/>
      <c r="AR142" s="38"/>
      <c r="AS142" s="38"/>
      <c r="AT142" s="38"/>
      <c r="AU142" s="38"/>
      <c r="AV142" s="38"/>
      <c r="AW142" s="38"/>
    </row>
    <row r="143" spans="2:49" x14ac:dyDescent="0.25">
      <c r="B143" s="38"/>
      <c r="C143" s="38"/>
      <c r="D143" s="38"/>
      <c r="E143" s="38"/>
      <c r="F143" s="38"/>
      <c r="H143" s="38"/>
      <c r="O143" s="38"/>
      <c r="P143" s="38"/>
      <c r="Q143" s="38"/>
      <c r="R143" s="38"/>
      <c r="S143" s="38"/>
      <c r="AB143" s="38"/>
      <c r="AC143" s="38"/>
      <c r="AD143" s="38"/>
      <c r="AE143" s="38"/>
      <c r="AO143" s="38"/>
      <c r="AP143" s="38"/>
      <c r="AQ143" s="38"/>
      <c r="AR143" s="38"/>
      <c r="AS143" s="38"/>
      <c r="AT143" s="38"/>
      <c r="AU143" s="38"/>
      <c r="AV143" s="38"/>
      <c r="AW143" s="38"/>
    </row>
    <row r="144" spans="2:49" x14ac:dyDescent="0.25">
      <c r="B144" s="38"/>
      <c r="C144" s="38"/>
      <c r="D144" s="38"/>
      <c r="E144" s="38"/>
      <c r="F144" s="38"/>
      <c r="H144" s="38"/>
      <c r="O144" s="38"/>
      <c r="P144" s="38"/>
      <c r="Q144" s="38"/>
      <c r="R144" s="38"/>
      <c r="S144" s="38"/>
      <c r="AB144" s="38"/>
      <c r="AC144" s="38"/>
      <c r="AD144" s="38"/>
      <c r="AE144" s="38"/>
      <c r="AO144" s="38"/>
      <c r="AP144" s="38"/>
      <c r="AQ144" s="38"/>
      <c r="AR144" s="38"/>
      <c r="AS144" s="38"/>
      <c r="AT144" s="38"/>
      <c r="AU144" s="38"/>
      <c r="AV144" s="38"/>
      <c r="AW144" s="38"/>
    </row>
    <row r="145" spans="2:49" x14ac:dyDescent="0.25">
      <c r="B145" s="38"/>
      <c r="C145" s="38"/>
      <c r="D145" s="38"/>
      <c r="E145" s="38"/>
      <c r="F145" s="38"/>
      <c r="H145" s="38"/>
      <c r="O145" s="38"/>
      <c r="P145" s="38"/>
      <c r="Q145" s="38"/>
      <c r="R145" s="38"/>
      <c r="S145" s="38"/>
      <c r="AB145" s="38"/>
      <c r="AC145" s="38"/>
      <c r="AD145" s="38"/>
      <c r="AE145" s="38"/>
      <c r="AO145" s="38"/>
      <c r="AP145" s="38"/>
      <c r="AQ145" s="38"/>
      <c r="AR145" s="38"/>
      <c r="AS145" s="38"/>
      <c r="AT145" s="38"/>
      <c r="AU145" s="38"/>
      <c r="AV145" s="38"/>
      <c r="AW145" s="38"/>
    </row>
    <row r="146" spans="2:49" x14ac:dyDescent="0.25">
      <c r="B146" s="38"/>
      <c r="C146" s="38"/>
      <c r="D146" s="38"/>
      <c r="E146" s="38"/>
      <c r="F146" s="38"/>
      <c r="H146" s="38"/>
      <c r="O146" s="38"/>
      <c r="P146" s="38"/>
      <c r="Q146" s="38"/>
      <c r="R146" s="38"/>
      <c r="S146" s="38"/>
      <c r="AB146" s="38"/>
      <c r="AC146" s="38"/>
      <c r="AD146" s="38"/>
      <c r="AE146" s="38"/>
      <c r="AO146" s="38"/>
      <c r="AP146" s="38"/>
      <c r="AQ146" s="38"/>
      <c r="AR146" s="38"/>
      <c r="AS146" s="38"/>
      <c r="AT146" s="38"/>
      <c r="AU146" s="38"/>
      <c r="AV146" s="38"/>
      <c r="AW146" s="38"/>
    </row>
    <row r="147" spans="2:49" x14ac:dyDescent="0.25">
      <c r="B147" s="38"/>
      <c r="C147" s="38"/>
      <c r="D147" s="38"/>
      <c r="E147" s="38"/>
      <c r="F147" s="38"/>
      <c r="H147" s="38"/>
      <c r="O147" s="38"/>
      <c r="P147" s="38"/>
      <c r="Q147" s="38"/>
      <c r="R147" s="38"/>
      <c r="S147" s="38"/>
      <c r="AB147" s="38"/>
      <c r="AC147" s="38"/>
      <c r="AD147" s="38"/>
      <c r="AE147" s="38"/>
      <c r="AO147" s="38"/>
      <c r="AP147" s="38"/>
      <c r="AQ147" s="38"/>
      <c r="AR147" s="38"/>
      <c r="AS147" s="38"/>
      <c r="AT147" s="38"/>
      <c r="AU147" s="38"/>
      <c r="AV147" s="38"/>
      <c r="AW147" s="38"/>
    </row>
    <row r="148" spans="2:49" x14ac:dyDescent="0.25">
      <c r="B148" s="38"/>
      <c r="C148" s="38"/>
      <c r="D148" s="38"/>
      <c r="E148" s="38"/>
      <c r="F148" s="38"/>
      <c r="H148" s="38"/>
      <c r="O148" s="38"/>
      <c r="P148" s="38"/>
      <c r="Q148" s="38"/>
      <c r="R148" s="38"/>
      <c r="S148" s="38"/>
      <c r="AB148" s="38"/>
      <c r="AC148" s="38"/>
      <c r="AD148" s="38"/>
      <c r="AE148" s="38"/>
      <c r="AO148" s="38"/>
      <c r="AP148" s="38"/>
      <c r="AQ148" s="38"/>
      <c r="AR148" s="38"/>
      <c r="AS148" s="38"/>
      <c r="AT148" s="38"/>
      <c r="AU148" s="38"/>
      <c r="AV148" s="38"/>
      <c r="AW148" s="38"/>
    </row>
    <row r="149" spans="2:49" x14ac:dyDescent="0.25">
      <c r="B149" s="38"/>
      <c r="C149" s="38"/>
      <c r="D149" s="38"/>
      <c r="E149" s="38"/>
      <c r="F149" s="38"/>
      <c r="H149" s="38"/>
      <c r="O149" s="38"/>
      <c r="P149" s="38"/>
      <c r="Q149" s="38"/>
      <c r="R149" s="38"/>
      <c r="S149" s="38"/>
      <c r="AB149" s="38"/>
      <c r="AC149" s="38"/>
      <c r="AD149" s="38"/>
      <c r="AE149" s="38"/>
      <c r="AO149" s="38"/>
      <c r="AP149" s="38"/>
      <c r="AQ149" s="38"/>
      <c r="AR149" s="38"/>
      <c r="AS149" s="38"/>
      <c r="AT149" s="38"/>
      <c r="AU149" s="38"/>
      <c r="AV149" s="38"/>
      <c r="AW149" s="38"/>
    </row>
    <row r="150" spans="2:49" x14ac:dyDescent="0.25">
      <c r="B150" s="38"/>
      <c r="C150" s="38"/>
      <c r="D150" s="38"/>
      <c r="E150" s="38"/>
      <c r="F150" s="38"/>
      <c r="H150" s="38"/>
      <c r="O150" s="38"/>
      <c r="P150" s="38"/>
      <c r="Q150" s="38"/>
      <c r="R150" s="38"/>
      <c r="S150" s="38"/>
      <c r="AB150" s="38"/>
      <c r="AC150" s="38"/>
      <c r="AD150" s="38"/>
      <c r="AE150" s="38"/>
      <c r="AO150" s="38"/>
      <c r="AP150" s="38"/>
      <c r="AQ150" s="38"/>
      <c r="AR150" s="38"/>
      <c r="AS150" s="38"/>
      <c r="AT150" s="38"/>
      <c r="AU150" s="38"/>
      <c r="AV150" s="38"/>
      <c r="AW150" s="38"/>
    </row>
    <row r="151" spans="2:49" x14ac:dyDescent="0.25">
      <c r="B151" s="38"/>
      <c r="C151" s="38"/>
      <c r="D151" s="38"/>
      <c r="E151" s="38"/>
      <c r="F151" s="38"/>
      <c r="H151" s="38"/>
      <c r="O151" s="38"/>
      <c r="P151" s="38"/>
      <c r="Q151" s="38"/>
      <c r="R151" s="38"/>
      <c r="S151" s="38"/>
      <c r="AB151" s="38"/>
      <c r="AC151" s="38"/>
      <c r="AD151" s="38"/>
      <c r="AE151" s="38"/>
      <c r="AO151" s="38"/>
      <c r="AP151" s="38"/>
      <c r="AQ151" s="38"/>
      <c r="AR151" s="38"/>
      <c r="AS151" s="38"/>
      <c r="AT151" s="38"/>
      <c r="AU151" s="38"/>
      <c r="AV151" s="38"/>
      <c r="AW151" s="38"/>
    </row>
    <row r="152" spans="2:49" x14ac:dyDescent="0.25">
      <c r="B152" s="38"/>
      <c r="C152" s="38"/>
      <c r="D152" s="38"/>
      <c r="E152" s="38"/>
      <c r="F152" s="38"/>
      <c r="H152" s="38"/>
      <c r="O152" s="38"/>
      <c r="P152" s="38"/>
      <c r="Q152" s="38"/>
      <c r="R152" s="38"/>
      <c r="S152" s="38"/>
      <c r="AB152" s="38"/>
      <c r="AC152" s="38"/>
      <c r="AD152" s="38"/>
      <c r="AE152" s="38"/>
      <c r="AO152" s="38"/>
      <c r="AP152" s="38"/>
      <c r="AQ152" s="38"/>
      <c r="AR152" s="38"/>
      <c r="AS152" s="38"/>
      <c r="AT152" s="38"/>
      <c r="AU152" s="38"/>
      <c r="AV152" s="38"/>
      <c r="AW152" s="38"/>
    </row>
    <row r="153" spans="2:49" x14ac:dyDescent="0.25">
      <c r="B153" s="38"/>
      <c r="C153" s="38"/>
      <c r="D153" s="38"/>
      <c r="E153" s="38"/>
      <c r="F153" s="38"/>
      <c r="H153" s="38"/>
      <c r="O153" s="38"/>
      <c r="P153" s="38"/>
      <c r="Q153" s="38"/>
      <c r="R153" s="38"/>
      <c r="S153" s="38"/>
      <c r="AB153" s="38"/>
      <c r="AC153" s="38"/>
      <c r="AD153" s="38"/>
      <c r="AE153" s="38"/>
      <c r="AO153" s="38"/>
      <c r="AP153" s="38"/>
      <c r="AQ153" s="38"/>
      <c r="AR153" s="38"/>
      <c r="AS153" s="38"/>
      <c r="AT153" s="38"/>
      <c r="AU153" s="38"/>
      <c r="AV153" s="38"/>
      <c r="AW153" s="38"/>
    </row>
    <row r="154" spans="2:49" x14ac:dyDescent="0.25">
      <c r="B154" s="38"/>
      <c r="C154" s="38"/>
      <c r="D154" s="38"/>
      <c r="E154" s="38"/>
      <c r="F154" s="38"/>
      <c r="H154" s="38"/>
      <c r="O154" s="38"/>
      <c r="P154" s="38"/>
      <c r="Q154" s="38"/>
      <c r="R154" s="38"/>
      <c r="S154" s="38"/>
      <c r="AB154" s="38"/>
      <c r="AC154" s="38"/>
      <c r="AD154" s="38"/>
      <c r="AE154" s="38"/>
      <c r="AO154" s="38"/>
      <c r="AP154" s="38"/>
      <c r="AQ154" s="38"/>
      <c r="AR154" s="38"/>
      <c r="AS154" s="38"/>
      <c r="AT154" s="38"/>
      <c r="AU154" s="38"/>
      <c r="AV154" s="38"/>
      <c r="AW154" s="38"/>
    </row>
    <row r="155" spans="2:49" x14ac:dyDescent="0.25">
      <c r="B155" s="38"/>
      <c r="C155" s="38"/>
      <c r="D155" s="38"/>
      <c r="E155" s="38"/>
      <c r="F155" s="38"/>
      <c r="H155" s="38"/>
      <c r="O155" s="38"/>
      <c r="P155" s="38"/>
      <c r="Q155" s="38"/>
      <c r="R155" s="38"/>
      <c r="S155" s="38"/>
      <c r="AB155" s="38"/>
      <c r="AC155" s="38"/>
      <c r="AD155" s="38"/>
      <c r="AE155" s="38"/>
      <c r="AO155" s="38"/>
      <c r="AP155" s="38"/>
      <c r="AQ155" s="38"/>
      <c r="AR155" s="38"/>
      <c r="AS155" s="38"/>
      <c r="AT155" s="38"/>
      <c r="AU155" s="38"/>
      <c r="AV155" s="38"/>
      <c r="AW155" s="38"/>
    </row>
    <row r="156" spans="2:49" x14ac:dyDescent="0.25">
      <c r="B156" s="38"/>
      <c r="C156" s="38"/>
      <c r="D156" s="38"/>
      <c r="E156" s="38"/>
      <c r="F156" s="38"/>
      <c r="H156" s="38"/>
      <c r="O156" s="38"/>
      <c r="P156" s="38"/>
      <c r="Q156" s="38"/>
      <c r="R156" s="38"/>
      <c r="S156" s="38"/>
      <c r="AB156" s="38"/>
      <c r="AC156" s="38"/>
      <c r="AD156" s="38"/>
      <c r="AE156" s="38"/>
      <c r="AO156" s="38"/>
      <c r="AP156" s="38"/>
      <c r="AQ156" s="38"/>
      <c r="AR156" s="38"/>
      <c r="AS156" s="38"/>
      <c r="AT156" s="38"/>
      <c r="AU156" s="38"/>
      <c r="AV156" s="38"/>
      <c r="AW156" s="38"/>
    </row>
    <row r="157" spans="2:49" x14ac:dyDescent="0.25">
      <c r="B157" s="38"/>
      <c r="C157" s="38"/>
      <c r="D157" s="38"/>
      <c r="E157" s="38"/>
      <c r="F157" s="38"/>
      <c r="H157" s="38"/>
      <c r="O157" s="38"/>
      <c r="P157" s="38"/>
      <c r="Q157" s="38"/>
      <c r="R157" s="38"/>
      <c r="S157" s="38"/>
      <c r="AB157" s="38"/>
      <c r="AC157" s="38"/>
      <c r="AD157" s="38"/>
      <c r="AE157" s="38"/>
      <c r="AO157" s="38"/>
      <c r="AP157" s="38"/>
      <c r="AQ157" s="38"/>
      <c r="AR157" s="38"/>
      <c r="AS157" s="38"/>
      <c r="AT157" s="38"/>
      <c r="AU157" s="38"/>
      <c r="AV157" s="38"/>
      <c r="AW157" s="38"/>
    </row>
    <row r="158" spans="2:49" x14ac:dyDescent="0.25">
      <c r="B158" s="38"/>
      <c r="C158" s="38"/>
      <c r="D158" s="38"/>
      <c r="E158" s="38"/>
      <c r="F158" s="38"/>
      <c r="H158" s="38"/>
      <c r="O158" s="38"/>
      <c r="P158" s="38"/>
      <c r="Q158" s="38"/>
      <c r="R158" s="38"/>
      <c r="S158" s="38"/>
      <c r="AB158" s="38"/>
      <c r="AC158" s="38"/>
      <c r="AD158" s="38"/>
      <c r="AE158" s="38"/>
      <c r="AO158" s="38"/>
      <c r="AP158" s="38"/>
      <c r="AQ158" s="38"/>
      <c r="AR158" s="38"/>
      <c r="AS158" s="38"/>
      <c r="AT158" s="38"/>
      <c r="AU158" s="38"/>
      <c r="AV158" s="38"/>
      <c r="AW158" s="38"/>
    </row>
    <row r="159" spans="2:49" x14ac:dyDescent="0.25">
      <c r="B159" s="38"/>
      <c r="C159" s="38"/>
      <c r="D159" s="38"/>
      <c r="E159" s="38"/>
      <c r="F159" s="38"/>
      <c r="H159" s="38"/>
      <c r="O159" s="38"/>
      <c r="P159" s="38"/>
      <c r="Q159" s="38"/>
      <c r="R159" s="38"/>
      <c r="S159" s="38"/>
      <c r="AB159" s="38"/>
      <c r="AC159" s="38"/>
      <c r="AD159" s="38"/>
      <c r="AE159" s="38"/>
      <c r="AO159" s="38"/>
      <c r="AP159" s="38"/>
      <c r="AQ159" s="38"/>
      <c r="AR159" s="38"/>
      <c r="AS159" s="38"/>
      <c r="AT159" s="38"/>
      <c r="AU159" s="38"/>
      <c r="AV159" s="38"/>
      <c r="AW159" s="38"/>
    </row>
    <row r="160" spans="2:49" x14ac:dyDescent="0.25">
      <c r="B160" s="38"/>
      <c r="C160" s="38"/>
      <c r="D160" s="38"/>
      <c r="E160" s="38"/>
      <c r="F160" s="38"/>
      <c r="H160" s="38"/>
      <c r="O160" s="38"/>
      <c r="P160" s="38"/>
      <c r="Q160" s="38"/>
      <c r="R160" s="38"/>
      <c r="S160" s="38"/>
      <c r="AB160" s="38"/>
      <c r="AC160" s="38"/>
      <c r="AD160" s="38"/>
      <c r="AE160" s="38"/>
      <c r="AO160" s="38"/>
      <c r="AP160" s="38"/>
      <c r="AQ160" s="38"/>
      <c r="AR160" s="38"/>
      <c r="AS160" s="38"/>
      <c r="AT160" s="38"/>
      <c r="AU160" s="38"/>
      <c r="AV160" s="38"/>
      <c r="AW160" s="38"/>
    </row>
    <row r="161" spans="2:49" x14ac:dyDescent="0.25">
      <c r="B161" s="38"/>
      <c r="C161" s="38"/>
      <c r="D161" s="38"/>
      <c r="E161" s="38"/>
      <c r="F161" s="38"/>
      <c r="H161" s="38"/>
      <c r="O161" s="38"/>
      <c r="P161" s="38"/>
      <c r="Q161" s="38"/>
      <c r="R161" s="38"/>
      <c r="S161" s="38"/>
      <c r="AB161" s="38"/>
      <c r="AC161" s="38"/>
      <c r="AD161" s="38"/>
      <c r="AE161" s="38"/>
      <c r="AO161" s="38"/>
      <c r="AP161" s="38"/>
      <c r="AQ161" s="38"/>
      <c r="AR161" s="38"/>
      <c r="AS161" s="38"/>
      <c r="AT161" s="38"/>
      <c r="AU161" s="38"/>
      <c r="AV161" s="38"/>
      <c r="AW161" s="38"/>
    </row>
    <row r="162" spans="2:49" x14ac:dyDescent="0.25">
      <c r="B162" s="38"/>
      <c r="C162" s="38"/>
      <c r="D162" s="38"/>
      <c r="E162" s="38"/>
      <c r="F162" s="38"/>
      <c r="H162" s="38"/>
      <c r="O162" s="38"/>
      <c r="P162" s="38"/>
      <c r="Q162" s="38"/>
      <c r="R162" s="38"/>
      <c r="S162" s="38"/>
      <c r="AB162" s="38"/>
      <c r="AC162" s="38"/>
      <c r="AD162" s="38"/>
      <c r="AE162" s="38"/>
      <c r="AO162" s="38"/>
      <c r="AP162" s="38"/>
      <c r="AQ162" s="38"/>
      <c r="AR162" s="38"/>
      <c r="AS162" s="38"/>
      <c r="AT162" s="38"/>
      <c r="AU162" s="38"/>
      <c r="AV162" s="38"/>
      <c r="AW162" s="38"/>
    </row>
    <row r="163" spans="2:49" x14ac:dyDescent="0.25">
      <c r="B163" s="38"/>
      <c r="C163" s="38"/>
      <c r="D163" s="38"/>
      <c r="E163" s="38"/>
      <c r="F163" s="38"/>
      <c r="H163" s="38"/>
      <c r="O163" s="38"/>
      <c r="P163" s="38"/>
      <c r="Q163" s="38"/>
      <c r="R163" s="38"/>
      <c r="S163" s="38"/>
      <c r="AB163" s="38"/>
      <c r="AC163" s="38"/>
      <c r="AD163" s="38"/>
      <c r="AE163" s="38"/>
      <c r="AO163" s="38"/>
      <c r="AP163" s="38"/>
      <c r="AQ163" s="38"/>
      <c r="AR163" s="38"/>
      <c r="AS163" s="38"/>
      <c r="AT163" s="38"/>
      <c r="AU163" s="38"/>
      <c r="AV163" s="38"/>
      <c r="AW163" s="38"/>
    </row>
    <row r="164" spans="2:49" x14ac:dyDescent="0.25">
      <c r="B164" s="38"/>
      <c r="C164" s="38"/>
      <c r="D164" s="38"/>
      <c r="E164" s="38"/>
      <c r="F164" s="38"/>
      <c r="H164" s="38"/>
      <c r="O164" s="38"/>
      <c r="P164" s="38"/>
      <c r="Q164" s="38"/>
      <c r="R164" s="38"/>
      <c r="S164" s="38"/>
      <c r="AB164" s="38"/>
      <c r="AC164" s="38"/>
      <c r="AD164" s="38"/>
      <c r="AE164" s="38"/>
      <c r="AO164" s="38"/>
      <c r="AP164" s="38"/>
      <c r="AQ164" s="38"/>
      <c r="AR164" s="38"/>
      <c r="AS164" s="38"/>
      <c r="AT164" s="38"/>
      <c r="AU164" s="38"/>
      <c r="AV164" s="38"/>
      <c r="AW164" s="38"/>
    </row>
    <row r="165" spans="2:49" x14ac:dyDescent="0.25">
      <c r="B165" s="38"/>
      <c r="C165" s="38"/>
      <c r="D165" s="38"/>
      <c r="E165" s="38"/>
      <c r="F165" s="38"/>
      <c r="H165" s="38"/>
      <c r="O165" s="38"/>
      <c r="P165" s="38"/>
      <c r="Q165" s="38"/>
      <c r="R165" s="38"/>
      <c r="S165" s="38"/>
      <c r="AB165" s="38"/>
      <c r="AC165" s="38"/>
      <c r="AD165" s="38"/>
      <c r="AE165" s="38"/>
      <c r="AO165" s="38"/>
      <c r="AP165" s="38"/>
      <c r="AQ165" s="38"/>
      <c r="AR165" s="38"/>
      <c r="AS165" s="38"/>
      <c r="AT165" s="38"/>
      <c r="AU165" s="38"/>
      <c r="AV165" s="38"/>
      <c r="AW165" s="38"/>
    </row>
    <row r="166" spans="2:49" x14ac:dyDescent="0.25">
      <c r="B166" s="38"/>
      <c r="C166" s="38"/>
      <c r="D166" s="38"/>
      <c r="E166" s="38"/>
      <c r="F166" s="38"/>
      <c r="H166" s="38"/>
      <c r="O166" s="38"/>
      <c r="P166" s="38"/>
      <c r="Q166" s="38"/>
      <c r="R166" s="38"/>
      <c r="S166" s="38"/>
      <c r="AB166" s="38"/>
      <c r="AC166" s="38"/>
      <c r="AD166" s="38"/>
      <c r="AE166" s="38"/>
      <c r="AO166" s="38"/>
      <c r="AP166" s="38"/>
      <c r="AQ166" s="38"/>
      <c r="AR166" s="38"/>
      <c r="AS166" s="38"/>
      <c r="AT166" s="38"/>
      <c r="AU166" s="38"/>
      <c r="AV166" s="38"/>
      <c r="AW166" s="38"/>
    </row>
    <row r="167" spans="2:49" x14ac:dyDescent="0.25">
      <c r="B167" s="38"/>
      <c r="C167" s="38"/>
      <c r="D167" s="38"/>
      <c r="E167" s="38"/>
      <c r="F167" s="38"/>
      <c r="H167" s="38"/>
      <c r="O167" s="38"/>
      <c r="P167" s="38"/>
      <c r="Q167" s="38"/>
      <c r="R167" s="38"/>
      <c r="S167" s="38"/>
      <c r="AB167" s="38"/>
      <c r="AC167" s="38"/>
      <c r="AD167" s="38"/>
      <c r="AE167" s="38"/>
      <c r="AO167" s="38"/>
      <c r="AP167" s="38"/>
      <c r="AQ167" s="38"/>
      <c r="AR167" s="38"/>
      <c r="AS167" s="38"/>
      <c r="AT167" s="38"/>
      <c r="AU167" s="38"/>
      <c r="AV167" s="38"/>
      <c r="AW167" s="38"/>
    </row>
    <row r="168" spans="2:49" x14ac:dyDescent="0.25">
      <c r="B168" s="38"/>
      <c r="C168" s="38"/>
      <c r="D168" s="38"/>
      <c r="E168" s="38"/>
      <c r="F168" s="38"/>
      <c r="H168" s="38"/>
      <c r="O168" s="38"/>
      <c r="P168" s="38"/>
      <c r="Q168" s="38"/>
      <c r="R168" s="38"/>
      <c r="S168" s="38"/>
      <c r="AB168" s="38"/>
      <c r="AC168" s="38"/>
      <c r="AD168" s="38"/>
      <c r="AE168" s="38"/>
      <c r="AO168" s="38"/>
      <c r="AP168" s="38"/>
      <c r="AQ168" s="38"/>
      <c r="AR168" s="38"/>
      <c r="AS168" s="38"/>
      <c r="AT168" s="38"/>
      <c r="AU168" s="38"/>
      <c r="AV168" s="38"/>
      <c r="AW168" s="38"/>
    </row>
    <row r="169" spans="2:49" x14ac:dyDescent="0.25">
      <c r="B169" s="38"/>
      <c r="C169" s="38"/>
      <c r="D169" s="38"/>
      <c r="E169" s="38"/>
      <c r="F169" s="38"/>
      <c r="H169" s="38"/>
      <c r="O169" s="38"/>
      <c r="P169" s="38"/>
      <c r="Q169" s="38"/>
      <c r="R169" s="38"/>
      <c r="S169" s="38"/>
      <c r="AB169" s="38"/>
      <c r="AC169" s="38"/>
      <c r="AD169" s="38"/>
      <c r="AE169" s="38"/>
      <c r="AO169" s="38"/>
      <c r="AP169" s="38"/>
      <c r="AQ169" s="38"/>
      <c r="AR169" s="38"/>
      <c r="AS169" s="38"/>
      <c r="AT169" s="38"/>
      <c r="AU169" s="38"/>
      <c r="AV169" s="38"/>
      <c r="AW169" s="38"/>
    </row>
    <row r="170" spans="2:49" x14ac:dyDescent="0.25">
      <c r="B170" s="38"/>
      <c r="C170" s="38"/>
      <c r="D170" s="38"/>
      <c r="E170" s="38"/>
      <c r="F170" s="38"/>
      <c r="H170" s="38"/>
      <c r="O170" s="38"/>
      <c r="P170" s="38"/>
      <c r="Q170" s="38"/>
      <c r="R170" s="38"/>
      <c r="S170" s="38"/>
      <c r="AB170" s="38"/>
      <c r="AC170" s="38"/>
      <c r="AD170" s="38"/>
      <c r="AE170" s="38"/>
      <c r="AO170" s="38"/>
      <c r="AP170" s="38"/>
      <c r="AQ170" s="38"/>
      <c r="AR170" s="38"/>
      <c r="AS170" s="38"/>
      <c r="AT170" s="38"/>
      <c r="AU170" s="38"/>
      <c r="AV170" s="38"/>
      <c r="AW170" s="38"/>
    </row>
    <row r="171" spans="2:49" x14ac:dyDescent="0.25">
      <c r="B171" s="38"/>
      <c r="C171" s="38"/>
      <c r="D171" s="38"/>
      <c r="E171" s="38"/>
      <c r="F171" s="38"/>
      <c r="H171" s="38"/>
      <c r="O171" s="38"/>
      <c r="P171" s="38"/>
      <c r="Q171" s="38"/>
      <c r="R171" s="38"/>
      <c r="S171" s="38"/>
      <c r="AB171" s="38"/>
      <c r="AC171" s="38"/>
      <c r="AD171" s="38"/>
      <c r="AE171" s="38"/>
      <c r="AO171" s="38"/>
      <c r="AP171" s="38"/>
      <c r="AQ171" s="38"/>
      <c r="AR171" s="38"/>
      <c r="AS171" s="38"/>
      <c r="AT171" s="38"/>
      <c r="AU171" s="38"/>
      <c r="AV171" s="38"/>
      <c r="AW171" s="38"/>
    </row>
    <row r="172" spans="2:49" x14ac:dyDescent="0.25">
      <c r="B172" s="38"/>
      <c r="C172" s="38"/>
      <c r="D172" s="38"/>
      <c r="E172" s="38"/>
      <c r="F172" s="38"/>
      <c r="H172" s="38"/>
      <c r="O172" s="38"/>
      <c r="P172" s="38"/>
      <c r="Q172" s="38"/>
      <c r="R172" s="38"/>
      <c r="S172" s="38"/>
      <c r="AB172" s="38"/>
      <c r="AC172" s="38"/>
      <c r="AD172" s="38"/>
      <c r="AE172" s="38"/>
      <c r="AO172" s="38"/>
      <c r="AP172" s="38"/>
      <c r="AQ172" s="38"/>
      <c r="AR172" s="38"/>
      <c r="AS172" s="38"/>
      <c r="AT172" s="38"/>
      <c r="AU172" s="38"/>
      <c r="AV172" s="38"/>
      <c r="AW172" s="38"/>
    </row>
    <row r="173" spans="2:49" x14ac:dyDescent="0.25">
      <c r="B173" s="38"/>
      <c r="C173" s="38"/>
      <c r="D173" s="38"/>
      <c r="E173" s="38"/>
      <c r="F173" s="38"/>
      <c r="H173" s="38"/>
      <c r="O173" s="38"/>
      <c r="P173" s="38"/>
      <c r="Q173" s="38"/>
      <c r="R173" s="38"/>
      <c r="S173" s="38"/>
      <c r="AB173" s="38"/>
      <c r="AC173" s="38"/>
      <c r="AD173" s="38"/>
      <c r="AE173" s="38"/>
      <c r="AO173" s="38"/>
      <c r="AP173" s="38"/>
      <c r="AQ173" s="38"/>
      <c r="AR173" s="38"/>
      <c r="AS173" s="38"/>
      <c r="AT173" s="38"/>
      <c r="AU173" s="38"/>
      <c r="AV173" s="38"/>
      <c r="AW173" s="38"/>
    </row>
    <row r="174" spans="2:49" x14ac:dyDescent="0.25">
      <c r="B174" s="38"/>
      <c r="C174" s="38"/>
      <c r="D174" s="38"/>
      <c r="E174" s="38"/>
      <c r="F174" s="38"/>
      <c r="H174" s="38"/>
      <c r="O174" s="38"/>
      <c r="P174" s="38"/>
      <c r="Q174" s="38"/>
      <c r="R174" s="38"/>
      <c r="S174" s="38"/>
      <c r="AB174" s="38"/>
      <c r="AC174" s="38"/>
      <c r="AD174" s="38"/>
      <c r="AE174" s="38"/>
      <c r="AO174" s="38"/>
      <c r="AP174" s="38"/>
      <c r="AQ174" s="38"/>
      <c r="AR174" s="38"/>
      <c r="AS174" s="38"/>
      <c r="AT174" s="38"/>
      <c r="AU174" s="38"/>
      <c r="AV174" s="38"/>
      <c r="AW174" s="38"/>
    </row>
    <row r="175" spans="2:49" x14ac:dyDescent="0.25">
      <c r="B175" s="38"/>
      <c r="C175" s="38"/>
      <c r="D175" s="38"/>
      <c r="E175" s="38"/>
      <c r="F175" s="38"/>
      <c r="H175" s="38"/>
      <c r="O175" s="38"/>
      <c r="P175" s="38"/>
      <c r="Q175" s="38"/>
      <c r="R175" s="38"/>
      <c r="S175" s="38"/>
      <c r="AB175" s="38"/>
      <c r="AC175" s="38"/>
      <c r="AD175" s="38"/>
      <c r="AE175" s="38"/>
      <c r="AO175" s="38"/>
      <c r="AP175" s="38"/>
      <c r="AQ175" s="38"/>
      <c r="AR175" s="38"/>
      <c r="AS175" s="38"/>
      <c r="AT175" s="38"/>
      <c r="AU175" s="38"/>
      <c r="AV175" s="38"/>
      <c r="AW175" s="38"/>
    </row>
    <row r="176" spans="2:49" x14ac:dyDescent="0.25">
      <c r="B176" s="38"/>
      <c r="C176" s="38"/>
      <c r="D176" s="38"/>
      <c r="E176" s="38"/>
      <c r="F176" s="38"/>
      <c r="H176" s="38"/>
      <c r="O176" s="38"/>
      <c r="P176" s="38"/>
      <c r="Q176" s="38"/>
      <c r="R176" s="38"/>
      <c r="S176" s="38"/>
      <c r="AB176" s="38"/>
      <c r="AC176" s="38"/>
      <c r="AD176" s="38"/>
      <c r="AE176" s="38"/>
      <c r="AO176" s="38"/>
      <c r="AP176" s="38"/>
      <c r="AQ176" s="38"/>
      <c r="AR176" s="38"/>
      <c r="AS176" s="38"/>
      <c r="AT176" s="38"/>
      <c r="AU176" s="38"/>
      <c r="AV176" s="38"/>
      <c r="AW176" s="38"/>
    </row>
    <row r="177" spans="2:49" x14ac:dyDescent="0.25">
      <c r="B177" s="38"/>
      <c r="C177" s="38"/>
      <c r="D177" s="38"/>
      <c r="E177" s="38"/>
      <c r="F177" s="38"/>
      <c r="H177" s="38"/>
      <c r="O177" s="38"/>
      <c r="P177" s="38"/>
      <c r="Q177" s="38"/>
      <c r="R177" s="38"/>
      <c r="S177" s="38"/>
      <c r="AB177" s="38"/>
      <c r="AC177" s="38"/>
      <c r="AD177" s="38"/>
      <c r="AE177" s="38"/>
      <c r="AO177" s="38"/>
      <c r="AP177" s="38"/>
      <c r="AQ177" s="38"/>
      <c r="AR177" s="38"/>
      <c r="AS177" s="38"/>
      <c r="AT177" s="38"/>
      <c r="AU177" s="38"/>
      <c r="AV177" s="38"/>
      <c r="AW177" s="38"/>
    </row>
    <row r="178" spans="2:49" x14ac:dyDescent="0.25">
      <c r="B178" s="38"/>
      <c r="C178" s="38"/>
      <c r="D178" s="38"/>
      <c r="E178" s="38"/>
      <c r="F178" s="38"/>
      <c r="H178" s="38"/>
      <c r="O178" s="38"/>
      <c r="P178" s="38"/>
      <c r="Q178" s="38"/>
      <c r="R178" s="38"/>
      <c r="S178" s="38"/>
      <c r="AB178" s="38"/>
      <c r="AC178" s="38"/>
      <c r="AD178" s="38"/>
      <c r="AE178" s="38"/>
      <c r="AO178" s="38"/>
      <c r="AP178" s="38"/>
      <c r="AQ178" s="38"/>
      <c r="AR178" s="38"/>
      <c r="AS178" s="38"/>
      <c r="AT178" s="38"/>
      <c r="AU178" s="38"/>
      <c r="AV178" s="38"/>
      <c r="AW178" s="38"/>
    </row>
    <row r="179" spans="2:49" x14ac:dyDescent="0.25">
      <c r="B179" s="38"/>
      <c r="C179" s="38"/>
      <c r="D179" s="38"/>
      <c r="E179" s="38"/>
      <c r="F179" s="38"/>
      <c r="H179" s="38"/>
      <c r="O179" s="38"/>
      <c r="P179" s="38"/>
      <c r="Q179" s="38"/>
      <c r="R179" s="38"/>
      <c r="S179" s="38"/>
      <c r="AB179" s="38"/>
      <c r="AC179" s="38"/>
      <c r="AD179" s="38"/>
      <c r="AE179" s="38"/>
      <c r="AO179" s="38"/>
      <c r="AP179" s="38"/>
      <c r="AQ179" s="38"/>
      <c r="AR179" s="38"/>
      <c r="AS179" s="38"/>
      <c r="AT179" s="38"/>
      <c r="AU179" s="38"/>
      <c r="AV179" s="38"/>
      <c r="AW179" s="38"/>
    </row>
    <row r="180" spans="2:49" x14ac:dyDescent="0.25">
      <c r="B180" s="38"/>
      <c r="C180" s="38"/>
      <c r="D180" s="38"/>
      <c r="E180" s="38"/>
      <c r="F180" s="38"/>
      <c r="H180" s="38"/>
      <c r="O180" s="38"/>
      <c r="P180" s="38"/>
      <c r="Q180" s="38"/>
      <c r="R180" s="38"/>
      <c r="S180" s="38"/>
      <c r="AB180" s="38"/>
      <c r="AC180" s="38"/>
      <c r="AD180" s="38"/>
      <c r="AE180" s="38"/>
      <c r="AO180" s="38"/>
      <c r="AP180" s="38"/>
      <c r="AQ180" s="38"/>
      <c r="AR180" s="38"/>
      <c r="AS180" s="38"/>
      <c r="AT180" s="38"/>
      <c r="AU180" s="38"/>
      <c r="AV180" s="38"/>
      <c r="AW180" s="38"/>
    </row>
    <row r="181" spans="2:49" x14ac:dyDescent="0.25">
      <c r="B181" s="38"/>
      <c r="C181" s="38"/>
      <c r="D181" s="38"/>
      <c r="E181" s="38"/>
      <c r="F181" s="38"/>
      <c r="H181" s="38"/>
      <c r="O181" s="38"/>
      <c r="P181" s="38"/>
      <c r="Q181" s="38"/>
      <c r="R181" s="38"/>
      <c r="S181" s="38"/>
      <c r="AB181" s="38"/>
      <c r="AC181" s="38"/>
      <c r="AD181" s="38"/>
      <c r="AE181" s="38"/>
      <c r="AO181" s="38"/>
      <c r="AP181" s="38"/>
      <c r="AQ181" s="38"/>
      <c r="AR181" s="38"/>
      <c r="AS181" s="38"/>
      <c r="AT181" s="38"/>
      <c r="AU181" s="38"/>
      <c r="AV181" s="38"/>
      <c r="AW181" s="38"/>
    </row>
    <row r="182" spans="2:49" x14ac:dyDescent="0.25">
      <c r="B182" s="38"/>
      <c r="C182" s="38"/>
      <c r="D182" s="38"/>
      <c r="E182" s="38"/>
      <c r="F182" s="38"/>
      <c r="H182" s="38"/>
      <c r="O182" s="38"/>
      <c r="P182" s="38"/>
      <c r="Q182" s="38"/>
      <c r="R182" s="38"/>
      <c r="S182" s="38"/>
      <c r="AB182" s="38"/>
      <c r="AC182" s="38"/>
      <c r="AD182" s="38"/>
      <c r="AE182" s="38"/>
      <c r="AO182" s="38"/>
      <c r="AP182" s="38"/>
      <c r="AQ182" s="38"/>
      <c r="AR182" s="38"/>
      <c r="AS182" s="38"/>
      <c r="AT182" s="38"/>
      <c r="AU182" s="38"/>
      <c r="AV182" s="38"/>
      <c r="AW182" s="38"/>
    </row>
    <row r="183" spans="2:49" x14ac:dyDescent="0.25">
      <c r="B183" s="38"/>
      <c r="C183" s="38"/>
      <c r="D183" s="38"/>
      <c r="E183" s="38"/>
      <c r="F183" s="38"/>
      <c r="H183" s="38"/>
      <c r="O183" s="38"/>
      <c r="P183" s="38"/>
      <c r="Q183" s="38"/>
      <c r="R183" s="38"/>
      <c r="S183" s="38"/>
      <c r="AB183" s="38"/>
      <c r="AC183" s="38"/>
      <c r="AD183" s="38"/>
      <c r="AE183" s="38"/>
      <c r="AO183" s="38"/>
      <c r="AP183" s="38"/>
      <c r="AQ183" s="38"/>
      <c r="AR183" s="38"/>
      <c r="AS183" s="38"/>
      <c r="AT183" s="38"/>
      <c r="AU183" s="38"/>
      <c r="AV183" s="38"/>
      <c r="AW183" s="38"/>
    </row>
    <row r="184" spans="2:49" x14ac:dyDescent="0.25">
      <c r="B184" s="38"/>
      <c r="C184" s="38"/>
      <c r="D184" s="38"/>
      <c r="E184" s="38"/>
      <c r="F184" s="38"/>
      <c r="H184" s="38"/>
      <c r="O184" s="38"/>
      <c r="P184" s="38"/>
      <c r="Q184" s="38"/>
      <c r="R184" s="38"/>
      <c r="S184" s="38"/>
      <c r="AB184" s="38"/>
      <c r="AC184" s="38"/>
      <c r="AD184" s="38"/>
      <c r="AE184" s="38"/>
      <c r="AO184" s="38"/>
      <c r="AP184" s="38"/>
      <c r="AQ184" s="38"/>
      <c r="AR184" s="38"/>
      <c r="AS184" s="38"/>
      <c r="AT184" s="38"/>
      <c r="AU184" s="38"/>
      <c r="AV184" s="38"/>
      <c r="AW184" s="38"/>
    </row>
    <row r="185" spans="2:49" x14ac:dyDescent="0.25">
      <c r="B185" s="38"/>
      <c r="C185" s="38"/>
      <c r="D185" s="38"/>
      <c r="E185" s="38"/>
      <c r="F185" s="38"/>
      <c r="H185" s="38"/>
      <c r="O185" s="38"/>
      <c r="P185" s="38"/>
      <c r="Q185" s="38"/>
      <c r="R185" s="38"/>
      <c r="S185" s="38"/>
      <c r="AB185" s="38"/>
      <c r="AC185" s="38"/>
      <c r="AD185" s="38"/>
      <c r="AE185" s="38"/>
      <c r="AO185" s="38"/>
      <c r="AP185" s="38"/>
      <c r="AQ185" s="38"/>
      <c r="AR185" s="38"/>
      <c r="AS185" s="38"/>
      <c r="AT185" s="38"/>
      <c r="AU185" s="38"/>
      <c r="AV185" s="38"/>
      <c r="AW185" s="38"/>
    </row>
    <row r="186" spans="2:49" x14ac:dyDescent="0.25">
      <c r="B186" s="38"/>
      <c r="C186" s="38"/>
      <c r="D186" s="38"/>
      <c r="E186" s="38"/>
      <c r="F186" s="38"/>
      <c r="H186" s="38"/>
      <c r="O186" s="38"/>
      <c r="P186" s="38"/>
      <c r="Q186" s="38"/>
      <c r="R186" s="38"/>
      <c r="S186" s="38"/>
      <c r="AB186" s="38"/>
      <c r="AC186" s="38"/>
      <c r="AD186" s="38"/>
      <c r="AE186" s="38"/>
      <c r="AO186" s="38"/>
      <c r="AP186" s="38"/>
      <c r="AQ186" s="38"/>
      <c r="AR186" s="38"/>
      <c r="AS186" s="38"/>
      <c r="AT186" s="38"/>
      <c r="AU186" s="38"/>
      <c r="AV186" s="38"/>
      <c r="AW186" s="38"/>
    </row>
    <row r="187" spans="2:49" x14ac:dyDescent="0.25">
      <c r="B187" s="38"/>
      <c r="C187" s="38"/>
      <c r="D187" s="38"/>
      <c r="E187" s="38"/>
      <c r="F187" s="38"/>
      <c r="H187" s="38"/>
      <c r="O187" s="38"/>
      <c r="P187" s="38"/>
      <c r="Q187" s="38"/>
      <c r="R187" s="38"/>
      <c r="S187" s="38"/>
      <c r="AB187" s="38"/>
      <c r="AC187" s="38"/>
      <c r="AD187" s="38"/>
      <c r="AE187" s="38"/>
      <c r="AO187" s="38"/>
      <c r="AP187" s="38"/>
      <c r="AQ187" s="38"/>
      <c r="AR187" s="38"/>
      <c r="AS187" s="38"/>
      <c r="AT187" s="38"/>
      <c r="AU187" s="38"/>
      <c r="AV187" s="38"/>
      <c r="AW187" s="38"/>
    </row>
    <row r="188" spans="2:49" x14ac:dyDescent="0.25">
      <c r="B188" s="38"/>
      <c r="C188" s="38"/>
      <c r="D188" s="38"/>
      <c r="E188" s="38"/>
      <c r="F188" s="38"/>
      <c r="H188" s="38"/>
      <c r="O188" s="38"/>
      <c r="P188" s="38"/>
      <c r="Q188" s="38"/>
      <c r="R188" s="38"/>
      <c r="S188" s="38"/>
      <c r="AB188" s="38"/>
      <c r="AC188" s="38"/>
      <c r="AD188" s="38"/>
      <c r="AE188" s="38"/>
      <c r="AO188" s="38"/>
      <c r="AP188" s="38"/>
      <c r="AQ188" s="38"/>
      <c r="AR188" s="38"/>
      <c r="AS188" s="38"/>
      <c r="AT188" s="38"/>
      <c r="AU188" s="38"/>
      <c r="AV188" s="38"/>
      <c r="AW188" s="38"/>
    </row>
    <row r="189" spans="2:49" x14ac:dyDescent="0.25">
      <c r="B189" s="38"/>
      <c r="C189" s="38"/>
      <c r="D189" s="38"/>
      <c r="E189" s="38"/>
      <c r="F189" s="38"/>
      <c r="H189" s="38"/>
      <c r="O189" s="38"/>
      <c r="P189" s="38"/>
      <c r="Q189" s="38"/>
      <c r="R189" s="38"/>
      <c r="S189" s="38"/>
      <c r="AB189" s="38"/>
      <c r="AC189" s="38"/>
      <c r="AD189" s="38"/>
      <c r="AE189" s="38"/>
      <c r="AO189" s="38"/>
      <c r="AP189" s="38"/>
      <c r="AQ189" s="38"/>
      <c r="AR189" s="38"/>
      <c r="AS189" s="38"/>
      <c r="AT189" s="38"/>
      <c r="AU189" s="38"/>
      <c r="AV189" s="38"/>
      <c r="AW189" s="38"/>
    </row>
    <row r="190" spans="2:49" x14ac:dyDescent="0.25">
      <c r="B190" s="38"/>
      <c r="C190" s="38"/>
      <c r="D190" s="38"/>
      <c r="E190" s="38"/>
      <c r="F190" s="38"/>
      <c r="H190" s="38"/>
      <c r="O190" s="38"/>
      <c r="P190" s="38"/>
      <c r="Q190" s="38"/>
      <c r="R190" s="38"/>
      <c r="S190" s="38"/>
      <c r="AB190" s="38"/>
      <c r="AC190" s="38"/>
      <c r="AD190" s="38"/>
      <c r="AE190" s="38"/>
      <c r="AO190" s="38"/>
      <c r="AP190" s="38"/>
      <c r="AQ190" s="38"/>
      <c r="AR190" s="38"/>
      <c r="AS190" s="38"/>
      <c r="AT190" s="38"/>
      <c r="AU190" s="38"/>
      <c r="AV190" s="38"/>
      <c r="AW190" s="38"/>
    </row>
    <row r="191" spans="2:49" x14ac:dyDescent="0.25">
      <c r="B191" s="38"/>
      <c r="C191" s="38"/>
      <c r="D191" s="38"/>
      <c r="E191" s="38"/>
      <c r="F191" s="38"/>
      <c r="H191" s="38"/>
      <c r="O191" s="38"/>
      <c r="P191" s="38"/>
      <c r="Q191" s="38"/>
      <c r="R191" s="38"/>
      <c r="S191" s="38"/>
      <c r="AB191" s="38"/>
      <c r="AC191" s="38"/>
      <c r="AD191" s="38"/>
      <c r="AE191" s="38"/>
      <c r="AO191" s="38"/>
      <c r="AP191" s="38"/>
      <c r="AQ191" s="38"/>
      <c r="AR191" s="38"/>
      <c r="AS191" s="38"/>
      <c r="AT191" s="38"/>
      <c r="AU191" s="38"/>
      <c r="AV191" s="38"/>
      <c r="AW191" s="38"/>
    </row>
    <row r="192" spans="2:49" x14ac:dyDescent="0.25">
      <c r="B192" s="38"/>
      <c r="C192" s="38"/>
      <c r="D192" s="38"/>
      <c r="E192" s="38"/>
      <c r="F192" s="38"/>
      <c r="H192" s="38"/>
      <c r="O192" s="38"/>
      <c r="P192" s="38"/>
      <c r="Q192" s="38"/>
      <c r="R192" s="38"/>
      <c r="S192" s="38"/>
      <c r="AB192" s="38"/>
      <c r="AC192" s="38"/>
      <c r="AD192" s="38"/>
      <c r="AE192" s="38"/>
      <c r="AO192" s="38"/>
      <c r="AP192" s="38"/>
      <c r="AQ192" s="38"/>
      <c r="AR192" s="38"/>
      <c r="AS192" s="38"/>
      <c r="AT192" s="38"/>
      <c r="AU192" s="38"/>
      <c r="AV192" s="38"/>
      <c r="AW192" s="38"/>
    </row>
    <row r="193" spans="2:49" x14ac:dyDescent="0.25">
      <c r="B193" s="38"/>
      <c r="C193" s="38"/>
      <c r="D193" s="38"/>
      <c r="E193" s="38"/>
      <c r="F193" s="38"/>
      <c r="H193" s="38"/>
      <c r="O193" s="38"/>
      <c r="P193" s="38"/>
      <c r="Q193" s="38"/>
      <c r="R193" s="38"/>
      <c r="S193" s="38"/>
      <c r="AB193" s="38"/>
      <c r="AC193" s="38"/>
      <c r="AD193" s="38"/>
      <c r="AE193" s="38"/>
      <c r="AO193" s="38"/>
      <c r="AP193" s="38"/>
      <c r="AQ193" s="38"/>
      <c r="AR193" s="38"/>
      <c r="AS193" s="38"/>
      <c r="AT193" s="38"/>
      <c r="AU193" s="38"/>
      <c r="AV193" s="38"/>
      <c r="AW193" s="38"/>
    </row>
    <row r="194" spans="2:49" x14ac:dyDescent="0.25">
      <c r="B194" s="38"/>
      <c r="C194" s="38"/>
      <c r="D194" s="38"/>
      <c r="E194" s="38"/>
      <c r="F194" s="38"/>
      <c r="H194" s="38"/>
      <c r="O194" s="38"/>
      <c r="P194" s="38"/>
      <c r="Q194" s="38"/>
      <c r="R194" s="38"/>
      <c r="S194" s="38"/>
      <c r="AB194" s="38"/>
      <c r="AC194" s="38"/>
      <c r="AD194" s="38"/>
      <c r="AE194" s="38"/>
      <c r="AO194" s="38"/>
      <c r="AP194" s="38"/>
      <c r="AQ194" s="38"/>
      <c r="AR194" s="38"/>
      <c r="AS194" s="38"/>
      <c r="AT194" s="38"/>
      <c r="AU194" s="38"/>
      <c r="AV194" s="38"/>
      <c r="AW194" s="38"/>
    </row>
    <row r="195" spans="2:49" x14ac:dyDescent="0.25">
      <c r="B195" s="38"/>
      <c r="C195" s="38"/>
      <c r="D195" s="38"/>
      <c r="E195" s="38"/>
      <c r="F195" s="38"/>
      <c r="H195" s="38"/>
      <c r="O195" s="38"/>
      <c r="P195" s="38"/>
      <c r="Q195" s="38"/>
      <c r="R195" s="38"/>
      <c r="S195" s="38"/>
      <c r="AB195" s="38"/>
      <c r="AC195" s="38"/>
      <c r="AD195" s="38"/>
      <c r="AE195" s="38"/>
      <c r="AO195" s="38"/>
      <c r="AP195" s="38"/>
      <c r="AQ195" s="38"/>
      <c r="AR195" s="38"/>
      <c r="AS195" s="38"/>
      <c r="AT195" s="38"/>
      <c r="AU195" s="38"/>
      <c r="AV195" s="38"/>
      <c r="AW195" s="38"/>
    </row>
    <row r="196" spans="2:49" x14ac:dyDescent="0.25">
      <c r="B196" s="38"/>
      <c r="C196" s="38"/>
      <c r="D196" s="38"/>
      <c r="E196" s="38"/>
      <c r="F196" s="38"/>
      <c r="H196" s="38"/>
      <c r="O196" s="38"/>
      <c r="P196" s="38"/>
      <c r="Q196" s="38"/>
      <c r="R196" s="38"/>
      <c r="S196" s="38"/>
      <c r="AB196" s="38"/>
      <c r="AC196" s="38"/>
      <c r="AD196" s="38"/>
      <c r="AE196" s="38"/>
      <c r="AO196" s="38"/>
      <c r="AP196" s="38"/>
      <c r="AQ196" s="38"/>
      <c r="AR196" s="38"/>
      <c r="AS196" s="38"/>
      <c r="AT196" s="38"/>
      <c r="AU196" s="38"/>
      <c r="AV196" s="38"/>
      <c r="AW196" s="38"/>
    </row>
    <row r="197" spans="2:49" x14ac:dyDescent="0.25">
      <c r="B197" s="38"/>
      <c r="C197" s="38"/>
      <c r="D197" s="38"/>
      <c r="E197" s="38"/>
      <c r="F197" s="38"/>
      <c r="H197" s="38"/>
      <c r="O197" s="38"/>
      <c r="P197" s="38"/>
      <c r="Q197" s="38"/>
      <c r="R197" s="38"/>
      <c r="S197" s="38"/>
      <c r="AB197" s="38"/>
      <c r="AC197" s="38"/>
      <c r="AD197" s="38"/>
      <c r="AE197" s="38"/>
      <c r="AO197" s="38"/>
      <c r="AP197" s="38"/>
      <c r="AQ197" s="38"/>
      <c r="AR197" s="38"/>
      <c r="AS197" s="38"/>
      <c r="AT197" s="38"/>
      <c r="AU197" s="38"/>
      <c r="AV197" s="38"/>
      <c r="AW197" s="38"/>
    </row>
    <row r="198" spans="2:49" x14ac:dyDescent="0.25">
      <c r="B198" s="38"/>
      <c r="C198" s="38"/>
      <c r="D198" s="38"/>
      <c r="E198" s="38"/>
      <c r="F198" s="38"/>
      <c r="H198" s="38"/>
      <c r="O198" s="38"/>
      <c r="P198" s="38"/>
      <c r="Q198" s="38"/>
      <c r="R198" s="38"/>
      <c r="S198" s="38"/>
      <c r="AB198" s="38"/>
      <c r="AC198" s="38"/>
      <c r="AD198" s="38"/>
      <c r="AE198" s="38"/>
      <c r="AO198" s="38"/>
      <c r="AP198" s="38"/>
      <c r="AQ198" s="38"/>
      <c r="AR198" s="38"/>
      <c r="AS198" s="38"/>
      <c r="AT198" s="38"/>
      <c r="AU198" s="38"/>
      <c r="AV198" s="38"/>
      <c r="AW198" s="38"/>
    </row>
    <row r="199" spans="2:49" x14ac:dyDescent="0.25">
      <c r="B199" s="38"/>
      <c r="C199" s="38"/>
      <c r="D199" s="38"/>
      <c r="E199" s="38"/>
      <c r="F199" s="38"/>
      <c r="H199" s="38"/>
      <c r="O199" s="38"/>
      <c r="P199" s="38"/>
      <c r="Q199" s="38"/>
      <c r="R199" s="38"/>
      <c r="S199" s="38"/>
      <c r="AB199" s="38"/>
      <c r="AC199" s="38"/>
      <c r="AD199" s="38"/>
      <c r="AE199" s="38"/>
      <c r="AO199" s="38"/>
      <c r="AP199" s="38"/>
      <c r="AQ199" s="38"/>
      <c r="AR199" s="38"/>
      <c r="AS199" s="38"/>
      <c r="AT199" s="38"/>
      <c r="AU199" s="38"/>
      <c r="AV199" s="38"/>
      <c r="AW199" s="38"/>
    </row>
    <row r="200" spans="2:49" x14ac:dyDescent="0.25">
      <c r="B200" s="38"/>
      <c r="C200" s="38"/>
      <c r="D200" s="38"/>
      <c r="E200" s="38"/>
      <c r="F200" s="38"/>
      <c r="H200" s="38"/>
      <c r="O200" s="38"/>
      <c r="P200" s="38"/>
      <c r="Q200" s="38"/>
      <c r="R200" s="38"/>
      <c r="S200" s="38"/>
      <c r="AB200" s="38"/>
      <c r="AC200" s="38"/>
      <c r="AD200" s="38"/>
      <c r="AE200" s="38"/>
      <c r="AO200" s="38"/>
      <c r="AP200" s="38"/>
      <c r="AQ200" s="38"/>
      <c r="AR200" s="38"/>
      <c r="AS200" s="38"/>
      <c r="AT200" s="38"/>
      <c r="AU200" s="38"/>
      <c r="AV200" s="38"/>
      <c r="AW200" s="38"/>
    </row>
    <row r="201" spans="2:49" x14ac:dyDescent="0.25">
      <c r="B201" s="38"/>
      <c r="C201" s="38"/>
      <c r="D201" s="38"/>
      <c r="E201" s="38"/>
      <c r="F201" s="38"/>
      <c r="H201" s="38"/>
      <c r="O201" s="38"/>
      <c r="P201" s="38"/>
      <c r="Q201" s="38"/>
      <c r="R201" s="38"/>
      <c r="S201" s="38"/>
      <c r="AB201" s="38"/>
      <c r="AC201" s="38"/>
      <c r="AD201" s="38"/>
      <c r="AE201" s="38"/>
      <c r="AO201" s="38"/>
      <c r="AP201" s="38"/>
      <c r="AQ201" s="38"/>
      <c r="AR201" s="38"/>
      <c r="AS201" s="38"/>
      <c r="AT201" s="38"/>
      <c r="AU201" s="38"/>
      <c r="AV201" s="38"/>
      <c r="AW201" s="38"/>
    </row>
    <row r="202" spans="2:49" x14ac:dyDescent="0.25">
      <c r="B202" s="38"/>
      <c r="C202" s="38"/>
      <c r="D202" s="38"/>
      <c r="E202" s="38"/>
      <c r="F202" s="38"/>
      <c r="H202" s="38"/>
      <c r="O202" s="38"/>
      <c r="P202" s="38"/>
      <c r="Q202" s="38"/>
      <c r="R202" s="38"/>
      <c r="S202" s="38"/>
      <c r="AB202" s="38"/>
      <c r="AC202" s="38"/>
      <c r="AD202" s="38"/>
      <c r="AE202" s="38"/>
      <c r="AO202" s="38"/>
      <c r="AP202" s="38"/>
      <c r="AQ202" s="38"/>
      <c r="AR202" s="38"/>
      <c r="AS202" s="38"/>
      <c r="AT202" s="38"/>
      <c r="AU202" s="38"/>
      <c r="AV202" s="38"/>
      <c r="AW202" s="38"/>
    </row>
    <row r="203" spans="2:49" x14ac:dyDescent="0.25">
      <c r="B203" s="38"/>
      <c r="C203" s="38"/>
      <c r="D203" s="38"/>
      <c r="E203" s="38"/>
      <c r="F203" s="38"/>
      <c r="H203" s="38"/>
      <c r="O203" s="38"/>
      <c r="P203" s="38"/>
      <c r="Q203" s="38"/>
      <c r="R203" s="38"/>
      <c r="S203" s="38"/>
      <c r="AB203" s="38"/>
      <c r="AC203" s="38"/>
      <c r="AD203" s="38"/>
      <c r="AE203" s="38"/>
      <c r="AO203" s="38"/>
      <c r="AP203" s="38"/>
      <c r="AQ203" s="38"/>
      <c r="AR203" s="38"/>
      <c r="AS203" s="38"/>
      <c r="AT203" s="38"/>
      <c r="AU203" s="38"/>
      <c r="AV203" s="38"/>
      <c r="AW203" s="38"/>
    </row>
    <row r="204" spans="2:49" x14ac:dyDescent="0.25">
      <c r="B204" s="38"/>
      <c r="C204" s="38"/>
      <c r="D204" s="38"/>
      <c r="E204" s="38"/>
      <c r="F204" s="38"/>
      <c r="H204" s="38"/>
      <c r="O204" s="38"/>
      <c r="P204" s="38"/>
      <c r="Q204" s="38"/>
      <c r="R204" s="38"/>
      <c r="S204" s="38"/>
      <c r="AB204" s="38"/>
      <c r="AC204" s="38"/>
      <c r="AD204" s="38"/>
      <c r="AE204" s="38"/>
      <c r="AO204" s="38"/>
      <c r="AP204" s="38"/>
      <c r="AQ204" s="38"/>
      <c r="AR204" s="38"/>
      <c r="AS204" s="38"/>
      <c r="AT204" s="38"/>
      <c r="AU204" s="38"/>
      <c r="AV204" s="38"/>
      <c r="AW204" s="38"/>
    </row>
    <row r="205" spans="2:49" x14ac:dyDescent="0.25">
      <c r="B205" s="38"/>
      <c r="C205" s="38"/>
      <c r="D205" s="38"/>
      <c r="E205" s="38"/>
      <c r="F205" s="38"/>
      <c r="H205" s="38"/>
      <c r="O205" s="38"/>
      <c r="P205" s="38"/>
      <c r="Q205" s="38"/>
      <c r="R205" s="38"/>
      <c r="S205" s="38"/>
      <c r="AB205" s="38"/>
      <c r="AC205" s="38"/>
      <c r="AD205" s="38"/>
      <c r="AE205" s="38"/>
      <c r="AO205" s="38"/>
      <c r="AP205" s="38"/>
      <c r="AQ205" s="38"/>
      <c r="AR205" s="38"/>
      <c r="AS205" s="38"/>
      <c r="AT205" s="38"/>
      <c r="AU205" s="38"/>
      <c r="AV205" s="38"/>
      <c r="AW205" s="38"/>
    </row>
    <row r="206" spans="2:49" x14ac:dyDescent="0.25">
      <c r="B206" s="38"/>
      <c r="C206" s="38"/>
      <c r="D206" s="38"/>
      <c r="E206" s="38"/>
      <c r="F206" s="38"/>
      <c r="H206" s="38"/>
      <c r="O206" s="38"/>
      <c r="P206" s="38"/>
      <c r="Q206" s="38"/>
      <c r="R206" s="38"/>
      <c r="S206" s="38"/>
      <c r="AB206" s="38"/>
      <c r="AC206" s="38"/>
      <c r="AD206" s="38"/>
      <c r="AE206" s="38"/>
      <c r="AO206" s="38"/>
      <c r="AP206" s="38"/>
      <c r="AQ206" s="38"/>
      <c r="AR206" s="38"/>
      <c r="AS206" s="38"/>
      <c r="AT206" s="38"/>
      <c r="AU206" s="38"/>
      <c r="AV206" s="38"/>
      <c r="AW206" s="38"/>
    </row>
    <row r="207" spans="2:49" x14ac:dyDescent="0.25">
      <c r="B207" s="38"/>
      <c r="C207" s="38"/>
      <c r="D207" s="38"/>
      <c r="E207" s="38"/>
      <c r="F207" s="38"/>
      <c r="H207" s="38"/>
      <c r="O207" s="38"/>
      <c r="P207" s="38"/>
      <c r="Q207" s="38"/>
      <c r="R207" s="38"/>
      <c r="S207" s="38"/>
      <c r="AB207" s="38"/>
      <c r="AC207" s="38"/>
      <c r="AD207" s="38"/>
      <c r="AE207" s="38"/>
      <c r="AO207" s="38"/>
      <c r="AP207" s="38"/>
      <c r="AQ207" s="38"/>
      <c r="AR207" s="38"/>
      <c r="AS207" s="38"/>
      <c r="AT207" s="38"/>
      <c r="AU207" s="38"/>
      <c r="AV207" s="38"/>
      <c r="AW207" s="38"/>
    </row>
    <row r="208" spans="2:49" x14ac:dyDescent="0.25">
      <c r="B208" s="38"/>
      <c r="C208" s="38"/>
      <c r="D208" s="38"/>
      <c r="E208" s="38"/>
      <c r="F208" s="38"/>
      <c r="H208" s="38"/>
      <c r="O208" s="38"/>
      <c r="P208" s="38"/>
      <c r="Q208" s="38"/>
      <c r="R208" s="38"/>
      <c r="S208" s="38"/>
      <c r="AB208" s="38"/>
      <c r="AC208" s="38"/>
      <c r="AD208" s="38"/>
      <c r="AE208" s="38"/>
      <c r="AO208" s="38"/>
      <c r="AP208" s="38"/>
      <c r="AQ208" s="38"/>
      <c r="AR208" s="38"/>
      <c r="AS208" s="38"/>
      <c r="AT208" s="38"/>
      <c r="AU208" s="38"/>
      <c r="AV208" s="38"/>
      <c r="AW208" s="38"/>
    </row>
    <row r="209" spans="2:49" x14ac:dyDescent="0.25">
      <c r="B209" s="38"/>
      <c r="C209" s="38"/>
      <c r="D209" s="38"/>
      <c r="E209" s="38"/>
      <c r="F209" s="38"/>
      <c r="H209" s="38"/>
      <c r="O209" s="38"/>
      <c r="P209" s="38"/>
      <c r="Q209" s="38"/>
      <c r="R209" s="38"/>
      <c r="S209" s="38"/>
      <c r="AB209" s="38"/>
      <c r="AC209" s="38"/>
      <c r="AD209" s="38"/>
      <c r="AE209" s="38"/>
      <c r="AO209" s="38"/>
      <c r="AP209" s="38"/>
      <c r="AQ209" s="38"/>
      <c r="AR209" s="38"/>
      <c r="AS209" s="38"/>
      <c r="AT209" s="38"/>
      <c r="AU209" s="38"/>
      <c r="AV209" s="38"/>
      <c r="AW209" s="38"/>
    </row>
    <row r="210" spans="2:49" x14ac:dyDescent="0.25">
      <c r="B210" s="38"/>
      <c r="C210" s="38"/>
      <c r="D210" s="38"/>
      <c r="E210" s="38"/>
      <c r="F210" s="38"/>
      <c r="H210" s="38"/>
      <c r="O210" s="38"/>
      <c r="P210" s="38"/>
      <c r="Q210" s="38"/>
      <c r="R210" s="38"/>
      <c r="S210" s="38"/>
      <c r="AB210" s="38"/>
      <c r="AC210" s="38"/>
      <c r="AD210" s="38"/>
      <c r="AE210" s="38"/>
      <c r="AO210" s="38"/>
      <c r="AP210" s="38"/>
      <c r="AQ210" s="38"/>
      <c r="AR210" s="38"/>
      <c r="AS210" s="38"/>
      <c r="AT210" s="38"/>
      <c r="AU210" s="38"/>
      <c r="AV210" s="38"/>
      <c r="AW210" s="38"/>
    </row>
    <row r="211" spans="2:49" x14ac:dyDescent="0.25">
      <c r="B211" s="38"/>
      <c r="C211" s="38"/>
      <c r="D211" s="38"/>
      <c r="E211" s="38"/>
      <c r="F211" s="38"/>
      <c r="H211" s="38"/>
      <c r="O211" s="38"/>
      <c r="P211" s="38"/>
      <c r="Q211" s="38"/>
      <c r="R211" s="38"/>
      <c r="S211" s="38"/>
      <c r="AB211" s="38"/>
      <c r="AC211" s="38"/>
      <c r="AD211" s="38"/>
      <c r="AE211" s="38"/>
      <c r="AO211" s="38"/>
      <c r="AP211" s="38"/>
      <c r="AQ211" s="38"/>
      <c r="AR211" s="38"/>
      <c r="AS211" s="38"/>
      <c r="AT211" s="38"/>
      <c r="AU211" s="38"/>
      <c r="AV211" s="38"/>
      <c r="AW211" s="38"/>
    </row>
    <row r="212" spans="2:49" x14ac:dyDescent="0.25">
      <c r="B212" s="38"/>
      <c r="C212" s="38"/>
      <c r="D212" s="38"/>
      <c r="E212" s="38"/>
      <c r="F212" s="38"/>
      <c r="H212" s="38"/>
      <c r="O212" s="38"/>
      <c r="P212" s="38"/>
      <c r="Q212" s="38"/>
      <c r="R212" s="38"/>
      <c r="S212" s="38"/>
      <c r="AB212" s="38"/>
      <c r="AC212" s="38"/>
      <c r="AD212" s="38"/>
      <c r="AE212" s="38"/>
      <c r="AO212" s="38"/>
      <c r="AP212" s="38"/>
      <c r="AQ212" s="38"/>
      <c r="AR212" s="38"/>
      <c r="AS212" s="38"/>
      <c r="AT212" s="38"/>
      <c r="AU212" s="38"/>
      <c r="AV212" s="38"/>
      <c r="AW212" s="38"/>
    </row>
    <row r="213" spans="2:49" x14ac:dyDescent="0.25">
      <c r="B213" s="38"/>
      <c r="C213" s="38"/>
      <c r="D213" s="38"/>
      <c r="E213" s="38"/>
      <c r="F213" s="38"/>
      <c r="H213" s="38"/>
      <c r="O213" s="38"/>
      <c r="P213" s="38"/>
      <c r="Q213" s="38"/>
      <c r="R213" s="38"/>
      <c r="S213" s="38"/>
      <c r="AB213" s="38"/>
      <c r="AC213" s="38"/>
      <c r="AD213" s="38"/>
      <c r="AE213" s="38"/>
      <c r="AO213" s="38"/>
      <c r="AP213" s="38"/>
      <c r="AQ213" s="38"/>
      <c r="AR213" s="38"/>
      <c r="AS213" s="38"/>
      <c r="AT213" s="38"/>
      <c r="AU213" s="38"/>
      <c r="AV213" s="38"/>
      <c r="AW213" s="38"/>
    </row>
    <row r="214" spans="2:49" x14ac:dyDescent="0.25">
      <c r="B214" s="38"/>
      <c r="C214" s="38"/>
      <c r="D214" s="38"/>
      <c r="E214" s="38"/>
      <c r="F214" s="38"/>
      <c r="H214" s="38"/>
      <c r="O214" s="38"/>
      <c r="P214" s="38"/>
      <c r="Q214" s="38"/>
      <c r="R214" s="38"/>
      <c r="S214" s="38"/>
      <c r="AB214" s="38"/>
      <c r="AC214" s="38"/>
      <c r="AD214" s="38"/>
      <c r="AE214" s="38"/>
      <c r="AO214" s="38"/>
      <c r="AP214" s="38"/>
      <c r="AQ214" s="38"/>
      <c r="AR214" s="38"/>
      <c r="AS214" s="38"/>
      <c r="AT214" s="38"/>
      <c r="AU214" s="38"/>
      <c r="AV214" s="38"/>
      <c r="AW214" s="38"/>
    </row>
    <row r="215" spans="2:49" x14ac:dyDescent="0.25">
      <c r="B215" s="38"/>
      <c r="C215" s="38"/>
      <c r="D215" s="38"/>
      <c r="E215" s="38"/>
      <c r="F215" s="38"/>
      <c r="H215" s="38"/>
      <c r="O215" s="38"/>
      <c r="P215" s="38"/>
      <c r="Q215" s="38"/>
      <c r="R215" s="38"/>
      <c r="S215" s="38"/>
      <c r="AB215" s="38"/>
      <c r="AC215" s="38"/>
      <c r="AD215" s="38"/>
      <c r="AE215" s="38"/>
      <c r="AO215" s="38"/>
      <c r="AP215" s="38"/>
      <c r="AQ215" s="38"/>
      <c r="AR215" s="38"/>
      <c r="AS215" s="38"/>
      <c r="AT215" s="38"/>
      <c r="AU215" s="38"/>
      <c r="AV215" s="38"/>
      <c r="AW215" s="38"/>
    </row>
    <row r="216" spans="2:49" x14ac:dyDescent="0.25">
      <c r="B216" s="38"/>
      <c r="C216" s="38"/>
      <c r="D216" s="38"/>
      <c r="E216" s="38"/>
      <c r="F216" s="38"/>
      <c r="H216" s="38"/>
      <c r="O216" s="38"/>
      <c r="P216" s="38"/>
      <c r="Q216" s="38"/>
      <c r="R216" s="38"/>
      <c r="S216" s="38"/>
      <c r="AB216" s="38"/>
      <c r="AC216" s="38"/>
      <c r="AD216" s="38"/>
      <c r="AE216" s="38"/>
      <c r="AO216" s="38"/>
      <c r="AP216" s="38"/>
      <c r="AQ216" s="38"/>
      <c r="AR216" s="38"/>
      <c r="AS216" s="38"/>
      <c r="AT216" s="38"/>
      <c r="AU216" s="38"/>
      <c r="AV216" s="38"/>
      <c r="AW21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Experimento </vt:lpstr>
      <vt:lpstr>Análisis</vt:lpstr>
      <vt:lpstr>Imagenes</vt:lpstr>
      <vt:lpstr>Datos</vt:lpstr>
      <vt:lpstr>(C)=9 mgL</vt:lpstr>
      <vt:lpstr>(C)=8</vt:lpstr>
      <vt:lpstr>(C)=7 mgL</vt:lpstr>
      <vt:lpstr>(C)=6</vt:lpstr>
      <vt:lpstr>(C)=5 mgL</vt:lpstr>
      <vt:lpstr>(C)=4</vt:lpstr>
      <vt:lpstr>(C)=3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gonzalez</dc:creator>
  <cp:lastModifiedBy>Sandra gonzalez</cp:lastModifiedBy>
  <dcterms:created xsi:type="dcterms:W3CDTF">2022-11-16T15:25:07Z</dcterms:created>
  <dcterms:modified xsi:type="dcterms:W3CDTF">2023-07-14T18:17:58Z</dcterms:modified>
</cp:coreProperties>
</file>