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zt\OneDrive\Desktop\Resultados 2\"/>
    </mc:Choice>
  </mc:AlternateContent>
  <xr:revisionPtr revIDLastSave="0" documentId="13_ncr:1_{61472CFB-A1D7-45BA-8C8C-982BEBDF86F6}" xr6:coauthVersionLast="47" xr6:coauthVersionMax="47" xr10:uidLastSave="{00000000-0000-0000-0000-000000000000}"/>
  <bookViews>
    <workbookView xWindow="10245" yWindow="0" windowWidth="10245" windowHeight="10920" tabRatio="764" activeTab="3" xr2:uid="{1251C9C3-A5FF-474B-9EC7-DF4C3361DC88}"/>
  </bookViews>
  <sheets>
    <sheet name="Solubilidad del tensoactivo" sheetId="9" r:id="rId1"/>
    <sheet name="Experimento 5" sheetId="10" r:id="rId2"/>
    <sheet name="Datos" sheetId="6" r:id="rId3"/>
    <sheet name="Análisi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P6" i="2"/>
  <c r="O6" i="2"/>
  <c r="O9" i="2" l="1"/>
  <c r="Z127" i="2" l="1"/>
  <c r="Z128" i="2"/>
  <c r="Z129" i="2"/>
  <c r="Z130" i="2"/>
  <c r="Z131" i="2"/>
  <c r="Z132" i="2"/>
  <c r="Z126" i="2"/>
  <c r="O15" i="2"/>
  <c r="AB126" i="2"/>
  <c r="Z95" i="2"/>
  <c r="Z96" i="2"/>
  <c r="Z97" i="2"/>
  <c r="Z98" i="2"/>
  <c r="Z99" i="2"/>
  <c r="Z100" i="2"/>
  <c r="Z94" i="2"/>
  <c r="Z62" i="2"/>
  <c r="AB62" i="2" s="1"/>
  <c r="Z64" i="2"/>
  <c r="AB64" i="2" s="1"/>
  <c r="Z65" i="2"/>
  <c r="AB65" i="2" s="1"/>
  <c r="Z63" i="2"/>
  <c r="AB63" i="2" s="1"/>
  <c r="Z66" i="2"/>
  <c r="Z67" i="2"/>
  <c r="Z68" i="2"/>
  <c r="AB68" i="2" s="1"/>
  <c r="AB66" i="2"/>
  <c r="R66" i="2"/>
  <c r="O18" i="2"/>
  <c r="O12" i="2"/>
  <c r="Z164" i="2"/>
  <c r="Z163" i="2"/>
  <c r="Z162" i="2"/>
  <c r="Z161" i="2"/>
  <c r="Z160" i="2"/>
  <c r="Z159" i="2"/>
  <c r="Z158" i="2"/>
  <c r="AB67" i="2"/>
  <c r="AB94" i="2"/>
  <c r="Z29" i="2"/>
  <c r="AB29" i="2" s="1"/>
  <c r="AB30" i="2"/>
  <c r="AB31" i="2"/>
  <c r="AB32" i="2"/>
  <c r="AB33" i="2"/>
  <c r="AB34" i="2"/>
  <c r="AB35" i="2"/>
  <c r="R29" i="2"/>
  <c r="Z30" i="2"/>
  <c r="Z31" i="2"/>
  <c r="Z32" i="2"/>
  <c r="Z33" i="2"/>
  <c r="Z34" i="2"/>
  <c r="Z35" i="2"/>
  <c r="C27" i="10"/>
  <c r="D30" i="10"/>
  <c r="C30" i="10"/>
  <c r="C29" i="10"/>
  <c r="C8" i="10"/>
  <c r="C23" i="10"/>
  <c r="D8" i="10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AE28" i="2" l="1"/>
  <c r="D4" i="10"/>
  <c r="D23" i="10" s="1"/>
  <c r="D9" i="9"/>
  <c r="B20" i="9" s="1"/>
  <c r="D20" i="9" s="1"/>
  <c r="B21" i="9" s="1"/>
  <c r="D21" i="9" s="1"/>
  <c r="E9" i="10" l="1"/>
  <c r="E13" i="10"/>
  <c r="E10" i="10"/>
  <c r="E14" i="10"/>
  <c r="E11" i="10"/>
  <c r="E8" i="10"/>
  <c r="E12" i="10"/>
  <c r="B15" i="9"/>
  <c r="D15" i="9" s="1"/>
  <c r="B16" i="9" s="1"/>
  <c r="D16" i="9" s="1"/>
  <c r="F62" i="2" l="1"/>
  <c r="R62" i="2"/>
  <c r="AC29" i="2"/>
  <c r="AC159" i="2" l="1"/>
  <c r="AC160" i="2"/>
  <c r="AC161" i="2"/>
  <c r="AC162" i="2"/>
  <c r="AC163" i="2"/>
  <c r="AC164" i="2"/>
  <c r="AC158" i="2"/>
  <c r="AB159" i="2"/>
  <c r="AB160" i="2"/>
  <c r="AB161" i="2"/>
  <c r="AB162" i="2"/>
  <c r="AB163" i="2"/>
  <c r="AB164" i="2"/>
  <c r="AB158" i="2"/>
  <c r="F95" i="2" l="1"/>
  <c r="F96" i="2"/>
  <c r="F97" i="2"/>
  <c r="F98" i="2"/>
  <c r="F99" i="2"/>
  <c r="F100" i="2"/>
  <c r="F94" i="2"/>
  <c r="L62" i="2"/>
  <c r="L94" i="2"/>
  <c r="L13" i="2" s="1"/>
  <c r="L12" i="2" l="1"/>
  <c r="F35" i="2"/>
  <c r="R31" i="2" l="1"/>
  <c r="R32" i="2"/>
  <c r="R33" i="2"/>
  <c r="R34" i="2"/>
  <c r="R35" i="2"/>
  <c r="M8" i="2" s="1"/>
  <c r="L31" i="2"/>
  <c r="L32" i="2"/>
  <c r="L33" i="2"/>
  <c r="L34" i="2"/>
  <c r="L35" i="2"/>
  <c r="L30" i="2"/>
  <c r="F31" i="2"/>
  <c r="F32" i="2"/>
  <c r="F33" i="2"/>
  <c r="F34" i="2"/>
  <c r="F30" i="2"/>
  <c r="F29" i="2"/>
  <c r="AC32" i="2" l="1"/>
  <c r="AC31" i="2"/>
  <c r="AC34" i="2"/>
  <c r="AC33" i="2"/>
  <c r="AC35" i="2"/>
  <c r="M7" i="2"/>
  <c r="L6" i="2"/>
  <c r="G27" i="2"/>
  <c r="M31" i="2"/>
  <c r="S32" i="2"/>
  <c r="M6" i="2"/>
  <c r="M34" i="2"/>
  <c r="M33" i="2"/>
  <c r="S35" i="2"/>
  <c r="M32" i="2"/>
  <c r="M35" i="2"/>
  <c r="G32" i="2"/>
  <c r="G35" i="2"/>
  <c r="S34" i="2"/>
  <c r="G34" i="2"/>
  <c r="S33" i="2"/>
  <c r="G31" i="2"/>
  <c r="G33" i="2"/>
  <c r="R96" i="2" l="1"/>
  <c r="R97" i="2"/>
  <c r="R98" i="2"/>
  <c r="R99" i="2"/>
  <c r="R100" i="2"/>
  <c r="M14" i="2" s="1"/>
  <c r="L96" i="2"/>
  <c r="L97" i="2"/>
  <c r="L98" i="2"/>
  <c r="L99" i="2"/>
  <c r="L100" i="2"/>
  <c r="M13" i="2" s="1"/>
  <c r="L95" i="2"/>
  <c r="M12" i="2"/>
  <c r="G97" i="2"/>
  <c r="P12" i="2" l="1"/>
  <c r="M99" i="2"/>
  <c r="S100" i="2"/>
  <c r="AC100" i="2"/>
  <c r="S98" i="2"/>
  <c r="M98" i="2"/>
  <c r="S99" i="2"/>
  <c r="AC97" i="2"/>
  <c r="AC99" i="2"/>
  <c r="G99" i="2"/>
  <c r="M100" i="2"/>
  <c r="AB98" i="2"/>
  <c r="AB97" i="2"/>
  <c r="G100" i="2"/>
  <c r="M97" i="2"/>
  <c r="AB100" i="2"/>
  <c r="G98" i="2"/>
  <c r="AC98" i="2"/>
  <c r="AB99" i="2"/>
  <c r="AC96" i="2"/>
  <c r="AB96" i="2"/>
  <c r="S97" i="2"/>
  <c r="M96" i="2"/>
  <c r="L158" i="2" l="1"/>
  <c r="L19" i="2" s="1"/>
  <c r="L159" i="2"/>
  <c r="L160" i="2"/>
  <c r="L161" i="2"/>
  <c r="L162" i="2"/>
  <c r="L163" i="2"/>
  <c r="L164" i="2"/>
  <c r="R158" i="2"/>
  <c r="L20" i="2" s="1"/>
  <c r="R159" i="2"/>
  <c r="R160" i="2"/>
  <c r="R161" i="2"/>
  <c r="R162" i="2"/>
  <c r="R163" i="2"/>
  <c r="R164" i="2"/>
  <c r="M20" i="2" s="1"/>
  <c r="F164" i="2"/>
  <c r="F160" i="2"/>
  <c r="F161" i="2"/>
  <c r="F162" i="2"/>
  <c r="F163" i="2"/>
  <c r="R128" i="2"/>
  <c r="R129" i="2"/>
  <c r="R130" i="2"/>
  <c r="R131" i="2"/>
  <c r="L128" i="2"/>
  <c r="L129" i="2"/>
  <c r="L130" i="2"/>
  <c r="L131" i="2"/>
  <c r="F128" i="2"/>
  <c r="F129" i="2"/>
  <c r="F130" i="2"/>
  <c r="F131" i="2"/>
  <c r="AB129" i="2" l="1"/>
  <c r="AC129" i="2"/>
  <c r="AB128" i="2"/>
  <c r="AC128" i="2"/>
  <c r="AC130" i="2"/>
  <c r="AB130" i="2"/>
  <c r="AB131" i="2"/>
  <c r="AC131" i="2"/>
  <c r="M19" i="2"/>
  <c r="M156" i="2"/>
  <c r="M18" i="2"/>
  <c r="P18" i="2" s="1"/>
  <c r="S156" i="2"/>
  <c r="M163" i="2"/>
  <c r="S164" i="2"/>
  <c r="S163" i="2"/>
  <c r="M164" i="2"/>
  <c r="S160" i="2"/>
  <c r="S159" i="2"/>
  <c r="S158" i="2"/>
  <c r="S162" i="2"/>
  <c r="S161" i="2"/>
  <c r="G163" i="2"/>
  <c r="M161" i="2"/>
  <c r="M160" i="2"/>
  <c r="M159" i="2"/>
  <c r="M162" i="2"/>
  <c r="M158" i="2"/>
  <c r="M131" i="2"/>
  <c r="G162" i="2"/>
  <c r="G161" i="2"/>
  <c r="G164" i="2"/>
  <c r="S131" i="2"/>
  <c r="S130" i="2"/>
  <c r="M130" i="2"/>
  <c r="M129" i="2"/>
  <c r="G131" i="2"/>
  <c r="G130" i="2"/>
  <c r="G129" i="2"/>
  <c r="S129" i="2"/>
  <c r="R64" i="2"/>
  <c r="R65" i="2"/>
  <c r="R67" i="2"/>
  <c r="R68" i="2"/>
  <c r="M11" i="2" s="1"/>
  <c r="L64" i="2"/>
  <c r="L65" i="2"/>
  <c r="L66" i="2"/>
  <c r="L67" i="2"/>
  <c r="L68" i="2"/>
  <c r="M10" i="2" s="1"/>
  <c r="F64" i="2"/>
  <c r="F65" i="2"/>
  <c r="F66" i="2"/>
  <c r="F67" i="2"/>
  <c r="F68" i="2"/>
  <c r="F159" i="2"/>
  <c r="F158" i="2"/>
  <c r="G156" i="2" s="1"/>
  <c r="R132" i="2"/>
  <c r="M17" i="2" s="1"/>
  <c r="L132" i="2"/>
  <c r="F132" i="2"/>
  <c r="R127" i="2"/>
  <c r="S128" i="2" s="1"/>
  <c r="L127" i="2"/>
  <c r="M128" i="2" s="1"/>
  <c r="F127" i="2"/>
  <c r="R126" i="2"/>
  <c r="L17" i="2" s="1"/>
  <c r="L126" i="2"/>
  <c r="L16" i="2" s="1"/>
  <c r="F126" i="2"/>
  <c r="R95" i="2"/>
  <c r="S96" i="2" s="1"/>
  <c r="G96" i="2"/>
  <c r="R94" i="2"/>
  <c r="R63" i="2"/>
  <c r="L63" i="2"/>
  <c r="F63" i="2"/>
  <c r="L11" i="2"/>
  <c r="L10" i="2"/>
  <c r="R30" i="2"/>
  <c r="L8" i="2"/>
  <c r="L29" i="2"/>
  <c r="AC67" i="2" l="1"/>
  <c r="AC66" i="2"/>
  <c r="AC63" i="2"/>
  <c r="M15" i="2"/>
  <c r="AB132" i="2"/>
  <c r="AC132" i="2"/>
  <c r="AC30" i="2"/>
  <c r="AB127" i="2"/>
  <c r="AC127" i="2"/>
  <c r="L15" i="2"/>
  <c r="AC126" i="2"/>
  <c r="L9" i="2"/>
  <c r="AC62" i="2"/>
  <c r="AC65" i="2"/>
  <c r="L7" i="2"/>
  <c r="Z3" i="2" s="1"/>
  <c r="M27" i="2"/>
  <c r="L14" i="2"/>
  <c r="AC94" i="2"/>
  <c r="M9" i="2"/>
  <c r="P9" i="2" s="1"/>
  <c r="AC68" i="2"/>
  <c r="AC64" i="2"/>
  <c r="M16" i="2"/>
  <c r="M124" i="2"/>
  <c r="L18" i="2"/>
  <c r="Q18" i="2" s="1"/>
  <c r="M92" i="2"/>
  <c r="S92" i="2"/>
  <c r="S27" i="2"/>
  <c r="S31" i="2"/>
  <c r="AE157" i="2"/>
  <c r="M30" i="2"/>
  <c r="G92" i="2"/>
  <c r="S124" i="2"/>
  <c r="S60" i="2"/>
  <c r="G60" i="2"/>
  <c r="G124" i="2"/>
  <c r="M60" i="2"/>
  <c r="G128" i="2"/>
  <c r="AE93" i="2"/>
  <c r="AC95" i="2"/>
  <c r="AB95" i="2"/>
  <c r="G160" i="2"/>
  <c r="S64" i="2"/>
  <c r="S68" i="2"/>
  <c r="M68" i="2"/>
  <c r="M64" i="2"/>
  <c r="M65" i="2"/>
  <c r="S67" i="2"/>
  <c r="G64" i="2"/>
  <c r="S66" i="2"/>
  <c r="S65" i="2"/>
  <c r="M66" i="2"/>
  <c r="G65" i="2"/>
  <c r="M67" i="2"/>
  <c r="G68" i="2"/>
  <c r="G67" i="2"/>
  <c r="G66" i="2"/>
  <c r="G30" i="2"/>
  <c r="G29" i="2"/>
  <c r="M29" i="2"/>
  <c r="S62" i="2"/>
  <c r="S29" i="2"/>
  <c r="G63" i="2"/>
  <c r="M127" i="2"/>
  <c r="S132" i="2"/>
  <c r="M126" i="2"/>
  <c r="S63" i="2"/>
  <c r="G95" i="2"/>
  <c r="M132" i="2"/>
  <c r="G62" i="2"/>
  <c r="G94" i="2"/>
  <c r="S95" i="2"/>
  <c r="S94" i="2"/>
  <c r="M62" i="2"/>
  <c r="M95" i="2"/>
  <c r="S126" i="2"/>
  <c r="S30" i="2"/>
  <c r="G132" i="2"/>
  <c r="S127" i="2"/>
  <c r="G159" i="2"/>
  <c r="G158" i="2"/>
  <c r="G127" i="2"/>
  <c r="M63" i="2"/>
  <c r="M94" i="2"/>
  <c r="G126" i="2"/>
  <c r="Q9" i="2" l="1"/>
  <c r="Z4" i="2" s="1"/>
  <c r="P15" i="2"/>
  <c r="Q15" i="2" s="1"/>
  <c r="Z6" i="2" s="1"/>
  <c r="Q12" i="2"/>
  <c r="Z5" i="2" s="1"/>
  <c r="AE61" i="2"/>
  <c r="Z7" i="2"/>
  <c r="AE125" i="2"/>
</calcChain>
</file>

<file path=xl/sharedStrings.xml><?xml version="1.0" encoding="utf-8"?>
<sst xmlns="http://schemas.openxmlformats.org/spreadsheetml/2006/main" count="320" uniqueCount="89">
  <si>
    <t>L</t>
  </si>
  <si>
    <t>Concentraciones deseadas [mg/L]</t>
  </si>
  <si>
    <t>V_sol_m [ml]</t>
  </si>
  <si>
    <t>fenantreno añadido [g]</t>
  </si>
  <si>
    <t>Surfactante [mL a C_f]</t>
  </si>
  <si>
    <t>Surfactante</t>
  </si>
  <si>
    <t>La curva de calibración se realizó con:</t>
  </si>
  <si>
    <t>Fenantreno</t>
  </si>
  <si>
    <t>mg/L</t>
  </si>
  <si>
    <t>Tween 80</t>
  </si>
  <si>
    <t>uL/L</t>
  </si>
  <si>
    <t>CMC</t>
  </si>
  <si>
    <t>mL/L</t>
  </si>
  <si>
    <t>mL</t>
  </si>
  <si>
    <t>Rellenear</t>
  </si>
  <si>
    <t>DATOS</t>
  </si>
  <si>
    <t>Curva de calibración</t>
  </si>
  <si>
    <t>V</t>
  </si>
  <si>
    <t>m=</t>
  </si>
  <si>
    <t>m</t>
  </si>
  <si>
    <t>g</t>
  </si>
  <si>
    <t>b=</t>
  </si>
  <si>
    <t>Promedio</t>
  </si>
  <si>
    <t>R1</t>
  </si>
  <si>
    <t>R2</t>
  </si>
  <si>
    <t>R3</t>
  </si>
  <si>
    <t>C_0</t>
  </si>
  <si>
    <t xml:space="preserve">Desviacion estandar </t>
  </si>
  <si>
    <t>Hora</t>
  </si>
  <si>
    <t>t [horas]</t>
  </si>
  <si>
    <t>Abs_t</t>
  </si>
  <si>
    <t>C_t [mg/L]</t>
  </si>
  <si>
    <t>%var</t>
  </si>
  <si>
    <t>*</t>
  </si>
  <si>
    <t>Tratamiento 3</t>
  </si>
  <si>
    <t>Tratamiento 4</t>
  </si>
  <si>
    <t>Tratamiento 1</t>
  </si>
  <si>
    <t>%remocion</t>
  </si>
  <si>
    <t>tratamientos</t>
  </si>
  <si>
    <t>NaOH (g)</t>
  </si>
  <si>
    <t>Tiempo [min]</t>
  </si>
  <si>
    <t>T1</t>
  </si>
  <si>
    <t>T2</t>
  </si>
  <si>
    <t>T3</t>
  </si>
  <si>
    <t>T4</t>
  </si>
  <si>
    <t>T5</t>
  </si>
  <si>
    <t>Cascara de arroz</t>
  </si>
  <si>
    <t>ml</t>
  </si>
  <si>
    <t>Solucion NaOh</t>
  </si>
  <si>
    <t>DISEÑO FACTORIAL</t>
  </si>
  <si>
    <t>Tratamiento</t>
  </si>
  <si>
    <t>Co</t>
  </si>
  <si>
    <t>Ce</t>
  </si>
  <si>
    <t>%R</t>
  </si>
  <si>
    <t>% Concentración (%W/V)</t>
  </si>
  <si>
    <t>%</t>
  </si>
  <si>
    <t>Realción (g/mL)</t>
  </si>
  <si>
    <t>Porcentaje de remoción</t>
  </si>
  <si>
    <t>Tratamiento 2</t>
  </si>
  <si>
    <t>Tratamiento 5</t>
  </si>
  <si>
    <t>27°C</t>
  </si>
  <si>
    <t>abs</t>
  </si>
  <si>
    <t>Tensoactivo</t>
  </si>
  <si>
    <t>Peso molecular</t>
  </si>
  <si>
    <t>densidad</t>
  </si>
  <si>
    <t>HLB</t>
  </si>
  <si>
    <t>Número de agregación</t>
  </si>
  <si>
    <t>g/mol</t>
  </si>
  <si>
    <t>g/cm^3</t>
  </si>
  <si>
    <t>mg/l</t>
  </si>
  <si>
    <t>Tergitol NP 10 (nonifenol)</t>
  </si>
  <si>
    <t>Solucion a preparar</t>
  </si>
  <si>
    <t>l</t>
  </si>
  <si>
    <t>Cambiar a gusto</t>
  </si>
  <si>
    <t>Tergitol NP 10</t>
  </si>
  <si>
    <t>CMC surf</t>
  </si>
  <si>
    <t>x_1</t>
  </si>
  <si>
    <t>mg</t>
  </si>
  <si>
    <t>Volumen</t>
  </si>
  <si>
    <t>cm^3</t>
  </si>
  <si>
    <t>Solucion madre</t>
  </si>
  <si>
    <t>Agua/ tween</t>
  </si>
  <si>
    <t>Puedes modificar</t>
  </si>
  <si>
    <t>Volumen [ml]</t>
  </si>
  <si>
    <t>Calculos para la solucion madre</t>
  </si>
  <si>
    <t>surfactante</t>
  </si>
  <si>
    <t>Calculos para la solucion patron</t>
  </si>
  <si>
    <t>Diseño factorial</t>
  </si>
  <si>
    <t>adsorcion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</si>
</sst>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164" fontId="0" fillId="0" borderId="0" xfId="0" applyNumberFormat="1" applyAlignment="1">
      <alignment horizontal="center"/>
    </xf>
    <xf numFmtId="0" fontId="0" fillId="8" borderId="0" xfId="0" applyFill="1"/>
    <xf numFmtId="0" fontId="2" fillId="0" borderId="0" xfId="0" applyFont="1"/>
    <xf numFmtId="0" fontId="0" fillId="9" borderId="0" xfId="0" applyFill="1"/>
    <xf numFmtId="0" fontId="1" fillId="0" borderId="0" xfId="0" applyFont="1"/>
    <xf numFmtId="0" fontId="0" fillId="10" borderId="1" xfId="0" applyFill="1" applyBorder="1"/>
    <xf numFmtId="0" fontId="0" fillId="10" borderId="2" xfId="0" applyFill="1" applyBorder="1"/>
    <xf numFmtId="0" fontId="0" fillId="8" borderId="2" xfId="0" applyFill="1" applyBorder="1"/>
    <xf numFmtId="0" fontId="0" fillId="0" borderId="3" xfId="0" applyBorder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64" fontId="0" fillId="2" borderId="0" xfId="0" applyNumberFormat="1" applyFill="1"/>
    <xf numFmtId="0" fontId="0" fillId="12" borderId="1" xfId="0" applyFill="1" applyBorder="1"/>
    <xf numFmtId="0" fontId="0" fillId="12" borderId="3" xfId="0" applyFill="1" applyBorder="1"/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14" borderId="25" xfId="0" applyFill="1" applyBorder="1" applyAlignment="1">
      <alignment vertical="center" wrapText="1"/>
    </xf>
    <xf numFmtId="0" fontId="0" fillId="10" borderId="0" xfId="0" applyFill="1"/>
    <xf numFmtId="0" fontId="0" fillId="2" borderId="0" xfId="0" applyFill="1"/>
    <xf numFmtId="0" fontId="4" fillId="10" borderId="0" xfId="0" applyFont="1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2" fontId="0" fillId="0" borderId="0" xfId="0" applyNumberFormat="1" applyAlignment="1">
      <alignment horizontal="right"/>
    </xf>
    <xf numFmtId="1" fontId="0" fillId="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5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13" borderId="0" xfId="0" applyFill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Análisis!$D$27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Análisis!$D$29:$D$35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Análisis!$F$29:$F$35</c:f>
              <c:numCache>
                <c:formatCode>0.0000</c:formatCode>
                <c:ptCount val="7"/>
                <c:pt idx="0">
                  <c:v>9.3322463768115931</c:v>
                </c:pt>
                <c:pt idx="1">
                  <c:v>9.2960144927536223</c:v>
                </c:pt>
                <c:pt idx="2">
                  <c:v>8.4916666666666671</c:v>
                </c:pt>
                <c:pt idx="3">
                  <c:v>8.3213768115942024</c:v>
                </c:pt>
                <c:pt idx="4">
                  <c:v>8.219927536231884</c:v>
                </c:pt>
                <c:pt idx="5">
                  <c:v>8.0423913043478255</c:v>
                </c:pt>
                <c:pt idx="6">
                  <c:v>7.9590579710144915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1-46D5-8ADC-A5AE1C9F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Análisis!$D$27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Análisis!$D$126:$D$132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Análisis!$F$126:$F$132</c:f>
              <c:numCache>
                <c:formatCode>0.0000</c:formatCode>
                <c:ptCount val="7"/>
                <c:pt idx="0">
                  <c:v>8.9880434782608685</c:v>
                </c:pt>
                <c:pt idx="1">
                  <c:v>8.4083333333333332</c:v>
                </c:pt>
                <c:pt idx="2">
                  <c:v>7.8213768115942024</c:v>
                </c:pt>
                <c:pt idx="3">
                  <c:v>7.6329710144927532</c:v>
                </c:pt>
                <c:pt idx="4">
                  <c:v>7.4300724637681155</c:v>
                </c:pt>
                <c:pt idx="5">
                  <c:v>7.1692028985507239</c:v>
                </c:pt>
                <c:pt idx="6">
                  <c:v>7.3829710144927532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52B-A48A-7B8F3D69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Análisis!$J$27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Análisis!$J$126:$J$132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Análisis!$L$126:$L$132</c:f>
              <c:numCache>
                <c:formatCode>0.0000</c:formatCode>
                <c:ptCount val="7"/>
                <c:pt idx="0">
                  <c:v>9.3648550724637687</c:v>
                </c:pt>
                <c:pt idx="1">
                  <c:v>8.4228260869565208</c:v>
                </c:pt>
                <c:pt idx="2">
                  <c:v>7.74891304347826</c:v>
                </c:pt>
                <c:pt idx="3">
                  <c:v>7.0713768115942024</c:v>
                </c:pt>
                <c:pt idx="4">
                  <c:v>6.4481884057971008</c:v>
                </c:pt>
                <c:pt idx="5">
                  <c:v>6.4373188405797093</c:v>
                </c:pt>
                <c:pt idx="6">
                  <c:v>6.3721014492753616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D-406A-984D-BFD2496E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Análisis!$P$126:$P$132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Análisis!$R$126:$R$132</c:f>
              <c:numCache>
                <c:formatCode>0.0000</c:formatCode>
                <c:ptCount val="7"/>
                <c:pt idx="0">
                  <c:v>8.9699275362318822</c:v>
                </c:pt>
                <c:pt idx="1">
                  <c:v>8.7960144927536223</c:v>
                </c:pt>
                <c:pt idx="2">
                  <c:v>8.3829710144927532</c:v>
                </c:pt>
                <c:pt idx="3">
                  <c:v>8.056884057971013</c:v>
                </c:pt>
                <c:pt idx="4">
                  <c:v>8.0786231884057962</c:v>
                </c:pt>
                <c:pt idx="5">
                  <c:v>8.0351449275362317</c:v>
                </c:pt>
                <c:pt idx="6">
                  <c:v>7.9155797101449261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1-4F41-8F6E-2D821F49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Análisis!$D$156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Análisis!$D$158:$D$164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Análisis!$F$158:$F$164</c:f>
              <c:numCache>
                <c:formatCode>0.0000</c:formatCode>
                <c:ptCount val="7"/>
                <c:pt idx="0">
                  <c:v>9.1909420289855071</c:v>
                </c:pt>
                <c:pt idx="1">
                  <c:v>7.5423913043478255</c:v>
                </c:pt>
                <c:pt idx="2">
                  <c:v>7.0134057971014485</c:v>
                </c:pt>
                <c:pt idx="3">
                  <c:v>6.8829710144927532</c:v>
                </c:pt>
                <c:pt idx="4">
                  <c:v>6.2815217391304348</c:v>
                </c:pt>
                <c:pt idx="5">
                  <c:v>5.9554347826086946</c:v>
                </c:pt>
                <c:pt idx="6">
                  <c:v>5.777898550724637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5-4000-B066-4D817C5F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Análisis!$J$156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Análisis!$J$158:$J$164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Análisis!$L$158:$L$164</c:f>
              <c:numCache>
                <c:formatCode>0.0000</c:formatCode>
                <c:ptCount val="7"/>
                <c:pt idx="0">
                  <c:v>9.1329710144927532</c:v>
                </c:pt>
                <c:pt idx="1">
                  <c:v>9.1293478260869545</c:v>
                </c:pt>
                <c:pt idx="2">
                  <c:v>8.806884057971013</c:v>
                </c:pt>
                <c:pt idx="3">
                  <c:v>8.5894927536231869</c:v>
                </c:pt>
                <c:pt idx="4">
                  <c:v>7.8249999999999993</c:v>
                </c:pt>
                <c:pt idx="5">
                  <c:v>8.2706521739130441</c:v>
                </c:pt>
                <c:pt idx="6">
                  <c:v>7.9264492753623177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C-4DDC-96D8-D2983078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Análisis!$P$156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Análisis!$P$158:$P$164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Análisis!$R$158:$R$164</c:f>
              <c:numCache>
                <c:formatCode>0.0000</c:formatCode>
                <c:ptCount val="7"/>
                <c:pt idx="0">
                  <c:v>8.7307971014492747</c:v>
                </c:pt>
                <c:pt idx="1">
                  <c:v>7.5025362318840569</c:v>
                </c:pt>
                <c:pt idx="2">
                  <c:v>7.3177536231884046</c:v>
                </c:pt>
                <c:pt idx="3">
                  <c:v>7.2307971014492738</c:v>
                </c:pt>
                <c:pt idx="4">
                  <c:v>6.99891304347826</c:v>
                </c:pt>
                <c:pt idx="5">
                  <c:v>6.9807971014492747</c:v>
                </c:pt>
                <c:pt idx="6">
                  <c:v>6.9771739130434778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3-42EF-BABB-14610AF2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Análisis!$AA$27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1.9999869103155595E-2"/>
                  <c:y val="0.26011292397121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Análisis!$AC$29:$AC$35</c:f>
                <c:numCache>
                  <c:formatCode>General</c:formatCode>
                  <c:ptCount val="7"/>
                  <c:pt idx="0">
                    <c:v>7.9462725360366221E-2</c:v>
                  </c:pt>
                  <c:pt idx="1">
                    <c:v>0.25151817959142853</c:v>
                  </c:pt>
                  <c:pt idx="2">
                    <c:v>0.15947517720042559</c:v>
                  </c:pt>
                  <c:pt idx="3">
                    <c:v>0.1395907491909093</c:v>
                  </c:pt>
                  <c:pt idx="4">
                    <c:v>0.11169375696123582</c:v>
                  </c:pt>
                  <c:pt idx="5">
                    <c:v>0.13115408215042443</c:v>
                  </c:pt>
                  <c:pt idx="6">
                    <c:v>6.1736125213198455E-2</c:v>
                  </c:pt>
                </c:numCache>
              </c:numRef>
            </c:plus>
            <c:minus>
              <c:numRef>
                <c:f>Análisis!$AC$29:$AC$35</c:f>
                <c:numCache>
                  <c:formatCode>General</c:formatCode>
                  <c:ptCount val="7"/>
                  <c:pt idx="0">
                    <c:v>7.9462725360366221E-2</c:v>
                  </c:pt>
                  <c:pt idx="1">
                    <c:v>0.25151817959142853</c:v>
                  </c:pt>
                  <c:pt idx="2">
                    <c:v>0.15947517720042559</c:v>
                  </c:pt>
                  <c:pt idx="3">
                    <c:v>0.1395907491909093</c:v>
                  </c:pt>
                  <c:pt idx="4">
                    <c:v>0.11169375696123582</c:v>
                  </c:pt>
                  <c:pt idx="5">
                    <c:v>0.13115408215042443</c:v>
                  </c:pt>
                  <c:pt idx="6">
                    <c:v>6.1736125213198455E-2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Análisis!$AA$29:$AA$35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Análisis!$AB$29:$AB$35</c:f>
              <c:numCache>
                <c:formatCode>0.0000</c:formatCode>
                <c:ptCount val="7"/>
                <c:pt idx="0">
                  <c:v>9.245289855072464</c:v>
                </c:pt>
                <c:pt idx="1">
                  <c:v>9.0967391304347824</c:v>
                </c:pt>
                <c:pt idx="2">
                  <c:v>8.4868357487922701</c:v>
                </c:pt>
                <c:pt idx="3">
                  <c:v>8.3479468599033808</c:v>
                </c:pt>
                <c:pt idx="4">
                  <c:v>8.1824879227053131</c:v>
                </c:pt>
                <c:pt idx="5">
                  <c:v>8.0037439613526562</c:v>
                </c:pt>
                <c:pt idx="6">
                  <c:v>7.9638888888888886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BA-4CEA-9897-3E11684D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  <c:majorUnit val="0.5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Análisis!$AC$62:$AC$68</c:f>
                <c:numCache>
                  <c:formatCode>General</c:formatCode>
                  <c:ptCount val="7"/>
                  <c:pt idx="0">
                    <c:v>8.7107357102689451E-2</c:v>
                  </c:pt>
                  <c:pt idx="1">
                    <c:v>0.18958660075291545</c:v>
                  </c:pt>
                  <c:pt idx="2">
                    <c:v>9.2231319285202257E-2</c:v>
                  </c:pt>
                  <c:pt idx="3">
                    <c:v>4.0991697460088634E-2</c:v>
                  </c:pt>
                  <c:pt idx="4">
                    <c:v>0.29462782549439437</c:v>
                  </c:pt>
                  <c:pt idx="5">
                    <c:v>0.22545433603049378</c:v>
                  </c:pt>
                  <c:pt idx="6">
                    <c:v>0.39454508805336364</c:v>
                  </c:pt>
                </c:numCache>
              </c:numRef>
            </c:plus>
            <c:minus>
              <c:numRef>
                <c:f>Análisis!$AC$62:$AC$68</c:f>
                <c:numCache>
                  <c:formatCode>General</c:formatCode>
                  <c:ptCount val="7"/>
                  <c:pt idx="0">
                    <c:v>8.7107357102689451E-2</c:v>
                  </c:pt>
                  <c:pt idx="1">
                    <c:v>0.18958660075291545</c:v>
                  </c:pt>
                  <c:pt idx="2">
                    <c:v>9.2231319285202257E-2</c:v>
                  </c:pt>
                  <c:pt idx="3">
                    <c:v>4.0991697460088634E-2</c:v>
                  </c:pt>
                  <c:pt idx="4">
                    <c:v>0.29462782549439437</c:v>
                  </c:pt>
                  <c:pt idx="5">
                    <c:v>0.22545433603049378</c:v>
                  </c:pt>
                  <c:pt idx="6">
                    <c:v>0.39454508805336364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Análisis!$AA$62:$AA$68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Análisis!$AB$62:$AB$68</c:f>
              <c:numCache>
                <c:formatCode>0.0000</c:formatCode>
                <c:ptCount val="7"/>
                <c:pt idx="0">
                  <c:v>9.2126811594202884</c:v>
                </c:pt>
                <c:pt idx="1">
                  <c:v>8.3394927536231869</c:v>
                </c:pt>
                <c:pt idx="2">
                  <c:v>7.6800724637681164</c:v>
                </c:pt>
                <c:pt idx="3">
                  <c:v>7.1583333333333323</c:v>
                </c:pt>
                <c:pt idx="4">
                  <c:v>6.678260869565217</c:v>
                </c:pt>
                <c:pt idx="5">
                  <c:v>6.4192028985507239</c:v>
                </c:pt>
                <c:pt idx="6">
                  <c:v>6.1619565217391292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D-455C-9B5F-4D9583E3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  <c:majorUnit val="0.5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Análisis!$AC$94:$AC$100</c:f>
                <c:numCache>
                  <c:formatCode>General</c:formatCode>
                  <c:ptCount val="7"/>
                  <c:pt idx="0">
                    <c:v>4.3553678551344101E-2</c:v>
                  </c:pt>
                  <c:pt idx="1">
                    <c:v>6.6611508372644512E-2</c:v>
                  </c:pt>
                  <c:pt idx="2">
                    <c:v>5.8925565098879376E-2</c:v>
                  </c:pt>
                  <c:pt idx="3">
                    <c:v>5.1239621825112366E-2</c:v>
                  </c:pt>
                  <c:pt idx="4">
                    <c:v>3.586773527757834E-2</c:v>
                  </c:pt>
                  <c:pt idx="5">
                    <c:v>5.1239621825109223E-3</c:v>
                  </c:pt>
                  <c:pt idx="6">
                    <c:v>0.11785113019775813</c:v>
                  </c:pt>
                </c:numCache>
              </c:numRef>
            </c:plus>
            <c:minus>
              <c:numRef>
                <c:f>Análisis!$AC$94:$AC$100</c:f>
                <c:numCache>
                  <c:formatCode>General</c:formatCode>
                  <c:ptCount val="7"/>
                  <c:pt idx="0">
                    <c:v>4.3553678551344101E-2</c:v>
                  </c:pt>
                  <c:pt idx="1">
                    <c:v>6.6611508372644512E-2</c:v>
                  </c:pt>
                  <c:pt idx="2">
                    <c:v>5.8925565098879376E-2</c:v>
                  </c:pt>
                  <c:pt idx="3">
                    <c:v>5.1239621825112366E-2</c:v>
                  </c:pt>
                  <c:pt idx="4">
                    <c:v>3.586773527757834E-2</c:v>
                  </c:pt>
                  <c:pt idx="5">
                    <c:v>5.1239621825109223E-3</c:v>
                  </c:pt>
                  <c:pt idx="6">
                    <c:v>0.11785113019775813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Análisis!$AA$94:$AA$100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Análisis!$AB$94:$AB$100</c:f>
              <c:numCache>
                <c:formatCode>0.0000</c:formatCode>
                <c:ptCount val="7"/>
                <c:pt idx="0">
                  <c:v>9.1782608695652179</c:v>
                </c:pt>
                <c:pt idx="1">
                  <c:v>8.5134057971014485</c:v>
                </c:pt>
                <c:pt idx="2">
                  <c:v>7.9427536231884046</c:v>
                </c:pt>
                <c:pt idx="3">
                  <c:v>7.5677536231884055</c:v>
                </c:pt>
                <c:pt idx="4">
                  <c:v>7.33586956521739</c:v>
                </c:pt>
                <c:pt idx="5">
                  <c:v>7.1329710144927532</c:v>
                </c:pt>
                <c:pt idx="6">
                  <c:v>6.890217391304347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6-46CF-9FC5-F47E1455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  <c:majorUnit val="0.5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Análisis!$AC$126:$AC$133</c:f>
                <c:numCache>
                  <c:formatCode>General</c:formatCode>
                  <c:ptCount val="8"/>
                  <c:pt idx="0">
                    <c:v>1.2809905456278563E-2</c:v>
                  </c:pt>
                  <c:pt idx="1">
                    <c:v>0.27413197676434942</c:v>
                  </c:pt>
                  <c:pt idx="2">
                    <c:v>0.39710706914461913</c:v>
                  </c:pt>
                  <c:pt idx="3">
                    <c:v>0.2997517876769053</c:v>
                  </c:pt>
                  <c:pt idx="4">
                    <c:v>0.45859461533475332</c:v>
                  </c:pt>
                  <c:pt idx="5">
                    <c:v>0.6123134808100904</c:v>
                  </c:pt>
                  <c:pt idx="6">
                    <c:v>0.37661122041457351</c:v>
                  </c:pt>
                </c:numCache>
              </c:numRef>
            </c:plus>
            <c:minus>
              <c:numRef>
                <c:f>Análisis!$AC$126:$AC$132</c:f>
                <c:numCache>
                  <c:formatCode>General</c:formatCode>
                  <c:ptCount val="7"/>
                  <c:pt idx="0">
                    <c:v>1.2809905456278563E-2</c:v>
                  </c:pt>
                  <c:pt idx="1">
                    <c:v>0.27413197676434942</c:v>
                  </c:pt>
                  <c:pt idx="2">
                    <c:v>0.39710706914461913</c:v>
                  </c:pt>
                  <c:pt idx="3">
                    <c:v>0.2997517876769053</c:v>
                  </c:pt>
                  <c:pt idx="4">
                    <c:v>0.45859461533475332</c:v>
                  </c:pt>
                  <c:pt idx="5">
                    <c:v>0.6123134808100904</c:v>
                  </c:pt>
                  <c:pt idx="6">
                    <c:v>0.37661122041457351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Análisis!$AA$126:$AA$132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Análisis!$AB$126:$AB$132</c:f>
              <c:numCache>
                <c:formatCode>0.0000</c:formatCode>
                <c:ptCount val="7"/>
                <c:pt idx="0">
                  <c:v>8.9789855072463745</c:v>
                </c:pt>
                <c:pt idx="1">
                  <c:v>8.6021739130434778</c:v>
                </c:pt>
                <c:pt idx="2">
                  <c:v>8.1021739130434778</c:v>
                </c:pt>
                <c:pt idx="3">
                  <c:v>7.8449275362318831</c:v>
                </c:pt>
                <c:pt idx="4">
                  <c:v>7.7543478260869563</c:v>
                </c:pt>
                <c:pt idx="5">
                  <c:v>7.6021739130434778</c:v>
                </c:pt>
                <c:pt idx="6">
                  <c:v>7.6492753623188392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D-49CF-A52F-C35BE2D9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  <c:majorUnit val="0.5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Análisis!$J$27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Análisis!$J$29:$J$35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Análisis!$L$29:$L$35</c:f>
              <c:numCache>
                <c:formatCode>0.0000</c:formatCode>
                <c:ptCount val="7"/>
                <c:pt idx="0">
                  <c:v>9.1764492753623195</c:v>
                </c:pt>
                <c:pt idx="1">
                  <c:v>8.8141304347826086</c:v>
                </c:pt>
                <c:pt idx="2">
                  <c:v>8.3249999999999993</c:v>
                </c:pt>
                <c:pt idx="3">
                  <c:v>8.2235507246376791</c:v>
                </c:pt>
                <c:pt idx="4">
                  <c:v>8.056884057971013</c:v>
                </c:pt>
                <c:pt idx="5">
                  <c:v>7.8576086956521731</c:v>
                </c:pt>
                <c:pt idx="6">
                  <c:v>7.9047101449275363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0-4A4A-9C52-E1F25985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Análisis!$AC$158:$AC$164</c:f>
                <c:numCache>
                  <c:formatCode>General</c:formatCode>
                  <c:ptCount val="7"/>
                  <c:pt idx="0">
                    <c:v>0.25061186763311477</c:v>
                  </c:pt>
                  <c:pt idx="1">
                    <c:v>0.92794893822562774</c:v>
                  </c:pt>
                  <c:pt idx="2">
                    <c:v>0.95974834577017298</c:v>
                  </c:pt>
                  <c:pt idx="3">
                    <c:v>0.90178095161080551</c:v>
                  </c:pt>
                  <c:pt idx="4">
                    <c:v>0.77237675231134872</c:v>
                  </c:pt>
                  <c:pt idx="5">
                    <c:v>1.160123956154169</c:v>
                  </c:pt>
                  <c:pt idx="6">
                    <c:v>1.0766967481229874</c:v>
                  </c:pt>
                </c:numCache>
              </c:numRef>
            </c:plus>
            <c:minus>
              <c:numRef>
                <c:f>Análisis!$AC$158:$AC$164</c:f>
                <c:numCache>
                  <c:formatCode>General</c:formatCode>
                  <c:ptCount val="7"/>
                  <c:pt idx="0">
                    <c:v>0.25061186763311477</c:v>
                  </c:pt>
                  <c:pt idx="1">
                    <c:v>0.92794893822562774</c:v>
                  </c:pt>
                  <c:pt idx="2">
                    <c:v>0.95974834577017298</c:v>
                  </c:pt>
                  <c:pt idx="3">
                    <c:v>0.90178095161080551</c:v>
                  </c:pt>
                  <c:pt idx="4">
                    <c:v>0.77237675231134872</c:v>
                  </c:pt>
                  <c:pt idx="5">
                    <c:v>1.160123956154169</c:v>
                  </c:pt>
                  <c:pt idx="6">
                    <c:v>1.0766967481229874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Análisis!$AA$158:$AA$164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Análisis!$AB$158:$AB$164</c:f>
              <c:numCache>
                <c:formatCode>0.0000</c:formatCode>
                <c:ptCount val="7"/>
                <c:pt idx="0">
                  <c:v>9.0182367149758438</c:v>
                </c:pt>
                <c:pt idx="1">
                  <c:v>8.0580917874396132</c:v>
                </c:pt>
                <c:pt idx="2">
                  <c:v>7.7126811594202884</c:v>
                </c:pt>
                <c:pt idx="3">
                  <c:v>7.5677536231884046</c:v>
                </c:pt>
                <c:pt idx="4">
                  <c:v>7.0351449275362308</c:v>
                </c:pt>
                <c:pt idx="5">
                  <c:v>7.0689613526570048</c:v>
                </c:pt>
                <c:pt idx="6">
                  <c:v>6.8938405797101439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8-488B-B4E5-314F4E8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  <c:max val="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  <c:majorUnit val="1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remoción en adsorción</a:t>
            </a:r>
          </a:p>
        </c:rich>
      </c:tx>
      <c:layout>
        <c:manualLayout>
          <c:xMode val="edge"/>
          <c:yMode val="edge"/>
          <c:x val="0.19636986293890182"/>
          <c:y val="3.75440014958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Análisis!$Z$2</c:f>
              <c:strCache>
                <c:ptCount val="1"/>
                <c:pt idx="0">
                  <c:v>Porcentaje de remoción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3-414A-A304-2C22F9CA97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43-414A-A304-2C22F9CA97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3-414A-A304-2C22F9CA97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43-414A-A304-2C22F9CA97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3-414A-A304-2C22F9CA97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3A7409E-7173-4157-83E7-9E7AA8AFE0B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543-414A-A304-2C22F9CA97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5E015F-6322-488E-A62D-69DB21BFC54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43-414A-A304-2C22F9CA97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44CE28-B5FE-430C-8D7E-4BDB9BCF9A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43-414A-A304-2C22F9CA97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3A13F4-027E-4BFD-931A-0CEBC5ACAD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43-414A-A304-2C22F9CA97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78F871-939E-40ED-B544-CC1650E35EF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43-414A-A304-2C22F9CA97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Análisis!$Y$3:$Y$7</c:f>
              <c:strCache>
                <c:ptCount val="5"/>
                <c:pt idx="0">
                  <c:v>Tratamiento 1</c:v>
                </c:pt>
                <c:pt idx="1">
                  <c:v>Tratamiento 2</c:v>
                </c:pt>
                <c:pt idx="2">
                  <c:v>Tratamiento 3</c:v>
                </c:pt>
                <c:pt idx="3">
                  <c:v>Tratamiento 4</c:v>
                </c:pt>
                <c:pt idx="4">
                  <c:v>Tratamiento 5</c:v>
                </c:pt>
              </c:strCache>
            </c:strRef>
          </c:cat>
          <c:val>
            <c:numRef>
              <c:f>Análisis!$Z$3:$Z$7</c:f>
              <c:numCache>
                <c:formatCode>0.00</c:formatCode>
                <c:ptCount val="5"/>
                <c:pt idx="0">
                  <c:v>13.860041018406033</c:v>
                </c:pt>
                <c:pt idx="1">
                  <c:v>33.114405946434886</c:v>
                </c:pt>
                <c:pt idx="2">
                  <c:v>24.928943628612043</c:v>
                </c:pt>
                <c:pt idx="3">
                  <c:v>25.05231571050658</c:v>
                </c:pt>
                <c:pt idx="4">
                  <c:v>23.556668586198114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Análisis!$Z$3:$Z$7</c15:f>
                <c15:dlblRangeCache>
                  <c:ptCount val="5"/>
                  <c:pt idx="0">
                    <c:v>13.86</c:v>
                  </c:pt>
                  <c:pt idx="1">
                    <c:v>33.11</c:v>
                  </c:pt>
                  <c:pt idx="2">
                    <c:v>24.93</c:v>
                  </c:pt>
                  <c:pt idx="3">
                    <c:v>25.05</c:v>
                  </c:pt>
                  <c:pt idx="4">
                    <c:v>23.56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543-414A-A304-2C22F9CA9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Análisis!$P$29:$P$35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Análisis!$R$29:$R$35</c:f>
              <c:numCache>
                <c:formatCode>0.0000</c:formatCode>
                <c:ptCount val="7"/>
                <c:pt idx="0">
                  <c:v>9.2271739130434778</c:v>
                </c:pt>
                <c:pt idx="1">
                  <c:v>9.1800724637681146</c:v>
                </c:pt>
                <c:pt idx="2">
                  <c:v>8.6438405797101439</c:v>
                </c:pt>
                <c:pt idx="3">
                  <c:v>8.4989130434782592</c:v>
                </c:pt>
                <c:pt idx="4">
                  <c:v>8.2706521739130441</c:v>
                </c:pt>
                <c:pt idx="5">
                  <c:v>8.11123188405797</c:v>
                </c:pt>
                <c:pt idx="6">
                  <c:v>8.0278985507246379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3-4F75-B6C5-BF9408D7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Análisis!$D$60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Análisis!$D$62:$D$68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Análisis!$F$62:$F$68</c:f>
              <c:numCache>
                <c:formatCode>0.0000</c:formatCode>
                <c:ptCount val="7"/>
                <c:pt idx="0">
                  <c:v>9.1510869565217394</c:v>
                </c:pt>
                <c:pt idx="1">
                  <c:v>8.2054347826086946</c:v>
                </c:pt>
                <c:pt idx="2">
                  <c:v>7.6148550724637678</c:v>
                </c:pt>
                <c:pt idx="3">
                  <c:v>7.1873188405797084</c:v>
                </c:pt>
                <c:pt idx="4">
                  <c:v>6.469927536231884</c:v>
                </c:pt>
                <c:pt idx="5">
                  <c:v>6.2597826086956516</c:v>
                </c:pt>
                <c:pt idx="6">
                  <c:v>5.8829710144927532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5-408F-B85C-5993890E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Análisis!$J$27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Análisis!$J$62:$J$68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Análisis!$L$62:$L$68</c:f>
              <c:numCache>
                <c:formatCode>0.0000</c:formatCode>
                <c:ptCount val="7"/>
                <c:pt idx="0">
                  <c:v>9.2525362318840578</c:v>
                </c:pt>
                <c:pt idx="1">
                  <c:v>9.2778985507246379</c:v>
                </c:pt>
                <c:pt idx="2">
                  <c:v>9.1945652173913039</c:v>
                </c:pt>
                <c:pt idx="3">
                  <c:v>9.0387681159420286</c:v>
                </c:pt>
                <c:pt idx="4">
                  <c:v>9.0025362318840578</c:v>
                </c:pt>
                <c:pt idx="5">
                  <c:v>8.7670289855072472</c:v>
                </c:pt>
                <c:pt idx="6">
                  <c:v>8.8648550724637669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C-48F2-8B07-8346595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Análisis!$P$62:$P$68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Análisis!$R$62:$R$68</c:f>
              <c:numCache>
                <c:formatCode>0.0000</c:formatCode>
                <c:ptCount val="7"/>
                <c:pt idx="0">
                  <c:v>9.2742753623188392</c:v>
                </c:pt>
                <c:pt idx="1">
                  <c:v>8.4735507246376809</c:v>
                </c:pt>
                <c:pt idx="2">
                  <c:v>7.745289855072464</c:v>
                </c:pt>
                <c:pt idx="3">
                  <c:v>7.1293478260869563</c:v>
                </c:pt>
                <c:pt idx="4">
                  <c:v>6.8865942028985501</c:v>
                </c:pt>
                <c:pt idx="5">
                  <c:v>6.5786231884057971</c:v>
                </c:pt>
                <c:pt idx="6">
                  <c:v>6.4409420289855071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C-4B75-BCB1-C22B3972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Análisis!$D$27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Análisis!$D$94:$D$100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Análisis!$F$94:$F$100</c:f>
              <c:numCache>
                <c:formatCode>0.0000</c:formatCode>
                <c:ptCount val="7"/>
                <c:pt idx="0">
                  <c:v>9.1474637681159425</c:v>
                </c:pt>
                <c:pt idx="1">
                  <c:v>8.4663043478260871</c:v>
                </c:pt>
                <c:pt idx="2">
                  <c:v>7.9010869565217376</c:v>
                </c:pt>
                <c:pt idx="3">
                  <c:v>7.5315217391304339</c:v>
                </c:pt>
                <c:pt idx="4">
                  <c:v>7.3105072463768108</c:v>
                </c:pt>
                <c:pt idx="5">
                  <c:v>7.1365942028985501</c:v>
                </c:pt>
                <c:pt idx="6">
                  <c:v>6.8068840579710139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A-44D7-94EB-CCBE6B38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Análisis!$J$27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Análisis!$J$94:$J$100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Análisis!$L$94:$L$100</c:f>
              <c:numCache>
                <c:formatCode>0.0000</c:formatCode>
                <c:ptCount val="7"/>
                <c:pt idx="0">
                  <c:v>9.2054347826086964</c:v>
                </c:pt>
                <c:pt idx="1">
                  <c:v>8.2054347826086946</c:v>
                </c:pt>
                <c:pt idx="2">
                  <c:v>7.4590579710144924</c:v>
                </c:pt>
                <c:pt idx="3">
                  <c:v>6.86123188405797</c:v>
                </c:pt>
                <c:pt idx="4">
                  <c:v>6.9300724637681155</c:v>
                </c:pt>
                <c:pt idx="5">
                  <c:v>6.3938405797101439</c:v>
                </c:pt>
                <c:pt idx="6">
                  <c:v>6.2851449275362308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3-4BC0-908C-0198B264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Análisis!$P$27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Análisis!$P$94:$P$100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Análisis!$R$94:$R$100</c:f>
              <c:numCache>
                <c:formatCode>0.0000</c:formatCode>
                <c:ptCount val="7"/>
                <c:pt idx="0">
                  <c:v>9.2090579710144915</c:v>
                </c:pt>
                <c:pt idx="1">
                  <c:v>8.5605072463768099</c:v>
                </c:pt>
                <c:pt idx="2">
                  <c:v>7.9844202898550716</c:v>
                </c:pt>
                <c:pt idx="3">
                  <c:v>7.6039855072463762</c:v>
                </c:pt>
                <c:pt idx="4">
                  <c:v>7.36123188405797</c:v>
                </c:pt>
                <c:pt idx="5">
                  <c:v>7.1293478260869563</c:v>
                </c:pt>
                <c:pt idx="6">
                  <c:v>6.9735507246376809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E-440C-B9C1-D057F0DA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89216"/>
        <c:axId val="259847376"/>
      </c:scatterChart>
      <c:valAx>
        <c:axId val="20965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847376"/>
        <c:crosses val="autoZero"/>
        <c:crossBetween val="midCat"/>
      </c:valAx>
      <c:valAx>
        <c:axId val="25984737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Concentración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589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456127</xdr:colOff>
      <xdr:row>38</xdr:row>
      <xdr:rowOff>13415</xdr:rowOff>
    </xdr:from>
    <xdr:to>
      <xdr:col>3</xdr:col>
      <xdr:colOff>810654</xdr:colOff>
      <xdr:row>52</xdr:row>
      <xdr:rowOff>165279</xdr:rowOff>
    </xdr:to>
    <xdr:pic>
      <xdr:nvPicPr>
        <xdr:cNvPr id="2" name="Imagen 1" descr="Solubility &amp; Concentration - ppt download">
          <a:extLst>
            <a:ext uri="{FF2B5EF4-FFF2-40B4-BE49-F238E27FC236}">
              <a16:creationId xmlns:a16="http://schemas.microsoft.com/office/drawing/2014/main" id="{C3F28E03-4B19-4771-849C-D3A923F17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810" y="7217535"/>
          <a:ext cx="37084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791514</xdr:colOff>
      <xdr:row>20</xdr:row>
      <xdr:rowOff>13415</xdr:rowOff>
    </xdr:from>
    <xdr:to>
      <xdr:col>7</xdr:col>
      <xdr:colOff>950219</xdr:colOff>
      <xdr:row>42</xdr:row>
      <xdr:rowOff>120068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C20DB1F-265B-4280-9529-5E41BFBFDE6A}"/>
            </a:ext>
          </a:extLst>
        </xdr:cNvPr>
        <xdr:cNvSpPr txBox="1"/>
      </xdr:nvSpPr>
      <xdr:spPr>
        <a:xfrm>
          <a:off x="6238204" y="3836830"/>
          <a:ext cx="2600325" cy="423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%p/p</a:t>
          </a:r>
        </a:p>
        <a:p>
          <a:pPr lvl="1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 = (x / x + 30) · 100</a:t>
          </a:r>
        </a:p>
        <a:p>
          <a:pPr lvl="1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0.5· (x + 30) = x · 100 </a:t>
          </a:r>
        </a:p>
        <a:p>
          <a:pPr lvl="1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+ 15 = 100x</a:t>
          </a:r>
        </a:p>
        <a:p>
          <a:pPr lvl="1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= 100x - 0.5x</a:t>
          </a:r>
        </a:p>
        <a:p>
          <a:pPr lvl="1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= 99.5x</a:t>
          </a:r>
        </a:p>
        <a:p>
          <a:pPr lvl="1"/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 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15 / 99.5 = 0.1507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gramos</a:t>
          </a:r>
        </a:p>
        <a:p>
          <a:pPr lvl="1"/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%p/p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4.5 = (x / x + 30) · 100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4.5· (x + 30) = x · 100 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4.5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+ 135 = 100x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135 = 100x - 4.5x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135 = 95.5x</a:t>
          </a:r>
          <a:endParaRPr lang="es-MX">
            <a:effectLst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 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135/ 95.5 = 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1.4136 gramos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%p/p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 = (x / x + 30) · 100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2.5· (x + 30) = x · 100 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+ 75 = 100x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100x - 2.5x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 = 97.5x</a:t>
          </a:r>
          <a:endParaRPr lang="es-MX">
            <a:effectLst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 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75 / 97.5 = 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0.7692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gramos</a:t>
          </a:r>
          <a:endParaRPr lang="es-MX">
            <a:effectLst/>
          </a:endParaRP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314810</xdr:colOff>
      <xdr:row>35</xdr:row>
      <xdr:rowOff>166290</xdr:rowOff>
    </xdr:from>
    <xdr:to>
      <xdr:col>7</xdr:col>
      <xdr:colOff>47625</xdr:colOff>
      <xdr:row>51</xdr:row>
      <xdr:rowOff>126999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5C847D-058F-46BD-9455-95374689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8072</xdr:colOff>
      <xdr:row>51</xdr:row>
      <xdr:rowOff>154438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92F8AA-43DF-4E3C-B884-38099E28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16144</xdr:colOff>
      <xdr:row>36</xdr:row>
      <xdr:rowOff>8072</xdr:rowOff>
    </xdr:from>
    <xdr:to>
      <xdr:col>19</xdr:col>
      <xdr:colOff>484322</xdr:colOff>
      <xdr:row>51</xdr:row>
      <xdr:rowOff>162510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A6F9F3-DA8E-4C21-A121-E9E37314C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314810</xdr:colOff>
      <xdr:row>68</xdr:row>
      <xdr:rowOff>166290</xdr:rowOff>
    </xdr:from>
    <xdr:to>
      <xdr:col>7</xdr:col>
      <xdr:colOff>47625</xdr:colOff>
      <xdr:row>84</xdr:row>
      <xdr:rowOff>126999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665DF6-D8E3-4B95-8001-C9E27BBA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13</xdr:col>
      <xdr:colOff>8072</xdr:colOff>
      <xdr:row>84</xdr:row>
      <xdr:rowOff>154438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8901E8-D002-444E-9CAF-448DFF76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16144</xdr:colOff>
      <xdr:row>69</xdr:row>
      <xdr:rowOff>8072</xdr:rowOff>
    </xdr:from>
    <xdr:to>
      <xdr:col>19</xdr:col>
      <xdr:colOff>484322</xdr:colOff>
      <xdr:row>84</xdr:row>
      <xdr:rowOff>162510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A0A48F-37EB-46EB-84D6-8297D2B0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314810</xdr:colOff>
      <xdr:row>100</xdr:row>
      <xdr:rowOff>166290</xdr:rowOff>
    </xdr:from>
    <xdr:to>
      <xdr:col>7</xdr:col>
      <xdr:colOff>47625</xdr:colOff>
      <xdr:row>116</xdr:row>
      <xdr:rowOff>126999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A5B8A1-8AEC-4F78-91B0-952FAA124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13</xdr:col>
      <xdr:colOff>8072</xdr:colOff>
      <xdr:row>116</xdr:row>
      <xdr:rowOff>154438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385127-7989-418F-B50F-1F6D2A48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16144</xdr:colOff>
      <xdr:row>101</xdr:row>
      <xdr:rowOff>8072</xdr:rowOff>
    </xdr:from>
    <xdr:to>
      <xdr:col>19</xdr:col>
      <xdr:colOff>484322</xdr:colOff>
      <xdr:row>116</xdr:row>
      <xdr:rowOff>162510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6EA54E-5791-46BB-B3D1-7EBF10D4D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314810</xdr:colOff>
      <xdr:row>132</xdr:row>
      <xdr:rowOff>166290</xdr:rowOff>
    </xdr:from>
    <xdr:to>
      <xdr:col>7</xdr:col>
      <xdr:colOff>47625</xdr:colOff>
      <xdr:row>148</xdr:row>
      <xdr:rowOff>126999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6320298-582B-4E68-8A89-CD0C2EE0A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133</xdr:row>
      <xdr:rowOff>0</xdr:rowOff>
    </xdr:from>
    <xdr:to>
      <xdr:col>13</xdr:col>
      <xdr:colOff>8072</xdr:colOff>
      <xdr:row>148</xdr:row>
      <xdr:rowOff>154438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68ACEAA-C690-4F42-9A9E-82010043E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16144</xdr:colOff>
      <xdr:row>133</xdr:row>
      <xdr:rowOff>8072</xdr:rowOff>
    </xdr:from>
    <xdr:to>
      <xdr:col>19</xdr:col>
      <xdr:colOff>484322</xdr:colOff>
      <xdr:row>148</xdr:row>
      <xdr:rowOff>162510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3FDCE7A-2D60-4971-BB69-03A32C5B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314810</xdr:colOff>
      <xdr:row>164</xdr:row>
      <xdr:rowOff>166290</xdr:rowOff>
    </xdr:from>
    <xdr:to>
      <xdr:col>7</xdr:col>
      <xdr:colOff>47625</xdr:colOff>
      <xdr:row>180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8B96401-8CA3-466F-854B-5CF33434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59531</xdr:colOff>
      <xdr:row>165</xdr:row>
      <xdr:rowOff>11906</xdr:rowOff>
    </xdr:from>
    <xdr:to>
      <xdr:col>13</xdr:col>
      <xdr:colOff>67603</xdr:colOff>
      <xdr:row>180</xdr:row>
      <xdr:rowOff>166344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E1A44F4-8F27-44D0-A67B-12DCD484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19</xdr:col>
      <xdr:colOff>317634</xdr:colOff>
      <xdr:row>180</xdr:row>
      <xdr:rowOff>154438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A383FC3-F881-4266-86BE-FC5B5ECF0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726281</xdr:colOff>
      <xdr:row>35</xdr:row>
      <xdr:rowOff>178593</xdr:rowOff>
    </xdr:from>
    <xdr:to>
      <xdr:col>30</xdr:col>
      <xdr:colOff>750093</xdr:colOff>
      <xdr:row>51</xdr:row>
      <xdr:rowOff>142531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868AA99-0FA7-416C-836E-8C9B2F893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69</xdr:row>
      <xdr:rowOff>0</xdr:rowOff>
    </xdr:from>
    <xdr:to>
      <xdr:col>29</xdr:col>
      <xdr:colOff>468178</xdr:colOff>
      <xdr:row>84</xdr:row>
      <xdr:rowOff>154438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03ABB2-6D5E-4C6D-A78A-1870EDD2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101</xdr:row>
      <xdr:rowOff>0</xdr:rowOff>
    </xdr:from>
    <xdr:to>
      <xdr:col>29</xdr:col>
      <xdr:colOff>468178</xdr:colOff>
      <xdr:row>116</xdr:row>
      <xdr:rowOff>154438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8B8D5D9-7E64-43F8-8CC4-4330BE826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133</xdr:row>
      <xdr:rowOff>0</xdr:rowOff>
    </xdr:from>
    <xdr:to>
      <xdr:col>29</xdr:col>
      <xdr:colOff>468178</xdr:colOff>
      <xdr:row>148</xdr:row>
      <xdr:rowOff>154438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84FD25E-8D2D-46A0-9497-29DB6A67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165</xdr:row>
      <xdr:rowOff>0</xdr:rowOff>
    </xdr:from>
    <xdr:to>
      <xdr:col>29</xdr:col>
      <xdr:colOff>468178</xdr:colOff>
      <xdr:row>180</xdr:row>
      <xdr:rowOff>154438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7D7F20-7646-471B-8FCF-CF51A05C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411428</xdr:colOff>
      <xdr:row>1</xdr:row>
      <xdr:rowOff>47625</xdr:rowOff>
    </xdr:from>
    <xdr:to>
      <xdr:col>23</xdr:col>
      <xdr:colOff>607220</xdr:colOff>
      <xdr:row>19</xdr:row>
      <xdr:rowOff>154781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07B36B8-460D-4F45-EDEA-259163C0D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AB2E-BE06-419F-90A1-AF4AC8B1E7F6}">
  <dimension ref="A1:G21"/>
  <sheetViews>
    <sheetView workbookViewId="0">
      <selection activeCell="L10" sqref="L10"/>
    </sheetView>
  </sheetViews>
  <sheetFormatPr baseColWidth="10" defaultRowHeight="15" x14ac:dyDescent="0.25"/>
  <cols>
    <col min="1" max="1" width="18.28515625" customWidth="1"/>
  </cols>
  <sheetData>
    <row r="1" spans="1:7" ht="15.75" thickBot="1" x14ac:dyDescent="0.3"/>
    <row r="2" spans="1:7" ht="30" x14ac:dyDescent="0.25">
      <c r="A2" s="65" t="s">
        <v>62</v>
      </c>
      <c r="B2" s="49" t="s">
        <v>63</v>
      </c>
      <c r="C2" s="49" t="s">
        <v>64</v>
      </c>
      <c r="D2" s="49" t="s">
        <v>11</v>
      </c>
      <c r="E2" s="48" t="s">
        <v>65</v>
      </c>
      <c r="F2" s="48" t="s">
        <v>66</v>
      </c>
      <c r="G2" s="49" t="s">
        <v>7</v>
      </c>
    </row>
    <row r="3" spans="1:7" ht="15.75" thickBot="1" x14ac:dyDescent="0.3">
      <c r="A3" s="66"/>
      <c r="B3" s="51" t="s">
        <v>67</v>
      </c>
      <c r="C3" s="51" t="s">
        <v>68</v>
      </c>
      <c r="D3" s="51" t="s">
        <v>69</v>
      </c>
      <c r="E3" s="50"/>
      <c r="F3" s="50"/>
      <c r="G3" s="51" t="s">
        <v>69</v>
      </c>
    </row>
    <row r="5" spans="1:7" ht="15.75" thickBot="1" x14ac:dyDescent="0.3">
      <c r="A5" s="50" t="s">
        <v>9</v>
      </c>
      <c r="B5" s="51">
        <v>1309.7</v>
      </c>
      <c r="C5" s="51">
        <v>1.08</v>
      </c>
      <c r="D5" s="51">
        <v>13</v>
      </c>
      <c r="E5" s="51">
        <v>15</v>
      </c>
      <c r="F5" s="51">
        <v>59</v>
      </c>
      <c r="G5" s="51"/>
    </row>
    <row r="6" spans="1:7" ht="30.75" thickBot="1" x14ac:dyDescent="0.3">
      <c r="A6" s="50" t="s">
        <v>70</v>
      </c>
      <c r="B6" s="51">
        <v>220.35</v>
      </c>
      <c r="C6" s="51">
        <v>0.94499999999999995</v>
      </c>
      <c r="D6" s="51">
        <v>55</v>
      </c>
      <c r="E6" s="51">
        <v>13.2</v>
      </c>
      <c r="F6" s="51">
        <v>100</v>
      </c>
      <c r="G6" s="51"/>
    </row>
    <row r="9" spans="1:7" x14ac:dyDescent="0.25">
      <c r="A9" t="s">
        <v>71</v>
      </c>
      <c r="B9" s="10">
        <v>1000</v>
      </c>
      <c r="C9" t="s">
        <v>47</v>
      </c>
      <c r="D9">
        <f>B9/1000</f>
        <v>1</v>
      </c>
      <c r="E9" t="s">
        <v>72</v>
      </c>
      <c r="F9" s="10" t="s">
        <v>73</v>
      </c>
      <c r="G9" s="10"/>
    </row>
    <row r="13" spans="1:7" ht="15.75" thickBot="1" x14ac:dyDescent="0.3">
      <c r="A13" s="52" t="s">
        <v>74</v>
      </c>
    </row>
    <row r="14" spans="1:7" x14ac:dyDescent="0.25">
      <c r="A14" t="s">
        <v>75</v>
      </c>
      <c r="B14">
        <v>55</v>
      </c>
    </row>
    <row r="15" spans="1:7" x14ac:dyDescent="0.25">
      <c r="A15" s="53" t="s">
        <v>76</v>
      </c>
      <c r="B15" s="53">
        <f>B14*D9</f>
        <v>55</v>
      </c>
      <c r="C15" s="53" t="s">
        <v>77</v>
      </c>
      <c r="D15" s="18">
        <f>B15/1000</f>
        <v>5.5E-2</v>
      </c>
      <c r="E15" t="s">
        <v>20</v>
      </c>
    </row>
    <row r="16" spans="1:7" x14ac:dyDescent="0.25">
      <c r="A16" s="54" t="s">
        <v>78</v>
      </c>
      <c r="B16" s="45">
        <f>D15/C6</f>
        <v>5.8201058201058205E-2</v>
      </c>
      <c r="C16" s="54" t="s">
        <v>79</v>
      </c>
      <c r="D16" s="18">
        <f>B16</f>
        <v>5.8201058201058205E-2</v>
      </c>
      <c r="E16" t="s">
        <v>47</v>
      </c>
    </row>
    <row r="18" spans="1:5" ht="15.75" thickBot="1" x14ac:dyDescent="0.3">
      <c r="A18" s="52" t="s">
        <v>9</v>
      </c>
    </row>
    <row r="19" spans="1:5" x14ac:dyDescent="0.25">
      <c r="A19" t="s">
        <v>75</v>
      </c>
      <c r="B19">
        <v>13</v>
      </c>
      <c r="C19" t="s">
        <v>8</v>
      </c>
    </row>
    <row r="20" spans="1:5" x14ac:dyDescent="0.25">
      <c r="A20" s="53" t="s">
        <v>76</v>
      </c>
      <c r="B20" s="53">
        <f>B19*D9</f>
        <v>13</v>
      </c>
      <c r="C20" s="53" t="s">
        <v>77</v>
      </c>
      <c r="D20" s="18">
        <f>B20/1000</f>
        <v>1.2999999999999999E-2</v>
      </c>
      <c r="E20" t="s">
        <v>20</v>
      </c>
    </row>
    <row r="21" spans="1:5" x14ac:dyDescent="0.25">
      <c r="A21" s="54" t="s">
        <v>78</v>
      </c>
      <c r="B21" s="45">
        <f>D20/C5</f>
        <v>1.2037037037037035E-2</v>
      </c>
      <c r="C21" s="54" t="s">
        <v>79</v>
      </c>
      <c r="D21" s="18">
        <f>B21</f>
        <v>1.2037037037037035E-2</v>
      </c>
      <c r="E21" t="s">
        <v>47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966-600E-48C0-9317-3EFF7947C88C}">
  <dimension ref="B1:H37"/>
  <sheetViews>
    <sheetView zoomScale="71" zoomScaleNormal="71" workbookViewId="0">
      <selection activeCell="L10" sqref="L10"/>
    </sheetView>
  </sheetViews>
  <sheetFormatPr baseColWidth="10" defaultRowHeight="15" x14ac:dyDescent="0.25"/>
  <cols>
    <col min="2" max="2" width="37.140625" bestFit="1" customWidth="1"/>
    <col min="3" max="3" width="13" bestFit="1" customWidth="1"/>
    <col min="4" max="4" width="22.7109375" bestFit="1" customWidth="1"/>
    <col min="5" max="5" width="22.28515625" bestFit="1" customWidth="1"/>
    <col min="6" max="6" width="13" bestFit="1" customWidth="1"/>
    <col min="8" max="8" width="51.5703125" bestFit="1" customWidth="1"/>
    <col min="9" max="9" width="22.28515625" bestFit="1" customWidth="1"/>
  </cols>
  <sheetData>
    <row r="1" spans="2:8" x14ac:dyDescent="0.25">
      <c r="G1" s="56"/>
      <c r="H1" t="s">
        <v>82</v>
      </c>
    </row>
    <row r="2" spans="2:8" ht="18.75" x14ac:dyDescent="0.3">
      <c r="B2" s="55" t="s">
        <v>80</v>
      </c>
      <c r="C2" s="53" t="s">
        <v>81</v>
      </c>
      <c r="G2" s="14"/>
      <c r="H2" t="s">
        <v>84</v>
      </c>
    </row>
    <row r="3" spans="2:8" x14ac:dyDescent="0.25">
      <c r="G3" s="57"/>
      <c r="H3" t="s">
        <v>86</v>
      </c>
    </row>
    <row r="4" spans="2:8" x14ac:dyDescent="0.25">
      <c r="B4" s="14" t="s">
        <v>83</v>
      </c>
      <c r="C4" s="56">
        <v>200</v>
      </c>
      <c r="D4">
        <f>C4/1000</f>
        <v>0.2</v>
      </c>
      <c r="E4" t="s">
        <v>0</v>
      </c>
      <c r="G4" s="58"/>
      <c r="H4" t="s">
        <v>85</v>
      </c>
    </row>
    <row r="5" spans="2:8" x14ac:dyDescent="0.25">
      <c r="G5" s="62"/>
      <c r="H5" t="s">
        <v>87</v>
      </c>
    </row>
    <row r="7" spans="2:8" x14ac:dyDescent="0.25">
      <c r="B7" s="1" t="s">
        <v>1</v>
      </c>
      <c r="C7" s="1" t="s">
        <v>2</v>
      </c>
      <c r="D7" s="1" t="s">
        <v>3</v>
      </c>
      <c r="E7" s="1" t="s">
        <v>4</v>
      </c>
    </row>
    <row r="8" spans="2:8" x14ac:dyDescent="0.25">
      <c r="B8" s="2">
        <v>9</v>
      </c>
      <c r="C8" s="60">
        <f>$C$4</f>
        <v>200</v>
      </c>
      <c r="D8" s="3">
        <f>((B8*C8)/1000)/1000</f>
        <v>1.8E-3</v>
      </c>
      <c r="E8" s="3">
        <f t="shared" ref="E8:E14" si="0">($D$23*B8/C$19)</f>
        <v>0.25999999999999995</v>
      </c>
    </row>
    <row r="9" spans="2:8" x14ac:dyDescent="0.25">
      <c r="B9" s="2">
        <v>8</v>
      </c>
      <c r="C9" s="60">
        <f t="shared" ref="C9:C14" si="1">$C$4</f>
        <v>200</v>
      </c>
      <c r="D9" s="3">
        <f t="shared" ref="D9:D14" si="2">((B9*C9)/1000)/1000</f>
        <v>1.6000000000000001E-3</v>
      </c>
      <c r="E9" s="3">
        <f t="shared" si="0"/>
        <v>0.2311111111111111</v>
      </c>
    </row>
    <row r="10" spans="2:8" x14ac:dyDescent="0.25">
      <c r="B10" s="2">
        <v>7</v>
      </c>
      <c r="C10" s="60">
        <f t="shared" si="1"/>
        <v>200</v>
      </c>
      <c r="D10" s="3">
        <f t="shared" si="2"/>
        <v>1.4E-3</v>
      </c>
      <c r="E10" s="3">
        <f t="shared" si="0"/>
        <v>0.20222222222222222</v>
      </c>
    </row>
    <row r="11" spans="2:8" x14ac:dyDescent="0.25">
      <c r="B11" s="2">
        <v>6</v>
      </c>
      <c r="C11" s="60">
        <f t="shared" si="1"/>
        <v>200</v>
      </c>
      <c r="D11" s="3">
        <f t="shared" si="2"/>
        <v>1.1999999999999999E-3</v>
      </c>
      <c r="E11" s="3">
        <f t="shared" si="0"/>
        <v>0.17333333333333331</v>
      </c>
    </row>
    <row r="12" spans="2:8" x14ac:dyDescent="0.25">
      <c r="B12" s="2">
        <v>5</v>
      </c>
      <c r="C12" s="60">
        <f t="shared" si="1"/>
        <v>200</v>
      </c>
      <c r="D12" s="3">
        <f t="shared" si="2"/>
        <v>1E-3</v>
      </c>
      <c r="E12" s="3">
        <f t="shared" si="0"/>
        <v>0.14444444444444443</v>
      </c>
    </row>
    <row r="13" spans="2:8" x14ac:dyDescent="0.25">
      <c r="B13" s="2">
        <v>4</v>
      </c>
      <c r="C13" s="60">
        <f t="shared" si="1"/>
        <v>200</v>
      </c>
      <c r="D13" s="3">
        <f t="shared" si="2"/>
        <v>8.0000000000000004E-4</v>
      </c>
      <c r="E13" s="3">
        <f t="shared" si="0"/>
        <v>0.11555555555555555</v>
      </c>
    </row>
    <row r="14" spans="2:8" x14ac:dyDescent="0.25">
      <c r="B14" s="2">
        <v>3</v>
      </c>
      <c r="C14" s="60">
        <f t="shared" si="1"/>
        <v>200</v>
      </c>
      <c r="D14" s="3">
        <f t="shared" si="2"/>
        <v>5.9999999999999995E-4</v>
      </c>
      <c r="E14" s="3">
        <f t="shared" si="0"/>
        <v>8.6666666666666656E-2</v>
      </c>
    </row>
    <row r="16" spans="2:8" ht="15.75" x14ac:dyDescent="0.25">
      <c r="B16" s="4" t="s">
        <v>5</v>
      </c>
    </row>
    <row r="18" spans="2:6" x14ac:dyDescent="0.25">
      <c r="B18" t="s">
        <v>6</v>
      </c>
    </row>
    <row r="19" spans="2:6" x14ac:dyDescent="0.25">
      <c r="B19" s="6" t="s">
        <v>7</v>
      </c>
      <c r="C19" s="7">
        <v>5</v>
      </c>
      <c r="D19" s="8" t="s">
        <v>8</v>
      </c>
    </row>
    <row r="20" spans="2:6" x14ac:dyDescent="0.25">
      <c r="B20" s="6" t="s">
        <v>9</v>
      </c>
      <c r="C20" s="7">
        <v>160</v>
      </c>
      <c r="D20" s="8" t="s">
        <v>10</v>
      </c>
    </row>
    <row r="22" spans="2:6" x14ac:dyDescent="0.25">
      <c r="B22" s="1" t="s">
        <v>11</v>
      </c>
      <c r="C22" s="1" t="s">
        <v>12</v>
      </c>
      <c r="D22" s="1" t="s">
        <v>13</v>
      </c>
    </row>
    <row r="23" spans="2:6" x14ac:dyDescent="0.25">
      <c r="B23">
        <v>60</v>
      </c>
      <c r="C23" s="18">
        <f>'Solubilidad del tensoactivo'!D21*'Experimento 5'!B23</f>
        <v>0.7222222222222221</v>
      </c>
      <c r="D23" s="18">
        <f>C23*D4</f>
        <v>0.14444444444444443</v>
      </c>
    </row>
    <row r="25" spans="2:6" x14ac:dyDescent="0.25">
      <c r="B25" s="67" t="s">
        <v>49</v>
      </c>
      <c r="C25" s="67"/>
      <c r="D25" s="67"/>
    </row>
    <row r="27" spans="2:6" x14ac:dyDescent="0.25">
      <c r="B27" t="s">
        <v>48</v>
      </c>
      <c r="C27">
        <f>C28/0.5</f>
        <v>30</v>
      </c>
      <c r="D27" t="s">
        <v>47</v>
      </c>
      <c r="E27" s="5"/>
    </row>
    <row r="28" spans="2:6" x14ac:dyDescent="0.25">
      <c r="B28" s="56" t="s">
        <v>46</v>
      </c>
      <c r="C28" s="56">
        <v>15</v>
      </c>
      <c r="D28" t="s">
        <v>20</v>
      </c>
      <c r="E28" s="9"/>
    </row>
    <row r="29" spans="2:6" x14ac:dyDescent="0.25">
      <c r="B29" t="s">
        <v>54</v>
      </c>
      <c r="C29">
        <f>(C28/C27)*100</f>
        <v>50</v>
      </c>
      <c r="D29" t="s">
        <v>55</v>
      </c>
      <c r="E29" s="9"/>
    </row>
    <row r="30" spans="2:6" x14ac:dyDescent="0.25">
      <c r="B30" t="s">
        <v>56</v>
      </c>
      <c r="C30">
        <f>C28/C28</f>
        <v>1</v>
      </c>
      <c r="D30">
        <f>C27/C28</f>
        <v>2</v>
      </c>
      <c r="E30" s="9"/>
    </row>
    <row r="32" spans="2:6" x14ac:dyDescent="0.25">
      <c r="B32" s="61" t="s">
        <v>38</v>
      </c>
      <c r="C32" s="61" t="s">
        <v>39</v>
      </c>
      <c r="D32" s="61" t="s">
        <v>40</v>
      </c>
      <c r="F32" s="59"/>
    </row>
    <row r="33" spans="2:4" x14ac:dyDescent="0.25">
      <c r="B33" s="26" t="s">
        <v>41</v>
      </c>
      <c r="C33" s="26">
        <v>0.5</v>
      </c>
      <c r="D33" s="26">
        <v>20</v>
      </c>
    </row>
    <row r="34" spans="2:4" x14ac:dyDescent="0.25">
      <c r="B34" s="26" t="s">
        <v>42</v>
      </c>
      <c r="C34" s="26">
        <v>4.5</v>
      </c>
      <c r="D34" s="26">
        <v>20</v>
      </c>
    </row>
    <row r="35" spans="2:4" x14ac:dyDescent="0.25">
      <c r="B35" s="26" t="s">
        <v>43</v>
      </c>
      <c r="C35" s="26">
        <v>0.5</v>
      </c>
      <c r="D35" s="26">
        <v>100</v>
      </c>
    </row>
    <row r="36" spans="2:4" x14ac:dyDescent="0.25">
      <c r="B36" s="26" t="s">
        <v>44</v>
      </c>
      <c r="C36" s="26">
        <v>4.5</v>
      </c>
      <c r="D36" s="26">
        <v>100</v>
      </c>
    </row>
    <row r="37" spans="2:4" x14ac:dyDescent="0.25">
      <c r="B37" s="26" t="s">
        <v>45</v>
      </c>
      <c r="C37" s="26">
        <v>2.5</v>
      </c>
      <c r="D37" s="26">
        <v>60</v>
      </c>
    </row>
  </sheetData>
  <mergeCells count="1">
    <mergeCell ref="B25:D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50DF-C070-410B-8C2D-43A168D79856}">
  <dimension ref="A1:I29"/>
  <sheetViews>
    <sheetView zoomScaleNormal="100" workbookViewId="0">
      <selection activeCell="L10" sqref="L10"/>
    </sheetView>
  </sheetViews>
  <sheetFormatPr baseColWidth="10" defaultRowHeight="15" x14ac:dyDescent="0.25"/>
  <sheetData>
    <row r="1" spans="1:9" x14ac:dyDescent="0.25">
      <c r="B1" s="69" t="s">
        <v>36</v>
      </c>
      <c r="C1" s="69"/>
      <c r="D1" s="69"/>
      <c r="E1" s="69"/>
      <c r="F1" s="69"/>
      <c r="G1" s="69"/>
      <c r="H1" s="69"/>
      <c r="I1" s="69"/>
    </row>
    <row r="2" spans="1:9" x14ac:dyDescent="0.25">
      <c r="B2" s="46" t="s">
        <v>28</v>
      </c>
      <c r="C2" s="47">
        <v>0</v>
      </c>
      <c r="D2" s="46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</row>
    <row r="3" spans="1:9" x14ac:dyDescent="0.25">
      <c r="A3" s="68" t="s">
        <v>61</v>
      </c>
      <c r="B3" s="46" t="s">
        <v>23</v>
      </c>
      <c r="C3">
        <v>2.6059999999999999</v>
      </c>
      <c r="D3">
        <v>2.5960000000000001</v>
      </c>
      <c r="E3">
        <v>2.3740000000000001</v>
      </c>
      <c r="F3">
        <v>2.327</v>
      </c>
      <c r="G3">
        <v>2.2989999999999999</v>
      </c>
      <c r="H3">
        <v>2.25</v>
      </c>
      <c r="I3">
        <v>2.2269999999999999</v>
      </c>
    </row>
    <row r="4" spans="1:9" x14ac:dyDescent="0.25">
      <c r="A4" s="68"/>
      <c r="B4" s="46" t="s">
        <v>24</v>
      </c>
      <c r="C4">
        <v>2.5630000000000002</v>
      </c>
      <c r="D4">
        <v>2.4630000000000001</v>
      </c>
      <c r="E4">
        <v>2.3279999999999998</v>
      </c>
      <c r="F4">
        <v>2.2999999999999998</v>
      </c>
      <c r="G4">
        <v>2.254</v>
      </c>
      <c r="H4">
        <v>2.1989999999999998</v>
      </c>
      <c r="I4">
        <v>2.2120000000000002</v>
      </c>
    </row>
    <row r="5" spans="1:9" x14ac:dyDescent="0.25">
      <c r="A5" s="68"/>
      <c r="B5" s="46" t="s">
        <v>25</v>
      </c>
      <c r="C5">
        <v>2.585</v>
      </c>
      <c r="D5">
        <v>2.6059999999999999</v>
      </c>
      <c r="E5">
        <v>2.5369999999999999</v>
      </c>
      <c r="F5">
        <v>2.5049999999999999</v>
      </c>
      <c r="G5">
        <v>2.5249999999999999</v>
      </c>
      <c r="H5">
        <v>2.44</v>
      </c>
      <c r="I5">
        <v>2.415</v>
      </c>
    </row>
    <row r="7" spans="1:9" x14ac:dyDescent="0.25">
      <c r="B7" s="69" t="s">
        <v>58</v>
      </c>
      <c r="C7" s="69"/>
      <c r="D7" s="69"/>
      <c r="E7" s="69"/>
      <c r="F7" s="69"/>
      <c r="G7" s="69"/>
      <c r="H7" s="69"/>
      <c r="I7" s="69"/>
    </row>
    <row r="8" spans="1:9" x14ac:dyDescent="0.25">
      <c r="B8" s="46" t="s">
        <v>28</v>
      </c>
      <c r="C8" s="47">
        <v>0</v>
      </c>
      <c r="D8" s="46">
        <v>1</v>
      </c>
      <c r="E8" s="46">
        <v>2</v>
      </c>
      <c r="F8" s="46">
        <v>3</v>
      </c>
      <c r="G8" s="46">
        <v>4</v>
      </c>
      <c r="H8" s="46">
        <v>5</v>
      </c>
      <c r="I8" s="46">
        <v>6</v>
      </c>
    </row>
    <row r="9" spans="1:9" x14ac:dyDescent="0.25">
      <c r="A9" s="68" t="s">
        <v>61</v>
      </c>
      <c r="B9" s="46" t="s">
        <v>23</v>
      </c>
      <c r="C9">
        <v>2.6059999999999999</v>
      </c>
      <c r="D9">
        <v>2.2949999999999999</v>
      </c>
      <c r="E9">
        <v>2.1320000000000001</v>
      </c>
      <c r="F9">
        <v>2.0139999999999998</v>
      </c>
      <c r="G9">
        <v>1.8160000000000001</v>
      </c>
      <c r="H9">
        <v>1.758</v>
      </c>
      <c r="I9">
        <v>1.6839999999999999</v>
      </c>
    </row>
    <row r="10" spans="1:9" x14ac:dyDescent="0.25">
      <c r="A10" s="68"/>
      <c r="B10" s="46" t="s">
        <v>24</v>
      </c>
      <c r="C10">
        <v>2.5840000000000001</v>
      </c>
      <c r="D10">
        <v>2.5910000000000002</v>
      </c>
      <c r="E10">
        <v>2.5680000000000001</v>
      </c>
      <c r="F10">
        <v>2.5249999999999999</v>
      </c>
      <c r="G10">
        <v>2.5150000000000001</v>
      </c>
      <c r="H10">
        <v>2.4500000000000002</v>
      </c>
      <c r="I10">
        <v>2.4769999999999999</v>
      </c>
    </row>
    <row r="11" spans="1:9" x14ac:dyDescent="0.25">
      <c r="A11" s="68"/>
      <c r="B11" s="46" t="s">
        <v>25</v>
      </c>
      <c r="C11">
        <v>2.589</v>
      </c>
      <c r="D11">
        <v>2.3690000000000002</v>
      </c>
      <c r="E11">
        <v>2.1680000000000001</v>
      </c>
      <c r="F11">
        <v>1.998</v>
      </c>
      <c r="G11">
        <v>1.931</v>
      </c>
      <c r="H11">
        <v>1.8460000000000001</v>
      </c>
      <c r="I11">
        <v>1.8080000000000001</v>
      </c>
    </row>
    <row r="13" spans="1:9" x14ac:dyDescent="0.25">
      <c r="B13" s="69" t="s">
        <v>34</v>
      </c>
      <c r="C13" s="69"/>
      <c r="D13" s="69"/>
      <c r="E13" s="69"/>
      <c r="F13" s="69"/>
      <c r="G13" s="69"/>
      <c r="H13" s="69"/>
      <c r="I13" s="69"/>
    </row>
    <row r="14" spans="1:9" x14ac:dyDescent="0.25">
      <c r="B14" s="46" t="s">
        <v>28</v>
      </c>
      <c r="C14" s="47">
        <v>0</v>
      </c>
      <c r="D14" s="46">
        <v>1</v>
      </c>
      <c r="E14" s="46">
        <v>2</v>
      </c>
      <c r="F14" s="46">
        <v>3</v>
      </c>
      <c r="G14" s="46">
        <v>4</v>
      </c>
      <c r="H14" s="46">
        <v>5</v>
      </c>
      <c r="I14" s="46">
        <v>6</v>
      </c>
    </row>
    <row r="15" spans="1:9" x14ac:dyDescent="0.25">
      <c r="A15" s="68" t="s">
        <v>61</v>
      </c>
      <c r="B15" s="46" t="s">
        <v>23</v>
      </c>
      <c r="C15">
        <v>2.6059999999999999</v>
      </c>
      <c r="D15">
        <v>1.9219999999999999</v>
      </c>
      <c r="E15">
        <v>1.536</v>
      </c>
      <c r="F15">
        <v>1.349</v>
      </c>
      <c r="G15">
        <v>1.1850000000000001</v>
      </c>
      <c r="H15">
        <v>1.0960000000000001</v>
      </c>
      <c r="I15">
        <v>1.0509999999999999</v>
      </c>
    </row>
    <row r="16" spans="1:9" x14ac:dyDescent="0.25">
      <c r="A16" s="68"/>
      <c r="B16" s="46" t="s">
        <v>24</v>
      </c>
      <c r="C16">
        <v>2.5710000000000002</v>
      </c>
      <c r="D16">
        <v>2.2949999999999999</v>
      </c>
      <c r="E16">
        <v>2.089</v>
      </c>
      <c r="F16">
        <v>1.9239999999999999</v>
      </c>
      <c r="G16">
        <v>1.9430000000000001</v>
      </c>
      <c r="H16">
        <v>1.7949999999999999</v>
      </c>
      <c r="I16">
        <v>1.7649999999999999</v>
      </c>
    </row>
    <row r="17" spans="1:9" x14ac:dyDescent="0.25">
      <c r="A17" s="68"/>
      <c r="B17" s="46" t="s">
        <v>25</v>
      </c>
      <c r="C17">
        <v>2.5720000000000001</v>
      </c>
      <c r="D17">
        <v>2.3929999999999998</v>
      </c>
      <c r="E17">
        <v>2.234</v>
      </c>
      <c r="F17">
        <v>2.129</v>
      </c>
      <c r="G17">
        <v>2.0619999999999998</v>
      </c>
      <c r="H17">
        <v>1.998</v>
      </c>
      <c r="I17">
        <v>1.9550000000000001</v>
      </c>
    </row>
    <row r="19" spans="1:9" x14ac:dyDescent="0.25">
      <c r="B19" s="69" t="s">
        <v>35</v>
      </c>
      <c r="C19" s="69"/>
      <c r="D19" s="69"/>
      <c r="E19" s="69"/>
      <c r="F19" s="69"/>
      <c r="G19" s="69"/>
      <c r="H19" s="69"/>
      <c r="I19" s="69"/>
    </row>
    <row r="20" spans="1:9" x14ac:dyDescent="0.25">
      <c r="B20" s="46" t="s">
        <v>28</v>
      </c>
      <c r="C20" s="47">
        <v>0</v>
      </c>
      <c r="D20" s="46">
        <v>1</v>
      </c>
      <c r="E20" s="46">
        <v>2</v>
      </c>
      <c r="F20" s="46">
        <v>3</v>
      </c>
      <c r="G20" s="46">
        <v>4</v>
      </c>
      <c r="H20" s="46">
        <v>5</v>
      </c>
      <c r="I20" s="46">
        <v>6</v>
      </c>
    </row>
    <row r="21" spans="1:9" x14ac:dyDescent="0.25">
      <c r="A21" s="68" t="s">
        <v>61</v>
      </c>
      <c r="B21" s="46" t="s">
        <v>23</v>
      </c>
      <c r="C21">
        <v>2.5110000000000001</v>
      </c>
      <c r="D21">
        <v>2.351</v>
      </c>
      <c r="E21">
        <v>2.1890000000000001</v>
      </c>
      <c r="F21">
        <v>2.137</v>
      </c>
      <c r="G21">
        <v>2.081</v>
      </c>
      <c r="H21">
        <v>2.109</v>
      </c>
      <c r="I21">
        <v>2.0680000000000001</v>
      </c>
    </row>
    <row r="22" spans="1:9" x14ac:dyDescent="0.25">
      <c r="A22" s="68"/>
      <c r="B22" s="46" t="s">
        <v>24</v>
      </c>
      <c r="C22">
        <v>2.6150000000000002</v>
      </c>
      <c r="D22">
        <v>2.355</v>
      </c>
      <c r="E22">
        <v>2.169</v>
      </c>
      <c r="F22">
        <v>1.982</v>
      </c>
      <c r="G22">
        <v>1.81</v>
      </c>
      <c r="H22">
        <v>1.8069999999999999</v>
      </c>
      <c r="I22">
        <v>1.7889999999999999</v>
      </c>
    </row>
    <row r="23" spans="1:9" x14ac:dyDescent="0.25">
      <c r="A23" s="68"/>
      <c r="B23" s="46" t="s">
        <v>25</v>
      </c>
      <c r="C23">
        <v>2.5059999999999998</v>
      </c>
      <c r="D23">
        <v>2.4580000000000002</v>
      </c>
      <c r="E23">
        <v>2.3439999999999999</v>
      </c>
      <c r="F23">
        <v>2.254</v>
      </c>
      <c r="G23">
        <v>2.2599999999999998</v>
      </c>
      <c r="H23">
        <v>2.2480000000000002</v>
      </c>
      <c r="I23">
        <v>2.2149999999999999</v>
      </c>
    </row>
    <row r="25" spans="1:9" x14ac:dyDescent="0.25">
      <c r="B25" s="69" t="s">
        <v>59</v>
      </c>
      <c r="C25" s="69"/>
      <c r="D25" s="69"/>
      <c r="E25" s="69"/>
      <c r="F25" s="69"/>
      <c r="G25" s="69"/>
      <c r="H25" s="69"/>
      <c r="I25" s="69"/>
    </row>
    <row r="26" spans="1:9" x14ac:dyDescent="0.25">
      <c r="B26" s="46" t="s">
        <v>28</v>
      </c>
      <c r="C26" s="47">
        <v>0</v>
      </c>
      <c r="D26" s="46">
        <v>1</v>
      </c>
      <c r="E26" s="46">
        <v>2</v>
      </c>
      <c r="F26" s="46">
        <v>3</v>
      </c>
      <c r="G26" s="46">
        <v>4</v>
      </c>
      <c r="H26" s="46">
        <v>5</v>
      </c>
      <c r="I26" s="46">
        <v>6</v>
      </c>
    </row>
    <row r="27" spans="1:9" x14ac:dyDescent="0.25">
      <c r="A27" s="68" t="s">
        <v>61</v>
      </c>
      <c r="B27" s="46" t="s">
        <v>23</v>
      </c>
      <c r="C27">
        <v>2.5670000000000002</v>
      </c>
      <c r="D27">
        <v>2.1120000000000001</v>
      </c>
      <c r="E27">
        <v>1.966</v>
      </c>
      <c r="F27">
        <v>1.93</v>
      </c>
      <c r="G27">
        <v>1.764</v>
      </c>
      <c r="H27">
        <v>1.6739999999999999</v>
      </c>
      <c r="I27">
        <v>1.625</v>
      </c>
    </row>
    <row r="28" spans="1:9" x14ac:dyDescent="0.25">
      <c r="A28" s="68"/>
      <c r="B28" s="46" t="s">
        <v>24</v>
      </c>
      <c r="C28">
        <v>2.6509999999999998</v>
      </c>
      <c r="D28">
        <v>2.5499999999999998</v>
      </c>
      <c r="E28">
        <v>2.4609999999999999</v>
      </c>
      <c r="F28">
        <v>2.4009999999999998</v>
      </c>
      <c r="G28">
        <v>2.319</v>
      </c>
      <c r="H28">
        <v>2.3130000000000002</v>
      </c>
      <c r="I28">
        <v>2.2959999999999998</v>
      </c>
    </row>
    <row r="29" spans="1:9" x14ac:dyDescent="0.25">
      <c r="A29" s="68"/>
      <c r="B29" s="46" t="s">
        <v>25</v>
      </c>
      <c r="C29">
        <v>2.44</v>
      </c>
      <c r="D29">
        <v>2.101</v>
      </c>
      <c r="E29">
        <v>2.0499999999999998</v>
      </c>
      <c r="F29">
        <v>2.0259999999999998</v>
      </c>
      <c r="G29">
        <v>1.962</v>
      </c>
      <c r="H29">
        <v>1.9570000000000001</v>
      </c>
      <c r="I29">
        <v>1.956</v>
      </c>
    </row>
  </sheetData>
  <mergeCells count="10">
    <mergeCell ref="A27:A29"/>
    <mergeCell ref="A3:A5"/>
    <mergeCell ref="B1:I1"/>
    <mergeCell ref="B7:I7"/>
    <mergeCell ref="A9:A11"/>
    <mergeCell ref="B13:I13"/>
    <mergeCell ref="A15:A17"/>
    <mergeCell ref="B19:I19"/>
    <mergeCell ref="A21:A23"/>
    <mergeCell ref="B25:I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AF98-5D8B-41A3-9407-6A05C929F0E8}">
  <sheetPr>
    <tabColor theme="5"/>
  </sheetPr>
  <dimension ref="A1:AI184"/>
  <sheetViews>
    <sheetView tabSelected="1" topLeftCell="J1" zoomScale="80" zoomScaleNormal="80" workbookViewId="0">
      <selection activeCell="K2" sqref="K2"/>
    </sheetView>
  </sheetViews>
  <sheetFormatPr baseColWidth="10" defaultRowHeight="15" x14ac:dyDescent="0.25"/>
  <cols>
    <col min="3" max="3" width="12.42578125" customWidth="1"/>
    <col min="9" max="9" width="12.5703125" bestFit="1" customWidth="1"/>
    <col min="12" max="12" width="12.85546875" bestFit="1" customWidth="1"/>
    <col min="13" max="13" width="14.5703125" bestFit="1" customWidth="1"/>
    <col min="14" max="14" width="12.42578125" customWidth="1"/>
    <col min="23" max="23" width="5.85546875" style="12" customWidth="1"/>
    <col min="25" max="25" width="13.7109375" bestFit="1" customWidth="1"/>
    <col min="26" max="26" width="12.7109375" bestFit="1" customWidth="1"/>
  </cols>
  <sheetData>
    <row r="1" spans="2:34" x14ac:dyDescent="0.25">
      <c r="W1"/>
    </row>
    <row r="2" spans="2:34" x14ac:dyDescent="0.25">
      <c r="W2"/>
      <c r="Y2" t="s">
        <v>50</v>
      </c>
      <c r="Z2" t="s">
        <v>57</v>
      </c>
    </row>
    <row r="3" spans="2:34" x14ac:dyDescent="0.25">
      <c r="W3"/>
      <c r="Y3" s="5" t="s">
        <v>36</v>
      </c>
      <c r="Z3" s="39">
        <f>AVERAGE(Q6)</f>
        <v>13.860041018406033</v>
      </c>
    </row>
    <row r="4" spans="2:34" x14ac:dyDescent="0.25">
      <c r="O4" s="85" t="s">
        <v>22</v>
      </c>
      <c r="P4" s="86"/>
      <c r="Q4" s="87"/>
      <c r="W4"/>
      <c r="Y4" s="5" t="s">
        <v>58</v>
      </c>
      <c r="Z4" s="39">
        <f>AVERAGE(Q9)</f>
        <v>33.114405946434886</v>
      </c>
    </row>
    <row r="5" spans="2:34" ht="16.5" thickBot="1" x14ac:dyDescent="0.3">
      <c r="F5" s="10"/>
      <c r="G5" s="11" t="s">
        <v>14</v>
      </c>
      <c r="I5" s="43" t="s">
        <v>50</v>
      </c>
      <c r="J5" s="43" t="s">
        <v>39</v>
      </c>
      <c r="K5" s="43" t="s">
        <v>40</v>
      </c>
      <c r="L5" s="43" t="s">
        <v>51</v>
      </c>
      <c r="M5" s="43" t="s">
        <v>52</v>
      </c>
      <c r="N5" s="43" t="s">
        <v>53</v>
      </c>
      <c r="O5" s="44" t="s">
        <v>51</v>
      </c>
      <c r="P5" s="44" t="s">
        <v>52</v>
      </c>
      <c r="Q5" s="44" t="s">
        <v>53</v>
      </c>
      <c r="W5"/>
      <c r="Y5" s="5" t="s">
        <v>34</v>
      </c>
      <c r="Z5" s="39">
        <f>AVERAGE(Q12)</f>
        <v>24.928943628612043</v>
      </c>
    </row>
    <row r="6" spans="2:34" x14ac:dyDescent="0.25">
      <c r="I6" s="40">
        <v>1</v>
      </c>
      <c r="J6" s="82">
        <v>0.5</v>
      </c>
      <c r="K6" s="82">
        <v>20</v>
      </c>
      <c r="L6" s="35">
        <f>F29</f>
        <v>9.3322463768115931</v>
      </c>
      <c r="M6" s="35">
        <f>F35</f>
        <v>7.9590579710144915</v>
      </c>
      <c r="N6" s="35">
        <v>15.378338856557599</v>
      </c>
      <c r="O6" s="76">
        <f>AVERAGE(L6:L8)</f>
        <v>9.245289855072464</v>
      </c>
      <c r="P6" s="76">
        <f>AVERAGE(M6:M8)</f>
        <v>7.9638888888888886</v>
      </c>
      <c r="Q6" s="79">
        <f>(1-(P6/O6))*100</f>
        <v>13.860041018406033</v>
      </c>
      <c r="W6"/>
      <c r="Y6" s="5" t="s">
        <v>35</v>
      </c>
      <c r="Z6" s="39">
        <f>AVERAGE(Q15)</f>
        <v>25.05231571050658</v>
      </c>
      <c r="AD6" s="64"/>
      <c r="AE6" s="64"/>
      <c r="AF6" s="64"/>
      <c r="AG6" s="64"/>
      <c r="AH6" s="64"/>
    </row>
    <row r="7" spans="2:34" x14ac:dyDescent="0.25">
      <c r="B7" s="13" t="s">
        <v>15</v>
      </c>
      <c r="I7" s="41">
        <v>1</v>
      </c>
      <c r="J7" s="68"/>
      <c r="K7" s="84"/>
      <c r="L7" s="34">
        <f>L29</f>
        <v>9.1764492753623195</v>
      </c>
      <c r="M7" s="34">
        <f>L35</f>
        <v>7.9047101449275363</v>
      </c>
      <c r="N7" s="34">
        <v>14.60780944931059</v>
      </c>
      <c r="O7" s="77"/>
      <c r="P7" s="77"/>
      <c r="Q7" s="80"/>
      <c r="W7"/>
      <c r="Y7" s="5" t="s">
        <v>59</v>
      </c>
      <c r="Z7" s="39">
        <f>AVERAGE(Q18)</f>
        <v>23.556668586198114</v>
      </c>
      <c r="AD7" s="18"/>
      <c r="AE7" s="18"/>
      <c r="AF7" s="18"/>
      <c r="AG7" s="18"/>
      <c r="AH7" s="18"/>
    </row>
    <row r="8" spans="2:34" ht="15.75" thickBot="1" x14ac:dyDescent="0.3">
      <c r="B8" s="14" t="s">
        <v>16</v>
      </c>
      <c r="C8" s="14"/>
      <c r="E8" s="15" t="s">
        <v>17</v>
      </c>
      <c r="F8" s="16">
        <v>0.2</v>
      </c>
      <c r="G8" s="17" t="s">
        <v>0</v>
      </c>
      <c r="I8" s="42">
        <v>1</v>
      </c>
      <c r="J8" s="83"/>
      <c r="K8" s="83"/>
      <c r="L8" s="36">
        <f>R29</f>
        <v>9.2271739130434778</v>
      </c>
      <c r="M8" s="36">
        <f>R35</f>
        <v>8.0278985507246379</v>
      </c>
      <c r="N8" s="36">
        <v>11.593851694131821</v>
      </c>
      <c r="O8" s="78"/>
      <c r="P8" s="78"/>
      <c r="Q8" s="81"/>
      <c r="W8"/>
      <c r="Z8" s="19"/>
      <c r="AD8" s="18"/>
      <c r="AE8" s="18"/>
      <c r="AF8" s="18"/>
      <c r="AG8" s="18"/>
      <c r="AH8" s="18"/>
    </row>
    <row r="9" spans="2:34" x14ac:dyDescent="0.25">
      <c r="B9" s="20" t="s">
        <v>18</v>
      </c>
      <c r="C9" s="20">
        <v>0.27600000000000002</v>
      </c>
      <c r="E9" s="14" t="s">
        <v>19</v>
      </c>
      <c r="F9" s="16">
        <v>0.5</v>
      </c>
      <c r="G9" s="17" t="s">
        <v>20</v>
      </c>
      <c r="I9" s="40">
        <v>2</v>
      </c>
      <c r="J9" s="82">
        <v>4.5</v>
      </c>
      <c r="K9" s="82">
        <v>20</v>
      </c>
      <c r="L9" s="35">
        <f>F62</f>
        <v>9.1510869565217394</v>
      </c>
      <c r="M9" s="35">
        <f>F68</f>
        <v>5.8829710144927532</v>
      </c>
      <c r="N9" s="35">
        <v>34.110159093574921</v>
      </c>
      <c r="O9" s="76">
        <f>AVERAGE(L9,L11)</f>
        <v>9.2126811594202884</v>
      </c>
      <c r="P9" s="76">
        <f>AVERAGE(M9,M11)</f>
        <v>6.1619565217391301</v>
      </c>
      <c r="Q9" s="79">
        <f>(1-(P9/O9))*100</f>
        <v>33.114405946434886</v>
      </c>
      <c r="W9"/>
      <c r="AD9" s="18"/>
      <c r="AE9" s="18"/>
      <c r="AF9" s="18"/>
      <c r="AG9" s="18"/>
      <c r="AH9" s="18"/>
    </row>
    <row r="10" spans="2:34" x14ac:dyDescent="0.25">
      <c r="B10" s="20" t="s">
        <v>21</v>
      </c>
      <c r="C10" s="20">
        <v>3.0300000000000001E-2</v>
      </c>
      <c r="I10" s="41">
        <v>2</v>
      </c>
      <c r="J10" s="68"/>
      <c r="K10" s="84"/>
      <c r="L10" s="34">
        <f>L62</f>
        <v>9.2525362318840578</v>
      </c>
      <c r="M10" s="34">
        <f>L68</f>
        <v>8.8648550724637669</v>
      </c>
      <c r="N10" s="34">
        <v>33.843854095981349</v>
      </c>
      <c r="O10" s="77"/>
      <c r="P10" s="77"/>
      <c r="Q10" s="80"/>
      <c r="W10"/>
      <c r="AD10" s="18"/>
      <c r="AE10" s="18"/>
      <c r="AF10" s="18"/>
      <c r="AG10" s="18"/>
      <c r="AH10" s="18"/>
    </row>
    <row r="11" spans="2:34" ht="15.75" thickBot="1" x14ac:dyDescent="0.3">
      <c r="I11" s="42">
        <v>2</v>
      </c>
      <c r="J11" s="83"/>
      <c r="K11" s="83"/>
      <c r="L11" s="36">
        <f>R62</f>
        <v>9.2742753623188392</v>
      </c>
      <c r="M11" s="36">
        <f>R68</f>
        <v>6.4409420289855071</v>
      </c>
      <c r="N11" s="36">
        <v>31.389186810443743</v>
      </c>
      <c r="O11" s="78"/>
      <c r="P11" s="78"/>
      <c r="Q11" s="81"/>
      <c r="W11"/>
      <c r="AD11" s="18"/>
      <c r="AE11" s="18"/>
      <c r="AF11" s="18"/>
      <c r="AG11" s="18"/>
      <c r="AH11" s="18"/>
    </row>
    <row r="12" spans="2:34" x14ac:dyDescent="0.25">
      <c r="I12" s="40">
        <v>3</v>
      </c>
      <c r="J12" s="82">
        <v>0.5</v>
      </c>
      <c r="K12" s="82">
        <v>100</v>
      </c>
      <c r="L12" s="35">
        <f>F94</f>
        <v>9.1474637681159425</v>
      </c>
      <c r="M12" s="35">
        <f>F100</f>
        <v>6.8068840579710139</v>
      </c>
      <c r="N12" s="35">
        <v>24.799836437958994</v>
      </c>
      <c r="O12" s="76">
        <f>AVERAGE(L12,L14)</f>
        <v>9.1782608695652179</v>
      </c>
      <c r="P12" s="76">
        <f>AVERAGE(M12,M14)</f>
        <v>6.890217391304347</v>
      </c>
      <c r="Q12" s="79">
        <f t="shared" ref="Q12" si="0">(1-(P12/O12))*100</f>
        <v>24.928943628612043</v>
      </c>
      <c r="W12"/>
      <c r="AD12" s="18"/>
      <c r="AE12" s="18"/>
      <c r="AF12" s="18"/>
      <c r="AG12" s="18"/>
      <c r="AH12" s="18"/>
    </row>
    <row r="13" spans="2:34" x14ac:dyDescent="0.25">
      <c r="I13" s="41">
        <v>3</v>
      </c>
      <c r="J13" s="68"/>
      <c r="K13" s="84"/>
      <c r="L13" s="34">
        <f>L94</f>
        <v>9.2054347826086964</v>
      </c>
      <c r="M13" s="34">
        <f>L100</f>
        <v>6.2851449275362308</v>
      </c>
      <c r="N13" s="34">
        <v>23.798648558960963</v>
      </c>
      <c r="O13" s="77"/>
      <c r="P13" s="77"/>
      <c r="Q13" s="80"/>
      <c r="W13"/>
      <c r="AD13" s="18"/>
      <c r="AE13" s="18"/>
      <c r="AF13" s="18"/>
      <c r="AG13" s="18"/>
      <c r="AH13" s="18"/>
    </row>
    <row r="14" spans="2:34" ht="15.75" thickBot="1" x14ac:dyDescent="0.3">
      <c r="I14" s="42">
        <v>3</v>
      </c>
      <c r="J14" s="83"/>
      <c r="K14" s="83"/>
      <c r="L14" s="36">
        <f>R94</f>
        <v>9.2090579710144915</v>
      </c>
      <c r="M14" s="36">
        <f>R100</f>
        <v>6.9735507246376809</v>
      </c>
      <c r="N14" s="36">
        <v>26.188215003080035</v>
      </c>
      <c r="O14" s="78"/>
      <c r="P14" s="78"/>
      <c r="Q14" s="81"/>
      <c r="W14"/>
      <c r="AD14" s="18"/>
      <c r="AE14" s="18"/>
      <c r="AF14" s="18"/>
      <c r="AG14" s="18"/>
      <c r="AH14" s="18"/>
    </row>
    <row r="15" spans="2:34" x14ac:dyDescent="0.25">
      <c r="I15" s="40">
        <v>4</v>
      </c>
      <c r="J15" s="82">
        <v>4.5</v>
      </c>
      <c r="K15" s="82">
        <v>100</v>
      </c>
      <c r="L15" s="35">
        <f>F126</f>
        <v>8.9880434782608685</v>
      </c>
      <c r="M15" s="35">
        <f>F132</f>
        <v>7.3829710144927532</v>
      </c>
      <c r="N15" s="35">
        <v>26.445231876571306</v>
      </c>
      <c r="O15" s="76">
        <f>AVERAGE(L15,L16)</f>
        <v>9.1764492753623195</v>
      </c>
      <c r="P15" s="76">
        <f>AVERAGE(M15,M16)</f>
        <v>6.8775362318840578</v>
      </c>
      <c r="Q15" s="79">
        <f>(1-(P15/O15))*100</f>
        <v>25.05231571050658</v>
      </c>
      <c r="W15"/>
    </row>
    <row r="16" spans="2:34" x14ac:dyDescent="0.25">
      <c r="I16" s="41">
        <v>4</v>
      </c>
      <c r="J16" s="68"/>
      <c r="K16" s="84"/>
      <c r="L16" s="34">
        <f>L126</f>
        <v>9.3648550724637687</v>
      </c>
      <c r="M16" s="34">
        <f>L132</f>
        <v>6.3721014492753616</v>
      </c>
      <c r="N16" s="34">
        <v>23.267059250091823</v>
      </c>
      <c r="O16" s="77"/>
      <c r="P16" s="77"/>
      <c r="Q16" s="80"/>
      <c r="W16"/>
    </row>
    <row r="17" spans="1:35" ht="15.75" thickBot="1" x14ac:dyDescent="0.3">
      <c r="I17" s="42">
        <v>4</v>
      </c>
      <c r="J17" s="83"/>
      <c r="K17" s="83"/>
      <c r="L17" s="36">
        <f>R126</f>
        <v>8.9699275362318822</v>
      </c>
      <c r="M17" s="36">
        <f>R132</f>
        <v>7.9155797101449261</v>
      </c>
      <c r="N17" s="36">
        <v>25.444608873336861</v>
      </c>
      <c r="O17" s="78"/>
      <c r="P17" s="78"/>
      <c r="Q17" s="81"/>
      <c r="W17"/>
    </row>
    <row r="18" spans="1:35" x14ac:dyDescent="0.25">
      <c r="I18" s="40">
        <v>5</v>
      </c>
      <c r="J18" s="82">
        <v>2.5</v>
      </c>
      <c r="K18" s="82">
        <v>60</v>
      </c>
      <c r="L18" s="35">
        <f>F158</f>
        <v>9.1909420289855071</v>
      </c>
      <c r="M18" s="35">
        <f>F164</f>
        <v>5.777898550724637</v>
      </c>
      <c r="N18" s="35">
        <v>23.678218698279021</v>
      </c>
      <c r="O18" s="72">
        <f>AVERAGE(L18:L20)</f>
        <v>9.0182367149758438</v>
      </c>
      <c r="P18" s="72">
        <f>AVERAGE(M18:M20)</f>
        <v>6.8938405797101439</v>
      </c>
      <c r="Q18" s="74">
        <f>(1-(P18/O18))*100</f>
        <v>23.556668586198114</v>
      </c>
      <c r="W18"/>
    </row>
    <row r="19" spans="1:35" x14ac:dyDescent="0.25">
      <c r="I19" s="41">
        <v>5</v>
      </c>
      <c r="J19" s="68"/>
      <c r="K19" s="84"/>
      <c r="L19" s="34">
        <f>L158</f>
        <v>9.1329710144927532</v>
      </c>
      <c r="M19" s="34">
        <f>L164</f>
        <v>7.9264492753623177</v>
      </c>
      <c r="N19" s="34">
        <v>24.187984655585932</v>
      </c>
      <c r="O19" s="73"/>
      <c r="P19" s="73"/>
      <c r="Q19" s="75"/>
      <c r="W19"/>
    </row>
    <row r="20" spans="1:35" ht="15" customHeight="1" thickBot="1" x14ac:dyDescent="0.3">
      <c r="I20" s="42">
        <v>5</v>
      </c>
      <c r="J20" s="83"/>
      <c r="K20" s="83"/>
      <c r="L20" s="36">
        <f>R158</f>
        <v>8.7307971014492747</v>
      </c>
      <c r="M20" s="36">
        <f>R164</f>
        <v>6.9771739130434778</v>
      </c>
      <c r="N20" s="36">
        <v>22.803896646135044</v>
      </c>
      <c r="O20" s="73"/>
      <c r="P20" s="73"/>
      <c r="Q20" s="75"/>
      <c r="W20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x14ac:dyDescent="0.25">
      <c r="O21" s="5"/>
      <c r="P21" s="5"/>
      <c r="Q21" s="5"/>
      <c r="W21"/>
      <c r="Y21" s="18"/>
      <c r="Z21" s="19"/>
      <c r="AA21" s="19"/>
      <c r="AB21" s="19"/>
      <c r="AC21" s="19"/>
      <c r="AD21" s="19"/>
      <c r="AE21" s="19"/>
      <c r="AF21" s="19"/>
    </row>
    <row r="22" spans="1:35" s="12" customFormat="1" x14ac:dyDescent="0.25"/>
    <row r="23" spans="1:35" x14ac:dyDescent="0.25">
      <c r="A23" s="33" t="s">
        <v>38</v>
      </c>
      <c r="B23" s="33" t="s">
        <v>39</v>
      </c>
      <c r="C23" s="33" t="s">
        <v>40</v>
      </c>
    </row>
    <row r="24" spans="1:35" x14ac:dyDescent="0.25">
      <c r="A24" s="26" t="s">
        <v>41</v>
      </c>
      <c r="B24" s="26">
        <v>0.5</v>
      </c>
      <c r="C24" s="26">
        <v>20</v>
      </c>
      <c r="AA24" t="s">
        <v>22</v>
      </c>
    </row>
    <row r="25" spans="1:35" x14ac:dyDescent="0.25">
      <c r="D25" s="21" t="s">
        <v>23</v>
      </c>
      <c r="I25" s="5"/>
      <c r="J25" s="21" t="s">
        <v>24</v>
      </c>
      <c r="O25" s="5"/>
      <c r="P25" s="21" t="s">
        <v>25</v>
      </c>
    </row>
    <row r="26" spans="1:35" x14ac:dyDescent="0.25">
      <c r="G26" s="31" t="s">
        <v>37</v>
      </c>
      <c r="M26" s="31" t="s">
        <v>37</v>
      </c>
      <c r="S26" s="31" t="s">
        <v>37</v>
      </c>
      <c r="AC26" s="5"/>
    </row>
    <row r="27" spans="1:35" x14ac:dyDescent="0.25">
      <c r="C27" s="22" t="s">
        <v>26</v>
      </c>
      <c r="D27" s="23">
        <v>9</v>
      </c>
      <c r="E27" s="24" t="s">
        <v>8</v>
      </c>
      <c r="F27" s="5"/>
      <c r="G27" s="9">
        <f>(1-(F35/F29))*100</f>
        <v>14.714446558217187</v>
      </c>
      <c r="I27" s="22" t="s">
        <v>26</v>
      </c>
      <c r="J27" s="23">
        <v>9</v>
      </c>
      <c r="K27" s="24" t="s">
        <v>8</v>
      </c>
      <c r="L27" s="5"/>
      <c r="M27" s="9">
        <f>(1-(L35/L29))*100</f>
        <v>13.858727839854701</v>
      </c>
      <c r="O27" s="22" t="s">
        <v>26</v>
      </c>
      <c r="P27" s="23">
        <v>9</v>
      </c>
      <c r="Q27" s="24" t="s">
        <v>8</v>
      </c>
      <c r="R27" s="5"/>
      <c r="S27" s="9">
        <f>(1-(R35/R29))*100</f>
        <v>12.997212078375931</v>
      </c>
      <c r="Z27" s="70" t="s">
        <v>88</v>
      </c>
      <c r="AA27" s="23">
        <v>9</v>
      </c>
      <c r="AB27" s="24" t="s">
        <v>8</v>
      </c>
      <c r="AC27" s="24" t="s">
        <v>27</v>
      </c>
      <c r="AE27" s="31" t="s">
        <v>37</v>
      </c>
    </row>
    <row r="28" spans="1:35" x14ac:dyDescent="0.25">
      <c r="C28" s="22" t="s">
        <v>28</v>
      </c>
      <c r="D28" s="22" t="s">
        <v>29</v>
      </c>
      <c r="E28" s="22" t="s">
        <v>30</v>
      </c>
      <c r="F28" s="22" t="s">
        <v>31</v>
      </c>
      <c r="G28" s="22" t="s">
        <v>32</v>
      </c>
      <c r="I28" s="22" t="s">
        <v>28</v>
      </c>
      <c r="J28" s="22" t="s">
        <v>29</v>
      </c>
      <c r="K28" s="22" t="s">
        <v>30</v>
      </c>
      <c r="L28" s="22" t="s">
        <v>31</v>
      </c>
      <c r="M28" s="22" t="s">
        <v>32</v>
      </c>
      <c r="O28" s="22" t="s">
        <v>28</v>
      </c>
      <c r="P28" s="22" t="s">
        <v>29</v>
      </c>
      <c r="Q28" s="22" t="s">
        <v>30</v>
      </c>
      <c r="R28" s="22" t="s">
        <v>31</v>
      </c>
      <c r="S28" s="22" t="s">
        <v>32</v>
      </c>
      <c r="Z28" s="71"/>
      <c r="AA28" s="22" t="s">
        <v>29</v>
      </c>
      <c r="AB28" s="22" t="s">
        <v>31</v>
      </c>
      <c r="AC28" s="22" t="s">
        <v>31</v>
      </c>
      <c r="AE28" s="9">
        <f>(1-(AB35/AB29))*100</f>
        <v>13.860041018406033</v>
      </c>
      <c r="AG28" s="18"/>
    </row>
    <row r="29" spans="1:35" x14ac:dyDescent="0.25">
      <c r="C29" s="25">
        <v>0.42708333333333331</v>
      </c>
      <c r="D29" s="26">
        <v>0</v>
      </c>
      <c r="E29" s="27">
        <v>2.6059999999999999</v>
      </c>
      <c r="F29" s="28">
        <f>(E29-$C$10)/$C$9</f>
        <v>9.3322463768115931</v>
      </c>
      <c r="G29" s="28">
        <f>(1-D$27/F29)*100</f>
        <v>3.5601972279380223</v>
      </c>
      <c r="I29" s="25">
        <v>0.375</v>
      </c>
      <c r="J29" s="26">
        <v>0</v>
      </c>
      <c r="K29" s="27">
        <v>2.5630000000000002</v>
      </c>
      <c r="L29" s="28">
        <f>(K29-$C$10)/$C$9</f>
        <v>9.1764492753623195</v>
      </c>
      <c r="M29" s="28">
        <f>(1-J$27/L29)*100</f>
        <v>1.9228491333359687</v>
      </c>
      <c r="O29" s="25">
        <v>0.41666666666666669</v>
      </c>
      <c r="P29" s="26">
        <v>0</v>
      </c>
      <c r="Q29" s="27">
        <v>2.577</v>
      </c>
      <c r="R29" s="28">
        <f>(Q29-$C$10)/$C$9</f>
        <v>9.2271739130434778</v>
      </c>
      <c r="S29" s="28">
        <f>(1-P$27/R29)*100</f>
        <v>2.4620096595594276</v>
      </c>
      <c r="Z29" s="63">
        <f t="shared" ref="Z29:Z35" si="1">AVERAGE(E29,K29,Q29)</f>
        <v>2.5820000000000003</v>
      </c>
      <c r="AA29" s="26">
        <v>0</v>
      </c>
      <c r="AB29" s="28">
        <f t="shared" ref="AB29:AB35" si="2">(Z29-$C$10)/$C$9</f>
        <v>9.245289855072464</v>
      </c>
      <c r="AC29" s="28">
        <f>STDEVA(F29,L29,R29)</f>
        <v>7.9462725360366221E-2</v>
      </c>
    </row>
    <row r="30" spans="1:35" x14ac:dyDescent="0.25">
      <c r="C30" s="25">
        <v>0.46875</v>
      </c>
      <c r="D30" s="29">
        <v>1</v>
      </c>
      <c r="E30" s="27">
        <v>2.5960000000000001</v>
      </c>
      <c r="F30" s="28">
        <f>(E30-$C$10)/$C$9</f>
        <v>9.2960144927536223</v>
      </c>
      <c r="G30" s="28">
        <f>(1-F29/F30)*100</f>
        <v>-0.38975718127605141</v>
      </c>
      <c r="I30" s="25">
        <v>0.41666666666666702</v>
      </c>
      <c r="J30" s="29">
        <v>1</v>
      </c>
      <c r="K30" s="27">
        <v>2.4630000000000001</v>
      </c>
      <c r="L30" s="28">
        <f>(K30-$C$10)/$C$9</f>
        <v>8.8141304347826086</v>
      </c>
      <c r="M30" s="28">
        <f>(1-L29/L30)*100</f>
        <v>-4.1106589386278758</v>
      </c>
      <c r="O30" s="25">
        <v>0.45833333333333298</v>
      </c>
      <c r="P30" s="29">
        <v>1</v>
      </c>
      <c r="Q30" s="27">
        <v>2.5640000000000001</v>
      </c>
      <c r="R30" s="28">
        <f>(Q30-$C$10)/$C$9</f>
        <v>9.1800724637681146</v>
      </c>
      <c r="S30" s="28">
        <f>(1-R29/R30)*100</f>
        <v>-0.51308363263213863</v>
      </c>
      <c r="Z30" s="63">
        <f t="shared" si="1"/>
        <v>2.5409999999999999</v>
      </c>
      <c r="AA30" s="26">
        <v>1</v>
      </c>
      <c r="AB30" s="28">
        <f t="shared" si="2"/>
        <v>9.0967391304347824</v>
      </c>
      <c r="AC30" s="28">
        <f t="shared" ref="AC30:AC35" si="3">STDEVA(F30,L30,R30)</f>
        <v>0.25151817959142853</v>
      </c>
    </row>
    <row r="31" spans="1:35" x14ac:dyDescent="0.25">
      <c r="C31" s="25">
        <v>0.51041666666666696</v>
      </c>
      <c r="D31" s="29">
        <v>2</v>
      </c>
      <c r="E31" s="27">
        <v>2.3740000000000001</v>
      </c>
      <c r="F31" s="28">
        <f t="shared" ref="F31:F35" si="4">(E31-$C$10)/$C$9</f>
        <v>8.4916666666666671</v>
      </c>
      <c r="G31" s="28">
        <f t="shared" ref="G31:G35" si="5">(1-F30/F31)*100</f>
        <v>-9.4722020736442314</v>
      </c>
      <c r="I31" s="25">
        <v>0.45833333333333298</v>
      </c>
      <c r="J31" s="29">
        <v>2</v>
      </c>
      <c r="K31" s="27">
        <v>2.3279999999999998</v>
      </c>
      <c r="L31" s="28">
        <f t="shared" ref="L31:L35" si="6">(K31-$C$10)/$C$9</f>
        <v>8.3249999999999993</v>
      </c>
      <c r="M31" s="28">
        <f t="shared" ref="M31:M35" si="7">(1-L30/L31)*100</f>
        <v>-5.875440658049369</v>
      </c>
      <c r="O31" s="25">
        <v>0.5</v>
      </c>
      <c r="P31" s="29">
        <v>2</v>
      </c>
      <c r="Q31" s="27">
        <v>2.4159999999999999</v>
      </c>
      <c r="R31" s="28">
        <f t="shared" ref="R31:R35" si="8">(Q31-$C$10)/$C$9</f>
        <v>8.6438405797101439</v>
      </c>
      <c r="S31" s="28">
        <f t="shared" ref="S31:S35" si="9">(1-R30/R31)*100</f>
        <v>-6.2036299618560609</v>
      </c>
      <c r="Z31" s="63">
        <f t="shared" si="1"/>
        <v>2.3726666666666669</v>
      </c>
      <c r="AA31" s="26">
        <v>2</v>
      </c>
      <c r="AB31" s="28">
        <f t="shared" si="2"/>
        <v>8.4868357487922701</v>
      </c>
      <c r="AC31" s="28">
        <f t="shared" si="3"/>
        <v>0.15947517720042559</v>
      </c>
    </row>
    <row r="32" spans="1:35" x14ac:dyDescent="0.25">
      <c r="C32" s="25">
        <v>0.55208333333333304</v>
      </c>
      <c r="D32" s="29">
        <v>3</v>
      </c>
      <c r="E32" s="27">
        <v>2.327</v>
      </c>
      <c r="F32" s="28">
        <f t="shared" si="4"/>
        <v>8.3213768115942024</v>
      </c>
      <c r="G32" s="28">
        <f t="shared" si="5"/>
        <v>-2.0464144206905788</v>
      </c>
      <c r="I32" s="25">
        <v>0.5</v>
      </c>
      <c r="J32" s="29">
        <v>3</v>
      </c>
      <c r="K32" s="27">
        <v>2.2999999999999998</v>
      </c>
      <c r="L32" s="28">
        <f t="shared" si="6"/>
        <v>8.2235507246376791</v>
      </c>
      <c r="M32" s="28">
        <f t="shared" si="7"/>
        <v>-1.2336432127594055</v>
      </c>
      <c r="O32" s="25">
        <v>0.54166666666666696</v>
      </c>
      <c r="P32" s="29">
        <v>3</v>
      </c>
      <c r="Q32" s="27">
        <v>2.3759999999999999</v>
      </c>
      <c r="R32" s="28">
        <f t="shared" si="8"/>
        <v>8.4989130434782592</v>
      </c>
      <c r="S32" s="28">
        <f t="shared" si="9"/>
        <v>-1.7052479004135312</v>
      </c>
      <c r="Z32" s="63">
        <f t="shared" si="1"/>
        <v>2.3343333333333334</v>
      </c>
      <c r="AA32" s="26">
        <v>3</v>
      </c>
      <c r="AB32" s="28">
        <f t="shared" si="2"/>
        <v>8.3479468599033808</v>
      </c>
      <c r="AC32" s="28">
        <f t="shared" si="3"/>
        <v>0.1395907491909093</v>
      </c>
    </row>
    <row r="33" spans="1:29" x14ac:dyDescent="0.25">
      <c r="C33" s="25">
        <v>0.59375</v>
      </c>
      <c r="D33" s="29">
        <v>4</v>
      </c>
      <c r="E33" s="27">
        <v>2.2989999999999999</v>
      </c>
      <c r="F33" s="28">
        <f t="shared" si="4"/>
        <v>8.219927536231884</v>
      </c>
      <c r="G33" s="28">
        <f t="shared" si="5"/>
        <v>-1.2341869793273563</v>
      </c>
      <c r="I33" s="25">
        <v>0.54166666666666696</v>
      </c>
      <c r="J33" s="29">
        <v>4</v>
      </c>
      <c r="K33" s="27">
        <v>2.254</v>
      </c>
      <c r="L33" s="28">
        <f t="shared" si="6"/>
        <v>8.056884057971013</v>
      </c>
      <c r="M33" s="28">
        <f t="shared" si="7"/>
        <v>-2.0686243647974001</v>
      </c>
      <c r="O33" s="25">
        <v>0.58333333333333304</v>
      </c>
      <c r="P33" s="29">
        <v>4</v>
      </c>
      <c r="Q33" s="27">
        <v>2.3130000000000002</v>
      </c>
      <c r="R33" s="28">
        <f t="shared" si="8"/>
        <v>8.2706521739130441</v>
      </c>
      <c r="S33" s="28">
        <f t="shared" si="9"/>
        <v>-2.7598896044157994</v>
      </c>
      <c r="Z33" s="63">
        <f t="shared" si="1"/>
        <v>2.2886666666666664</v>
      </c>
      <c r="AA33" s="26">
        <v>4</v>
      </c>
      <c r="AB33" s="28">
        <f t="shared" si="2"/>
        <v>8.1824879227053131</v>
      </c>
      <c r="AC33" s="28">
        <f t="shared" si="3"/>
        <v>0.11169375696123582</v>
      </c>
    </row>
    <row r="34" spans="1:29" x14ac:dyDescent="0.25">
      <c r="C34" s="25">
        <v>0.63541666666666696</v>
      </c>
      <c r="D34" s="29">
        <v>5</v>
      </c>
      <c r="E34" s="27">
        <v>2.25</v>
      </c>
      <c r="F34" s="28">
        <f t="shared" si="4"/>
        <v>8.0423913043478255</v>
      </c>
      <c r="G34" s="28">
        <f t="shared" si="5"/>
        <v>-2.2075055187638082</v>
      </c>
      <c r="I34" s="25">
        <v>0.58333333333333304</v>
      </c>
      <c r="J34" s="29">
        <v>5</v>
      </c>
      <c r="K34" s="27">
        <v>2.1989999999999998</v>
      </c>
      <c r="L34" s="28">
        <f t="shared" si="6"/>
        <v>7.8576086956521731</v>
      </c>
      <c r="M34" s="28">
        <f t="shared" si="7"/>
        <v>-2.5360815234933387</v>
      </c>
      <c r="O34" s="25">
        <v>0.625</v>
      </c>
      <c r="P34" s="29">
        <v>5</v>
      </c>
      <c r="Q34" s="27">
        <v>2.2690000000000001</v>
      </c>
      <c r="R34" s="28">
        <f t="shared" si="8"/>
        <v>8.11123188405797</v>
      </c>
      <c r="S34" s="28">
        <f t="shared" si="9"/>
        <v>-1.9654263635145552</v>
      </c>
      <c r="Z34" s="63">
        <f t="shared" si="1"/>
        <v>2.2393333333333332</v>
      </c>
      <c r="AA34" s="26">
        <v>5</v>
      </c>
      <c r="AB34" s="28">
        <f t="shared" si="2"/>
        <v>8.0037439613526562</v>
      </c>
      <c r="AC34" s="28">
        <f t="shared" si="3"/>
        <v>0.13115408215042443</v>
      </c>
    </row>
    <row r="35" spans="1:29" x14ac:dyDescent="0.25">
      <c r="C35" s="25">
        <v>0.67708333333333304</v>
      </c>
      <c r="D35" s="29">
        <v>6</v>
      </c>
      <c r="E35" s="27">
        <v>2.2269999999999999</v>
      </c>
      <c r="F35" s="28">
        <f t="shared" si="4"/>
        <v>7.9590579710144915</v>
      </c>
      <c r="G35" s="28">
        <f t="shared" si="5"/>
        <v>-1.0470250830791672</v>
      </c>
      <c r="I35" s="25">
        <v>0.625</v>
      </c>
      <c r="J35" s="29">
        <v>6</v>
      </c>
      <c r="K35" s="27">
        <v>2.2120000000000002</v>
      </c>
      <c r="L35" s="28">
        <f t="shared" si="6"/>
        <v>7.9047101449275363</v>
      </c>
      <c r="M35" s="28">
        <f t="shared" si="7"/>
        <v>0.59586560938719169</v>
      </c>
      <c r="O35" s="25">
        <v>0.66666666666666696</v>
      </c>
      <c r="P35" s="29">
        <v>6</v>
      </c>
      <c r="Q35" s="27">
        <v>2.246</v>
      </c>
      <c r="R35" s="28">
        <f t="shared" si="8"/>
        <v>8.0278985507246379</v>
      </c>
      <c r="S35" s="28">
        <f t="shared" si="9"/>
        <v>-1.0380466669675403</v>
      </c>
      <c r="Z35" s="63">
        <f t="shared" si="1"/>
        <v>2.2283333333333335</v>
      </c>
      <c r="AA35" s="26">
        <v>6</v>
      </c>
      <c r="AB35" s="28">
        <f t="shared" si="2"/>
        <v>7.9638888888888886</v>
      </c>
      <c r="AC35" s="28">
        <f t="shared" si="3"/>
        <v>6.1736125213198455E-2</v>
      </c>
    </row>
    <row r="37" spans="1:29" x14ac:dyDescent="0.25">
      <c r="A37" s="5"/>
      <c r="H37" s="5"/>
      <c r="I37" s="5"/>
      <c r="J37" s="5"/>
      <c r="K37" s="5"/>
      <c r="L37" s="5"/>
      <c r="M37" s="5"/>
    </row>
    <row r="38" spans="1:29" x14ac:dyDescent="0.25">
      <c r="A38" s="5"/>
      <c r="H38" s="5"/>
      <c r="I38" s="5"/>
      <c r="J38" s="5"/>
      <c r="K38" s="5"/>
      <c r="L38" s="5"/>
      <c r="M38" s="5"/>
    </row>
    <row r="39" spans="1:29" x14ac:dyDescent="0.25">
      <c r="A39" s="5"/>
      <c r="H39" s="5"/>
      <c r="I39" s="5"/>
      <c r="J39" s="5"/>
      <c r="K39" s="5"/>
      <c r="L39" s="5"/>
      <c r="M39" s="5"/>
    </row>
    <row r="40" spans="1:29" x14ac:dyDescent="0.25">
      <c r="A40" s="5"/>
      <c r="H40" s="5"/>
      <c r="I40" s="5"/>
      <c r="J40" s="5"/>
      <c r="K40" s="5"/>
      <c r="L40" s="5"/>
      <c r="M40" s="5"/>
    </row>
    <row r="41" spans="1:29" x14ac:dyDescent="0.25">
      <c r="A41" s="5"/>
      <c r="H41" s="5"/>
      <c r="I41" s="5"/>
      <c r="J41" s="5"/>
      <c r="K41" s="5"/>
      <c r="L41" s="5"/>
      <c r="M41" s="5"/>
    </row>
    <row r="42" spans="1:29" x14ac:dyDescent="0.25">
      <c r="A42" s="5"/>
      <c r="H42" s="5"/>
      <c r="I42" s="5"/>
      <c r="J42" s="5"/>
      <c r="K42" s="5"/>
      <c r="L42" s="5"/>
      <c r="M42" s="5"/>
    </row>
    <row r="43" spans="1:29" x14ac:dyDescent="0.25">
      <c r="A43" s="5"/>
      <c r="G43" s="5"/>
      <c r="H43" s="5"/>
      <c r="I43" s="5"/>
      <c r="J43" s="5"/>
      <c r="K43" s="5"/>
      <c r="L43" s="5"/>
      <c r="M43" s="5"/>
    </row>
    <row r="44" spans="1:29" x14ac:dyDescent="0.25">
      <c r="A44" s="5"/>
      <c r="G44" s="5"/>
      <c r="H44" s="5"/>
      <c r="I44" s="5"/>
      <c r="J44" s="5"/>
      <c r="K44" s="5"/>
      <c r="L44" s="5"/>
      <c r="M44" s="5"/>
    </row>
    <row r="45" spans="1:29" x14ac:dyDescent="0.25">
      <c r="A45" s="5"/>
      <c r="G45" s="5"/>
      <c r="H45" s="5"/>
      <c r="I45" s="5"/>
      <c r="J45" s="5"/>
      <c r="K45" s="5"/>
      <c r="L45" s="5"/>
      <c r="M45" s="5"/>
    </row>
    <row r="46" spans="1:29" x14ac:dyDescent="0.25">
      <c r="A46" s="5"/>
      <c r="G46" s="5"/>
      <c r="H46" s="5"/>
      <c r="I46" s="5"/>
      <c r="J46" s="5"/>
      <c r="K46" s="5"/>
      <c r="L46" s="5"/>
      <c r="M46" s="5"/>
    </row>
    <row r="47" spans="1:29" x14ac:dyDescent="0.25">
      <c r="A47" s="30"/>
      <c r="G47" s="5"/>
      <c r="H47" s="5"/>
      <c r="I47" s="5"/>
      <c r="J47" s="5"/>
      <c r="K47" s="5"/>
      <c r="L47" s="5"/>
      <c r="M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55" spans="1:31" s="12" customFormat="1" x14ac:dyDescent="0.25"/>
    <row r="56" spans="1:31" x14ac:dyDescent="0.25">
      <c r="A56" s="33" t="s">
        <v>38</v>
      </c>
      <c r="B56" s="33" t="s">
        <v>39</v>
      </c>
      <c r="C56" s="33" t="s">
        <v>40</v>
      </c>
    </row>
    <row r="57" spans="1:31" x14ac:dyDescent="0.25">
      <c r="A57" s="26" t="s">
        <v>42</v>
      </c>
      <c r="B57" s="26">
        <v>4.5</v>
      </c>
      <c r="C57" s="26">
        <v>20</v>
      </c>
    </row>
    <row r="58" spans="1:31" x14ac:dyDescent="0.25">
      <c r="A58" s="5"/>
      <c r="C58" s="5"/>
      <c r="D58" s="21" t="s">
        <v>23</v>
      </c>
      <c r="I58" s="5"/>
      <c r="J58" s="21" t="s">
        <v>24</v>
      </c>
      <c r="O58" s="5"/>
      <c r="P58" s="21" t="s">
        <v>25</v>
      </c>
    </row>
    <row r="59" spans="1:31" x14ac:dyDescent="0.25">
      <c r="G59" s="31" t="s">
        <v>37</v>
      </c>
      <c r="M59" s="31" t="s">
        <v>37</v>
      </c>
      <c r="S59" s="31" t="s">
        <v>37</v>
      </c>
    </row>
    <row r="60" spans="1:31" x14ac:dyDescent="0.25">
      <c r="C60" s="22" t="s">
        <v>26</v>
      </c>
      <c r="D60" s="23">
        <v>9</v>
      </c>
      <c r="E60" s="24" t="s">
        <v>8</v>
      </c>
      <c r="F60" s="5"/>
      <c r="G60" s="9">
        <f>(1-(F68/F62))*100</f>
        <v>35.712871679138459</v>
      </c>
      <c r="I60" s="22" t="s">
        <v>26</v>
      </c>
      <c r="J60" s="23">
        <v>9</v>
      </c>
      <c r="K60" s="24" t="s">
        <v>8</v>
      </c>
      <c r="L60" s="5"/>
      <c r="M60" s="9">
        <f>(1-(L68/L62))*100</f>
        <v>4.189998825233987</v>
      </c>
      <c r="O60" s="22" t="s">
        <v>26</v>
      </c>
      <c r="P60" s="23">
        <v>9</v>
      </c>
      <c r="Q60" s="24" t="s">
        <v>8</v>
      </c>
      <c r="R60" s="5"/>
      <c r="S60" s="9">
        <f>(1-(R68/R62))*100</f>
        <v>30.550455131460708</v>
      </c>
      <c r="Z60" s="70" t="s">
        <v>88</v>
      </c>
      <c r="AA60" s="23">
        <v>9</v>
      </c>
      <c r="AB60" s="24" t="s">
        <v>8</v>
      </c>
      <c r="AC60" s="24" t="s">
        <v>27</v>
      </c>
      <c r="AE60" s="31" t="s">
        <v>37</v>
      </c>
    </row>
    <row r="61" spans="1:31" x14ac:dyDescent="0.25">
      <c r="C61" s="22" t="s">
        <v>28</v>
      </c>
      <c r="D61" s="22" t="s">
        <v>29</v>
      </c>
      <c r="E61" s="22" t="s">
        <v>30</v>
      </c>
      <c r="F61" s="22" t="s">
        <v>31</v>
      </c>
      <c r="G61" s="22" t="s">
        <v>32</v>
      </c>
      <c r="I61" s="22" t="s">
        <v>28</v>
      </c>
      <c r="J61" s="22" t="s">
        <v>29</v>
      </c>
      <c r="K61" s="22" t="s">
        <v>30</v>
      </c>
      <c r="L61" s="22" t="s">
        <v>31</v>
      </c>
      <c r="M61" s="22" t="s">
        <v>32</v>
      </c>
      <c r="O61" s="22" t="s">
        <v>28</v>
      </c>
      <c r="P61" s="22" t="s">
        <v>29</v>
      </c>
      <c r="Q61" s="22" t="s">
        <v>30</v>
      </c>
      <c r="R61" s="22" t="s">
        <v>31</v>
      </c>
      <c r="S61" s="22" t="s">
        <v>32</v>
      </c>
      <c r="Z61" s="71"/>
      <c r="AA61" s="22" t="s">
        <v>29</v>
      </c>
      <c r="AB61" s="22" t="s">
        <v>31</v>
      </c>
      <c r="AC61" s="22" t="s">
        <v>31</v>
      </c>
      <c r="AE61" s="9">
        <f>(1-(AB68/AB62))*100</f>
        <v>33.1144059464349</v>
      </c>
    </row>
    <row r="62" spans="1:31" x14ac:dyDescent="0.25">
      <c r="C62" s="25">
        <v>0.42708333333333331</v>
      </c>
      <c r="D62" s="26">
        <v>0</v>
      </c>
      <c r="E62" s="27">
        <v>2.556</v>
      </c>
      <c r="F62" s="28">
        <f>(E62-$C$10)/$C$9</f>
        <v>9.1510869565217394</v>
      </c>
      <c r="G62" s="28">
        <f>(1-D60/F62)*100</f>
        <v>1.6510274379380019</v>
      </c>
      <c r="I62" s="25">
        <v>0.41666666666666669</v>
      </c>
      <c r="J62" s="26">
        <v>0</v>
      </c>
      <c r="K62" s="27">
        <v>2.5840000000000001</v>
      </c>
      <c r="L62" s="28">
        <f>(K62-$C$10)/$C$9</f>
        <v>9.2525362318840578</v>
      </c>
      <c r="M62" s="28">
        <f>(1-J60/L62)*100</f>
        <v>2.7293730665309157</v>
      </c>
      <c r="O62" s="25">
        <v>0.41666666666666669</v>
      </c>
      <c r="P62" s="26">
        <v>0</v>
      </c>
      <c r="Q62" s="27">
        <v>2.59</v>
      </c>
      <c r="R62" s="28">
        <f t="shared" ref="R62:R68" si="10">(Q62-$C$10)/$C$9</f>
        <v>9.2742753623188392</v>
      </c>
      <c r="S62" s="28">
        <f>(1-P60/R62)*100</f>
        <v>2.9573778177130028</v>
      </c>
      <c r="Z62" s="63">
        <f>AVERAGE(E62,Q62)</f>
        <v>2.573</v>
      </c>
      <c r="AA62" s="26">
        <v>0</v>
      </c>
      <c r="AB62" s="28">
        <f>(Z62-$C$10)/$C$9</f>
        <v>9.2126811594202884</v>
      </c>
      <c r="AC62" s="28">
        <f>STDEVA(F62,R62)</f>
        <v>8.7107357102689451E-2</v>
      </c>
    </row>
    <row r="63" spans="1:31" x14ac:dyDescent="0.25">
      <c r="C63" s="25">
        <v>0.46875</v>
      </c>
      <c r="D63" s="29">
        <v>1</v>
      </c>
      <c r="E63" s="27">
        <v>2.2949999999999999</v>
      </c>
      <c r="F63" s="28">
        <f t="shared" ref="F63:F68" si="11">(E63-$C$10)/$C$9</f>
        <v>8.2054347826086946</v>
      </c>
      <c r="G63" s="28">
        <f>(1-F62/F63)*100</f>
        <v>-11.524705258974709</v>
      </c>
      <c r="I63" s="25">
        <v>0.45833333333333298</v>
      </c>
      <c r="J63" s="29">
        <v>1</v>
      </c>
      <c r="K63" s="27">
        <v>2.5910000000000002</v>
      </c>
      <c r="L63" s="28">
        <f t="shared" ref="L63:L68" si="12">(K63-$C$10)/$C$9</f>
        <v>9.2778985507246379</v>
      </c>
      <c r="M63" s="28">
        <f>(1-L62/L63)*100</f>
        <v>0.27336275237239693</v>
      </c>
      <c r="O63" s="25">
        <v>0.45833333333333298</v>
      </c>
      <c r="P63" s="29">
        <v>1</v>
      </c>
      <c r="Q63" s="27">
        <v>2.3690000000000002</v>
      </c>
      <c r="R63" s="28">
        <f t="shared" si="10"/>
        <v>8.4735507246376809</v>
      </c>
      <c r="S63" s="28">
        <f>(1-R62/R63)*100</f>
        <v>-9.4496942745969861</v>
      </c>
      <c r="Z63" s="63">
        <f t="shared" ref="Z63:Z68" si="13">AVERAGE(E63,Q63)</f>
        <v>2.3319999999999999</v>
      </c>
      <c r="AA63" s="29">
        <v>1</v>
      </c>
      <c r="AB63" s="28">
        <f>(Z63-$C$10)/$C$9</f>
        <v>8.3394927536231869</v>
      </c>
      <c r="AC63" s="28">
        <f t="shared" ref="AC63:AC68" si="14">STDEVA(F63,R63)</f>
        <v>0.18958660075291545</v>
      </c>
    </row>
    <row r="64" spans="1:31" x14ac:dyDescent="0.25">
      <c r="C64" s="25">
        <v>0.51041666666666696</v>
      </c>
      <c r="D64" s="29">
        <v>2</v>
      </c>
      <c r="E64" s="27">
        <v>2.1320000000000001</v>
      </c>
      <c r="F64" s="28">
        <f t="shared" si="11"/>
        <v>7.6148550724637678</v>
      </c>
      <c r="G64" s="28">
        <f t="shared" ref="G64:G68" si="15">(1-F63/F64)*100</f>
        <v>-7.7556263976780615</v>
      </c>
      <c r="I64" s="25">
        <v>0.5</v>
      </c>
      <c r="J64" s="29">
        <v>2</v>
      </c>
      <c r="K64" s="27">
        <v>2.5680000000000001</v>
      </c>
      <c r="L64" s="28">
        <f t="shared" si="12"/>
        <v>9.1945652173913039</v>
      </c>
      <c r="M64" s="28">
        <f t="shared" ref="M64:M67" si="16">(1-L63/L64)*100</f>
        <v>-0.90633250581235725</v>
      </c>
      <c r="O64" s="25">
        <v>0.5</v>
      </c>
      <c r="P64" s="29">
        <v>2</v>
      </c>
      <c r="Q64" s="27">
        <v>2.1680000000000001</v>
      </c>
      <c r="R64" s="28">
        <f t="shared" si="10"/>
        <v>7.745289855072464</v>
      </c>
      <c r="S64" s="28">
        <f t="shared" ref="S64:S68" si="17">(1-R63/R64)*100</f>
        <v>-9.4026289937783503</v>
      </c>
      <c r="Z64" s="63">
        <f t="shared" si="13"/>
        <v>2.1500000000000004</v>
      </c>
      <c r="AA64" s="29">
        <v>2</v>
      </c>
      <c r="AB64" s="28">
        <f t="shared" ref="AB64:AB68" si="18">(Z64-$C$10)/$C$9</f>
        <v>7.6800724637681164</v>
      </c>
      <c r="AC64" s="28">
        <f t="shared" si="14"/>
        <v>9.2231319285202257E-2</v>
      </c>
    </row>
    <row r="65" spans="1:29" x14ac:dyDescent="0.25">
      <c r="C65" s="25">
        <v>0.55208333333333304</v>
      </c>
      <c r="D65" s="29">
        <v>3</v>
      </c>
      <c r="E65" s="27">
        <v>2.0139999999999998</v>
      </c>
      <c r="F65" s="28">
        <f t="shared" si="11"/>
        <v>7.1873188405797084</v>
      </c>
      <c r="G65" s="28">
        <f t="shared" si="15"/>
        <v>-5.9484801129203291</v>
      </c>
      <c r="I65" s="25">
        <v>0.54166666666666696</v>
      </c>
      <c r="J65" s="29">
        <v>3</v>
      </c>
      <c r="K65" s="27">
        <v>2.5249999999999999</v>
      </c>
      <c r="L65" s="28">
        <f t="shared" si="12"/>
        <v>9.0387681159420286</v>
      </c>
      <c r="M65" s="28">
        <f t="shared" si="16"/>
        <v>-1.723654146791187</v>
      </c>
      <c r="O65" s="25">
        <v>0.54166666666666696</v>
      </c>
      <c r="P65" s="29">
        <v>3</v>
      </c>
      <c r="Q65" s="27">
        <v>1.998</v>
      </c>
      <c r="R65" s="28">
        <f t="shared" si="10"/>
        <v>7.1293478260869563</v>
      </c>
      <c r="S65" s="28">
        <f t="shared" si="17"/>
        <v>-8.6395283833917915</v>
      </c>
      <c r="Z65" s="63">
        <f t="shared" si="13"/>
        <v>2.0059999999999998</v>
      </c>
      <c r="AA65" s="29">
        <v>3</v>
      </c>
      <c r="AB65" s="28">
        <f t="shared" si="18"/>
        <v>7.1583333333333323</v>
      </c>
      <c r="AC65" s="28">
        <f t="shared" si="14"/>
        <v>4.0991697460088634E-2</v>
      </c>
    </row>
    <row r="66" spans="1:29" x14ac:dyDescent="0.25">
      <c r="C66" s="25">
        <v>0.59375</v>
      </c>
      <c r="D66" s="29">
        <v>4</v>
      </c>
      <c r="E66" s="27">
        <v>1.8160000000000001</v>
      </c>
      <c r="F66" s="28">
        <f t="shared" si="11"/>
        <v>6.469927536231884</v>
      </c>
      <c r="G66" s="28">
        <f t="shared" si="15"/>
        <v>-11.088088704709609</v>
      </c>
      <c r="I66" s="25">
        <v>0.58333333333333304</v>
      </c>
      <c r="J66" s="29">
        <v>4</v>
      </c>
      <c r="K66" s="27">
        <v>2.5150000000000001</v>
      </c>
      <c r="L66" s="28">
        <f t="shared" si="12"/>
        <v>9.0025362318840578</v>
      </c>
      <c r="M66" s="28">
        <f t="shared" si="16"/>
        <v>-0.40246307401294867</v>
      </c>
      <c r="O66" s="25">
        <v>0.58333333333333304</v>
      </c>
      <c r="P66" s="29">
        <v>4</v>
      </c>
      <c r="Q66" s="27">
        <v>1.931</v>
      </c>
      <c r="R66" s="28">
        <f t="shared" si="10"/>
        <v>6.8865942028985501</v>
      </c>
      <c r="S66" s="28">
        <f t="shared" si="17"/>
        <v>-3.5250170989635565</v>
      </c>
      <c r="Z66" s="63">
        <f t="shared" si="13"/>
        <v>1.8734999999999999</v>
      </c>
      <c r="AA66" s="29">
        <v>4</v>
      </c>
      <c r="AB66" s="28">
        <f t="shared" si="18"/>
        <v>6.678260869565217</v>
      </c>
      <c r="AC66" s="28">
        <f t="shared" si="14"/>
        <v>0.29462782549439437</v>
      </c>
    </row>
    <row r="67" spans="1:29" x14ac:dyDescent="0.25">
      <c r="C67" s="25">
        <v>0.63541666666666696</v>
      </c>
      <c r="D67" s="29">
        <v>5</v>
      </c>
      <c r="E67" s="27">
        <v>1.758</v>
      </c>
      <c r="F67" s="28">
        <f t="shared" si="11"/>
        <v>6.2597826086956516</v>
      </c>
      <c r="G67" s="28">
        <f t="shared" si="15"/>
        <v>-3.357064305145574</v>
      </c>
      <c r="I67" s="25">
        <v>0.625</v>
      </c>
      <c r="J67" s="29">
        <v>5</v>
      </c>
      <c r="K67" s="27">
        <v>2.4500000000000002</v>
      </c>
      <c r="L67" s="28">
        <f t="shared" si="12"/>
        <v>8.7670289855072472</v>
      </c>
      <c r="M67" s="28">
        <f t="shared" si="16"/>
        <v>-2.6862834235648947</v>
      </c>
      <c r="O67" s="25">
        <v>0.625</v>
      </c>
      <c r="P67" s="29">
        <v>5</v>
      </c>
      <c r="Q67" s="27">
        <v>1.8460000000000001</v>
      </c>
      <c r="R67" s="28">
        <f t="shared" si="10"/>
        <v>6.5786231884057971</v>
      </c>
      <c r="S67" s="28">
        <f t="shared" si="17"/>
        <v>-4.6813900974830513</v>
      </c>
      <c r="Z67" s="63">
        <f t="shared" si="13"/>
        <v>1.802</v>
      </c>
      <c r="AA67" s="29">
        <v>5</v>
      </c>
      <c r="AB67" s="28">
        <f t="shared" si="18"/>
        <v>6.4192028985507239</v>
      </c>
      <c r="AC67" s="28">
        <f t="shared" si="14"/>
        <v>0.22545433603049378</v>
      </c>
    </row>
    <row r="68" spans="1:29" x14ac:dyDescent="0.25">
      <c r="C68" s="25">
        <v>0.67708333333333304</v>
      </c>
      <c r="D68" s="26">
        <v>6</v>
      </c>
      <c r="E68" s="27">
        <v>1.6539999999999999</v>
      </c>
      <c r="F68" s="28">
        <f t="shared" si="11"/>
        <v>5.8829710144927532</v>
      </c>
      <c r="G68" s="28">
        <f t="shared" si="15"/>
        <v>-6.4051240992794245</v>
      </c>
      <c r="H68" s="5"/>
      <c r="I68" s="25">
        <v>0.66666666666666696</v>
      </c>
      <c r="J68" s="26">
        <v>6</v>
      </c>
      <c r="K68" s="27">
        <v>2.4769999999999999</v>
      </c>
      <c r="L68" s="28">
        <f t="shared" si="12"/>
        <v>8.8648550724637669</v>
      </c>
      <c r="M68" s="28">
        <f>(1-L67/L68)*100</f>
        <v>1.1035271999018881</v>
      </c>
      <c r="O68" s="25">
        <v>0.66666666666666696</v>
      </c>
      <c r="P68" s="26">
        <v>6</v>
      </c>
      <c r="Q68" s="27">
        <v>1.8080000000000001</v>
      </c>
      <c r="R68" s="28">
        <f t="shared" si="10"/>
        <v>6.4409420289855071</v>
      </c>
      <c r="S68" s="28">
        <f t="shared" si="17"/>
        <v>-2.1375935197164964</v>
      </c>
      <c r="Z68" s="63">
        <f t="shared" si="13"/>
        <v>1.7309999999999999</v>
      </c>
      <c r="AA68" s="26">
        <v>6</v>
      </c>
      <c r="AB68" s="28">
        <f t="shared" si="18"/>
        <v>6.1619565217391292</v>
      </c>
      <c r="AC68" s="28">
        <f t="shared" si="14"/>
        <v>0.39454508805336364</v>
      </c>
    </row>
    <row r="69" spans="1:29" x14ac:dyDescent="0.25">
      <c r="W69"/>
    </row>
    <row r="70" spans="1:29" x14ac:dyDescent="0.25">
      <c r="A70" s="5"/>
      <c r="H70" s="5"/>
      <c r="I70" s="5"/>
      <c r="J70" s="5"/>
      <c r="K70" s="5"/>
      <c r="L70" s="5"/>
      <c r="M70" s="5"/>
    </row>
    <row r="71" spans="1:29" x14ac:dyDescent="0.25">
      <c r="A71" s="5"/>
      <c r="H71" s="5"/>
      <c r="I71" s="5"/>
      <c r="J71" s="5"/>
      <c r="K71" s="5"/>
      <c r="L71" s="5"/>
      <c r="M71" s="5"/>
    </row>
    <row r="72" spans="1:29" x14ac:dyDescent="0.25">
      <c r="A72" s="5"/>
      <c r="H72" s="5"/>
      <c r="I72" s="5"/>
      <c r="J72" s="5"/>
      <c r="K72" s="5"/>
      <c r="L72" s="5"/>
      <c r="M72" s="5"/>
    </row>
    <row r="73" spans="1:29" x14ac:dyDescent="0.25">
      <c r="A73" s="5"/>
      <c r="H73" s="5"/>
      <c r="I73" s="5"/>
      <c r="J73" s="5"/>
      <c r="K73" s="5"/>
      <c r="L73" s="5"/>
      <c r="M73" s="5"/>
    </row>
    <row r="74" spans="1:29" x14ac:dyDescent="0.25">
      <c r="A74" s="5"/>
      <c r="H74" s="5"/>
      <c r="I74" s="5"/>
      <c r="J74" s="5"/>
      <c r="K74" s="5"/>
      <c r="L74" s="5"/>
      <c r="M74" s="5"/>
    </row>
    <row r="75" spans="1:29" x14ac:dyDescent="0.25">
      <c r="A75" s="5"/>
      <c r="H75" s="5"/>
      <c r="I75" s="5"/>
      <c r="J75" s="5"/>
      <c r="K75" s="5"/>
      <c r="L75" s="5"/>
      <c r="M75" s="5"/>
    </row>
    <row r="76" spans="1:29" x14ac:dyDescent="0.25">
      <c r="A76" s="5"/>
      <c r="G76" s="5"/>
      <c r="H76" s="5"/>
      <c r="I76" s="5"/>
      <c r="J76" s="5"/>
      <c r="K76" s="5"/>
      <c r="L76" s="5"/>
      <c r="M76" s="5"/>
    </row>
    <row r="77" spans="1:29" x14ac:dyDescent="0.25">
      <c r="A77" s="5"/>
      <c r="G77" s="5"/>
      <c r="H77" s="5"/>
      <c r="I77" s="5"/>
      <c r="J77" s="5"/>
      <c r="K77" s="5"/>
      <c r="L77" s="5"/>
      <c r="M77" s="5"/>
    </row>
    <row r="78" spans="1:29" x14ac:dyDescent="0.25">
      <c r="A78" s="5"/>
      <c r="G78" s="5"/>
      <c r="H78" s="5"/>
      <c r="I78" s="5"/>
      <c r="J78" s="5"/>
      <c r="K78" s="5"/>
      <c r="L78" s="5"/>
      <c r="M78" s="5"/>
    </row>
    <row r="79" spans="1:29" x14ac:dyDescent="0.25">
      <c r="A79" s="5"/>
      <c r="G79" s="5"/>
      <c r="H79" s="5"/>
      <c r="I79" s="5"/>
      <c r="J79" s="5"/>
      <c r="K79" s="5"/>
      <c r="L79" s="5"/>
      <c r="M79" s="5"/>
    </row>
    <row r="80" spans="1:29" x14ac:dyDescent="0.25">
      <c r="A80" s="30"/>
      <c r="G80" s="5"/>
      <c r="H80" s="5"/>
      <c r="I80" s="5"/>
      <c r="J80" s="5"/>
      <c r="K80" s="5"/>
      <c r="L80" s="5"/>
      <c r="M80" s="5"/>
    </row>
    <row r="81" spans="1:3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7" spans="1:31" s="12" customFormat="1" x14ac:dyDescent="0.25"/>
    <row r="88" spans="1:31" x14ac:dyDescent="0.25">
      <c r="A88" s="33" t="s">
        <v>38</v>
      </c>
      <c r="B88" s="33" t="s">
        <v>39</v>
      </c>
      <c r="C88" s="33" t="s">
        <v>40</v>
      </c>
    </row>
    <row r="89" spans="1:31" x14ac:dyDescent="0.25">
      <c r="A89" s="26" t="s">
        <v>43</v>
      </c>
      <c r="B89" s="26">
        <v>0.5</v>
      </c>
      <c r="C89" s="26">
        <v>100</v>
      </c>
    </row>
    <row r="90" spans="1:31" x14ac:dyDescent="0.25">
      <c r="A90" s="5"/>
      <c r="C90" s="5"/>
      <c r="D90" s="21" t="s">
        <v>23</v>
      </c>
      <c r="I90" s="5"/>
      <c r="J90" s="21" t="s">
        <v>24</v>
      </c>
      <c r="O90" s="5"/>
      <c r="P90" s="21" t="s">
        <v>25</v>
      </c>
    </row>
    <row r="91" spans="1:31" x14ac:dyDescent="0.25">
      <c r="G91" s="31" t="s">
        <v>37</v>
      </c>
      <c r="M91" s="31" t="s">
        <v>37</v>
      </c>
      <c r="S91" s="31" t="s">
        <v>37</v>
      </c>
    </row>
    <row r="92" spans="1:31" x14ac:dyDescent="0.25">
      <c r="C92" s="22" t="s">
        <v>26</v>
      </c>
      <c r="D92" s="23">
        <v>9</v>
      </c>
      <c r="E92" s="24" t="s">
        <v>8</v>
      </c>
      <c r="F92" s="5"/>
      <c r="G92" s="9">
        <f>(1-(F100/F94))*100</f>
        <v>25.587198479027219</v>
      </c>
      <c r="I92" s="22" t="s">
        <v>26</v>
      </c>
      <c r="J92" s="23">
        <v>9</v>
      </c>
      <c r="K92" s="24" t="s">
        <v>8</v>
      </c>
      <c r="L92" s="5"/>
      <c r="M92" s="9">
        <f>(1-(L100/L94))*100</f>
        <v>31.723540756484446</v>
      </c>
      <c r="O92" s="22" t="s">
        <v>26</v>
      </c>
      <c r="P92" s="23">
        <v>9</v>
      </c>
      <c r="Q92" s="24" t="s">
        <v>8</v>
      </c>
      <c r="R92" s="5"/>
      <c r="S92" s="9">
        <f>(1-(R100/R94))*100</f>
        <v>24.275091474210164</v>
      </c>
      <c r="Z92" s="70" t="s">
        <v>88</v>
      </c>
      <c r="AA92" s="23">
        <v>9</v>
      </c>
      <c r="AB92" s="24" t="s">
        <v>8</v>
      </c>
      <c r="AC92" s="24" t="s">
        <v>27</v>
      </c>
      <c r="AE92" s="31" t="s">
        <v>37</v>
      </c>
    </row>
    <row r="93" spans="1:31" x14ac:dyDescent="0.25">
      <c r="C93" s="22" t="s">
        <v>28</v>
      </c>
      <c r="D93" s="22" t="s">
        <v>29</v>
      </c>
      <c r="E93" s="22" t="s">
        <v>30</v>
      </c>
      <c r="F93" s="22" t="s">
        <v>31</v>
      </c>
      <c r="G93" s="22" t="s">
        <v>32</v>
      </c>
      <c r="I93" s="22" t="s">
        <v>28</v>
      </c>
      <c r="J93" s="22" t="s">
        <v>29</v>
      </c>
      <c r="K93" s="22" t="s">
        <v>30</v>
      </c>
      <c r="L93" s="22" t="s">
        <v>31</v>
      </c>
      <c r="M93" s="22" t="s">
        <v>32</v>
      </c>
      <c r="O93" s="22" t="s">
        <v>28</v>
      </c>
      <c r="P93" s="22" t="s">
        <v>29</v>
      </c>
      <c r="Q93" s="22" t="s">
        <v>30</v>
      </c>
      <c r="R93" s="22" t="s">
        <v>31</v>
      </c>
      <c r="S93" s="22" t="s">
        <v>32</v>
      </c>
      <c r="Z93" s="71"/>
      <c r="AA93" s="22" t="s">
        <v>29</v>
      </c>
      <c r="AB93" s="22" t="s">
        <v>31</v>
      </c>
      <c r="AC93" s="22" t="s">
        <v>31</v>
      </c>
      <c r="AE93" s="9">
        <f>(1-(AB100/AB94))*100</f>
        <v>24.928943628612043</v>
      </c>
    </row>
    <row r="94" spans="1:31" x14ac:dyDescent="0.25">
      <c r="C94" s="25">
        <v>0.42708333333333331</v>
      </c>
      <c r="D94" s="26">
        <v>0</v>
      </c>
      <c r="E94" s="27">
        <v>2.5550000000000002</v>
      </c>
      <c r="F94" s="28">
        <f>(E94-$C$10)/$C$9</f>
        <v>9.1474637681159425</v>
      </c>
      <c r="G94" s="28">
        <f>(1-D$92/F94)*100</f>
        <v>1.6120727215114705</v>
      </c>
      <c r="I94" s="25">
        <v>0.375</v>
      </c>
      <c r="J94" s="26">
        <v>0</v>
      </c>
      <c r="K94" s="27">
        <v>2.5710000000000002</v>
      </c>
      <c r="L94" s="28">
        <f t="shared" ref="L94" si="19">(K94-$C$10)/$C$9</f>
        <v>9.2054347826086964</v>
      </c>
      <c r="M94" s="28">
        <f>(1-J92/L94)*100</f>
        <v>2.2316684378321017</v>
      </c>
      <c r="O94" s="25">
        <v>0.41666666666666669</v>
      </c>
      <c r="P94" s="26">
        <v>0</v>
      </c>
      <c r="Q94" s="27">
        <v>2.5720000000000001</v>
      </c>
      <c r="R94" s="28">
        <f t="shared" ref="R94" si="20">(Q94-$C$10)/$C$9</f>
        <v>9.2090579710144915</v>
      </c>
      <c r="S94" s="28">
        <f>(1-P92/R94)*100</f>
        <v>2.2701341621749083</v>
      </c>
      <c r="Z94" s="63">
        <f>AVERAGE(E94,Q94)</f>
        <v>2.5635000000000003</v>
      </c>
      <c r="AA94" s="26">
        <v>0</v>
      </c>
      <c r="AB94" s="28">
        <f>AVERAGE(F94,R94)</f>
        <v>9.1782608695652179</v>
      </c>
      <c r="AC94" s="28">
        <f>STDEVA(F94,R94)</f>
        <v>4.3553678551344101E-2</v>
      </c>
    </row>
    <row r="95" spans="1:31" x14ac:dyDescent="0.25">
      <c r="C95" s="25">
        <v>0.46875</v>
      </c>
      <c r="D95" s="29">
        <v>1</v>
      </c>
      <c r="E95" s="27">
        <v>2.367</v>
      </c>
      <c r="F95" s="28">
        <f t="shared" ref="F95:F100" si="21">(E95-$C$10)/$C$9</f>
        <v>8.4663043478260871</v>
      </c>
      <c r="G95" s="28">
        <f>(1-F94/F95)*100</f>
        <v>-8.0455343005092708</v>
      </c>
      <c r="I95" s="25">
        <v>0.41666666666666702</v>
      </c>
      <c r="J95" s="29">
        <v>1</v>
      </c>
      <c r="K95" s="27">
        <v>2.2949999999999999</v>
      </c>
      <c r="L95" s="28">
        <f>(K95-$C$10)/$C$9</f>
        <v>8.2054347826086946</v>
      </c>
      <c r="M95" s="28">
        <f>(1-L94/L95)*100</f>
        <v>-12.187044641674415</v>
      </c>
      <c r="O95" s="25">
        <v>0.45833333333333298</v>
      </c>
      <c r="P95" s="29">
        <v>1</v>
      </c>
      <c r="Q95" s="27">
        <v>2.3929999999999998</v>
      </c>
      <c r="R95" s="28">
        <f>(Q95-$C$10)/$C$9</f>
        <v>8.5605072463768099</v>
      </c>
      <c r="S95" s="28">
        <f>(1-R94/R95)*100</f>
        <v>-7.5760782156008011</v>
      </c>
      <c r="Z95" s="63">
        <f t="shared" ref="Z95:Z100" si="22">AVERAGE(E95,Q95)</f>
        <v>2.38</v>
      </c>
      <c r="AA95" s="29">
        <v>1</v>
      </c>
      <c r="AB95" s="28">
        <f>AVERAGE(F95,R95)</f>
        <v>8.5134057971014485</v>
      </c>
      <c r="AC95" s="28">
        <f>STDEVA(F95,R95)</f>
        <v>6.6611508372644512E-2</v>
      </c>
    </row>
    <row r="96" spans="1:31" x14ac:dyDescent="0.25">
      <c r="C96" s="25">
        <v>0.51041666666666696</v>
      </c>
      <c r="D96" s="29">
        <v>2</v>
      </c>
      <c r="E96" s="38">
        <v>2.2109999999999999</v>
      </c>
      <c r="F96" s="28">
        <f t="shared" si="21"/>
        <v>7.9010869565217376</v>
      </c>
      <c r="G96" s="28">
        <f>(1-F95/F96)*100</f>
        <v>-7.153666253955171</v>
      </c>
      <c r="I96" s="25">
        <v>0.45833333333333298</v>
      </c>
      <c r="J96" s="29">
        <v>2</v>
      </c>
      <c r="K96" s="37">
        <v>2.089</v>
      </c>
      <c r="L96" s="28">
        <f t="shared" ref="L96:L100" si="23">(K96-$C$10)/$C$9</f>
        <v>7.4590579710144924</v>
      </c>
      <c r="M96" s="28">
        <f t="shared" ref="M96:M100" si="24">(1-L95/L96)*100</f>
        <v>-10.006314664594163</v>
      </c>
      <c r="O96" s="25">
        <v>0.5</v>
      </c>
      <c r="P96" s="29">
        <v>2</v>
      </c>
      <c r="Q96" s="27">
        <v>2.234</v>
      </c>
      <c r="R96" s="28">
        <f t="shared" ref="R96:R100" si="25">(Q96-$C$10)/$C$9</f>
        <v>7.9844202898550716</v>
      </c>
      <c r="S96" s="28">
        <f t="shared" ref="S96:S100" si="26">(1-R95/R96)*100</f>
        <v>-7.2151381767028067</v>
      </c>
      <c r="Z96" s="63">
        <f t="shared" si="22"/>
        <v>2.2225000000000001</v>
      </c>
      <c r="AA96" s="29">
        <v>2</v>
      </c>
      <c r="AB96" s="28">
        <f>AVERAGE(F96,R96)</f>
        <v>7.9427536231884046</v>
      </c>
      <c r="AC96" s="28">
        <f>STDEVA(F96,R96)</f>
        <v>5.8925565098879376E-2</v>
      </c>
    </row>
    <row r="97" spans="1:29" x14ac:dyDescent="0.25">
      <c r="C97" s="25">
        <v>0.55208333333333304</v>
      </c>
      <c r="D97" s="29">
        <v>3</v>
      </c>
      <c r="E97" s="27">
        <v>2.109</v>
      </c>
      <c r="F97" s="28">
        <f t="shared" si="21"/>
        <v>7.5315217391304339</v>
      </c>
      <c r="G97" s="28">
        <f t="shared" ref="G97:G100" si="27">(1-F96/F97)*100</f>
        <v>-4.9069129744551798</v>
      </c>
      <c r="I97" s="25">
        <v>0.5</v>
      </c>
      <c r="J97" s="29">
        <v>3</v>
      </c>
      <c r="K97" s="27">
        <v>1.9239999999999999</v>
      </c>
      <c r="L97" s="28">
        <f t="shared" si="23"/>
        <v>6.86123188405797</v>
      </c>
      <c r="M97" s="28">
        <f t="shared" si="24"/>
        <v>-8.7131013360088883</v>
      </c>
      <c r="O97" s="25">
        <v>0.54166666666666696</v>
      </c>
      <c r="P97" s="29">
        <v>3</v>
      </c>
      <c r="Q97" s="27">
        <v>2.129</v>
      </c>
      <c r="R97" s="28">
        <f t="shared" si="25"/>
        <v>7.6039855072463762</v>
      </c>
      <c r="S97" s="28">
        <f t="shared" si="26"/>
        <v>-5.003097155381897</v>
      </c>
      <c r="Z97" s="63">
        <f t="shared" si="22"/>
        <v>2.1189999999999998</v>
      </c>
      <c r="AA97" s="29">
        <v>3</v>
      </c>
      <c r="AB97" s="28">
        <f t="shared" ref="AB97:AB100" si="28">AVERAGE(F97,R97)</f>
        <v>7.5677536231884055</v>
      </c>
      <c r="AC97" s="28">
        <f t="shared" ref="AC97:AC100" si="29">STDEVA(F97,R97)</f>
        <v>5.1239621825112366E-2</v>
      </c>
    </row>
    <row r="98" spans="1:29" x14ac:dyDescent="0.25">
      <c r="C98" s="25">
        <v>0.59375</v>
      </c>
      <c r="D98" s="29">
        <v>4</v>
      </c>
      <c r="E98" s="27">
        <v>2.048</v>
      </c>
      <c r="F98" s="28">
        <f t="shared" si="21"/>
        <v>7.3105072463768108</v>
      </c>
      <c r="G98" s="28">
        <f t="shared" si="27"/>
        <v>-3.0232442880507415</v>
      </c>
      <c r="I98" s="25">
        <v>0.54166666666666696</v>
      </c>
      <c r="J98" s="29">
        <v>4</v>
      </c>
      <c r="K98" s="27">
        <v>1.9430000000000001</v>
      </c>
      <c r="L98" s="28">
        <f t="shared" si="23"/>
        <v>6.9300724637681155</v>
      </c>
      <c r="M98" s="28">
        <f t="shared" si="24"/>
        <v>0.99336017148534683</v>
      </c>
      <c r="O98" s="25">
        <v>0.58333333333333304</v>
      </c>
      <c r="P98" s="29">
        <v>4</v>
      </c>
      <c r="Q98" s="27">
        <v>2.0619999999999998</v>
      </c>
      <c r="R98" s="28">
        <f t="shared" si="25"/>
        <v>7.36123188405797</v>
      </c>
      <c r="S98" s="28">
        <f t="shared" si="26"/>
        <v>-3.2977309642171715</v>
      </c>
      <c r="Z98" s="63">
        <f t="shared" si="22"/>
        <v>2.0549999999999997</v>
      </c>
      <c r="AA98" s="29">
        <v>4</v>
      </c>
      <c r="AB98" s="28">
        <f t="shared" si="28"/>
        <v>7.33586956521739</v>
      </c>
      <c r="AC98" s="28">
        <f t="shared" si="29"/>
        <v>3.586773527757834E-2</v>
      </c>
    </row>
    <row r="99" spans="1:29" x14ac:dyDescent="0.25">
      <c r="C99" s="25">
        <v>0.63541666666666696</v>
      </c>
      <c r="D99" s="29">
        <v>5</v>
      </c>
      <c r="E99" s="27">
        <v>2</v>
      </c>
      <c r="F99" s="28">
        <f t="shared" si="21"/>
        <v>7.1365942028985501</v>
      </c>
      <c r="G99" s="28">
        <f t="shared" si="27"/>
        <v>-2.4369193278164225</v>
      </c>
      <c r="I99" s="25">
        <v>0.58333333333333304</v>
      </c>
      <c r="J99" s="29">
        <v>5</v>
      </c>
      <c r="K99" s="27">
        <v>1.7949999999999999</v>
      </c>
      <c r="L99" s="28">
        <f t="shared" si="23"/>
        <v>6.3938405797101439</v>
      </c>
      <c r="M99" s="28">
        <f t="shared" si="24"/>
        <v>-8.3866946223154279</v>
      </c>
      <c r="O99" s="25">
        <v>0.625</v>
      </c>
      <c r="P99" s="29">
        <v>5</v>
      </c>
      <c r="Q99" s="27">
        <v>1.998</v>
      </c>
      <c r="R99" s="28">
        <f t="shared" si="25"/>
        <v>7.1293478260869563</v>
      </c>
      <c r="S99" s="28">
        <f t="shared" si="26"/>
        <v>-3.2525283325710141</v>
      </c>
      <c r="Z99" s="63">
        <f t="shared" si="22"/>
        <v>1.9990000000000001</v>
      </c>
      <c r="AA99" s="29">
        <v>5</v>
      </c>
      <c r="AB99" s="28">
        <f t="shared" si="28"/>
        <v>7.1329710144927532</v>
      </c>
      <c r="AC99" s="28">
        <f t="shared" si="29"/>
        <v>5.1239621825109223E-3</v>
      </c>
    </row>
    <row r="100" spans="1:29" x14ac:dyDescent="0.25">
      <c r="C100" s="25">
        <v>0.67708333333333304</v>
      </c>
      <c r="D100" s="29">
        <v>6</v>
      </c>
      <c r="E100" s="27">
        <v>1.909</v>
      </c>
      <c r="F100" s="28">
        <f t="shared" si="21"/>
        <v>6.8068840579710139</v>
      </c>
      <c r="G100" s="28">
        <f t="shared" si="27"/>
        <v>-4.8437749507638239</v>
      </c>
      <c r="I100" s="25">
        <v>0.625</v>
      </c>
      <c r="J100" s="29">
        <v>6</v>
      </c>
      <c r="K100" s="27">
        <v>1.7649999999999999</v>
      </c>
      <c r="L100" s="28">
        <f t="shared" si="23"/>
        <v>6.2851449275362308</v>
      </c>
      <c r="M100" s="28">
        <f t="shared" si="24"/>
        <v>-1.7294056609211905</v>
      </c>
      <c r="O100" s="25">
        <v>0.66666666666666696</v>
      </c>
      <c r="P100" s="29">
        <v>6</v>
      </c>
      <c r="Q100" s="27">
        <v>1.9550000000000001</v>
      </c>
      <c r="R100" s="28">
        <f t="shared" si="25"/>
        <v>6.9735507246376809</v>
      </c>
      <c r="S100" s="28">
        <f t="shared" si="26"/>
        <v>-2.2341144074401242</v>
      </c>
      <c r="Z100" s="63">
        <f t="shared" si="22"/>
        <v>1.9319999999999999</v>
      </c>
      <c r="AA100" s="29">
        <v>6</v>
      </c>
      <c r="AB100" s="28">
        <f t="shared" si="28"/>
        <v>6.890217391304347</v>
      </c>
      <c r="AC100" s="28">
        <f t="shared" si="29"/>
        <v>0.11785113019775813</v>
      </c>
    </row>
    <row r="101" spans="1:29" x14ac:dyDescent="0.25">
      <c r="W101"/>
    </row>
    <row r="102" spans="1:29" x14ac:dyDescent="0.25">
      <c r="A102" s="5"/>
      <c r="H102" s="5"/>
      <c r="I102" s="5"/>
      <c r="J102" s="5"/>
      <c r="K102" s="5"/>
      <c r="L102" s="5"/>
      <c r="M102" s="5"/>
    </row>
    <row r="103" spans="1:29" x14ac:dyDescent="0.25">
      <c r="A103" s="5"/>
      <c r="H103" s="5"/>
      <c r="I103" s="5"/>
      <c r="J103" s="5"/>
      <c r="K103" s="5"/>
      <c r="L103" s="5"/>
      <c r="M103" s="5"/>
    </row>
    <row r="104" spans="1:29" x14ac:dyDescent="0.25">
      <c r="A104" s="5"/>
      <c r="H104" s="5"/>
      <c r="I104" s="5"/>
      <c r="J104" s="5"/>
      <c r="K104" s="5"/>
      <c r="L104" s="5"/>
      <c r="M104" s="5"/>
    </row>
    <row r="105" spans="1:29" x14ac:dyDescent="0.25">
      <c r="A105" s="5"/>
      <c r="F105" t="s">
        <v>33</v>
      </c>
      <c r="H105" s="5"/>
      <c r="I105" s="5"/>
      <c r="J105" s="5"/>
      <c r="K105" s="5"/>
      <c r="L105" s="5"/>
      <c r="M105" s="5"/>
    </row>
    <row r="106" spans="1:29" x14ac:dyDescent="0.25">
      <c r="A106" s="5"/>
      <c r="H106" s="5"/>
      <c r="I106" s="5"/>
      <c r="J106" s="5"/>
      <c r="K106" s="5"/>
      <c r="L106" s="5"/>
      <c r="M106" s="5"/>
    </row>
    <row r="107" spans="1:29" x14ac:dyDescent="0.25">
      <c r="A107" s="5"/>
      <c r="H107" s="5"/>
      <c r="I107" s="5"/>
      <c r="J107" s="5"/>
      <c r="K107" s="5"/>
      <c r="L107" s="5"/>
      <c r="M107" s="5"/>
    </row>
    <row r="108" spans="1:29" x14ac:dyDescent="0.25">
      <c r="A108" s="5"/>
      <c r="G108" s="5"/>
      <c r="H108" s="5"/>
      <c r="I108" s="5"/>
      <c r="J108" s="5"/>
      <c r="K108" s="5"/>
      <c r="L108" s="5"/>
      <c r="M108" s="5"/>
    </row>
    <row r="109" spans="1:29" x14ac:dyDescent="0.25">
      <c r="A109" s="5"/>
      <c r="G109" s="5"/>
      <c r="H109" s="5"/>
      <c r="I109" s="5"/>
      <c r="J109" s="5"/>
      <c r="K109" s="5"/>
      <c r="L109" s="5"/>
      <c r="M109" s="5"/>
    </row>
    <row r="110" spans="1:29" x14ac:dyDescent="0.25">
      <c r="A110" s="5"/>
      <c r="G110" s="5"/>
      <c r="H110" s="5"/>
      <c r="I110" s="5"/>
      <c r="J110" s="5"/>
      <c r="K110" s="5"/>
      <c r="L110" s="5"/>
      <c r="M110" s="5"/>
    </row>
    <row r="111" spans="1:29" x14ac:dyDescent="0.25">
      <c r="A111" s="5"/>
      <c r="G111" s="5"/>
      <c r="H111" s="5"/>
      <c r="I111" s="5"/>
      <c r="J111" s="5"/>
      <c r="K111" s="5"/>
      <c r="L111" s="5"/>
      <c r="M111" s="5"/>
    </row>
    <row r="112" spans="1:29" x14ac:dyDescent="0.25">
      <c r="A112" s="30"/>
      <c r="G112" s="5"/>
      <c r="H112" s="5"/>
      <c r="I112" s="5"/>
      <c r="J112" s="5"/>
      <c r="K112" s="5"/>
      <c r="L112" s="5"/>
      <c r="M112" s="5"/>
    </row>
    <row r="113" spans="1:3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9" spans="1:31" s="12" customFormat="1" x14ac:dyDescent="0.25"/>
    <row r="120" spans="1:31" x14ac:dyDescent="0.25">
      <c r="A120" s="32" t="s">
        <v>38</v>
      </c>
      <c r="B120" s="32" t="s">
        <v>39</v>
      </c>
      <c r="C120" s="32" t="s">
        <v>40</v>
      </c>
    </row>
    <row r="121" spans="1:31" x14ac:dyDescent="0.25">
      <c r="A121" s="26" t="s">
        <v>44</v>
      </c>
      <c r="B121" s="26">
        <v>4.5</v>
      </c>
      <c r="C121" s="26">
        <v>100</v>
      </c>
    </row>
    <row r="122" spans="1:31" x14ac:dyDescent="0.25">
      <c r="A122" s="5"/>
      <c r="C122" s="5"/>
      <c r="D122" s="21" t="s">
        <v>23</v>
      </c>
      <c r="I122" s="5"/>
      <c r="J122" s="21" t="s">
        <v>24</v>
      </c>
      <c r="O122" s="5"/>
      <c r="P122" s="21" t="s">
        <v>25</v>
      </c>
    </row>
    <row r="123" spans="1:31" x14ac:dyDescent="0.25">
      <c r="G123" s="31" t="s">
        <v>37</v>
      </c>
      <c r="M123" s="31" t="s">
        <v>37</v>
      </c>
      <c r="S123" s="31" t="s">
        <v>37</v>
      </c>
    </row>
    <row r="124" spans="1:31" x14ac:dyDescent="0.25">
      <c r="C124" s="22" t="s">
        <v>26</v>
      </c>
      <c r="D124" s="23">
        <v>9</v>
      </c>
      <c r="E124" s="24" t="s">
        <v>8</v>
      </c>
      <c r="F124" s="5"/>
      <c r="G124" s="9">
        <f>(1-(F132/F126))*100</f>
        <v>17.857862700044336</v>
      </c>
      <c r="I124" s="22" t="s">
        <v>26</v>
      </c>
      <c r="J124" s="23">
        <v>9</v>
      </c>
      <c r="K124" s="24" t="s">
        <v>8</v>
      </c>
      <c r="L124" s="5"/>
      <c r="M124" s="9">
        <f>(1-(L132/L126))*100</f>
        <v>31.9572871126243</v>
      </c>
      <c r="O124" s="22" t="s">
        <v>26</v>
      </c>
      <c r="P124" s="23">
        <v>9</v>
      </c>
      <c r="Q124" s="24" t="s">
        <v>8</v>
      </c>
      <c r="R124" s="5"/>
      <c r="S124" s="9">
        <f>(1-(R132/R126))*100</f>
        <v>11.754251322858178</v>
      </c>
      <c r="Z124" s="70" t="s">
        <v>88</v>
      </c>
      <c r="AA124" s="23">
        <v>9</v>
      </c>
      <c r="AB124" s="24" t="s">
        <v>8</v>
      </c>
      <c r="AC124" s="24" t="s">
        <v>27</v>
      </c>
      <c r="AE124" s="31" t="s">
        <v>37</v>
      </c>
    </row>
    <row r="125" spans="1:31" x14ac:dyDescent="0.25">
      <c r="C125" s="22" t="s">
        <v>28</v>
      </c>
      <c r="D125" s="22" t="s">
        <v>29</v>
      </c>
      <c r="E125" s="22" t="s">
        <v>30</v>
      </c>
      <c r="F125" s="22" t="s">
        <v>31</v>
      </c>
      <c r="G125" s="22" t="s">
        <v>32</v>
      </c>
      <c r="I125" s="22" t="s">
        <v>28</v>
      </c>
      <c r="J125" s="22" t="s">
        <v>29</v>
      </c>
      <c r="K125" s="22" t="s">
        <v>30</v>
      </c>
      <c r="L125" s="22" t="s">
        <v>31</v>
      </c>
      <c r="M125" s="22" t="s">
        <v>32</v>
      </c>
      <c r="O125" s="22"/>
      <c r="P125" s="22" t="s">
        <v>29</v>
      </c>
      <c r="Q125" s="22" t="s">
        <v>30</v>
      </c>
      <c r="R125" s="22" t="s">
        <v>31</v>
      </c>
      <c r="S125" s="22" t="s">
        <v>32</v>
      </c>
      <c r="Z125" s="71"/>
      <c r="AA125" s="22" t="s">
        <v>29</v>
      </c>
      <c r="AB125" s="22" t="s">
        <v>31</v>
      </c>
      <c r="AC125" s="22" t="s">
        <v>31</v>
      </c>
      <c r="AE125" s="9">
        <f>(1-(AB132/AB126))*100</f>
        <v>14.809135662981188</v>
      </c>
    </row>
    <row r="126" spans="1:31" x14ac:dyDescent="0.25">
      <c r="C126" s="25">
        <v>0.41666666666666669</v>
      </c>
      <c r="D126" s="26">
        <v>0</v>
      </c>
      <c r="E126" s="27">
        <v>2.5110000000000001</v>
      </c>
      <c r="F126" s="28">
        <f t="shared" ref="F126:F132" si="30">(E126-$C$10)/$C$9</f>
        <v>8.9880434782608685</v>
      </c>
      <c r="G126" s="28">
        <f>(1-D124/F126)*100</f>
        <v>-0.1330269681944829</v>
      </c>
      <c r="I126" s="25">
        <v>0.41666666666666669</v>
      </c>
      <c r="J126" s="26">
        <v>0</v>
      </c>
      <c r="K126" s="27">
        <v>2.6150000000000002</v>
      </c>
      <c r="L126" s="28">
        <f t="shared" ref="L126:L132" si="31">(K126-$C$10)/$C$9</f>
        <v>9.3648550724637687</v>
      </c>
      <c r="M126" s="28">
        <f>(1-J124/L126)*100</f>
        <v>3.8960034046504499</v>
      </c>
      <c r="O126" s="25"/>
      <c r="P126" s="26">
        <v>0</v>
      </c>
      <c r="Q126" s="27">
        <v>2.5059999999999998</v>
      </c>
      <c r="R126" s="28">
        <f t="shared" ref="R126:R132" si="32">(Q126-$C$10)/$C$9</f>
        <v>8.9699275362318822</v>
      </c>
      <c r="S126" s="28">
        <f>(1-P124/R126)*100</f>
        <v>-0.33525871470696522</v>
      </c>
      <c r="Z126" s="63">
        <f>AVERAGE(E126,K126)</f>
        <v>2.5630000000000002</v>
      </c>
      <c r="AA126" s="26">
        <v>0</v>
      </c>
      <c r="AB126" s="28">
        <f>AVERAGE(F126,R126)</f>
        <v>8.9789855072463745</v>
      </c>
      <c r="AC126" s="28">
        <f>STDEVA(F126,R126)</f>
        <v>1.2809905456278563E-2</v>
      </c>
    </row>
    <row r="127" spans="1:31" x14ac:dyDescent="0.25">
      <c r="B127" t="s">
        <v>60</v>
      </c>
      <c r="C127" s="25">
        <v>0.45833333333333298</v>
      </c>
      <c r="D127" s="29">
        <v>1</v>
      </c>
      <c r="E127" s="27">
        <v>2.351</v>
      </c>
      <c r="F127" s="28">
        <f t="shared" si="30"/>
        <v>8.4083333333333332</v>
      </c>
      <c r="G127" s="28">
        <f>(1-F126/F127)*100</f>
        <v>-6.8944714956693964</v>
      </c>
      <c r="I127" s="25">
        <v>0.45833333333333298</v>
      </c>
      <c r="J127" s="29">
        <v>1</v>
      </c>
      <c r="K127" s="27">
        <v>2.355</v>
      </c>
      <c r="L127" s="28">
        <f t="shared" si="31"/>
        <v>8.4228260869565208</v>
      </c>
      <c r="M127" s="28">
        <f>(1-L126/L127)*100</f>
        <v>-11.184238826515269</v>
      </c>
      <c r="O127" s="25"/>
      <c r="P127" s="29">
        <v>1</v>
      </c>
      <c r="Q127" s="27">
        <v>2.4580000000000002</v>
      </c>
      <c r="R127" s="28">
        <f t="shared" si="32"/>
        <v>8.7960144927536223</v>
      </c>
      <c r="S127" s="28">
        <f>(1-R126/R127)*100</f>
        <v>-1.9771800469580159</v>
      </c>
      <c r="Z127" s="63">
        <f t="shared" ref="Z127:Z132" si="33">AVERAGE(E127,K127)</f>
        <v>2.3529999999999998</v>
      </c>
      <c r="AA127" s="29">
        <v>1</v>
      </c>
      <c r="AB127" s="28">
        <f t="shared" ref="AB127:AB132" si="34">AVERAGE(F127,R127)</f>
        <v>8.6021739130434778</v>
      </c>
      <c r="AC127" s="28">
        <f t="shared" ref="AC127:AC132" si="35">STDEVA(F127,R127)</f>
        <v>0.27413197676434942</v>
      </c>
    </row>
    <row r="128" spans="1:31" x14ac:dyDescent="0.25">
      <c r="C128" s="25">
        <v>0.5</v>
      </c>
      <c r="D128" s="29">
        <v>2</v>
      </c>
      <c r="E128" s="27">
        <v>2.1890000000000001</v>
      </c>
      <c r="F128" s="28">
        <f t="shared" si="30"/>
        <v>7.8213768115942024</v>
      </c>
      <c r="G128" s="28">
        <f t="shared" ref="G128:G131" si="36">(1-F127/F128)*100</f>
        <v>-7.5045166072173153</v>
      </c>
      <c r="I128" s="25">
        <v>0.5</v>
      </c>
      <c r="J128" s="29">
        <v>2</v>
      </c>
      <c r="K128" s="27">
        <v>2.169</v>
      </c>
      <c r="L128" s="28">
        <f t="shared" si="31"/>
        <v>7.74891304347826</v>
      </c>
      <c r="M128" s="28">
        <f t="shared" ref="M128:M131" si="37">(1-L127/L128)*100</f>
        <v>-8.6968719315472001</v>
      </c>
      <c r="O128" s="25"/>
      <c r="P128" s="29">
        <v>2</v>
      </c>
      <c r="Q128" s="27">
        <v>2.3439999999999999</v>
      </c>
      <c r="R128" s="28">
        <f t="shared" si="32"/>
        <v>8.3829710144927532</v>
      </c>
      <c r="S128" s="28">
        <f>(1-R127/R128)*100</f>
        <v>-4.9271729264813935</v>
      </c>
      <c r="Z128" s="63">
        <f t="shared" si="33"/>
        <v>2.1790000000000003</v>
      </c>
      <c r="AA128" s="29">
        <v>2</v>
      </c>
      <c r="AB128" s="28">
        <f t="shared" si="34"/>
        <v>8.1021739130434778</v>
      </c>
      <c r="AC128" s="28">
        <f t="shared" si="35"/>
        <v>0.39710706914461913</v>
      </c>
    </row>
    <row r="129" spans="1:29" x14ac:dyDescent="0.25">
      <c r="C129" s="25">
        <v>0.54166666666666696</v>
      </c>
      <c r="D129" s="29">
        <v>3</v>
      </c>
      <c r="E129" s="27">
        <v>2.137</v>
      </c>
      <c r="F129" s="28">
        <f t="shared" si="30"/>
        <v>7.6329710144927532</v>
      </c>
      <c r="G129" s="28">
        <f t="shared" si="36"/>
        <v>-2.4683153747567355</v>
      </c>
      <c r="I129" s="25">
        <v>0.54166666666666696</v>
      </c>
      <c r="J129" s="29">
        <v>3</v>
      </c>
      <c r="K129" s="27">
        <v>1.982</v>
      </c>
      <c r="L129" s="28">
        <f t="shared" si="31"/>
        <v>7.0713768115942024</v>
      </c>
      <c r="M129" s="28">
        <f t="shared" si="37"/>
        <v>-9.5813905825690391</v>
      </c>
      <c r="O129" s="25"/>
      <c r="P129" s="29">
        <v>3</v>
      </c>
      <c r="Q129" s="27">
        <v>2.254</v>
      </c>
      <c r="R129" s="28">
        <f t="shared" si="32"/>
        <v>8.056884057971013</v>
      </c>
      <c r="S129" s="28">
        <f t="shared" ref="S129:S131" si="38">(1-R128/R129)*100</f>
        <v>-4.0473085398210262</v>
      </c>
      <c r="Z129" s="63">
        <f t="shared" si="33"/>
        <v>2.0594999999999999</v>
      </c>
      <c r="AA129" s="29">
        <v>3</v>
      </c>
      <c r="AB129" s="28">
        <f t="shared" si="34"/>
        <v>7.8449275362318831</v>
      </c>
      <c r="AC129" s="28">
        <f t="shared" si="35"/>
        <v>0.2997517876769053</v>
      </c>
    </row>
    <row r="130" spans="1:29" x14ac:dyDescent="0.25">
      <c r="B130">
        <v>28</v>
      </c>
      <c r="C130" s="25">
        <v>0.58333333333333304</v>
      </c>
      <c r="D130" s="29">
        <v>4</v>
      </c>
      <c r="E130" s="27">
        <v>2.081</v>
      </c>
      <c r="F130" s="28">
        <f t="shared" si="30"/>
        <v>7.4300724637681155</v>
      </c>
      <c r="G130" s="28">
        <f t="shared" si="36"/>
        <v>-2.7307748573657697</v>
      </c>
      <c r="I130" s="25">
        <v>0.58333333333333304</v>
      </c>
      <c r="J130" s="29">
        <v>4</v>
      </c>
      <c r="K130" s="27">
        <v>1.81</v>
      </c>
      <c r="L130" s="28">
        <f t="shared" si="31"/>
        <v>6.4481884057971008</v>
      </c>
      <c r="M130" s="28">
        <f t="shared" si="37"/>
        <v>-9.6645502050907375</v>
      </c>
      <c r="O130" s="25"/>
      <c r="P130" s="29">
        <v>4</v>
      </c>
      <c r="Q130" s="27">
        <v>2.2599999999999998</v>
      </c>
      <c r="R130" s="28">
        <f t="shared" si="32"/>
        <v>8.0786231884057962</v>
      </c>
      <c r="S130" s="28">
        <f t="shared" si="38"/>
        <v>0.26909449701754129</v>
      </c>
      <c r="Z130" s="63">
        <f t="shared" si="33"/>
        <v>1.9455</v>
      </c>
      <c r="AA130" s="29">
        <v>4</v>
      </c>
      <c r="AB130" s="28">
        <f t="shared" si="34"/>
        <v>7.7543478260869563</v>
      </c>
      <c r="AC130" s="28">
        <f t="shared" si="35"/>
        <v>0.45859461533475332</v>
      </c>
    </row>
    <row r="131" spans="1:29" x14ac:dyDescent="0.25">
      <c r="C131" s="25">
        <v>0.625</v>
      </c>
      <c r="D131" s="29">
        <v>5</v>
      </c>
      <c r="E131" s="27">
        <v>2.0089999999999999</v>
      </c>
      <c r="F131" s="28">
        <f t="shared" si="30"/>
        <v>7.1692028985507239</v>
      </c>
      <c r="G131" s="28">
        <f t="shared" si="36"/>
        <v>-3.6387527164299938</v>
      </c>
      <c r="I131" s="25">
        <v>0.625</v>
      </c>
      <c r="J131" s="29">
        <v>5</v>
      </c>
      <c r="K131" s="27">
        <v>1.8069999999999999</v>
      </c>
      <c r="L131" s="28">
        <f t="shared" si="31"/>
        <v>6.4373188405797093</v>
      </c>
      <c r="M131" s="28">
        <f t="shared" si="37"/>
        <v>-0.16885236674735182</v>
      </c>
      <c r="O131" s="25"/>
      <c r="P131" s="29">
        <v>5</v>
      </c>
      <c r="Q131" s="27">
        <v>2.2480000000000002</v>
      </c>
      <c r="R131" s="28">
        <f t="shared" si="32"/>
        <v>8.0351449275362317</v>
      </c>
      <c r="S131" s="28">
        <f t="shared" si="38"/>
        <v>-0.54110114082155381</v>
      </c>
      <c r="Z131" s="63">
        <f t="shared" si="33"/>
        <v>1.9079999999999999</v>
      </c>
      <c r="AA131" s="29">
        <v>5</v>
      </c>
      <c r="AB131" s="28">
        <f t="shared" si="34"/>
        <v>7.6021739130434778</v>
      </c>
      <c r="AC131" s="28">
        <f t="shared" si="35"/>
        <v>0.6123134808100904</v>
      </c>
    </row>
    <row r="132" spans="1:29" x14ac:dyDescent="0.25">
      <c r="C132" s="25">
        <v>0.66666666666666696</v>
      </c>
      <c r="D132" s="26">
        <v>6</v>
      </c>
      <c r="E132" s="27">
        <v>2.0680000000000001</v>
      </c>
      <c r="F132" s="28">
        <f t="shared" si="30"/>
        <v>7.3829710144927532</v>
      </c>
      <c r="G132" s="28">
        <f t="shared" ref="G132" si="39">(1-F127/F132)*100</f>
        <v>-13.888207292535704</v>
      </c>
      <c r="H132" s="5"/>
      <c r="I132" s="25">
        <v>0.66666666666666696</v>
      </c>
      <c r="J132" s="26">
        <v>6</v>
      </c>
      <c r="K132" s="27">
        <v>1.7889999999999999</v>
      </c>
      <c r="L132" s="28">
        <f t="shared" si="31"/>
        <v>6.3721014492753616</v>
      </c>
      <c r="M132" s="28">
        <f t="shared" ref="M132" si="40">(1-L127/L132)*100</f>
        <v>-32.182862341502251</v>
      </c>
      <c r="O132" s="25"/>
      <c r="P132" s="26">
        <v>6</v>
      </c>
      <c r="Q132" s="27">
        <v>2.2149999999999999</v>
      </c>
      <c r="R132" s="28">
        <f t="shared" si="32"/>
        <v>7.9155797101449261</v>
      </c>
      <c r="S132" s="28">
        <f t="shared" ref="S132" si="41">(1-R127/R132)*100</f>
        <v>-11.122808623609659</v>
      </c>
      <c r="Z132" s="63">
        <f t="shared" si="33"/>
        <v>1.9285000000000001</v>
      </c>
      <c r="AA132" s="26">
        <v>6</v>
      </c>
      <c r="AB132" s="28">
        <f t="shared" si="34"/>
        <v>7.6492753623188392</v>
      </c>
      <c r="AC132" s="28">
        <f t="shared" si="35"/>
        <v>0.37661122041457351</v>
      </c>
    </row>
    <row r="133" spans="1:29" x14ac:dyDescent="0.25">
      <c r="A133" s="5"/>
      <c r="H133" s="5"/>
      <c r="I133" s="5"/>
      <c r="J133" s="5"/>
      <c r="K133" s="5"/>
      <c r="L133" s="5"/>
      <c r="M133" s="5"/>
    </row>
    <row r="134" spans="1:29" x14ac:dyDescent="0.25">
      <c r="A134" s="5"/>
      <c r="H134" s="5"/>
      <c r="I134" s="5"/>
      <c r="J134" s="5"/>
      <c r="K134" s="5"/>
      <c r="L134" s="5"/>
      <c r="M134" s="5"/>
    </row>
    <row r="135" spans="1:29" x14ac:dyDescent="0.25">
      <c r="A135" s="5"/>
      <c r="H135" s="5"/>
      <c r="I135" s="5"/>
      <c r="J135" s="5"/>
      <c r="K135" s="5"/>
      <c r="L135" s="5"/>
      <c r="M135" s="5"/>
    </row>
    <row r="136" spans="1:29" x14ac:dyDescent="0.25">
      <c r="A136" s="5"/>
      <c r="H136" s="5"/>
      <c r="I136" s="5"/>
      <c r="J136" s="5"/>
      <c r="K136" s="5"/>
      <c r="L136" s="5"/>
      <c r="M136" s="5"/>
    </row>
    <row r="137" spans="1:29" x14ac:dyDescent="0.25">
      <c r="A137" s="5"/>
      <c r="H137" s="5"/>
      <c r="I137" s="5"/>
      <c r="J137" s="5"/>
      <c r="K137" s="5"/>
      <c r="L137" s="5"/>
      <c r="M137" s="5"/>
    </row>
    <row r="138" spans="1:29" x14ac:dyDescent="0.25">
      <c r="A138" s="5"/>
      <c r="H138" s="5"/>
      <c r="I138" s="5"/>
      <c r="J138" s="5"/>
      <c r="K138" s="5"/>
      <c r="L138" s="5"/>
      <c r="M138" s="5"/>
    </row>
    <row r="139" spans="1:29" x14ac:dyDescent="0.25">
      <c r="A139" s="5"/>
      <c r="H139" s="5"/>
      <c r="I139" s="5"/>
      <c r="J139" s="5"/>
      <c r="K139" s="5"/>
      <c r="L139" s="5"/>
      <c r="M139" s="5"/>
    </row>
    <row r="140" spans="1:29" x14ac:dyDescent="0.25">
      <c r="A140" s="5"/>
      <c r="G140" s="5"/>
      <c r="H140" s="5"/>
      <c r="I140" s="5"/>
      <c r="J140" s="5"/>
      <c r="K140" s="5"/>
      <c r="L140" s="5"/>
      <c r="M140" s="5"/>
    </row>
    <row r="141" spans="1:29" x14ac:dyDescent="0.25">
      <c r="A141" s="5"/>
      <c r="G141" s="5"/>
      <c r="H141" s="5"/>
      <c r="I141" s="5"/>
      <c r="J141" s="5"/>
      <c r="K141" s="5"/>
      <c r="L141" s="5"/>
      <c r="M141" s="5"/>
    </row>
    <row r="142" spans="1:29" x14ac:dyDescent="0.25">
      <c r="A142" s="5"/>
      <c r="G142" s="5"/>
      <c r="H142" s="5"/>
      <c r="I142" s="5"/>
      <c r="J142" s="5"/>
      <c r="K142" s="5"/>
      <c r="L142" s="5"/>
      <c r="M142" s="5"/>
    </row>
    <row r="143" spans="1:29" x14ac:dyDescent="0.25">
      <c r="A143" s="5"/>
      <c r="G143" s="5"/>
      <c r="H143" s="5"/>
      <c r="I143" s="5"/>
      <c r="J143" s="5"/>
      <c r="K143" s="5"/>
      <c r="L143" s="5"/>
      <c r="M143" s="5"/>
    </row>
    <row r="144" spans="1:29" x14ac:dyDescent="0.25">
      <c r="A144" s="30"/>
      <c r="G144" s="5"/>
      <c r="H144" s="5"/>
      <c r="I144" s="5"/>
      <c r="J144" s="5"/>
      <c r="K144" s="5"/>
      <c r="L144" s="5"/>
      <c r="M144" s="5"/>
    </row>
    <row r="145" spans="1:3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51" spans="1:31" s="12" customFormat="1" x14ac:dyDescent="0.25"/>
    <row r="152" spans="1:31" x14ac:dyDescent="0.25">
      <c r="A152" s="32" t="s">
        <v>38</v>
      </c>
      <c r="B152" s="32" t="s">
        <v>39</v>
      </c>
      <c r="C152" s="32" t="s">
        <v>40</v>
      </c>
    </row>
    <row r="153" spans="1:31" x14ac:dyDescent="0.25">
      <c r="A153" s="5" t="s">
        <v>45</v>
      </c>
      <c r="B153" s="5">
        <v>2.5</v>
      </c>
      <c r="C153" s="5">
        <v>60</v>
      </c>
    </row>
    <row r="154" spans="1:31" x14ac:dyDescent="0.25">
      <c r="A154" s="5"/>
      <c r="C154" s="5"/>
      <c r="D154" s="21" t="s">
        <v>23</v>
      </c>
      <c r="I154" s="5"/>
      <c r="J154" s="21" t="s">
        <v>24</v>
      </c>
      <c r="O154" s="5"/>
      <c r="P154" s="21" t="s">
        <v>25</v>
      </c>
    </row>
    <row r="155" spans="1:31" x14ac:dyDescent="0.25">
      <c r="G155" s="31" t="s">
        <v>37</v>
      </c>
      <c r="M155" s="31" t="s">
        <v>37</v>
      </c>
      <c r="S155" s="31" t="s">
        <v>37</v>
      </c>
    </row>
    <row r="156" spans="1:31" x14ac:dyDescent="0.25">
      <c r="C156" s="22" t="s">
        <v>26</v>
      </c>
      <c r="D156" s="23">
        <v>9</v>
      </c>
      <c r="E156" s="24" t="s">
        <v>8</v>
      </c>
      <c r="F156" s="5"/>
      <c r="G156" s="9">
        <f>(1-(F164/F158))*100</f>
        <v>37.134860251507874</v>
      </c>
      <c r="I156" s="22" t="s">
        <v>26</v>
      </c>
      <c r="J156" s="23">
        <v>9</v>
      </c>
      <c r="K156" s="24" t="s">
        <v>8</v>
      </c>
      <c r="L156" s="5"/>
      <c r="M156" s="9">
        <f>(1-(L164/L158))*100</f>
        <v>13.210616098702754</v>
      </c>
      <c r="O156" s="22" t="s">
        <v>26</v>
      </c>
      <c r="P156" s="23">
        <v>9</v>
      </c>
      <c r="Q156" s="24" t="s">
        <v>8</v>
      </c>
      <c r="R156" s="5"/>
      <c r="S156" s="9">
        <f>(1-(R164/R158))*100</f>
        <v>20.085487820060589</v>
      </c>
      <c r="Z156" s="70" t="s">
        <v>88</v>
      </c>
      <c r="AA156" s="23">
        <v>9</v>
      </c>
      <c r="AB156" s="24" t="s">
        <v>8</v>
      </c>
      <c r="AC156" s="24" t="s">
        <v>27</v>
      </c>
      <c r="AE156" s="31" t="s">
        <v>37</v>
      </c>
    </row>
    <row r="157" spans="1:31" x14ac:dyDescent="0.25">
      <c r="C157" s="22" t="s">
        <v>28</v>
      </c>
      <c r="D157" s="22" t="s">
        <v>29</v>
      </c>
      <c r="E157" s="22" t="s">
        <v>30</v>
      </c>
      <c r="F157" s="22" t="s">
        <v>31</v>
      </c>
      <c r="G157" s="22" t="s">
        <v>32</v>
      </c>
      <c r="I157" s="22" t="s">
        <v>28</v>
      </c>
      <c r="J157" s="22" t="s">
        <v>29</v>
      </c>
      <c r="K157" s="22" t="s">
        <v>30</v>
      </c>
      <c r="L157" s="22" t="s">
        <v>31</v>
      </c>
      <c r="M157" s="22" t="s">
        <v>32</v>
      </c>
      <c r="O157" s="22" t="s">
        <v>28</v>
      </c>
      <c r="P157" s="22" t="s">
        <v>29</v>
      </c>
      <c r="Q157" s="22" t="s">
        <v>30</v>
      </c>
      <c r="R157" s="22" t="s">
        <v>31</v>
      </c>
      <c r="S157" s="22" t="s">
        <v>32</v>
      </c>
      <c r="Z157" s="71"/>
      <c r="AA157" s="22" t="s">
        <v>29</v>
      </c>
      <c r="AB157" s="22" t="s">
        <v>31</v>
      </c>
      <c r="AC157" s="22" t="s">
        <v>31</v>
      </c>
      <c r="AE157" s="9">
        <f>(1-(AB164/AB158))*100</f>
        <v>23.556668586198114</v>
      </c>
    </row>
    <row r="158" spans="1:31" x14ac:dyDescent="0.25">
      <c r="C158" s="25">
        <v>0.41666666666666669</v>
      </c>
      <c r="D158" s="26">
        <v>0</v>
      </c>
      <c r="E158" s="27">
        <v>2.5670000000000002</v>
      </c>
      <c r="F158" s="28">
        <f t="shared" ref="F158:F164" si="42">(E158-$C$10)/$C$9</f>
        <v>9.1909420289855071</v>
      </c>
      <c r="G158" s="28">
        <f>(1-D156/F158)*100</f>
        <v>2.0775022667244847</v>
      </c>
      <c r="I158" s="25">
        <v>0.41666666666666669</v>
      </c>
      <c r="J158" s="26">
        <v>0</v>
      </c>
      <c r="K158" s="27">
        <v>2.5510000000000002</v>
      </c>
      <c r="L158" s="28">
        <f t="shared" ref="L158:L164" si="43">(K158-$C$10)/$C$9</f>
        <v>9.1329710144927532</v>
      </c>
      <c r="M158" s="28">
        <f>(1-J156/L158)*100</f>
        <v>1.4559447772444112</v>
      </c>
      <c r="O158" s="25">
        <v>0.375</v>
      </c>
      <c r="P158" s="26">
        <v>0</v>
      </c>
      <c r="Q158" s="27">
        <v>2.44</v>
      </c>
      <c r="R158" s="28">
        <f t="shared" ref="R158:R164" si="44">(Q158-$C$10)/$C$9</f>
        <v>8.7307971014492747</v>
      </c>
      <c r="S158" s="28">
        <f>(1-P156/R158)*100</f>
        <v>-3.083371374029964</v>
      </c>
      <c r="Z158" s="63">
        <f t="shared" ref="Z158:Z164" si="45">AVERAGE(E158,K158,Q158)</f>
        <v>2.5193333333333334</v>
      </c>
      <c r="AA158" s="26">
        <v>0</v>
      </c>
      <c r="AB158" s="28">
        <f>AVERAGE(F158,L158,R158)</f>
        <v>9.0182367149758438</v>
      </c>
      <c r="AC158" s="28">
        <f>STDEVA(F158,L158,R158)</f>
        <v>0.25061186763311477</v>
      </c>
    </row>
    <row r="159" spans="1:31" x14ac:dyDescent="0.25">
      <c r="C159" s="25">
        <v>0.45833333333333298</v>
      </c>
      <c r="D159" s="29">
        <v>1</v>
      </c>
      <c r="E159" s="27">
        <v>2.1120000000000001</v>
      </c>
      <c r="F159" s="28">
        <f t="shared" si="42"/>
        <v>7.5423913043478255</v>
      </c>
      <c r="G159" s="28">
        <f>(1-F158/F159)*100</f>
        <v>-21.857135994619782</v>
      </c>
      <c r="I159" s="25">
        <v>0.45833333333333298</v>
      </c>
      <c r="J159" s="29">
        <v>1</v>
      </c>
      <c r="K159" s="27">
        <v>2.5499999999999998</v>
      </c>
      <c r="L159" s="28">
        <f t="shared" si="43"/>
        <v>9.1293478260869545</v>
      </c>
      <c r="M159" s="28">
        <f>(1-L158/L159)*100</f>
        <v>-3.9687264356880192E-2</v>
      </c>
      <c r="O159" s="25">
        <v>0.41666666666666669</v>
      </c>
      <c r="P159" s="29">
        <v>1</v>
      </c>
      <c r="Q159" s="27">
        <v>2.101</v>
      </c>
      <c r="R159" s="28">
        <f t="shared" si="44"/>
        <v>7.5025362318840569</v>
      </c>
      <c r="S159" s="28">
        <f>(1-R158/R159)*100</f>
        <v>-16.371275414111185</v>
      </c>
      <c r="Z159" s="63">
        <f t="shared" si="45"/>
        <v>2.2543333333333333</v>
      </c>
      <c r="AA159" s="29">
        <v>1</v>
      </c>
      <c r="AB159" s="28">
        <f t="shared" ref="AB159:AB164" si="46">AVERAGE(F159,L159,R159)</f>
        <v>8.0580917874396132</v>
      </c>
      <c r="AC159" s="28">
        <f t="shared" ref="AC159:AC164" si="47">STDEVA(F159,L159,R159)</f>
        <v>0.92794893822562774</v>
      </c>
    </row>
    <row r="160" spans="1:31" x14ac:dyDescent="0.25">
      <c r="C160" s="25">
        <v>0.5</v>
      </c>
      <c r="D160" s="29">
        <v>2</v>
      </c>
      <c r="E160" s="27">
        <v>1.966</v>
      </c>
      <c r="F160" s="28">
        <f t="shared" si="42"/>
        <v>7.0134057971014485</v>
      </c>
      <c r="G160" s="28">
        <f t="shared" ref="G160:G163" si="48">(1-F159/F160)*100</f>
        <v>-7.542491088495118</v>
      </c>
      <c r="I160" s="25">
        <v>0.5</v>
      </c>
      <c r="J160" s="29">
        <v>2</v>
      </c>
      <c r="K160" s="27">
        <v>2.4609999999999999</v>
      </c>
      <c r="L160" s="28">
        <f t="shared" si="43"/>
        <v>8.806884057971013</v>
      </c>
      <c r="M160" s="28">
        <f t="shared" ref="M160:M164" si="49">(1-L159/L160)*100</f>
        <v>-3.6614966881968192</v>
      </c>
      <c r="O160" s="25">
        <v>0.45833333333333298</v>
      </c>
      <c r="P160" s="29">
        <v>2</v>
      </c>
      <c r="Q160" s="27">
        <v>2.0499999999999998</v>
      </c>
      <c r="R160" s="28">
        <f t="shared" si="44"/>
        <v>7.3177536231884046</v>
      </c>
      <c r="S160" s="28">
        <f t="shared" ref="S160:S164" si="50">(1-R159/R160)*100</f>
        <v>-2.5251274941822999</v>
      </c>
      <c r="Z160" s="63">
        <f t="shared" si="45"/>
        <v>2.1589999999999998</v>
      </c>
      <c r="AA160" s="29">
        <v>2</v>
      </c>
      <c r="AB160" s="28">
        <f t="shared" si="46"/>
        <v>7.7126811594202884</v>
      </c>
      <c r="AC160" s="28">
        <f t="shared" si="47"/>
        <v>0.95974834577017298</v>
      </c>
    </row>
    <row r="161" spans="1:29" x14ac:dyDescent="0.25">
      <c r="C161" s="25">
        <v>0.54166666666666696</v>
      </c>
      <c r="D161" s="29">
        <v>3</v>
      </c>
      <c r="E161" s="27">
        <v>1.93</v>
      </c>
      <c r="F161" s="28">
        <f t="shared" si="42"/>
        <v>6.8829710144927532</v>
      </c>
      <c r="G161" s="28">
        <f t="shared" si="48"/>
        <v>-1.8950360583249948</v>
      </c>
      <c r="I161" s="25">
        <v>0.54166666666666696</v>
      </c>
      <c r="J161" s="29">
        <v>3</v>
      </c>
      <c r="K161" s="27">
        <v>2.4009999999999998</v>
      </c>
      <c r="L161" s="28">
        <f t="shared" si="43"/>
        <v>8.5894927536231869</v>
      </c>
      <c r="M161" s="28">
        <f t="shared" si="49"/>
        <v>-2.5308980469903375</v>
      </c>
      <c r="O161" s="25">
        <v>0.5</v>
      </c>
      <c r="P161" s="29">
        <v>3</v>
      </c>
      <c r="Q161" s="27">
        <v>2.0259999999999998</v>
      </c>
      <c r="R161" s="28">
        <f t="shared" si="44"/>
        <v>7.2307971014492738</v>
      </c>
      <c r="S161" s="28">
        <f t="shared" si="50"/>
        <v>-1.2025855589517409</v>
      </c>
      <c r="Z161" s="63">
        <f t="shared" si="45"/>
        <v>2.1189999999999998</v>
      </c>
      <c r="AA161" s="29">
        <v>3</v>
      </c>
      <c r="AB161" s="28">
        <f t="shared" si="46"/>
        <v>7.5677536231884046</v>
      </c>
      <c r="AC161" s="28">
        <f t="shared" si="47"/>
        <v>0.90178095161080551</v>
      </c>
    </row>
    <row r="162" spans="1:29" x14ac:dyDescent="0.25">
      <c r="C162" s="25">
        <v>0.58333333333333304</v>
      </c>
      <c r="D162" s="29">
        <v>4</v>
      </c>
      <c r="E162" s="27">
        <v>1.764</v>
      </c>
      <c r="F162" s="28">
        <f t="shared" si="42"/>
        <v>6.2815217391304348</v>
      </c>
      <c r="G162" s="28">
        <f t="shared" si="48"/>
        <v>-9.5748976178116063</v>
      </c>
      <c r="I162" s="25">
        <v>0.58333333333333304</v>
      </c>
      <c r="J162" s="29">
        <v>4</v>
      </c>
      <c r="K162" s="27">
        <v>2.19</v>
      </c>
      <c r="L162" s="28">
        <f t="shared" si="43"/>
        <v>7.8249999999999993</v>
      </c>
      <c r="M162" s="28">
        <f t="shared" si="49"/>
        <v>-9.7698754456637449</v>
      </c>
      <c r="O162" s="25">
        <v>0.54166666666666696</v>
      </c>
      <c r="P162" s="29">
        <v>4</v>
      </c>
      <c r="Q162" s="27">
        <v>1.962</v>
      </c>
      <c r="R162" s="28">
        <f t="shared" si="44"/>
        <v>6.99891304347826</v>
      </c>
      <c r="S162" s="28">
        <f t="shared" si="50"/>
        <v>-3.3131438629186549</v>
      </c>
      <c r="Z162" s="63">
        <f t="shared" si="45"/>
        <v>1.9719999999999998</v>
      </c>
      <c r="AA162" s="29">
        <v>4</v>
      </c>
      <c r="AB162" s="28">
        <f t="shared" si="46"/>
        <v>7.0351449275362308</v>
      </c>
      <c r="AC162" s="28">
        <f t="shared" si="47"/>
        <v>0.77237675231134872</v>
      </c>
    </row>
    <row r="163" spans="1:29" x14ac:dyDescent="0.25">
      <c r="C163" s="25">
        <v>0.625</v>
      </c>
      <c r="D163" s="29">
        <v>5</v>
      </c>
      <c r="E163" s="27">
        <v>1.6739999999999999</v>
      </c>
      <c r="F163" s="28">
        <f t="shared" si="42"/>
        <v>5.9554347826086946</v>
      </c>
      <c r="G163" s="28">
        <f t="shared" si="48"/>
        <v>-5.4754517247673107</v>
      </c>
      <c r="I163" s="25">
        <v>0.625</v>
      </c>
      <c r="J163" s="29">
        <v>5</v>
      </c>
      <c r="K163" s="27">
        <v>2.3130000000000002</v>
      </c>
      <c r="L163" s="28">
        <f t="shared" si="43"/>
        <v>8.2706521739130441</v>
      </c>
      <c r="M163" s="28">
        <f t="shared" si="49"/>
        <v>5.3883558943356729</v>
      </c>
      <c r="O163" s="25">
        <v>0.58333333333333304</v>
      </c>
      <c r="P163" s="29">
        <v>5</v>
      </c>
      <c r="Q163" s="27">
        <v>1.9570000000000001</v>
      </c>
      <c r="R163" s="28">
        <f t="shared" si="44"/>
        <v>6.9807971014492747</v>
      </c>
      <c r="S163" s="28">
        <f t="shared" si="50"/>
        <v>-0.2595110811231649</v>
      </c>
      <c r="Z163" s="63">
        <f t="shared" si="45"/>
        <v>1.9813333333333334</v>
      </c>
      <c r="AA163" s="29">
        <v>5</v>
      </c>
      <c r="AB163" s="28">
        <f t="shared" si="46"/>
        <v>7.0689613526570048</v>
      </c>
      <c r="AC163" s="28">
        <f t="shared" si="47"/>
        <v>1.160123956154169</v>
      </c>
    </row>
    <row r="164" spans="1:29" x14ac:dyDescent="0.25">
      <c r="C164" s="25">
        <v>0.66666666666666696</v>
      </c>
      <c r="D164" s="26">
        <v>6</v>
      </c>
      <c r="E164" s="27">
        <v>1.625</v>
      </c>
      <c r="F164" s="28">
        <f t="shared" si="42"/>
        <v>5.777898550724637</v>
      </c>
      <c r="G164" s="28">
        <f>(1-F163/F164)*100</f>
        <v>-3.0726782466921732</v>
      </c>
      <c r="H164" s="5"/>
      <c r="I164" s="25">
        <v>0.66666666666666696</v>
      </c>
      <c r="J164" s="26">
        <v>6</v>
      </c>
      <c r="K164" s="27">
        <v>2.218</v>
      </c>
      <c r="L164" s="28">
        <f t="shared" si="43"/>
        <v>7.9264492753623177</v>
      </c>
      <c r="M164" s="28">
        <f t="shared" si="49"/>
        <v>-4.3424601179320899</v>
      </c>
      <c r="O164" s="25">
        <v>0.625</v>
      </c>
      <c r="P164" s="26">
        <v>6</v>
      </c>
      <c r="Q164" s="27">
        <v>1.956</v>
      </c>
      <c r="R164" s="28">
        <f t="shared" si="44"/>
        <v>6.9771739130434778</v>
      </c>
      <c r="S164" s="28">
        <f t="shared" si="50"/>
        <v>-5.1929168614006649E-2</v>
      </c>
      <c r="Z164" s="63">
        <f t="shared" si="45"/>
        <v>1.9329999999999998</v>
      </c>
      <c r="AA164" s="26">
        <v>6</v>
      </c>
      <c r="AB164" s="28">
        <f t="shared" si="46"/>
        <v>6.8938405797101439</v>
      </c>
      <c r="AC164" s="28">
        <f t="shared" si="47"/>
        <v>1.0766967481229874</v>
      </c>
    </row>
    <row r="165" spans="1:29" x14ac:dyDescent="0.25">
      <c r="W165"/>
    </row>
    <row r="166" spans="1:29" x14ac:dyDescent="0.25">
      <c r="A166" s="5"/>
      <c r="H166" s="5"/>
      <c r="I166" s="5"/>
      <c r="J166" s="5"/>
      <c r="K166" s="5"/>
      <c r="L166" s="5"/>
      <c r="M166" s="5"/>
    </row>
    <row r="167" spans="1:29" x14ac:dyDescent="0.25">
      <c r="A167" s="5"/>
      <c r="H167" s="5"/>
      <c r="I167" s="5"/>
      <c r="J167" s="5"/>
      <c r="K167" s="5"/>
      <c r="L167" s="5"/>
      <c r="M167" s="5"/>
    </row>
    <row r="168" spans="1:29" x14ac:dyDescent="0.25">
      <c r="A168" s="5"/>
      <c r="H168" s="5"/>
      <c r="I168" s="5"/>
      <c r="J168" s="5"/>
      <c r="K168" s="5"/>
      <c r="L168" s="5"/>
      <c r="M168" s="5"/>
    </row>
    <row r="169" spans="1:29" x14ac:dyDescent="0.25">
      <c r="A169" s="5"/>
      <c r="H169" s="5"/>
      <c r="I169" s="5"/>
      <c r="J169" s="5"/>
      <c r="K169" s="5"/>
      <c r="L169" s="5"/>
      <c r="M169" s="5"/>
    </row>
    <row r="170" spans="1:29" x14ac:dyDescent="0.25">
      <c r="A170" s="5"/>
      <c r="H170" s="5"/>
      <c r="I170" s="5"/>
      <c r="J170" s="5"/>
      <c r="K170" s="5"/>
      <c r="L170" s="5"/>
      <c r="M170" s="5"/>
    </row>
    <row r="171" spans="1:29" x14ac:dyDescent="0.25">
      <c r="A171" s="5"/>
      <c r="H171" s="5"/>
      <c r="I171" s="5"/>
      <c r="J171" s="5"/>
      <c r="K171" s="5"/>
      <c r="L171" s="5"/>
      <c r="M171" s="5"/>
    </row>
    <row r="172" spans="1:29" x14ac:dyDescent="0.25">
      <c r="A172" s="5"/>
      <c r="G172" s="5"/>
      <c r="H172" s="5"/>
      <c r="I172" s="5"/>
      <c r="J172" s="5"/>
      <c r="K172" s="5"/>
      <c r="L172" s="5"/>
      <c r="M172" s="5"/>
    </row>
    <row r="173" spans="1:29" x14ac:dyDescent="0.25">
      <c r="A173" s="5"/>
      <c r="G173" s="5"/>
      <c r="H173" s="5"/>
      <c r="I173" s="5"/>
      <c r="J173" s="5"/>
      <c r="K173" s="5"/>
      <c r="L173" s="5"/>
      <c r="M173" s="5"/>
    </row>
    <row r="174" spans="1:29" x14ac:dyDescent="0.25">
      <c r="A174" s="5"/>
      <c r="G174" s="5"/>
      <c r="H174" s="5"/>
      <c r="I174" s="5"/>
      <c r="J174" s="5"/>
      <c r="K174" s="5"/>
      <c r="L174" s="5"/>
      <c r="M174" s="5"/>
    </row>
    <row r="175" spans="1:29" x14ac:dyDescent="0.25">
      <c r="A175" s="5"/>
      <c r="G175" s="5"/>
      <c r="H175" s="5"/>
      <c r="I175" s="5"/>
      <c r="J175" s="5"/>
      <c r="K175" s="5"/>
      <c r="L175" s="5"/>
      <c r="M175" s="5"/>
    </row>
    <row r="176" spans="1:29" x14ac:dyDescent="0.25">
      <c r="A176" s="30"/>
      <c r="G176" s="5"/>
      <c r="H176" s="5"/>
      <c r="I176" s="5"/>
      <c r="J176" s="5"/>
      <c r="K176" s="5"/>
      <c r="L176" s="5"/>
      <c r="M176" s="5"/>
    </row>
    <row r="177" spans="1:1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83" spans="1:13" x14ac:dyDescent="0.25">
      <c r="B183" s="5"/>
    </row>
    <row r="184" spans="1:13" x14ac:dyDescent="0.25">
      <c r="C184" s="5"/>
    </row>
  </sheetData>
  <mergeCells count="31">
    <mergeCell ref="O4:Q4"/>
    <mergeCell ref="J9:J11"/>
    <mergeCell ref="K9:K11"/>
    <mergeCell ref="J6:J8"/>
    <mergeCell ref="K6:K8"/>
    <mergeCell ref="O6:O8"/>
    <mergeCell ref="P6:P8"/>
    <mergeCell ref="Q6:Q8"/>
    <mergeCell ref="O9:O11"/>
    <mergeCell ref="P9:P11"/>
    <mergeCell ref="Q9:Q11"/>
    <mergeCell ref="J15:J17"/>
    <mergeCell ref="K15:K17"/>
    <mergeCell ref="J12:J14"/>
    <mergeCell ref="K12:K14"/>
    <mergeCell ref="J18:J20"/>
    <mergeCell ref="K18:K20"/>
    <mergeCell ref="O18:O20"/>
    <mergeCell ref="P18:P20"/>
    <mergeCell ref="Q18:Q20"/>
    <mergeCell ref="O12:O14"/>
    <mergeCell ref="P12:P14"/>
    <mergeCell ref="Q12:Q14"/>
    <mergeCell ref="O15:O17"/>
    <mergeCell ref="P15:P17"/>
    <mergeCell ref="Q15:Q17"/>
    <mergeCell ref="Z27:Z28"/>
    <mergeCell ref="Z60:Z61"/>
    <mergeCell ref="Z92:Z93"/>
    <mergeCell ref="Z124:Z125"/>
    <mergeCell ref="Z156:Z157"/>
  </mergeCells>
  <phoneticPr fontId="3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Solubilidad del tensoactivo</vt:lpstr>
      <vt:lpstr>Experimento 5</vt:lpstr>
      <vt:lpstr>Datos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gonzalez</dc:creator>
  <cp:lastModifiedBy>Sandra gonzalez</cp:lastModifiedBy>
  <cp:lastPrinted>2022-12-27T18:48:05Z</cp:lastPrinted>
  <dcterms:created xsi:type="dcterms:W3CDTF">2022-12-05T19:09:51Z</dcterms:created>
  <dcterms:modified xsi:type="dcterms:W3CDTF">2023-08-17T20:15:01Z</dcterms:modified>
</cp:coreProperties>
</file>