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DRO\Downloads\"/>
    </mc:Choice>
  </mc:AlternateContent>
  <xr:revisionPtr revIDLastSave="0" documentId="13_ncr:1_{C28041CA-933C-4743-B75E-892480C9D662}" xr6:coauthVersionLast="47" xr6:coauthVersionMax="47" xr10:uidLastSave="{00000000-0000-0000-0000-000000000000}"/>
  <bookViews>
    <workbookView xWindow="-108" yWindow="-108" windowWidth="23256" windowHeight="12456" tabRatio="675" firstSheet="1" activeTab="5" xr2:uid="{00000000-000D-0000-FFFF-FFFF00000000}"/>
  </bookViews>
  <sheets>
    <sheet name="Problem Solving 1" sheetId="6" r:id="rId1"/>
    <sheet name="Problem Solving 2" sheetId="1" r:id="rId2"/>
    <sheet name="Problem Solving 3" sheetId="2" r:id="rId3"/>
    <sheet name="Problem Solving 4" sheetId="5" r:id="rId4"/>
    <sheet name="Problem Solving 5" sheetId="7" r:id="rId5"/>
    <sheet name="PS 6 -Thought Process-Reasoning" sheetId="3" r:id="rId6"/>
  </sheets>
  <definedNames>
    <definedName name="_xlnm._FilterDatabase" localSheetId="1" hidden="1">'Problem Solving 2'!$J$2:$K$10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'Problem Solving 2'!$J$11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7" l="1"/>
  <c r="I11" i="5"/>
  <c r="I12" i="5" s="1"/>
  <c r="J8" i="2"/>
  <c r="J7" i="2"/>
  <c r="J5" i="2"/>
  <c r="K9" i="1"/>
  <c r="K8" i="1"/>
  <c r="K10" i="1" s="1"/>
  <c r="P20" i="6"/>
  <c r="P19" i="6"/>
  <c r="L27" i="6"/>
  <c r="L17" i="6"/>
  <c r="L10" i="6"/>
  <c r="L11" i="6"/>
  <c r="L12" i="6"/>
  <c r="L13" i="6"/>
  <c r="L14" i="6"/>
  <c r="L15" i="6"/>
  <c r="L16" i="6"/>
  <c r="L19" i="6"/>
  <c r="L20" i="6"/>
  <c r="L21" i="6"/>
  <c r="L22" i="6"/>
  <c r="L23" i="6"/>
  <c r="L24" i="6"/>
  <c r="L25" i="6"/>
  <c r="L26" i="6"/>
  <c r="L9" i="6"/>
  <c r="H20" i="6"/>
  <c r="H21" i="6"/>
  <c r="H22" i="6"/>
  <c r="H23" i="6"/>
  <c r="H24" i="6"/>
  <c r="H25" i="6"/>
  <c r="H26" i="6"/>
  <c r="H19" i="6"/>
  <c r="G20" i="6"/>
  <c r="G21" i="6"/>
  <c r="G22" i="6"/>
  <c r="G23" i="6"/>
  <c r="G24" i="6"/>
  <c r="G25" i="6"/>
  <c r="G26" i="6"/>
  <c r="G19" i="6"/>
  <c r="E20" i="6"/>
  <c r="E21" i="6"/>
  <c r="E22" i="6"/>
  <c r="E23" i="6"/>
  <c r="E24" i="6"/>
  <c r="E25" i="6"/>
  <c r="E26" i="6"/>
  <c r="E19" i="6"/>
  <c r="D20" i="6"/>
  <c r="D21" i="6"/>
  <c r="D22" i="6"/>
  <c r="D23" i="6"/>
  <c r="D24" i="6"/>
  <c r="D25" i="6"/>
  <c r="D26" i="6"/>
  <c r="D19" i="6"/>
  <c r="H10" i="6"/>
  <c r="H11" i="6"/>
  <c r="H12" i="6"/>
  <c r="H13" i="6"/>
  <c r="H14" i="6"/>
  <c r="H15" i="6"/>
  <c r="H16" i="6"/>
  <c r="H9" i="6"/>
  <c r="G10" i="6"/>
  <c r="G11" i="6"/>
  <c r="G12" i="6"/>
  <c r="G13" i="6"/>
  <c r="G14" i="6"/>
  <c r="G15" i="6"/>
  <c r="G16" i="6"/>
  <c r="G9" i="6"/>
  <c r="E10" i="6"/>
  <c r="E11" i="6"/>
  <c r="E12" i="6"/>
  <c r="E13" i="6"/>
  <c r="E14" i="6"/>
  <c r="E15" i="6"/>
  <c r="E16" i="6"/>
  <c r="E9" i="6"/>
  <c r="D10" i="6"/>
  <c r="D11" i="6"/>
  <c r="D12" i="6"/>
  <c r="D13" i="6"/>
  <c r="D14" i="6"/>
  <c r="D15" i="6"/>
  <c r="D16" i="6"/>
  <c r="D9" i="6" l="1"/>
</calcChain>
</file>

<file path=xl/sharedStrings.xml><?xml version="1.0" encoding="utf-8"?>
<sst xmlns="http://schemas.openxmlformats.org/spreadsheetml/2006/main" count="109" uniqueCount="95">
  <si>
    <t>Retail is:</t>
  </si>
  <si>
    <t>How many units have we sold as a 2 for $4?</t>
  </si>
  <si>
    <t>Your vendor/supplier calls and says they need to go up 10% on your cost.</t>
  </si>
  <si>
    <t>You currently have a 20% Gross Margin.</t>
  </si>
  <si>
    <t>If you don't change your retail, what will your new gross margin % be?</t>
  </si>
  <si>
    <t>Jan</t>
  </si>
  <si>
    <t>Feb</t>
  </si>
  <si>
    <t>Mar</t>
  </si>
  <si>
    <t>Apr</t>
  </si>
  <si>
    <t>May</t>
  </si>
  <si>
    <t>June</t>
  </si>
  <si>
    <t>$2.49 for a single (full retail) or 2 for $4</t>
  </si>
  <si>
    <t>How many units have we sold as a single (full retail)?</t>
  </si>
  <si>
    <t>We have sold 82,384 Purell Wipe 20 ct. packages since doing the 2 for $4 promotion.</t>
  </si>
  <si>
    <t>What is the % of net profits we need to send to payroll that would equal $1000/month?</t>
  </si>
  <si>
    <t>Store makes $1,124,521 annual net profit.</t>
  </si>
  <si>
    <t>You get a report with the following information.</t>
  </si>
  <si>
    <t>We want to pay an employee a % of net profits that is equal to $1000/month.</t>
  </si>
  <si>
    <t>Fiji 33.8</t>
  </si>
  <si>
    <t>Fiji 16.9</t>
  </si>
  <si>
    <t>Voss 28.7</t>
  </si>
  <si>
    <t>Voss 16.9</t>
  </si>
  <si>
    <t>Lifewtr 33.8</t>
  </si>
  <si>
    <t>Lifewtr 23.7</t>
  </si>
  <si>
    <t>Smart Water 33.8</t>
  </si>
  <si>
    <t>Smart Water 23.7</t>
  </si>
  <si>
    <t xml:space="preserve">Proposed lower Smart Water retails </t>
  </si>
  <si>
    <t>Current</t>
  </si>
  <si>
    <t>Units Sold</t>
  </si>
  <si>
    <t>GM%</t>
  </si>
  <si>
    <t>Profit</t>
  </si>
  <si>
    <t xml:space="preserve"> Retail</t>
  </si>
  <si>
    <t>Net Cost</t>
  </si>
  <si>
    <t>Discount $</t>
  </si>
  <si>
    <t>Discount %</t>
  </si>
  <si>
    <t xml:space="preserve"> Item Cost</t>
  </si>
  <si>
    <t>Item Desc</t>
  </si>
  <si>
    <t>What is our cost?</t>
  </si>
  <si>
    <t>Show your work in Excel</t>
  </si>
  <si>
    <t>Hot Dog Unit Sales</t>
  </si>
  <si>
    <t>Sales Trends started downward in April.</t>
  </si>
  <si>
    <t>1. Put in all formulas to the current and proposed scenarios to create a fully functioning spreadsheet.</t>
  </si>
  <si>
    <t>2. What is the total profit of proposed vs current.</t>
  </si>
  <si>
    <t>3. How much additional discount per unit is needed from the 2 Smartwater items to breakeven on Profit.</t>
  </si>
  <si>
    <t>We have had an average retail of $2.2461955</t>
  </si>
  <si>
    <t>We have a product that we are at $0.50 Retail with a negative 100% Gross Margin.</t>
  </si>
  <si>
    <t>Sales Unit year over year Increase/Decrease (Jan vs Jan, etc.)</t>
  </si>
  <si>
    <t>1. What are possilbe causes for the decrease in year over year sales starting in April?</t>
  </si>
  <si>
    <t>Low Competitor</t>
  </si>
  <si>
    <t>Profit Subtotal</t>
  </si>
  <si>
    <t>2) Profit current</t>
  </si>
  <si>
    <t>2) Profit proposed</t>
  </si>
  <si>
    <t>3) Additional discount</t>
  </si>
  <si>
    <t>Total units sold</t>
  </si>
  <si>
    <t>Average retail price</t>
  </si>
  <si>
    <t>Full retail price per unit (single)</t>
  </si>
  <si>
    <t>Price per unit in 2-for-$4 promotion</t>
  </si>
  <si>
    <t>Units sold at full retail (x)</t>
  </si>
  <si>
    <t>Units sold under promotion</t>
  </si>
  <si>
    <t>Total revenue target</t>
  </si>
  <si>
    <t>Current total revenue</t>
  </si>
  <si>
    <t>Current cost</t>
  </si>
  <si>
    <t>(assumed base value)</t>
  </si>
  <si>
    <t>Gross margin</t>
  </si>
  <si>
    <t>Gross margin (%)</t>
  </si>
  <si>
    <t>Selling price</t>
  </si>
  <si>
    <t>Cost increase</t>
  </si>
  <si>
    <t>New cost</t>
  </si>
  <si>
    <t>Annual net profit</t>
  </si>
  <si>
    <t>Target monthly payment</t>
  </si>
  <si>
    <t>Target annual payment</t>
  </si>
  <si>
    <t>% of net profits needed</t>
  </si>
  <si>
    <t>New gross margin (%)</t>
  </si>
  <si>
    <t>Retail price</t>
  </si>
  <si>
    <t>Cost</t>
  </si>
  <si>
    <t>Month trend start</t>
  </si>
  <si>
    <t>April</t>
  </si>
  <si>
    <t>1) Possible cause</t>
  </si>
  <si>
    <t>2) Possible cause</t>
  </si>
  <si>
    <t>3) Possible cause</t>
  </si>
  <si>
    <t>4) Possible cause</t>
  </si>
  <si>
    <t>5) Possible cause</t>
  </si>
  <si>
    <t>6) Possible cause</t>
  </si>
  <si>
    <t>Seasonality</t>
  </si>
  <si>
    <t>Increased competition</t>
  </si>
  <si>
    <t>Economic factors (inflation)</t>
  </si>
  <si>
    <t>Price increase in april</t>
  </si>
  <si>
    <t>Inventory issues/Stockout</t>
  </si>
  <si>
    <t>Weather changes</t>
  </si>
  <si>
    <t>Sales may be have declined due to lower demand following a seasonal peak during winter or early spring when hot dogs are more popular</t>
  </si>
  <si>
    <t>New competitors entering the market or increased promotions by existing competitors could have captured a share of the market, reducing sales.</t>
  </si>
  <si>
    <t>Inflation, recession, or changes in consumer purchasing power may have impacted the demand for non-essential goods like hot dogs.</t>
  </si>
  <si>
    <t>If prices were increased in April, this could have negatively affected demand as consumers may seek alternatives or reduce purchases.</t>
  </si>
  <si>
    <t>Problems such as stock shortages, delayed deliveries, or supply chain disruptions could have limited availability, resulting in reduced sales.</t>
  </si>
  <si>
    <t>Changes in weather patterns, such as colder or rainier conditions, might reduce outdoor activities where hot dogs are typically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</si>
</sst>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&quot;$&quot;#,##0.0000"/>
    <numFmt numFmtId="169" formatCode="&quot;$&quot;#,##0.00000"/>
    <numFmt numFmtId="170" formatCode="&quot;$&quot;#,##0.0000000"/>
    <numFmt numFmtId="171" formatCode="&quot;$&quot;#,##0.0000_);[Red]\(&quot;$&quot;#,##0.0000\)"/>
    <numFmt numFmtId="172" formatCode="0.0%"/>
    <numFmt numFmtId="173" formatCode="&quot;$&quot;#,##0"/>
    <numFmt numFmtId="174" formatCode="_(* #,##0_);_(* \(#,##0\);_(* &quot;-&quot;??_);_(@_)"/>
    <numFmt numFmtId="175" formatCode="0.0000%"/>
    <numFmt numFmtId="176" formatCode="_([$$-409]* #,##0.00_);_([$$-409]* \(#,##0.00\);_([$$-409]* &quot;-&quot;??_);_(@_)"/>
    <numFmt numFmtId="177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E0E0E0"/>
      </right>
      <top/>
      <bottom style="thin">
        <color rgb="FFE0E0E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vertical="center"/>
    </xf>
    <xf numFmtId="9" fontId="0" fillId="0" borderId="0" xfId="2" applyFont="1"/>
    <xf numFmtId="0" fontId="0" fillId="0" borderId="0" xfId="0" quotePrefix="1"/>
    <xf numFmtId="164" fontId="0" fillId="0" borderId="0" xfId="0" applyNumberFormat="1"/>
    <xf numFmtId="169" fontId="0" fillId="0" borderId="0" xfId="0" applyNumberFormat="1"/>
    <xf numFmtId="170" fontId="0" fillId="0" borderId="0" xfId="0" applyNumberFormat="1"/>
    <xf numFmtId="168" fontId="0" fillId="0" borderId="0" xfId="0" applyNumberFormat="1"/>
    <xf numFmtId="171" fontId="0" fillId="0" borderId="0" xfId="0" applyNumberFormat="1"/>
    <xf numFmtId="172" fontId="0" fillId="0" borderId="0" xfId="2" applyNumberFormat="1" applyFont="1" applyFill="1" applyBorder="1"/>
    <xf numFmtId="174" fontId="0" fillId="0" borderId="0" xfId="1" applyNumberFormat="1" applyFont="1" applyFill="1" applyBorder="1"/>
    <xf numFmtId="167" fontId="0" fillId="0" borderId="0" xfId="0" applyNumberFormat="1" applyAlignment="1">
      <alignment horizontal="center"/>
    </xf>
    <xf numFmtId="167" fontId="0" fillId="0" borderId="0" xfId="0" applyNumberFormat="1"/>
    <xf numFmtId="0" fontId="2" fillId="0" borderId="0" xfId="0" applyFont="1"/>
    <xf numFmtId="173" fontId="0" fillId="0" borderId="0" xfId="0" applyNumberFormat="1"/>
    <xf numFmtId="175" fontId="0" fillId="0" borderId="0" xfId="2" applyNumberFormat="1" applyFont="1" applyBorder="1"/>
    <xf numFmtId="0" fontId="3" fillId="0" borderId="0" xfId="0" applyFont="1"/>
    <xf numFmtId="176" fontId="3" fillId="0" borderId="0" xfId="0" applyNumberFormat="1" applyFont="1"/>
    <xf numFmtId="3" fontId="3" fillId="0" borderId="0" xfId="0" applyNumberFormat="1" applyFont="1"/>
    <xf numFmtId="176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  <xf numFmtId="9" fontId="3" fillId="0" borderId="0" xfId="2" applyFont="1" applyFill="1" applyBorder="1" applyAlignment="1">
      <alignment horizontal="center"/>
    </xf>
    <xf numFmtId="165" fontId="3" fillId="2" borderId="0" xfId="3" applyFont="1" applyFill="1" applyBorder="1" applyAlignment="1">
      <alignment horizontal="center"/>
    </xf>
    <xf numFmtId="176" fontId="3" fillId="2" borderId="0" xfId="0" applyNumberFormat="1" applyFont="1" applyFill="1"/>
    <xf numFmtId="10" fontId="3" fillId="2" borderId="0" xfId="2" applyNumberFormat="1" applyFont="1" applyFill="1" applyBorder="1" applyAlignment="1">
      <alignment horizontal="right"/>
    </xf>
    <xf numFmtId="0" fontId="4" fillId="0" borderId="0" xfId="0" applyFont="1" applyAlignment="1">
      <alignment horizontal="left" vertical="top"/>
    </xf>
    <xf numFmtId="9" fontId="3" fillId="0" borderId="1" xfId="2" applyFont="1" applyFill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0" fillId="4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center" indent="1"/>
    </xf>
    <xf numFmtId="9" fontId="0" fillId="0" borderId="0" xfId="0" applyNumberFormat="1"/>
    <xf numFmtId="167" fontId="0" fillId="0" borderId="0" xfId="1" applyNumberFormat="1" applyFont="1"/>
    <xf numFmtId="17" fontId="0" fillId="0" borderId="0" xfId="0" applyNumberFormat="1"/>
    <xf numFmtId="177" fontId="0" fillId="0" borderId="0" xfId="0" applyNumberFormat="1"/>
    <xf numFmtId="3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165" fontId="3" fillId="4" borderId="0" xfId="3" applyFont="1" applyFill="1"/>
    <xf numFmtId="0" fontId="3" fillId="4" borderId="0" xfId="0" applyFont="1" applyFill="1"/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wrapText="1"/>
    </xf>
    <xf numFmtId="167" fontId="3" fillId="2" borderId="0" xfId="0" applyNumberFormat="1" applyFont="1" applyFill="1" applyAlignment="1">
      <alignment horizontal="center"/>
    </xf>
    <xf numFmtId="167" fontId="3" fillId="2" borderId="5" xfId="3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/>
    </xf>
    <xf numFmtId="167" fontId="3" fillId="2" borderId="0" xfId="3" applyNumberFormat="1" applyFont="1" applyFill="1" applyBorder="1" applyAlignment="1">
      <alignment horizontal="center"/>
    </xf>
    <xf numFmtId="167" fontId="3" fillId="3" borderId="0" xfId="3" applyNumberFormat="1" applyFont="1" applyFill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6" borderId="0" xfId="3" applyNumberFormat="1" applyFont="1" applyFill="1" applyBorder="1" applyAlignment="1">
      <alignment horizontal="center"/>
    </xf>
    <xf numFmtId="167" fontId="3" fillId="7" borderId="0" xfId="3" applyNumberFormat="1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2" fillId="8" borderId="4" xfId="0" applyFont="1" applyFill="1" applyBorder="1"/>
    <xf numFmtId="9" fontId="0" fillId="0" borderId="4" xfId="0" applyNumberFormat="1" applyBorder="1"/>
    <xf numFmtId="10" fontId="2" fillId="8" borderId="4" xfId="2" applyNumberFormat="1" applyFont="1" applyFill="1" applyBorder="1"/>
    <xf numFmtId="0" fontId="4" fillId="0" borderId="4" xfId="0" applyFont="1" applyBorder="1" applyAlignment="1">
      <alignment vertical="top"/>
    </xf>
    <xf numFmtId="0" fontId="2" fillId="8" borderId="4" xfId="0" applyFont="1" applyFill="1" applyBorder="1" applyAlignment="1">
      <alignment wrapText="1"/>
    </xf>
    <xf numFmtId="167" fontId="5" fillId="8" borderId="4" xfId="0" applyNumberFormat="1" applyFont="1" applyFill="1" applyBorder="1"/>
  </cellXfs>
  <cellStyles count="4">
    <cellStyle name="Millares" xfId="1" builtinId="3"/>
    <cellStyle name="Moneda" xfId="3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showGridLines="0" topLeftCell="A7" workbookViewId="0">
      <selection activeCell="N23" sqref="N23"/>
    </sheetView>
  </sheetViews>
  <sheetFormatPr baseColWidth="10" defaultColWidth="9.109375" defaultRowHeight="14.4" x14ac:dyDescent="0.3"/>
  <cols>
    <col min="1" max="1" width="17.6640625" style="16" customWidth="1"/>
    <col min="2" max="2" width="8.88671875" style="16" customWidth="1"/>
    <col min="3" max="3" width="9.109375" style="16" customWidth="1"/>
    <col min="4" max="4" width="10.109375" style="16" bestFit="1" customWidth="1"/>
    <col min="5" max="5" width="8" style="16" customWidth="1"/>
    <col min="6" max="7" width="7" style="16" bestFit="1" customWidth="1"/>
    <col min="8" max="8" width="5.88671875" style="16" bestFit="1" customWidth="1"/>
    <col min="9" max="9" width="2.5546875" style="16" customWidth="1"/>
    <col min="10" max="10" width="7.88671875" style="16" customWidth="1"/>
    <col min="11" max="11" width="11.5546875" style="16" customWidth="1"/>
    <col min="12" max="12" width="12.5546875" style="16" bestFit="1" customWidth="1"/>
    <col min="13" max="13" width="11.44140625" style="16" bestFit="1" customWidth="1"/>
    <col min="14" max="14" width="19.5546875" style="16" bestFit="1" customWidth="1"/>
    <col min="15" max="15" width="15.5546875" style="16" bestFit="1" customWidth="1"/>
    <col min="16" max="16384" width="9.109375" style="16"/>
  </cols>
  <sheetData>
    <row r="1" spans="1:12" x14ac:dyDescent="0.3">
      <c r="A1" s="16" t="s">
        <v>38</v>
      </c>
    </row>
    <row r="3" spans="1:12" x14ac:dyDescent="0.3">
      <c r="A3" s="37" t="s">
        <v>41</v>
      </c>
    </row>
    <row r="4" spans="1:12" x14ac:dyDescent="0.3">
      <c r="A4" s="37" t="s">
        <v>42</v>
      </c>
    </row>
    <row r="5" spans="1:12" x14ac:dyDescent="0.3">
      <c r="A5" s="37" t="s">
        <v>43</v>
      </c>
    </row>
    <row r="6" spans="1:12" ht="15" thickBot="1" x14ac:dyDescent="0.35">
      <c r="B6" s="34"/>
      <c r="C6" s="34"/>
      <c r="D6" s="34"/>
      <c r="E6" s="34"/>
      <c r="F6" s="36"/>
      <c r="G6" s="34"/>
      <c r="H6" s="34"/>
      <c r="J6" s="35"/>
      <c r="K6" s="50"/>
    </row>
    <row r="7" spans="1:12" ht="29.4" thickBot="1" x14ac:dyDescent="0.35">
      <c r="A7" s="47" t="s">
        <v>36</v>
      </c>
      <c r="B7" s="48" t="s">
        <v>35</v>
      </c>
      <c r="C7" s="48" t="s">
        <v>34</v>
      </c>
      <c r="D7" s="48" t="s">
        <v>33</v>
      </c>
      <c r="E7" s="48" t="s">
        <v>32</v>
      </c>
      <c r="F7" s="48" t="s">
        <v>31</v>
      </c>
      <c r="G7" s="48" t="s">
        <v>30</v>
      </c>
      <c r="H7" s="49" t="s">
        <v>29</v>
      </c>
      <c r="I7" s="34"/>
      <c r="J7" s="51" t="s">
        <v>28</v>
      </c>
      <c r="K7" s="52" t="s">
        <v>48</v>
      </c>
      <c r="L7" s="52" t="s">
        <v>49</v>
      </c>
    </row>
    <row r="8" spans="1:12" x14ac:dyDescent="0.3">
      <c r="A8" s="33" t="s">
        <v>27</v>
      </c>
      <c r="B8" s="32"/>
      <c r="C8" s="32"/>
      <c r="D8" s="32"/>
      <c r="E8" s="32"/>
      <c r="F8" s="32"/>
      <c r="G8" s="32"/>
      <c r="H8" s="31"/>
      <c r="J8" s="43"/>
      <c r="K8" s="44"/>
    </row>
    <row r="9" spans="1:12" s="30" customFormat="1" x14ac:dyDescent="0.3">
      <c r="A9" s="28" t="s">
        <v>25</v>
      </c>
      <c r="B9" s="53">
        <v>1.26</v>
      </c>
      <c r="C9" s="24">
        <v>4.7619047619047616E-2</v>
      </c>
      <c r="D9" s="56">
        <f>B9*C9</f>
        <v>0.06</v>
      </c>
      <c r="E9" s="53">
        <f>B9-D9</f>
        <v>1.2</v>
      </c>
      <c r="F9" s="57">
        <v>2.29</v>
      </c>
      <c r="G9" s="58">
        <f>F9-E9</f>
        <v>1.0900000000000001</v>
      </c>
      <c r="H9" s="26">
        <f>G9/F9</f>
        <v>0.47598253275109176</v>
      </c>
      <c r="I9" s="19"/>
      <c r="J9" s="42">
        <v>26647</v>
      </c>
      <c r="K9" s="54">
        <v>1.99</v>
      </c>
      <c r="L9" s="19">
        <f>G9*J9</f>
        <v>29045.230000000003</v>
      </c>
    </row>
    <row r="10" spans="1:12" x14ac:dyDescent="0.3">
      <c r="A10" s="28" t="s">
        <v>24</v>
      </c>
      <c r="B10" s="53">
        <v>1.44</v>
      </c>
      <c r="C10" s="24">
        <v>0</v>
      </c>
      <c r="D10" s="56">
        <f t="shared" ref="D10:D16" si="0">B10*C10</f>
        <v>0</v>
      </c>
      <c r="E10" s="53">
        <f t="shared" ref="E10:E16" si="1">B10-D10</f>
        <v>1.44</v>
      </c>
      <c r="F10" s="59">
        <v>2.59</v>
      </c>
      <c r="G10" s="58">
        <f t="shared" ref="G10:G16" si="2">F10-E10</f>
        <v>1.1499999999999999</v>
      </c>
      <c r="H10" s="26">
        <f t="shared" ref="H10:H16" si="3">G10/F10</f>
        <v>0.44401544401544402</v>
      </c>
      <c r="I10" s="19"/>
      <c r="J10" s="42">
        <v>37106</v>
      </c>
      <c r="K10" s="54">
        <v>2.29</v>
      </c>
      <c r="L10" s="19">
        <f t="shared" ref="L10:L26" si="4">G10*J10</f>
        <v>42671.899999999994</v>
      </c>
    </row>
    <row r="11" spans="1:12" x14ac:dyDescent="0.3">
      <c r="A11" s="27" t="s">
        <v>23</v>
      </c>
      <c r="B11" s="53">
        <v>1.2450000000000001</v>
      </c>
      <c r="C11" s="24">
        <v>0.19946184738955822</v>
      </c>
      <c r="D11" s="56">
        <f t="shared" si="0"/>
        <v>0.24833</v>
      </c>
      <c r="E11" s="53">
        <f t="shared" si="1"/>
        <v>0.99667000000000017</v>
      </c>
      <c r="F11" s="56">
        <v>1.89</v>
      </c>
      <c r="G11" s="58">
        <f t="shared" si="2"/>
        <v>0.89332999999999974</v>
      </c>
      <c r="H11" s="26">
        <f t="shared" si="3"/>
        <v>0.47266137566137556</v>
      </c>
      <c r="I11" s="19"/>
      <c r="J11" s="42">
        <v>35854</v>
      </c>
      <c r="K11" s="54">
        <v>1.69</v>
      </c>
      <c r="L11" s="19">
        <f t="shared" si="4"/>
        <v>32029.453819999992</v>
      </c>
    </row>
    <row r="12" spans="1:12" x14ac:dyDescent="0.3">
      <c r="A12" s="27" t="s">
        <v>22</v>
      </c>
      <c r="B12" s="53">
        <v>1.5616699999999999</v>
      </c>
      <c r="C12" s="24">
        <v>0.29455646839601202</v>
      </c>
      <c r="D12" s="56">
        <f t="shared" si="0"/>
        <v>0.46000000000000008</v>
      </c>
      <c r="E12" s="53">
        <f t="shared" si="1"/>
        <v>1.1016699999999999</v>
      </c>
      <c r="F12" s="56">
        <v>2.29</v>
      </c>
      <c r="G12" s="58">
        <f t="shared" si="2"/>
        <v>1.1883300000000001</v>
      </c>
      <c r="H12" s="26">
        <f t="shared" si="3"/>
        <v>0.51892139737991272</v>
      </c>
      <c r="I12" s="19"/>
      <c r="J12" s="42">
        <v>18634</v>
      </c>
      <c r="K12" s="54">
        <v>2.39</v>
      </c>
      <c r="L12" s="19">
        <f t="shared" si="4"/>
        <v>22143.341220000002</v>
      </c>
    </row>
    <row r="13" spans="1:12" x14ac:dyDescent="0.3">
      <c r="A13" s="27" t="s">
        <v>21</v>
      </c>
      <c r="B13" s="53">
        <v>1.0787499999999999</v>
      </c>
      <c r="C13" s="24">
        <v>8.3429895712630375E-2</v>
      </c>
      <c r="D13" s="56">
        <f t="shared" si="0"/>
        <v>9.0000000000000011E-2</v>
      </c>
      <c r="E13" s="53">
        <f t="shared" si="1"/>
        <v>0.98874999999999991</v>
      </c>
      <c r="F13" s="56">
        <v>1.79</v>
      </c>
      <c r="G13" s="58">
        <f t="shared" si="2"/>
        <v>0.80125000000000013</v>
      </c>
      <c r="H13" s="26">
        <f t="shared" si="3"/>
        <v>0.44762569832402244</v>
      </c>
      <c r="I13" s="19"/>
      <c r="J13" s="42">
        <v>8710</v>
      </c>
      <c r="K13" s="54">
        <v>0</v>
      </c>
      <c r="L13" s="19">
        <f t="shared" si="4"/>
        <v>6978.8875000000007</v>
      </c>
    </row>
    <row r="14" spans="1:12" x14ac:dyDescent="0.3">
      <c r="A14" s="27" t="s">
        <v>20</v>
      </c>
      <c r="B14" s="53">
        <v>1.69</v>
      </c>
      <c r="C14" s="24">
        <v>0.20118343195266275</v>
      </c>
      <c r="D14" s="56">
        <f t="shared" si="0"/>
        <v>0.34</v>
      </c>
      <c r="E14" s="53">
        <f t="shared" si="1"/>
        <v>1.3499999999999999</v>
      </c>
      <c r="F14" s="56">
        <v>2.59</v>
      </c>
      <c r="G14" s="58">
        <f t="shared" si="2"/>
        <v>1.24</v>
      </c>
      <c r="H14" s="26">
        <f t="shared" si="3"/>
        <v>0.47876447876447881</v>
      </c>
      <c r="I14" s="19"/>
      <c r="J14" s="42">
        <v>10729</v>
      </c>
      <c r="K14" s="54">
        <v>0</v>
      </c>
      <c r="L14" s="19">
        <f t="shared" si="4"/>
        <v>13303.96</v>
      </c>
    </row>
    <row r="15" spans="1:12" x14ac:dyDescent="0.3">
      <c r="A15" s="27" t="s">
        <v>19</v>
      </c>
      <c r="B15" s="53">
        <v>1.04</v>
      </c>
      <c r="C15" s="24">
        <v>0</v>
      </c>
      <c r="D15" s="56">
        <f t="shared" si="0"/>
        <v>0</v>
      </c>
      <c r="E15" s="53">
        <f t="shared" si="1"/>
        <v>1.04</v>
      </c>
      <c r="F15" s="56">
        <v>1.99</v>
      </c>
      <c r="G15" s="58">
        <f t="shared" si="2"/>
        <v>0.95</v>
      </c>
      <c r="H15" s="26">
        <f t="shared" si="3"/>
        <v>0.47738693467336679</v>
      </c>
      <c r="I15" s="19"/>
      <c r="J15" s="42">
        <v>15107</v>
      </c>
      <c r="K15" s="54">
        <v>0</v>
      </c>
      <c r="L15" s="19">
        <f t="shared" si="4"/>
        <v>14351.65</v>
      </c>
    </row>
    <row r="16" spans="1:12" x14ac:dyDescent="0.3">
      <c r="A16" s="27" t="s">
        <v>18</v>
      </c>
      <c r="B16" s="53">
        <v>1.6558299999999999</v>
      </c>
      <c r="C16" s="24">
        <v>0</v>
      </c>
      <c r="D16" s="56">
        <f t="shared" si="0"/>
        <v>0</v>
      </c>
      <c r="E16" s="53">
        <f t="shared" si="1"/>
        <v>1.6558299999999999</v>
      </c>
      <c r="F16" s="56">
        <v>2.99</v>
      </c>
      <c r="G16" s="58">
        <f t="shared" si="2"/>
        <v>1.3341700000000003</v>
      </c>
      <c r="H16" s="26">
        <f t="shared" si="3"/>
        <v>0.44621070234113719</v>
      </c>
      <c r="I16" s="19"/>
      <c r="J16" s="42">
        <v>2492</v>
      </c>
      <c r="K16" s="54">
        <v>2.99</v>
      </c>
      <c r="L16" s="19">
        <f t="shared" si="4"/>
        <v>3324.7516400000009</v>
      </c>
    </row>
    <row r="17" spans="1:16" ht="28.8" x14ac:dyDescent="0.3">
      <c r="A17" s="25"/>
      <c r="B17" s="22"/>
      <c r="C17" s="24"/>
      <c r="D17" s="22"/>
      <c r="E17" s="23"/>
      <c r="F17" s="22"/>
      <c r="G17" s="17"/>
      <c r="H17" s="26"/>
      <c r="I17" s="19"/>
      <c r="J17" s="20"/>
      <c r="K17" s="67" t="s">
        <v>50</v>
      </c>
      <c r="L17" s="19">
        <f>SUM(L9:L16)</f>
        <v>163849.17418</v>
      </c>
    </row>
    <row r="18" spans="1:16" x14ac:dyDescent="0.3">
      <c r="A18" s="29" t="s">
        <v>26</v>
      </c>
      <c r="B18" s="45"/>
      <c r="C18" s="46"/>
      <c r="D18" s="23"/>
      <c r="E18" s="23"/>
      <c r="G18" s="17"/>
      <c r="H18" s="26"/>
      <c r="I18" s="19"/>
      <c r="J18" s="20"/>
      <c r="K18" s="55"/>
      <c r="L18" s="19"/>
    </row>
    <row r="19" spans="1:16" x14ac:dyDescent="0.3">
      <c r="A19" s="28" t="s">
        <v>25</v>
      </c>
      <c r="B19" s="53">
        <v>1.26</v>
      </c>
      <c r="C19" s="24">
        <v>4.7619047619047616E-2</v>
      </c>
      <c r="D19" s="56">
        <f>B19*C19</f>
        <v>0.06</v>
      </c>
      <c r="E19" s="53">
        <f>B19-D19</f>
        <v>1.2</v>
      </c>
      <c r="F19" s="60">
        <v>1.99</v>
      </c>
      <c r="G19" s="58">
        <f>F19-E19</f>
        <v>0.79</v>
      </c>
      <c r="H19" s="26">
        <f>G19/F19</f>
        <v>0.39698492462311558</v>
      </c>
      <c r="I19" s="19"/>
      <c r="J19" s="42">
        <v>26647</v>
      </c>
      <c r="K19" s="54">
        <v>1.99</v>
      </c>
      <c r="L19" s="19">
        <f t="shared" si="4"/>
        <v>21051.13</v>
      </c>
      <c r="N19" s="63" t="s">
        <v>52</v>
      </c>
      <c r="O19" s="66" t="s">
        <v>25</v>
      </c>
      <c r="P19" s="68">
        <f>E19-F19</f>
        <v>-0.79</v>
      </c>
    </row>
    <row r="20" spans="1:16" x14ac:dyDescent="0.3">
      <c r="A20" s="28" t="s">
        <v>24</v>
      </c>
      <c r="B20" s="53">
        <v>1.44</v>
      </c>
      <c r="C20" s="24">
        <v>0</v>
      </c>
      <c r="D20" s="56">
        <f t="shared" ref="D20:D26" si="5">B20*C20</f>
        <v>0</v>
      </c>
      <c r="E20" s="53">
        <f t="shared" ref="E20:E26" si="6">B20-D20</f>
        <v>1.44</v>
      </c>
      <c r="F20" s="60">
        <v>2.29</v>
      </c>
      <c r="G20" s="58">
        <f t="shared" ref="G20:G26" si="7">F20-E20</f>
        <v>0.85000000000000009</v>
      </c>
      <c r="H20" s="26">
        <f t="shared" ref="H20:H26" si="8">G20/F20</f>
        <v>0.37117903930131008</v>
      </c>
      <c r="I20" s="19"/>
      <c r="J20" s="42">
        <v>37106</v>
      </c>
      <c r="K20" s="54">
        <v>2.29</v>
      </c>
      <c r="L20" s="19">
        <f t="shared" si="4"/>
        <v>31540.100000000002</v>
      </c>
      <c r="O20" s="66" t="s">
        <v>24</v>
      </c>
      <c r="P20" s="68">
        <f>E20-F20</f>
        <v>-0.85000000000000009</v>
      </c>
    </row>
    <row r="21" spans="1:16" x14ac:dyDescent="0.3">
      <c r="A21" s="27" t="s">
        <v>23</v>
      </c>
      <c r="B21" s="53">
        <v>1.2450000000000001</v>
      </c>
      <c r="C21" s="24">
        <v>0.19946184738955822</v>
      </c>
      <c r="D21" s="56">
        <f t="shared" si="5"/>
        <v>0.24833</v>
      </c>
      <c r="E21" s="53">
        <f t="shared" si="6"/>
        <v>0.99667000000000017</v>
      </c>
      <c r="F21" s="56">
        <v>1.89</v>
      </c>
      <c r="G21" s="58">
        <f t="shared" si="7"/>
        <v>0.89332999999999974</v>
      </c>
      <c r="H21" s="26">
        <f t="shared" si="8"/>
        <v>0.47266137566137556</v>
      </c>
      <c r="I21" s="19"/>
      <c r="J21" s="42">
        <v>35854</v>
      </c>
      <c r="K21" s="54">
        <v>1.69</v>
      </c>
      <c r="L21" s="19">
        <f t="shared" si="4"/>
        <v>32029.453819999992</v>
      </c>
    </row>
    <row r="22" spans="1:16" x14ac:dyDescent="0.3">
      <c r="A22" s="27" t="s">
        <v>22</v>
      </c>
      <c r="B22" s="53">
        <v>1.5616699999999999</v>
      </c>
      <c r="C22" s="24">
        <v>0.29455646839601202</v>
      </c>
      <c r="D22" s="56">
        <f t="shared" si="5"/>
        <v>0.46000000000000008</v>
      </c>
      <c r="E22" s="53">
        <f t="shared" si="6"/>
        <v>1.1016699999999999</v>
      </c>
      <c r="F22" s="56">
        <v>2.29</v>
      </c>
      <c r="G22" s="58">
        <f t="shared" si="7"/>
        <v>1.1883300000000001</v>
      </c>
      <c r="H22" s="26">
        <f t="shared" si="8"/>
        <v>0.51892139737991272</v>
      </c>
      <c r="I22" s="19"/>
      <c r="J22" s="42">
        <v>18634</v>
      </c>
      <c r="K22" s="54">
        <v>2.39</v>
      </c>
      <c r="L22" s="19">
        <f t="shared" si="4"/>
        <v>22143.341220000002</v>
      </c>
    </row>
    <row r="23" spans="1:16" x14ac:dyDescent="0.3">
      <c r="A23" s="27" t="s">
        <v>21</v>
      </c>
      <c r="B23" s="53">
        <v>1.0787499999999999</v>
      </c>
      <c r="C23" s="24">
        <v>8.3429895712630375E-2</v>
      </c>
      <c r="D23" s="56">
        <f t="shared" si="5"/>
        <v>9.0000000000000011E-2</v>
      </c>
      <c r="E23" s="53">
        <f t="shared" si="6"/>
        <v>0.98874999999999991</v>
      </c>
      <c r="F23" s="56">
        <v>1.79</v>
      </c>
      <c r="G23" s="58">
        <f t="shared" si="7"/>
        <v>0.80125000000000013</v>
      </c>
      <c r="H23" s="26">
        <f t="shared" si="8"/>
        <v>0.44762569832402244</v>
      </c>
      <c r="I23" s="19"/>
      <c r="J23" s="42">
        <v>8710</v>
      </c>
      <c r="K23" s="54">
        <v>0</v>
      </c>
      <c r="L23" s="19">
        <f t="shared" si="4"/>
        <v>6978.8875000000007</v>
      </c>
    </row>
    <row r="24" spans="1:16" x14ac:dyDescent="0.3">
      <c r="A24" s="27" t="s">
        <v>20</v>
      </c>
      <c r="B24" s="53">
        <v>1.69</v>
      </c>
      <c r="C24" s="24">
        <v>0.20118343195266275</v>
      </c>
      <c r="D24" s="56">
        <f t="shared" si="5"/>
        <v>0.34</v>
      </c>
      <c r="E24" s="53">
        <f t="shared" si="6"/>
        <v>1.3499999999999999</v>
      </c>
      <c r="F24" s="56">
        <v>2.59</v>
      </c>
      <c r="G24" s="58">
        <f t="shared" si="7"/>
        <v>1.24</v>
      </c>
      <c r="H24" s="26">
        <f t="shared" si="8"/>
        <v>0.47876447876447881</v>
      </c>
      <c r="I24" s="19"/>
      <c r="J24" s="42">
        <v>10729</v>
      </c>
      <c r="K24" s="54">
        <v>0</v>
      </c>
      <c r="L24" s="19">
        <f t="shared" si="4"/>
        <v>13303.96</v>
      </c>
    </row>
    <row r="25" spans="1:16" x14ac:dyDescent="0.3">
      <c r="A25" s="27" t="s">
        <v>19</v>
      </c>
      <c r="B25" s="53">
        <v>1.04</v>
      </c>
      <c r="C25" s="24">
        <v>0</v>
      </c>
      <c r="D25" s="56">
        <f t="shared" si="5"/>
        <v>0</v>
      </c>
      <c r="E25" s="53">
        <f t="shared" si="6"/>
        <v>1.04</v>
      </c>
      <c r="F25" s="56">
        <v>1.99</v>
      </c>
      <c r="G25" s="58">
        <f t="shared" si="7"/>
        <v>0.95</v>
      </c>
      <c r="H25" s="26">
        <f t="shared" si="8"/>
        <v>0.47738693467336679</v>
      </c>
      <c r="I25" s="19"/>
      <c r="J25" s="42">
        <v>15107</v>
      </c>
      <c r="K25" s="54">
        <v>0</v>
      </c>
      <c r="L25" s="19">
        <f t="shared" si="4"/>
        <v>14351.65</v>
      </c>
    </row>
    <row r="26" spans="1:16" x14ac:dyDescent="0.3">
      <c r="A26" s="27" t="s">
        <v>18</v>
      </c>
      <c r="B26" s="53">
        <v>1.6558299999999999</v>
      </c>
      <c r="C26" s="24">
        <v>0</v>
      </c>
      <c r="D26" s="56">
        <f t="shared" si="5"/>
        <v>0</v>
      </c>
      <c r="E26" s="53">
        <f t="shared" si="6"/>
        <v>1.6558299999999999</v>
      </c>
      <c r="F26" s="56">
        <v>2.99</v>
      </c>
      <c r="G26" s="58">
        <f t="shared" si="7"/>
        <v>1.3341700000000003</v>
      </c>
      <c r="H26" s="26">
        <f t="shared" si="8"/>
        <v>0.44621070234113719</v>
      </c>
      <c r="I26" s="19"/>
      <c r="J26" s="42">
        <v>2492</v>
      </c>
      <c r="K26" s="54">
        <v>2.99</v>
      </c>
      <c r="L26" s="19">
        <f t="shared" si="4"/>
        <v>3324.7516400000009</v>
      </c>
    </row>
    <row r="27" spans="1:16" ht="28.8" x14ac:dyDescent="0.3">
      <c r="A27" s="25"/>
      <c r="B27" s="22"/>
      <c r="C27" s="24"/>
      <c r="D27" s="22"/>
      <c r="E27" s="23"/>
      <c r="F27" s="22"/>
      <c r="G27" s="17"/>
      <c r="H27" s="21"/>
      <c r="I27" s="19"/>
      <c r="J27" s="20"/>
      <c r="K27" s="67" t="s">
        <v>51</v>
      </c>
      <c r="L27" s="19">
        <f>SUM(L19:L26)</f>
        <v>144723.27417999998</v>
      </c>
    </row>
    <row r="28" spans="1:16" x14ac:dyDescent="0.3">
      <c r="A28"/>
      <c r="B28"/>
      <c r="C28"/>
      <c r="D28"/>
      <c r="E28"/>
      <c r="F28"/>
      <c r="G28"/>
      <c r="H28"/>
      <c r="I28" s="17"/>
      <c r="J28"/>
      <c r="L28" s="17"/>
    </row>
    <row r="29" spans="1:16" x14ac:dyDescent="0.3">
      <c r="A29"/>
      <c r="B29"/>
      <c r="C29"/>
      <c r="D29"/>
      <c r="E29"/>
      <c r="F29"/>
      <c r="G29"/>
      <c r="H29"/>
      <c r="I29" s="18"/>
      <c r="J29"/>
      <c r="L29" s="18"/>
    </row>
    <row r="30" spans="1:16" x14ac:dyDescent="0.3">
      <c r="A30"/>
      <c r="B30"/>
      <c r="C30"/>
      <c r="D30"/>
      <c r="E30"/>
      <c r="F30"/>
      <c r="G30"/>
      <c r="H30"/>
      <c r="I30" s="17"/>
      <c r="J30"/>
      <c r="L30" s="17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8"/>
  <sheetViews>
    <sheetView workbookViewId="0">
      <selection activeCell="J7" sqref="J7"/>
    </sheetView>
  </sheetViews>
  <sheetFormatPr baseColWidth="10" defaultColWidth="8.88671875" defaultRowHeight="14.4" x14ac:dyDescent="0.3"/>
  <cols>
    <col min="9" max="9" width="9.5546875" bestFit="1" customWidth="1"/>
    <col min="10" max="10" width="30.21875" bestFit="1" customWidth="1"/>
    <col min="13" max="13" width="8" bestFit="1" customWidth="1"/>
    <col min="14" max="14" width="7.6640625" customWidth="1"/>
    <col min="15" max="15" width="11.88671875" bestFit="1" customWidth="1"/>
    <col min="16" max="16" width="10.5546875" bestFit="1" customWidth="1"/>
    <col min="17" max="17" width="4.5546875" customWidth="1"/>
    <col min="18" max="18" width="11.88671875" bestFit="1" customWidth="1"/>
    <col min="19" max="19" width="10.5546875" bestFit="1" customWidth="1"/>
  </cols>
  <sheetData>
    <row r="1" spans="1:23" x14ac:dyDescent="0.3">
      <c r="A1" t="s">
        <v>38</v>
      </c>
    </row>
    <row r="2" spans="1:23" x14ac:dyDescent="0.3">
      <c r="A2" s="1"/>
      <c r="J2" s="62" t="s">
        <v>53</v>
      </c>
      <c r="K2" s="62">
        <v>82384</v>
      </c>
    </row>
    <row r="3" spans="1:23" x14ac:dyDescent="0.3">
      <c r="A3" s="1" t="s">
        <v>13</v>
      </c>
      <c r="J3" s="62" t="s">
        <v>54</v>
      </c>
      <c r="K3" s="62">
        <v>2.2461954999999998</v>
      </c>
    </row>
    <row r="4" spans="1:23" x14ac:dyDescent="0.3">
      <c r="A4" s="1"/>
      <c r="J4" s="62" t="s">
        <v>55</v>
      </c>
      <c r="K4" s="62">
        <v>2.4900000000000002</v>
      </c>
      <c r="M4" s="4"/>
      <c r="N4" s="5"/>
      <c r="P4" s="4"/>
      <c r="S4" s="6"/>
    </row>
    <row r="5" spans="1:23" x14ac:dyDescent="0.3">
      <c r="A5" s="1" t="s">
        <v>44</v>
      </c>
      <c r="J5" s="62" t="s">
        <v>56</v>
      </c>
      <c r="K5" s="62">
        <v>2</v>
      </c>
      <c r="M5" s="4"/>
      <c r="P5" s="6"/>
      <c r="S5" s="4"/>
    </row>
    <row r="6" spans="1:23" x14ac:dyDescent="0.3">
      <c r="A6" s="1"/>
      <c r="M6" s="4"/>
      <c r="N6" s="5"/>
      <c r="P6" s="7"/>
      <c r="S6" s="8"/>
    </row>
    <row r="7" spans="1:23" x14ac:dyDescent="0.3">
      <c r="A7" s="1" t="s">
        <v>0</v>
      </c>
      <c r="J7" s="63" t="s">
        <v>57</v>
      </c>
      <c r="K7" s="63">
        <v>41393.061224489749</v>
      </c>
    </row>
    <row r="8" spans="1:23" x14ac:dyDescent="0.3">
      <c r="A8" s="1" t="s">
        <v>11</v>
      </c>
      <c r="J8" s="63" t="s">
        <v>58</v>
      </c>
      <c r="K8" s="63">
        <f>K2-K7</f>
        <v>40990.938775510251</v>
      </c>
      <c r="P8" s="9"/>
      <c r="S8" s="9"/>
    </row>
    <row r="9" spans="1:23" x14ac:dyDescent="0.3">
      <c r="A9" s="1"/>
      <c r="J9" s="62" t="s">
        <v>59</v>
      </c>
      <c r="K9" s="62">
        <f>K3*K2</f>
        <v>185050.57007199997</v>
      </c>
    </row>
    <row r="10" spans="1:23" x14ac:dyDescent="0.3">
      <c r="A10" s="1" t="s">
        <v>12</v>
      </c>
      <c r="J10" s="62" t="s">
        <v>60</v>
      </c>
      <c r="K10" s="62">
        <f>(K4*K7)+(K5*K8)</f>
        <v>185050.59999999998</v>
      </c>
    </row>
    <row r="11" spans="1:23" x14ac:dyDescent="0.3">
      <c r="A11" s="1" t="s">
        <v>1</v>
      </c>
    </row>
    <row r="12" spans="1:23" x14ac:dyDescent="0.3">
      <c r="A12" s="1"/>
    </row>
    <row r="14" spans="1:23" x14ac:dyDescent="0.3">
      <c r="M14" s="10"/>
      <c r="N14" s="11"/>
      <c r="O14" s="12"/>
      <c r="T14" s="61"/>
      <c r="U14" s="61"/>
      <c r="V14" s="61"/>
      <c r="W14" s="61"/>
    </row>
    <row r="15" spans="1:23" x14ac:dyDescent="0.3">
      <c r="M15" s="10"/>
      <c r="N15" s="11"/>
      <c r="O15" s="12"/>
      <c r="T15" s="61"/>
      <c r="U15" s="61"/>
      <c r="V15" s="61"/>
      <c r="W15" s="61"/>
    </row>
    <row r="16" spans="1:23" x14ac:dyDescent="0.3">
      <c r="M16" s="10"/>
      <c r="O16" s="12"/>
      <c r="P16" s="6"/>
      <c r="R16" s="6"/>
    </row>
    <row r="17" spans="9:13" x14ac:dyDescent="0.3">
      <c r="I17" s="41"/>
    </row>
    <row r="29" spans="9:13" x14ac:dyDescent="0.3">
      <c r="L29" s="3"/>
    </row>
    <row r="30" spans="9:13" x14ac:dyDescent="0.3">
      <c r="L30" s="3"/>
      <c r="M30" s="3"/>
    </row>
    <row r="37" spans="11:24" x14ac:dyDescent="0.3"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1:24" x14ac:dyDescent="0.3"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</sheetData>
  <mergeCells count="1">
    <mergeCell ref="T14:W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K11" sqref="K11"/>
    </sheetView>
  </sheetViews>
  <sheetFormatPr baseColWidth="10" defaultColWidth="8.88671875" defaultRowHeight="14.4" x14ac:dyDescent="0.3"/>
  <cols>
    <col min="9" max="9" width="19.21875" bestFit="1" customWidth="1"/>
  </cols>
  <sheetData>
    <row r="1" spans="1:11" x14ac:dyDescent="0.3">
      <c r="A1" t="s">
        <v>38</v>
      </c>
    </row>
    <row r="3" spans="1:11" x14ac:dyDescent="0.3">
      <c r="A3" t="s">
        <v>2</v>
      </c>
      <c r="I3" s="62" t="s">
        <v>61</v>
      </c>
      <c r="J3" s="62">
        <v>100</v>
      </c>
      <c r="K3" t="s">
        <v>62</v>
      </c>
    </row>
    <row r="4" spans="1:11" x14ac:dyDescent="0.3">
      <c r="I4" s="62" t="s">
        <v>64</v>
      </c>
      <c r="J4" s="64">
        <v>0.2</v>
      </c>
    </row>
    <row r="5" spans="1:11" x14ac:dyDescent="0.3">
      <c r="A5" t="s">
        <v>3</v>
      </c>
      <c r="I5" s="62" t="s">
        <v>65</v>
      </c>
      <c r="J5" s="62">
        <f>J3/(1-J4)</f>
        <v>125</v>
      </c>
    </row>
    <row r="6" spans="1:11" x14ac:dyDescent="0.3">
      <c r="I6" s="62" t="s">
        <v>66</v>
      </c>
      <c r="J6" s="64">
        <v>0.1</v>
      </c>
    </row>
    <row r="7" spans="1:11" x14ac:dyDescent="0.3">
      <c r="A7" t="s">
        <v>4</v>
      </c>
      <c r="I7" s="62" t="s">
        <v>67</v>
      </c>
      <c r="J7" s="62">
        <f>J3*(1+J6)</f>
        <v>110.00000000000001</v>
      </c>
    </row>
    <row r="8" spans="1:11" x14ac:dyDescent="0.3">
      <c r="I8" s="63" t="s">
        <v>72</v>
      </c>
      <c r="J8" s="63">
        <f>(J5-J7)/J5</f>
        <v>0.11999999999999988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>
      <selection activeCell="H16" sqref="H16"/>
    </sheetView>
  </sheetViews>
  <sheetFormatPr baseColWidth="10" defaultColWidth="8.88671875" defaultRowHeight="14.4" x14ac:dyDescent="0.3"/>
  <cols>
    <col min="8" max="8" width="21" bestFit="1" customWidth="1"/>
    <col min="12" max="12" width="17.5546875" customWidth="1"/>
    <col min="14" max="14" width="12.6640625" bestFit="1" customWidth="1"/>
  </cols>
  <sheetData>
    <row r="1" spans="1:14" x14ac:dyDescent="0.3">
      <c r="A1" t="s">
        <v>38</v>
      </c>
    </row>
    <row r="3" spans="1:14" x14ac:dyDescent="0.3">
      <c r="A3" t="s">
        <v>15</v>
      </c>
    </row>
    <row r="4" spans="1:14" x14ac:dyDescent="0.3">
      <c r="N4" s="14"/>
    </row>
    <row r="5" spans="1:14" x14ac:dyDescent="0.3">
      <c r="A5" t="s">
        <v>17</v>
      </c>
      <c r="M5" s="14"/>
    </row>
    <row r="7" spans="1:14" x14ac:dyDescent="0.3">
      <c r="A7" t="s">
        <v>14</v>
      </c>
      <c r="N7" s="14"/>
    </row>
    <row r="8" spans="1:14" x14ac:dyDescent="0.3">
      <c r="N8" s="15"/>
    </row>
    <row r="9" spans="1:14" x14ac:dyDescent="0.3">
      <c r="H9" s="62" t="s">
        <v>68</v>
      </c>
      <c r="I9" s="62">
        <v>1124521</v>
      </c>
    </row>
    <row r="10" spans="1:14" x14ac:dyDescent="0.3">
      <c r="H10" s="62" t="s">
        <v>69</v>
      </c>
      <c r="I10" s="62">
        <v>1000</v>
      </c>
    </row>
    <row r="11" spans="1:14" x14ac:dyDescent="0.3">
      <c r="H11" s="62" t="s">
        <v>70</v>
      </c>
      <c r="I11" s="62">
        <f>I10*12</f>
        <v>12000</v>
      </c>
      <c r="N11" s="14"/>
    </row>
    <row r="12" spans="1:14" x14ac:dyDescent="0.3">
      <c r="H12" s="63" t="s">
        <v>71</v>
      </c>
      <c r="I12" s="65">
        <f>I11/I9</f>
        <v>1.0671210230844955E-2</v>
      </c>
    </row>
    <row r="13" spans="1:14" x14ac:dyDescent="0.3">
      <c r="N13" s="12"/>
    </row>
    <row r="14" spans="1:14" x14ac:dyDescent="0.3">
      <c r="N14" s="14"/>
    </row>
    <row r="15" spans="1:14" x14ac:dyDescent="0.3">
      <c r="N1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"/>
  <sheetViews>
    <sheetView workbookViewId="0">
      <selection activeCell="H17" sqref="H17"/>
    </sheetView>
  </sheetViews>
  <sheetFormatPr baseColWidth="10" defaultColWidth="8.88671875" defaultRowHeight="14.4" x14ac:dyDescent="0.3"/>
  <cols>
    <col min="3" max="3" width="11.5546875" bestFit="1" customWidth="1"/>
    <col min="11" max="12" width="10.109375" bestFit="1" customWidth="1"/>
  </cols>
  <sheetData>
    <row r="1" spans="1:16" x14ac:dyDescent="0.3">
      <c r="A1" t="s">
        <v>38</v>
      </c>
    </row>
    <row r="3" spans="1:16" x14ac:dyDescent="0.3">
      <c r="A3" s="38" t="s">
        <v>45</v>
      </c>
      <c r="P3" s="12"/>
    </row>
    <row r="4" spans="1:16" x14ac:dyDescent="0.3">
      <c r="P4" s="12"/>
    </row>
    <row r="5" spans="1:16" x14ac:dyDescent="0.3">
      <c r="A5" t="s">
        <v>37</v>
      </c>
      <c r="P5" s="39"/>
    </row>
    <row r="6" spans="1:16" x14ac:dyDescent="0.3">
      <c r="P6" s="2"/>
    </row>
    <row r="8" spans="1:16" x14ac:dyDescent="0.3">
      <c r="C8" s="62" t="s">
        <v>73</v>
      </c>
      <c r="D8" s="62">
        <v>0.5</v>
      </c>
      <c r="P8" s="12"/>
    </row>
    <row r="9" spans="1:16" x14ac:dyDescent="0.3">
      <c r="C9" s="62" t="s">
        <v>63</v>
      </c>
      <c r="D9" s="64">
        <v>-1</v>
      </c>
      <c r="P9" s="38"/>
    </row>
    <row r="10" spans="1:16" x14ac:dyDescent="0.3">
      <c r="C10" s="63" t="s">
        <v>74</v>
      </c>
      <c r="D10" s="63">
        <f>D8*(1-D9)</f>
        <v>1</v>
      </c>
      <c r="P10" s="12"/>
    </row>
    <row r="11" spans="1:16" x14ac:dyDescent="0.3">
      <c r="P11" s="12"/>
    </row>
    <row r="17" spans="11:12" x14ac:dyDescent="0.3">
      <c r="K17" s="12"/>
      <c r="L17" s="12"/>
    </row>
    <row r="19" spans="11:12" x14ac:dyDescent="0.3">
      <c r="K19" s="12"/>
      <c r="L19" s="12"/>
    </row>
    <row r="20" spans="11:12" x14ac:dyDescent="0.3">
      <c r="K20" s="38"/>
      <c r="L20" s="38"/>
    </row>
    <row r="21" spans="11:12" x14ac:dyDescent="0.3">
      <c r="K21" s="12"/>
      <c r="L21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tabSelected="1" zoomScaleNormal="100" workbookViewId="0">
      <selection activeCell="E7" sqref="E7"/>
    </sheetView>
  </sheetViews>
  <sheetFormatPr baseColWidth="10" defaultColWidth="8.88671875" defaultRowHeight="14.4" x14ac:dyDescent="0.3"/>
  <cols>
    <col min="1" max="1" width="7.109375" customWidth="1"/>
    <col min="3" max="3" width="16.109375" bestFit="1" customWidth="1"/>
    <col min="4" max="4" width="23.77734375" bestFit="1" customWidth="1"/>
    <col min="5" max="5" width="121" bestFit="1" customWidth="1"/>
  </cols>
  <sheetData>
    <row r="1" spans="1:7" x14ac:dyDescent="0.3">
      <c r="A1" t="s">
        <v>16</v>
      </c>
    </row>
    <row r="3" spans="1:7" x14ac:dyDescent="0.3">
      <c r="A3" t="s">
        <v>40</v>
      </c>
    </row>
    <row r="5" spans="1:7" x14ac:dyDescent="0.3">
      <c r="A5" t="s">
        <v>39</v>
      </c>
    </row>
    <row r="6" spans="1:7" x14ac:dyDescent="0.3">
      <c r="A6" t="s">
        <v>46</v>
      </c>
    </row>
    <row r="7" spans="1:7" x14ac:dyDescent="0.3">
      <c r="A7" s="40" t="s">
        <v>5</v>
      </c>
      <c r="B7" s="38">
        <v>0.25</v>
      </c>
    </row>
    <row r="8" spans="1:7" x14ac:dyDescent="0.3">
      <c r="A8" s="40" t="s">
        <v>6</v>
      </c>
      <c r="B8" s="38">
        <v>0.26</v>
      </c>
    </row>
    <row r="9" spans="1:7" x14ac:dyDescent="0.3">
      <c r="A9" s="40" t="s">
        <v>7</v>
      </c>
      <c r="B9" s="38">
        <v>0.25</v>
      </c>
    </row>
    <row r="10" spans="1:7" x14ac:dyDescent="0.3">
      <c r="A10" s="40" t="s">
        <v>8</v>
      </c>
      <c r="B10" s="38">
        <v>-0.04</v>
      </c>
    </row>
    <row r="11" spans="1:7" x14ac:dyDescent="0.3">
      <c r="A11" s="40" t="s">
        <v>9</v>
      </c>
      <c r="B11" s="38">
        <v>-7.0000000000000007E-2</v>
      </c>
      <c r="G11" s="3"/>
    </row>
    <row r="12" spans="1:7" x14ac:dyDescent="0.3">
      <c r="A12" s="40" t="s">
        <v>10</v>
      </c>
      <c r="B12" s="38">
        <v>-0.1</v>
      </c>
      <c r="G12" s="3"/>
    </row>
    <row r="13" spans="1:7" x14ac:dyDescent="0.3">
      <c r="G13" s="3"/>
    </row>
    <row r="14" spans="1:7" x14ac:dyDescent="0.3">
      <c r="A14" t="s">
        <v>47</v>
      </c>
    </row>
    <row r="16" spans="1:7" ht="15" customHeight="1" x14ac:dyDescent="0.3"/>
    <row r="17" spans="3:5" x14ac:dyDescent="0.3">
      <c r="C17" s="63" t="s">
        <v>75</v>
      </c>
      <c r="D17" s="62" t="s">
        <v>76</v>
      </c>
    </row>
    <row r="18" spans="3:5" x14ac:dyDescent="0.3">
      <c r="C18" s="63" t="s">
        <v>77</v>
      </c>
      <c r="D18" s="62" t="s">
        <v>83</v>
      </c>
      <c r="E18" s="62" t="s">
        <v>89</v>
      </c>
    </row>
    <row r="19" spans="3:5" x14ac:dyDescent="0.3">
      <c r="C19" s="63" t="s">
        <v>78</v>
      </c>
      <c r="D19" s="62" t="s">
        <v>84</v>
      </c>
      <c r="E19" s="62" t="s">
        <v>90</v>
      </c>
    </row>
    <row r="20" spans="3:5" x14ac:dyDescent="0.3">
      <c r="C20" s="63" t="s">
        <v>79</v>
      </c>
      <c r="D20" s="62" t="s">
        <v>85</v>
      </c>
      <c r="E20" s="62" t="s">
        <v>91</v>
      </c>
    </row>
    <row r="21" spans="3:5" x14ac:dyDescent="0.3">
      <c r="C21" s="63" t="s">
        <v>80</v>
      </c>
      <c r="D21" s="62" t="s">
        <v>86</v>
      </c>
      <c r="E21" s="62" t="s">
        <v>92</v>
      </c>
    </row>
    <row r="22" spans="3:5" x14ac:dyDescent="0.3">
      <c r="C22" s="63" t="s">
        <v>81</v>
      </c>
      <c r="D22" s="62" t="s">
        <v>87</v>
      </c>
      <c r="E22" s="62" t="s">
        <v>93</v>
      </c>
    </row>
    <row r="23" spans="3:5" x14ac:dyDescent="0.3">
      <c r="C23" s="63" t="s">
        <v>82</v>
      </c>
      <c r="D23" s="62" t="s">
        <v>88</v>
      </c>
      <c r="E23" s="6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Problem Solving 1</vt:lpstr>
      <vt:lpstr>Problem Solving 2</vt:lpstr>
      <vt:lpstr>Problem Solving 3</vt:lpstr>
      <vt:lpstr>Problem Solving 4</vt:lpstr>
      <vt:lpstr>Problem Solving 5</vt:lpstr>
      <vt:lpstr>PS 6 -Thought Process-Reasoning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Gosnell</dc:creator>
  <cp:lastModifiedBy>Sandro Agama</cp:lastModifiedBy>
  <dcterms:created xsi:type="dcterms:W3CDTF">2019-10-01T14:48:32Z</dcterms:created>
  <dcterms:modified xsi:type="dcterms:W3CDTF">2024-12-17T01:00:24Z</dcterms:modified>
</cp:coreProperties>
</file>