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Mis documentos\Escritorio\"/>
    </mc:Choice>
  </mc:AlternateContent>
  <xr:revisionPtr revIDLastSave="0" documentId="13_ncr:1_{C98129F3-3B16-4E63-AF17-0210F794908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inetica microbiana" sheetId="1" r:id="rId1"/>
    <sheet name="Procesamiento de datos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4" l="1"/>
  <c r="M10" i="4"/>
  <c r="N10" i="4" s="1"/>
  <c r="R18" i="4"/>
  <c r="R10" i="4"/>
  <c r="N18" i="4"/>
  <c r="J18" i="4"/>
  <c r="J10" i="4"/>
  <c r="F18" i="4"/>
  <c r="F10" i="4"/>
  <c r="P11" i="4"/>
  <c r="P12" i="4"/>
  <c r="P13" i="4"/>
  <c r="P14" i="4"/>
  <c r="P15" i="4"/>
  <c r="P16" i="4"/>
  <c r="P17" i="4"/>
  <c r="P18" i="4"/>
  <c r="P10" i="4"/>
  <c r="L11" i="4"/>
  <c r="L12" i="4"/>
  <c r="L13" i="4"/>
  <c r="L14" i="4"/>
  <c r="L15" i="4"/>
  <c r="L16" i="4"/>
  <c r="L17" i="4"/>
  <c r="L18" i="4"/>
  <c r="L10" i="4"/>
  <c r="H11" i="4"/>
  <c r="H12" i="4"/>
  <c r="H13" i="4"/>
  <c r="H14" i="4"/>
  <c r="H15" i="4"/>
  <c r="H16" i="4"/>
  <c r="H17" i="4"/>
  <c r="H18" i="4"/>
  <c r="H10" i="4"/>
  <c r="D11" i="4"/>
  <c r="D12" i="4"/>
  <c r="D13" i="4"/>
  <c r="D14" i="4"/>
  <c r="D15" i="4"/>
  <c r="D16" i="4"/>
  <c r="D17" i="4"/>
  <c r="D18" i="4"/>
  <c r="D10" i="4"/>
  <c r="F69" i="1"/>
  <c r="G69" i="1" s="1"/>
  <c r="F68" i="1"/>
  <c r="G68" i="1" s="1"/>
  <c r="F67" i="1"/>
  <c r="G67" i="1" s="1"/>
  <c r="F66" i="1"/>
  <c r="G66" i="1" s="1"/>
  <c r="I18" i="4" l="1"/>
  <c r="I10" i="4"/>
  <c r="E18" i="4"/>
  <c r="F65" i="1"/>
  <c r="G65" i="1" s="1"/>
  <c r="J59" i="1" l="1"/>
  <c r="H42" i="1"/>
  <c r="I42" i="1" s="1"/>
  <c r="H40" i="1"/>
  <c r="I40" i="1" s="1"/>
  <c r="H41" i="1"/>
  <c r="I41" i="1" s="1"/>
  <c r="H43" i="1"/>
  <c r="I43" i="1" s="1"/>
  <c r="H44" i="1"/>
  <c r="I44" i="1" s="1"/>
  <c r="H45" i="1"/>
  <c r="I45" i="1" s="1"/>
  <c r="H39" i="1"/>
  <c r="I39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/>
  <c r="H27" i="1"/>
  <c r="I27" i="1"/>
  <c r="H16" i="1"/>
  <c r="I16" i="1"/>
  <c r="H17" i="1"/>
  <c r="I17" i="1" s="1"/>
  <c r="H18" i="1"/>
  <c r="I18" i="1" s="1"/>
  <c r="H19" i="1"/>
  <c r="I19" i="1" s="1"/>
  <c r="H20" i="1"/>
  <c r="I20" i="1"/>
  <c r="H21" i="1"/>
  <c r="I21" i="1" s="1"/>
  <c r="H15" i="1"/>
  <c r="I15" i="1" s="1"/>
  <c r="H6" i="1"/>
  <c r="I6" i="1" s="1"/>
  <c r="H7" i="1"/>
  <c r="I7" i="1" s="1"/>
  <c r="H47" i="1"/>
  <c r="I47" i="1" s="1"/>
  <c r="H46" i="1"/>
  <c r="I46" i="1" s="1"/>
  <c r="H35" i="1"/>
  <c r="I35" i="1" s="1"/>
  <c r="H34" i="1"/>
  <c r="I34" i="1"/>
  <c r="H23" i="1"/>
  <c r="I23" i="1" s="1"/>
  <c r="H22" i="1"/>
  <c r="I22" i="1" s="1"/>
  <c r="H11" i="1"/>
  <c r="I11" i="1" s="1"/>
  <c r="H10" i="1"/>
  <c r="I10" i="1" s="1"/>
  <c r="H9" i="1"/>
  <c r="I9" i="1" s="1"/>
  <c r="H8" i="1"/>
  <c r="I8" i="1" s="1"/>
  <c r="H5" i="1"/>
  <c r="I5" i="1" s="1"/>
  <c r="H4" i="1"/>
  <c r="I4" i="1" s="1"/>
  <c r="H3" i="1"/>
  <c r="I3" i="1" s="1"/>
  <c r="M53" i="1" l="1"/>
  <c r="M54" i="1"/>
  <c r="M55" i="1"/>
  <c r="N55" i="1" s="1"/>
  <c r="M56" i="1"/>
  <c r="N56" i="1" s="1"/>
  <c r="M52" i="1"/>
  <c r="N52" i="1" s="1"/>
</calcChain>
</file>

<file path=xl/sharedStrings.xml><?xml version="1.0" encoding="utf-8"?>
<sst xmlns="http://schemas.openxmlformats.org/spreadsheetml/2006/main" count="95" uniqueCount="47">
  <si>
    <t>Hora</t>
  </si>
  <si>
    <t>Tiempos</t>
  </si>
  <si>
    <t>Factor de dilucion</t>
  </si>
  <si>
    <t>DO2</t>
  </si>
  <si>
    <t>DO3</t>
  </si>
  <si>
    <t>Promedio</t>
  </si>
  <si>
    <t>Mesa 1</t>
  </si>
  <si>
    <t>Glucosa</t>
  </si>
  <si>
    <t>Mesa 2</t>
  </si>
  <si>
    <t>Arabinosa</t>
  </si>
  <si>
    <t>Mesa 3</t>
  </si>
  <si>
    <t>Almidon</t>
  </si>
  <si>
    <t>Mesa 4</t>
  </si>
  <si>
    <t>Sacarosa</t>
  </si>
  <si>
    <t>DO1</t>
  </si>
  <si>
    <t>DO REAL</t>
  </si>
  <si>
    <t>Peso biomasa</t>
  </si>
  <si>
    <t>1/2</t>
  </si>
  <si>
    <t>D.O.</t>
  </si>
  <si>
    <t>Pm humeda</t>
  </si>
  <si>
    <t>Pm seco</t>
  </si>
  <si>
    <t>Biomasa microbiana</t>
  </si>
  <si>
    <t># Memb</t>
  </si>
  <si>
    <t>1/8</t>
  </si>
  <si>
    <t>10 mg/L</t>
  </si>
  <si>
    <t>25 mg/L</t>
  </si>
  <si>
    <t>PS´m</t>
  </si>
  <si>
    <t>1</t>
  </si>
  <si>
    <t>Pm+ Biomasa</t>
  </si>
  <si>
    <t>Promedios</t>
  </si>
  <si>
    <t>Coef. Humedad</t>
  </si>
  <si>
    <t>PH(1-%H)</t>
  </si>
  <si>
    <t>PSm+b - PS'm</t>
  </si>
  <si>
    <t>Fuente carbonada</t>
  </si>
  <si>
    <t>D.O 3</t>
  </si>
  <si>
    <t>D.O 2</t>
  </si>
  <si>
    <t>D.O 1</t>
  </si>
  <si>
    <t>Abs 625 nm</t>
  </si>
  <si>
    <t>Prom. D.O</t>
  </si>
  <si>
    <t>D.O. REAL</t>
  </si>
  <si>
    <t>Dilucion lectura</t>
  </si>
  <si>
    <t>Dilución biomasa</t>
  </si>
  <si>
    <t>Biomasa (g/L)</t>
  </si>
  <si>
    <t>Prom. DO</t>
  </si>
  <si>
    <t>Sustrato (g/L)</t>
  </si>
  <si>
    <t>DO #2</t>
  </si>
  <si>
    <t>mg /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</si>
</sst>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Yu Gothic"/>
      <family val="2"/>
      <charset val="128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 style="thin">
        <color rgb="FF50505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xfId="0"/>
    <xf numFmtId="20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/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0" fillId="0" borderId="6" xfId="0" applyNumberFormat="1" applyBorder="1"/>
    <xf numFmtId="0" fontId="2" fillId="4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Border="1"/>
    <xf numFmtId="166" fontId="0" fillId="0" borderId="6" xfId="0" applyNumberFormat="1" applyBorder="1" applyAlignment="1">
      <alignment horizontal="center" vertical="center"/>
    </xf>
    <xf numFmtId="0" fontId="2" fillId="0" borderId="0" xfId="0" applyFont="1"/>
    <xf numFmtId="164" fontId="0" fillId="0" borderId="6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7" borderId="0" xfId="0" applyFill="1"/>
    <xf numFmtId="0" fontId="0" fillId="7" borderId="0" xfId="0" applyFill="1" applyBorder="1"/>
    <xf numFmtId="0" fontId="4" fillId="7" borderId="0" xfId="0" applyFont="1" applyFill="1" applyBorder="1"/>
    <xf numFmtId="0" fontId="0" fillId="7" borderId="0" xfId="0" applyFill="1" applyBorder="1" applyAlignment="1">
      <alignment horizontal="center" vertical="center"/>
    </xf>
    <xf numFmtId="49" fontId="0" fillId="7" borderId="0" xfId="0" applyNumberFormat="1" applyFill="1" applyBorder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6" fontId="0" fillId="7" borderId="0" xfId="0" applyNumberFormat="1" applyFill="1" applyBorder="1" applyAlignment="1">
      <alignment horizontal="center" vertical="center"/>
    </xf>
    <xf numFmtId="0" fontId="2" fillId="7" borderId="0" xfId="0" applyFont="1" applyFill="1" applyBorder="1"/>
    <xf numFmtId="0" fontId="2" fillId="7" borderId="10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66" fontId="0" fillId="7" borderId="10" xfId="0" applyNumberForma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165" fontId="2" fillId="6" borderId="0" xfId="0" applyNumberFormat="1" applyFont="1" applyFill="1" applyAlignment="1">
      <alignment horizontal="center" vertical="center"/>
    </xf>
    <xf numFmtId="0" fontId="2" fillId="0" borderId="0" xfId="0" applyFont="1" applyBorder="1"/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6" fontId="0" fillId="7" borderId="0" xfId="0" applyNumberFormat="1" applyFont="1" applyFill="1" applyBorder="1" applyAlignment="1">
      <alignment horizontal="center" vertical="center"/>
    </xf>
    <xf numFmtId="166" fontId="0" fillId="7" borderId="1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2" fontId="2" fillId="7" borderId="0" xfId="0" applyNumberFormat="1" applyFont="1" applyFill="1" applyBorder="1" applyAlignment="1">
      <alignment horizontal="center" vertical="center"/>
    </xf>
    <xf numFmtId="0" fontId="7" fillId="0" borderId="0" xfId="0" applyFont="1" applyBorder="1"/>
    <xf numFmtId="12" fontId="7" fillId="7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166" fontId="0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166" fontId="1" fillId="0" borderId="0" xfId="0" applyNumberFormat="1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/>
    </xf>
    <xf numFmtId="0" fontId="2" fillId="7" borderId="10" xfId="0" applyFont="1" applyFill="1" applyBorder="1"/>
    <xf numFmtId="166" fontId="2" fillId="7" borderId="10" xfId="0" applyNumberFormat="1" applyFont="1" applyFill="1" applyBorder="1" applyAlignment="1">
      <alignment horizontal="center" vertical="center"/>
    </xf>
    <xf numFmtId="0" fontId="7" fillId="7" borderId="0" xfId="0" applyFont="1" applyFill="1" applyBorder="1"/>
    <xf numFmtId="0" fontId="0" fillId="7" borderId="11" xfId="0" applyFill="1" applyBorder="1" applyAlignment="1">
      <alignment horizontal="center" vertical="center"/>
    </xf>
    <xf numFmtId="49" fontId="0" fillId="7" borderId="11" xfId="0" applyNumberFormat="1" applyFill="1" applyBorder="1" applyAlignment="1">
      <alignment horizontal="center" vertical="center"/>
    </xf>
    <xf numFmtId="164" fontId="0" fillId="7" borderId="11" xfId="0" applyNumberFormat="1" applyFill="1" applyBorder="1" applyAlignment="1">
      <alignment horizontal="center" vertical="center"/>
    </xf>
    <xf numFmtId="0" fontId="2" fillId="7" borderId="11" xfId="0" applyFont="1" applyFill="1" applyBorder="1"/>
    <xf numFmtId="166" fontId="0" fillId="7" borderId="11" xfId="0" applyNumberFormat="1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7" fillId="7" borderId="0" xfId="0" applyNumberFormat="1" applyFont="1" applyFill="1" applyBorder="1" applyAlignment="1">
      <alignment horizontal="center" vertical="center"/>
    </xf>
    <xf numFmtId="164" fontId="7" fillId="7" borderId="0" xfId="0" applyNumberFormat="1" applyFont="1" applyFill="1" applyBorder="1" applyAlignment="1">
      <alignment horizontal="center" vertical="center"/>
    </xf>
    <xf numFmtId="166" fontId="7" fillId="7" borderId="0" xfId="0" applyNumberFormat="1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/>
    </xf>
    <xf numFmtId="0" fontId="4" fillId="0" borderId="0" xfId="0" applyFont="1" applyFill="1" applyBorder="1"/>
    <xf numFmtId="12" fontId="0" fillId="0" borderId="0" xfId="0" applyNumberFormat="1" applyBorder="1" applyAlignment="1">
      <alignment horizontal="center" vertical="center"/>
    </xf>
    <xf numFmtId="12" fontId="0" fillId="7" borderId="11" xfId="0" applyNumberFormat="1" applyFill="1" applyBorder="1" applyAlignment="1">
      <alignment horizontal="center" vertical="center"/>
    </xf>
    <xf numFmtId="12" fontId="0" fillId="7" borderId="0" xfId="0" applyNumberFormat="1" applyFill="1" applyBorder="1" applyAlignment="1">
      <alignment horizontal="center" vertical="center"/>
    </xf>
    <xf numFmtId="12" fontId="0" fillId="7" borderId="1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3840504012161"/>
          <c:y val="0.1069182389937107"/>
          <c:w val="0.80975899831616094"/>
          <c:h val="0.651551527757143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'Cinetica microbiana'!$I$2</c:f>
              <c:strCache>
                <c:ptCount val="1"/>
                <c:pt idx="0">
                  <c:v>DO 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968434337340061"/>
                  <c:y val="-5.46229199556780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'Cinetica microbiana'!$C$3:$C$11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'Cinetica microbiana'!$I$3:$I$11</c:f>
              <c:numCache>
                <c:formatCode>0.000</c:formatCode>
                <c:ptCount val="9"/>
                <c:pt idx="0">
                  <c:v>0.124</c:v>
                </c:pt>
                <c:pt idx="1">
                  <c:v>0.42933333333333334</c:v>
                </c:pt>
                <c:pt idx="2">
                  <c:v>0.70533333333333326</c:v>
                </c:pt>
                <c:pt idx="3">
                  <c:v>0.64533333333333331</c:v>
                </c:pt>
                <c:pt idx="4">
                  <c:v>0.66</c:v>
                </c:pt>
                <c:pt idx="5">
                  <c:v>0.72399999999999987</c:v>
                </c:pt>
                <c:pt idx="6">
                  <c:v>0.81066666666666665</c:v>
                </c:pt>
                <c:pt idx="7">
                  <c:v>1.1360000000000001</c:v>
                </c:pt>
                <c:pt idx="8">
                  <c:v>1.3426666666666669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36-4FFC-BA12-B91C1FDC1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4688"/>
        <c:axId val="187435264"/>
      </c:scatterChart>
      <c:valAx>
        <c:axId val="187434688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</a:t>
                </a:r>
                <a:r>
                  <a:rPr lang="es-PE" baseline="0"/>
                  <a:t> 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7435264"/>
        <c:crosses val="autoZero"/>
        <c:crossBetween val="midCat"/>
      </c:valAx>
      <c:valAx>
        <c:axId val="187435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DO REAL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7434688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Cinetica de crecimiento - Almidon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'Procesamiento de datos'!$L$9</c:f>
              <c:strCache>
                <c:ptCount val="1"/>
                <c:pt idx="0">
                  <c:v>Biomasa (g/L)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'Procesamiento de datos'!$B$10:$B$18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'Procesamiento de datos'!$L$10:$L$18</c:f>
              <c:numCache>
                <c:formatCode>0.0000</c:formatCode>
                <c:ptCount val="9"/>
                <c:pt idx="0">
                  <c:v>4.5182369310276284E-3</c:v>
                </c:pt>
                <c:pt idx="1">
                  <c:v>4.2995925263367126E-3</c:v>
                </c:pt>
                <c:pt idx="2">
                  <c:v>4.075978930630093E-3</c:v>
                </c:pt>
                <c:pt idx="3">
                  <c:v>4.4635758298549001E-3</c:v>
                </c:pt>
                <c:pt idx="4">
                  <c:v>4.2200854700854707E-3</c:v>
                </c:pt>
                <c:pt idx="5">
                  <c:v>4.20020870602266E-3</c:v>
                </c:pt>
                <c:pt idx="6">
                  <c:v>5.2238620552574047E-3</c:v>
                </c:pt>
                <c:pt idx="7">
                  <c:v>5.0201252236135958E-3</c:v>
                </c:pt>
                <c:pt idx="8">
                  <c:v>4.5977439872788711E-3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2-4D04-83A3-0FE8EE60D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18528"/>
        <c:axId val="189719104"/>
      </c:scatterChart>
      <c:valAx>
        <c:axId val="189718528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719104"/>
        <c:crosses val="autoZero"/>
        <c:crossBetween val="midCat"/>
      </c:valAx>
      <c:valAx>
        <c:axId val="189719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Biomasa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7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Cinetica de crecimiento - Glucosa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'Procesamiento de datos'!$P$9</c:f>
              <c:strCache>
                <c:ptCount val="1"/>
                <c:pt idx="0">
                  <c:v>Biomasa (g/L)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'Procesamiento de datos'!$B$10:$B$18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'Procesamiento de datos'!$P$10:$P$18</c:f>
              <c:numCache>
                <c:formatCode>0.0000</c:formatCode>
                <c:ptCount val="9"/>
                <c:pt idx="0">
                  <c:v>4.0511329755515803E-3</c:v>
                </c:pt>
                <c:pt idx="1">
                  <c:v>7.5544126416219447E-3</c:v>
                </c:pt>
                <c:pt idx="2">
                  <c:v>9.2538759689922475E-3</c:v>
                </c:pt>
                <c:pt idx="3">
                  <c:v>1.1251490757304711E-2</c:v>
                </c:pt>
                <c:pt idx="4">
                  <c:v>1.0188083879944347E-2</c:v>
                </c:pt>
                <c:pt idx="5">
                  <c:v>7.8923176306897238E-3</c:v>
                </c:pt>
                <c:pt idx="6">
                  <c:v>9.3135062611806787E-3</c:v>
                </c:pt>
                <c:pt idx="7">
                  <c:v>1.827792685350825E-2</c:v>
                </c:pt>
                <c:pt idx="8">
                  <c:v>1.9868067978533095E-2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07-4502-ACD6-52A81F346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0832"/>
        <c:axId val="189721408"/>
      </c:scatterChart>
      <c:valAx>
        <c:axId val="189720832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721408"/>
        <c:crosses val="autoZero"/>
        <c:crossBetween val="midCat"/>
      </c:valAx>
      <c:valAx>
        <c:axId val="18972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Biomasa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72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Cinetica de consumo - Glucosa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'Procesamiento de datos'!$R$9</c:f>
              <c:strCache>
                <c:ptCount val="1"/>
                <c:pt idx="0">
                  <c:v>Sustrato (g/L)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'Procesamiento de datos'!$B$10:$B$18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'Procesamiento de datos'!$R$10:$R$18</c:f>
              <c:numCache>
                <c:formatCode>0</c:formatCode>
                <c:ptCount val="9"/>
                <c:pt idx="0">
                  <c:v>86.585492227979273</c:v>
                </c:pt>
                <c:pt idx="8">
                  <c:v>39.279792746113984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7F-4A9C-856C-E00BEB06A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3136"/>
        <c:axId val="189723712"/>
      </c:scatterChart>
      <c:valAx>
        <c:axId val="189723136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723712"/>
        <c:crosses val="autoZero"/>
        <c:crossBetween val="midCat"/>
      </c:valAx>
      <c:valAx>
        <c:axId val="189723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Biomasa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72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'Procesamiento de datos'!$R$9</c:f>
              <c:strCache>
                <c:ptCount val="1"/>
                <c:pt idx="0">
                  <c:v>Sustrato (g/L)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'Procesamiento de datos'!$R$10:$R$18</c:f>
              <c:numCache>
                <c:formatCode>0</c:formatCode>
                <c:ptCount val="9"/>
                <c:pt idx="0">
                  <c:v>86.585492227979273</c:v>
                </c:pt>
                <c:pt idx="8">
                  <c:v>39.279792746113984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C4-4B1F-B43A-013234A25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25440"/>
        <c:axId val="189726016"/>
      </c:scatterChart>
      <c:scatterChart>
        <c:scatterStyle val="smoothMarker"/>
        <c:varyColors val="0"/>
        <c:ser>
          <c:idx val="0"/>
          <c:order val="0"/>
          <c:tx>
            <c:strRef>
              <c:f>'Procesamiento de datos'!$P$9</c:f>
              <c:strCache>
                <c:ptCount val="1"/>
                <c:pt idx="0">
                  <c:v>Biomasa (g/L)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yVal>
            <c:numRef>
              <c:f>'Procesamiento de datos'!$P$10:$P$18</c:f>
              <c:numCache>
                <c:formatCode>0.0000</c:formatCode>
                <c:ptCount val="9"/>
                <c:pt idx="0">
                  <c:v>4.0511329755515803E-3</c:v>
                </c:pt>
                <c:pt idx="1">
                  <c:v>7.5544126416219447E-3</c:v>
                </c:pt>
                <c:pt idx="2">
                  <c:v>9.2538759689922475E-3</c:v>
                </c:pt>
                <c:pt idx="3">
                  <c:v>1.1251490757304711E-2</c:v>
                </c:pt>
                <c:pt idx="4">
                  <c:v>1.0188083879944347E-2</c:v>
                </c:pt>
                <c:pt idx="5">
                  <c:v>7.8923176306897238E-3</c:v>
                </c:pt>
                <c:pt idx="6">
                  <c:v>9.3135062611806787E-3</c:v>
                </c:pt>
                <c:pt idx="7">
                  <c:v>1.827792685350825E-2</c:v>
                </c:pt>
                <c:pt idx="8">
                  <c:v>1.9868067978533095E-2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C4-4B1F-B43A-013234A25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66272"/>
        <c:axId val="190365696"/>
      </c:scatterChart>
      <c:valAx>
        <c:axId val="189725440"/>
        <c:scaling>
          <c:orientation val="minMax"/>
          <c:max val="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726016"/>
        <c:crosses val="autoZero"/>
        <c:crossBetween val="midCat"/>
      </c:valAx>
      <c:valAx>
        <c:axId val="189726016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Biomasa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725440"/>
        <c:crosses val="autoZero"/>
        <c:crossBetween val="midCat"/>
        <c:majorUnit val="20"/>
      </c:valAx>
      <c:valAx>
        <c:axId val="190365696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366272"/>
        <c:crosses val="max"/>
        <c:crossBetween val="midCat"/>
      </c:valAx>
      <c:valAx>
        <c:axId val="190366272"/>
        <c:scaling>
          <c:orientation val="minMax"/>
        </c:scaling>
        <c:delete val="1"/>
        <c:axPos val="b"/>
        <c:majorTickMark val="out"/>
        <c:minorTickMark val="none"/>
        <c:tickLblPos val="nextTo"/>
        <c:crossAx val="19036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Cinetica de consumo - Sacarosa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'Procesamiento de datos'!$F$9</c:f>
              <c:strCache>
                <c:ptCount val="1"/>
                <c:pt idx="0">
                  <c:v>Sustrato (g/L)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'Procesamiento de datos'!$B$10:$B$18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'Procesamiento de datos'!$F$10:$F$18</c:f>
              <c:numCache>
                <c:formatCode>0.00000</c:formatCode>
                <c:ptCount val="9"/>
                <c:pt idx="0" formatCode="0">
                  <c:v>156.84455958549225</c:v>
                </c:pt>
                <c:pt idx="8" formatCode="0">
                  <c:v>25.316062176165801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46-42A5-A53C-C8A6F2D42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68000"/>
        <c:axId val="190368576"/>
      </c:scatterChart>
      <c:valAx>
        <c:axId val="190368000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368576"/>
        <c:crosses val="autoZero"/>
        <c:crossBetween val="midCat"/>
      </c:valAx>
      <c:valAx>
        <c:axId val="19036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Biomasa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36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'Procesamiento de datos'!$R$9</c:f>
              <c:strCache>
                <c:ptCount val="1"/>
                <c:pt idx="0">
                  <c:v>Sustrato (g/L)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'Procesamiento de datos'!$F$10:$F$18</c:f>
              <c:numCache>
                <c:formatCode>0.00000</c:formatCode>
                <c:ptCount val="9"/>
                <c:pt idx="0" formatCode="0">
                  <c:v>156.84455958549225</c:v>
                </c:pt>
                <c:pt idx="8" formatCode="0">
                  <c:v>25.316062176165801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0C-401E-A242-0C188799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70304"/>
        <c:axId val="190370880"/>
      </c:scatterChart>
      <c:scatterChart>
        <c:scatterStyle val="smoothMarker"/>
        <c:varyColors val="0"/>
        <c:ser>
          <c:idx val="0"/>
          <c:order val="0"/>
          <c:tx>
            <c:strRef>
              <c:f>'Procesamiento de datos'!$D$9</c:f>
              <c:strCache>
                <c:ptCount val="1"/>
                <c:pt idx="0">
                  <c:v>Biomasa (g/L)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ot"/>
              </a:ln>
              <a:effectLst/>
            </c:spPr>
          </c:marker>
          <c:yVal>
            <c:numRef>
              <c:f>'Procesamiento de datos'!$D$10:$D$18</c:f>
              <c:numCache>
                <c:formatCode>0.0000</c:formatCode>
                <c:ptCount val="9"/>
                <c:pt idx="0">
                  <c:v>4.341830649970185E-3</c:v>
                </c:pt>
                <c:pt idx="1">
                  <c:v>6.4313754720731467E-3</c:v>
                </c:pt>
                <c:pt idx="2">
                  <c:v>8.4886205525740409E-3</c:v>
                </c:pt>
                <c:pt idx="3">
                  <c:v>8.0413933611608035E-3</c:v>
                </c:pt>
                <c:pt idx="4">
                  <c:v>8.1507155635062618E-3</c:v>
                </c:pt>
                <c:pt idx="5">
                  <c:v>8.6277579010137131E-3</c:v>
                </c:pt>
                <c:pt idx="6">
                  <c:v>9.2737527330550591E-3</c:v>
                </c:pt>
                <c:pt idx="7">
                  <c:v>1.1698717948717951E-2</c:v>
                </c:pt>
                <c:pt idx="8">
                  <c:v>1.323916716358577E-2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0C-401E-A242-0C1887996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72032"/>
        <c:axId val="190371456"/>
      </c:scatterChart>
      <c:valAx>
        <c:axId val="190370304"/>
        <c:scaling>
          <c:orientation val="minMax"/>
          <c:max val="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370880"/>
        <c:crosses val="autoZero"/>
        <c:crossBetween val="midCat"/>
      </c:valAx>
      <c:valAx>
        <c:axId val="190370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Biomasa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370304"/>
        <c:crosses val="autoZero"/>
        <c:crossBetween val="midCat"/>
      </c:valAx>
      <c:valAx>
        <c:axId val="190371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Sustrato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372032"/>
        <c:crosses val="max"/>
        <c:crossBetween val="midCat"/>
      </c:valAx>
      <c:valAx>
        <c:axId val="190372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9037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Cinetica de consumo - Arabinosa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'Procesamiento de datos'!$J$9</c:f>
              <c:strCache>
                <c:ptCount val="1"/>
                <c:pt idx="0">
                  <c:v>Sustrato (g/L)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'Procesamiento de datos'!$B$10:$B$18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'Procesamiento de datos'!$J$10:$J$18</c:f>
              <c:numCache>
                <c:formatCode>0.00000</c:formatCode>
                <c:ptCount val="9"/>
                <c:pt idx="0" formatCode="0">
                  <c:v>142.62176165803109</c:v>
                </c:pt>
                <c:pt idx="8" formatCode="0">
                  <c:v>30.937823834196887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83-45CB-9A78-45A4E01ED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42816"/>
        <c:axId val="190243392"/>
      </c:scatterChart>
      <c:valAx>
        <c:axId val="190242816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243392"/>
        <c:crosses val="autoZero"/>
        <c:crossBetween val="midCat"/>
      </c:valAx>
      <c:valAx>
        <c:axId val="190243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Biomasa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24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strRef>
              <c:f>'Procesamiento de datos'!$J$9</c:f>
              <c:strCache>
                <c:ptCount val="1"/>
                <c:pt idx="0">
                  <c:v>Sustrato (g/L)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'Procesamiento de datos'!$J$10:$J$18</c:f>
              <c:numCache>
                <c:formatCode>0.00000</c:formatCode>
                <c:ptCount val="9"/>
                <c:pt idx="0" formatCode="0">
                  <c:v>142.62176165803109</c:v>
                </c:pt>
                <c:pt idx="8" formatCode="0">
                  <c:v>30.937823834196887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B8-437B-BD3C-EF9FE3F0F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45120"/>
        <c:axId val="190245696"/>
      </c:scatterChart>
      <c:scatterChart>
        <c:scatterStyle val="smoothMarker"/>
        <c:varyColors val="0"/>
        <c:ser>
          <c:idx val="0"/>
          <c:order val="1"/>
          <c:tx>
            <c:strRef>
              <c:f>'Procesamiento de datos'!$H$9</c:f>
              <c:strCache>
                <c:ptCount val="1"/>
                <c:pt idx="0">
                  <c:v>Biomasa (g/L)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'Procesamiento de datos'!$H$10:$H$18</c:f>
              <c:numCache>
                <c:formatCode>0.0000</c:formatCode>
                <c:ptCount val="9"/>
                <c:pt idx="0">
                  <c:v>4.4635758298549001E-3</c:v>
                </c:pt>
                <c:pt idx="1">
                  <c:v>6.948171337706221E-3</c:v>
                </c:pt>
                <c:pt idx="2">
                  <c:v>9.6514112502484612E-3</c:v>
                </c:pt>
                <c:pt idx="3">
                  <c:v>8.4588054064798253E-3</c:v>
                </c:pt>
                <c:pt idx="4">
                  <c:v>1.0516050486980719E-2</c:v>
                </c:pt>
                <c:pt idx="5">
                  <c:v>9.3433214072748943E-3</c:v>
                </c:pt>
                <c:pt idx="6">
                  <c:v>1.2692556151858478E-2</c:v>
                </c:pt>
                <c:pt idx="7">
                  <c:v>1.5972222222222224E-2</c:v>
                </c:pt>
                <c:pt idx="8">
                  <c:v>1.6429387795666866E-2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B8-437B-BD3C-EF9FE3F0F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46848"/>
        <c:axId val="190246272"/>
      </c:scatterChart>
      <c:valAx>
        <c:axId val="190245120"/>
        <c:scaling>
          <c:orientation val="minMax"/>
          <c:max val="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245696"/>
        <c:crosses val="autoZero"/>
        <c:crossBetween val="midCat"/>
        <c:majorUnit val="2"/>
      </c:valAx>
      <c:valAx>
        <c:axId val="190245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Biomasa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245120"/>
        <c:crosses val="autoZero"/>
        <c:crossBetween val="midCat"/>
        <c:majorUnit val="40"/>
      </c:valAx>
      <c:valAx>
        <c:axId val="190246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Sustrato</a:t>
                </a:r>
                <a:r>
                  <a:rPr lang="es-PE" baseline="0"/>
                  <a:t> (g/L)</a:t>
                </a:r>
                <a:endParaRPr lang="es-P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246848"/>
        <c:crosses val="max"/>
        <c:crossBetween val="midCat"/>
      </c:valAx>
      <c:valAx>
        <c:axId val="190246848"/>
        <c:scaling>
          <c:orientation val="minMax"/>
        </c:scaling>
        <c:delete val="1"/>
        <c:axPos val="b"/>
        <c:majorTickMark val="out"/>
        <c:minorTickMark val="none"/>
        <c:tickLblPos val="nextTo"/>
        <c:crossAx val="19024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Cinetica de consumo - Arabinosa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'Procesamiento de datos'!$N$9</c:f>
              <c:strCache>
                <c:ptCount val="1"/>
                <c:pt idx="0">
                  <c:v>Sustrato (g/L)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'Procesamiento de datos'!$B$10:$B$18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'Procesamiento de datos'!$N$10:$N$18</c:f>
              <c:numCache>
                <c:formatCode>0.00000</c:formatCode>
                <c:ptCount val="9"/>
                <c:pt idx="0" formatCode="0">
                  <c:v>104.84974093264249</c:v>
                </c:pt>
                <c:pt idx="8" formatCode="0">
                  <c:v>72.621761658031076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D9-45CF-A039-5D39B99EA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42816"/>
        <c:axId val="190243392"/>
      </c:scatterChart>
      <c:valAx>
        <c:axId val="190242816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243392"/>
        <c:crosses val="autoZero"/>
        <c:crossBetween val="midCat"/>
      </c:valAx>
      <c:valAx>
        <c:axId val="190243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Biomasa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024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68213222226145"/>
          <c:y val="0.18977657204614129"/>
          <c:w val="0.66858491343290605"/>
          <c:h val="0.5950788504378129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'Procesamiento de datos'!$N$9</c:f>
              <c:strCache>
                <c:ptCount val="1"/>
                <c:pt idx="0">
                  <c:v>Sustrato (g/L)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'Procesamiento de datos'!$N$10:$N$18</c:f>
              <c:numCache>
                <c:formatCode>0.00000</c:formatCode>
                <c:ptCount val="9"/>
                <c:pt idx="0" formatCode="0">
                  <c:v>104.84974093264249</c:v>
                </c:pt>
                <c:pt idx="8" formatCode="0">
                  <c:v>72.621761658031076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7E-4624-AAFC-089F12D98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281551"/>
        <c:axId val="1973441919"/>
      </c:scatterChart>
      <c:scatterChart>
        <c:scatterStyle val="smoothMarker"/>
        <c:varyColors val="0"/>
        <c:ser>
          <c:idx val="0"/>
          <c:order val="0"/>
          <c:tx>
            <c:strRef>
              <c:f>'Procesamiento de datos'!$L$9</c:f>
              <c:strCache>
                <c:ptCount val="1"/>
                <c:pt idx="0">
                  <c:v>Biomasa (g/L)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'Procesamiento de datos'!$L$10:$L$18</c:f>
              <c:numCache>
                <c:formatCode>0.0000</c:formatCode>
                <c:ptCount val="9"/>
                <c:pt idx="0">
                  <c:v>4.5182369310276284E-3</c:v>
                </c:pt>
                <c:pt idx="1">
                  <c:v>4.2995925263367126E-3</c:v>
                </c:pt>
                <c:pt idx="2">
                  <c:v>4.075978930630093E-3</c:v>
                </c:pt>
                <c:pt idx="3">
                  <c:v>4.4635758298549001E-3</c:v>
                </c:pt>
                <c:pt idx="4">
                  <c:v>4.2200854700854707E-3</c:v>
                </c:pt>
                <c:pt idx="5">
                  <c:v>4.20020870602266E-3</c:v>
                </c:pt>
                <c:pt idx="6">
                  <c:v>5.2238620552574047E-3</c:v>
                </c:pt>
                <c:pt idx="7">
                  <c:v>5.0201252236135958E-3</c:v>
                </c:pt>
                <c:pt idx="8">
                  <c:v>4.5977439872788711E-3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7E-4624-AAFC-089F12D98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716143"/>
        <c:axId val="1702716623"/>
      </c:scatterChart>
      <c:valAx>
        <c:axId val="1977281551"/>
        <c:scaling>
          <c:orientation val="minMax"/>
          <c:max val="9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73441919"/>
        <c:crosses val="autoZero"/>
        <c:crossBetween val="midCat"/>
      </c:valAx>
      <c:valAx>
        <c:axId val="1973441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Biomasa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77281551"/>
        <c:crosses val="autoZero"/>
        <c:crossBetween val="midCat"/>
        <c:majorUnit val="40"/>
      </c:valAx>
      <c:valAx>
        <c:axId val="17027166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Sustrato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02716143"/>
        <c:crosses val="max"/>
        <c:crossBetween val="midCat"/>
      </c:valAx>
      <c:valAx>
        <c:axId val="1702716143"/>
        <c:scaling>
          <c:orientation val="minMax"/>
        </c:scaling>
        <c:delete val="1"/>
        <c:axPos val="b"/>
        <c:majorTickMark val="out"/>
        <c:minorTickMark val="none"/>
        <c:tickLblPos val="nextTo"/>
        <c:crossAx val="1702716623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11549733413369"/>
          <c:y val="0.1069182389937107"/>
          <c:w val="0.79477584360250941"/>
          <c:h val="0.651551527757143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'Cinetica microbiana'!$I$14</c:f>
              <c:strCache>
                <c:ptCount val="1"/>
                <c:pt idx="0">
                  <c:v>DO 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46775668611328"/>
                  <c:y val="-7.381946414024816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'Cinetica microbiana'!$C$15:$C$23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'Cinetica microbiana'!$I$15:$I$23</c:f>
              <c:numCache>
                <c:formatCode>0.000</c:formatCode>
                <c:ptCount val="9"/>
                <c:pt idx="0">
                  <c:v>0.16533333333333333</c:v>
                </c:pt>
                <c:pt idx="1">
                  <c:v>0.49866666666666665</c:v>
                </c:pt>
                <c:pt idx="2">
                  <c:v>0.8613333333333334</c:v>
                </c:pt>
                <c:pt idx="3">
                  <c:v>0.70133333333333336</c:v>
                </c:pt>
                <c:pt idx="4">
                  <c:v>0.97733333333333328</c:v>
                </c:pt>
                <c:pt idx="5">
                  <c:v>0.82</c:v>
                </c:pt>
                <c:pt idx="6">
                  <c:v>1.2693333333333334</c:v>
                </c:pt>
                <c:pt idx="7">
                  <c:v>1.7093333333333334</c:v>
                </c:pt>
                <c:pt idx="8">
                  <c:v>1.7706666666666668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FC-4BCA-9AE8-8CBC6839D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6992"/>
        <c:axId val="187437568"/>
      </c:scatterChart>
      <c:valAx>
        <c:axId val="187436992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7437568"/>
        <c:crosses val="autoZero"/>
        <c:crossBetween val="midCat"/>
      </c:valAx>
      <c:valAx>
        <c:axId val="187437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DO REAL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743699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52867503327503"/>
          <c:y val="0.12345679012345678"/>
          <c:w val="0.7924642962796602"/>
          <c:h val="0.658004277243122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'Cinetica microbiana'!$I$26</c:f>
              <c:strCache>
                <c:ptCount val="1"/>
                <c:pt idx="0">
                  <c:v>DO 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4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644234847300494"/>
                  <c:y val="-8.67694636578366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'Cinetica microbiana'!$C$27:$C$35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'Cinetica microbiana'!$I$27:$I$35</c:f>
              <c:numCache>
                <c:formatCode>0.000</c:formatCode>
                <c:ptCount val="9"/>
                <c:pt idx="0">
                  <c:v>0.17266666666666666</c:v>
                </c:pt>
                <c:pt idx="1">
                  <c:v>0.14333333333333334</c:v>
                </c:pt>
                <c:pt idx="2">
                  <c:v>0.11333333333333333</c:v>
                </c:pt>
                <c:pt idx="3">
                  <c:v>0.16533333333333333</c:v>
                </c:pt>
                <c:pt idx="4">
                  <c:v>0.13266666666666668</c:v>
                </c:pt>
                <c:pt idx="5">
                  <c:v>0.13</c:v>
                </c:pt>
                <c:pt idx="6">
                  <c:v>0.26733333333333337</c:v>
                </c:pt>
                <c:pt idx="7">
                  <c:v>0.24</c:v>
                </c:pt>
                <c:pt idx="8">
                  <c:v>0.18333333333333332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5A-47A6-AFD6-9B66EAD09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9296"/>
        <c:axId val="187439872"/>
      </c:scatterChart>
      <c:valAx>
        <c:axId val="187439296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7439872"/>
        <c:crosses val="autoZero"/>
        <c:crossBetween val="midCat"/>
      </c:valAx>
      <c:valAx>
        <c:axId val="187439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DO REAL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743929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6929606063111"/>
          <c:y val="9.9132589838909546E-2"/>
          <c:w val="0.80865409814777667"/>
          <c:h val="0.6567329176789704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'Cinetica microbiana'!$I$38</c:f>
              <c:strCache>
                <c:ptCount val="1"/>
                <c:pt idx="0">
                  <c:v>DO 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773744651374591"/>
                  <c:y val="-3.30124274414355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'Cinetica microbiana'!$C$39:$C$47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'Cinetica microbiana'!$I$39:$I$47</c:f>
              <c:numCache>
                <c:formatCode>0.000</c:formatCode>
                <c:ptCount val="9"/>
                <c:pt idx="0">
                  <c:v>0.14866666666666664</c:v>
                </c:pt>
                <c:pt idx="1">
                  <c:v>0.57999999999999996</c:v>
                </c:pt>
                <c:pt idx="2">
                  <c:v>0.80799999999999994</c:v>
                </c:pt>
                <c:pt idx="3">
                  <c:v>1.0760000000000001</c:v>
                </c:pt>
                <c:pt idx="4">
                  <c:v>0.93333333333333346</c:v>
                </c:pt>
                <c:pt idx="5">
                  <c:v>0.6253333333333333</c:v>
                </c:pt>
                <c:pt idx="6">
                  <c:v>0.81599999999999995</c:v>
                </c:pt>
                <c:pt idx="7">
                  <c:v>2.0186666666666668</c:v>
                </c:pt>
                <c:pt idx="8">
                  <c:v>2.2319999999999998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23-4759-B7BA-92B8C047B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13184"/>
        <c:axId val="188613760"/>
      </c:scatterChart>
      <c:valAx>
        <c:axId val="188613184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8613760"/>
        <c:crosses val="autoZero"/>
        <c:crossBetween val="midCat"/>
      </c:valAx>
      <c:valAx>
        <c:axId val="188613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DO</a:t>
                </a:r>
                <a:r>
                  <a:rPr lang="es-PE" b="1" baseline="0"/>
                  <a:t> REAL</a:t>
                </a:r>
                <a:endParaRPr lang="es-P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8613184"/>
        <c:crosses val="autoZero"/>
        <c:crossBetween val="midCat"/>
        <c:majorUnit val="0.8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>
                <a:solidFill>
                  <a:srgbClr val="FF0000"/>
                </a:solidFill>
              </a:rPr>
              <a:t>Glucosa mg/L vs Abs 625 nm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921736732531109"/>
                  <c:y val="9.677557060164267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'Cinetica microbiana'!$B$67:$B$69</c:f>
              <c:numCache>
                <c:formatCode>General</c:formatCode>
                <c:ptCount val="3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</c:numCache>
            </c:numRef>
          </c:xVal>
          <c:yVal>
            <c:numRef>
              <c:f>'Cinetica microbiana'!$F$67:$F$69</c:f>
              <c:numCache>
                <c:formatCode>0.0000</c:formatCode>
                <c:ptCount val="3"/>
                <c:pt idx="0">
                  <c:v>0.45933333333333332</c:v>
                </c:pt>
                <c:pt idx="1">
                  <c:v>1.1876666666666666</c:v>
                </c:pt>
                <c:pt idx="2">
                  <c:v>1.4246666666666667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8-48E5-AFCB-D818ADB95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034432"/>
        <c:axId val="189035008"/>
      </c:scatterChart>
      <c:valAx>
        <c:axId val="189034432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Concentración estándar de Glucosa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035008"/>
        <c:crosses val="autoZero"/>
        <c:crossBetween val="midCat"/>
      </c:valAx>
      <c:valAx>
        <c:axId val="189035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Absorbancia a 625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034432"/>
        <c:crosses val="autoZero"/>
        <c:crossBetween val="midCat"/>
        <c:majorUnit val="0.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rgbClr val="FF0000"/>
                </a:solidFill>
                <a:effectLst/>
              </a:rPr>
              <a:t>Biomasa de S. cereviseae</a:t>
            </a:r>
            <a:r>
              <a:rPr lang="es-PE" sz="1400" b="1" i="0" baseline="0">
                <a:solidFill>
                  <a:srgbClr val="FF0000"/>
                </a:solidFill>
                <a:effectLst/>
              </a:rPr>
              <a:t> (g/L) vs </a:t>
            </a:r>
            <a:endParaRPr lang="es-PE" sz="1400" b="0" i="0" baseline="0">
              <a:solidFill>
                <a:srgbClr val="FF0000"/>
              </a:solidFill>
              <a:effectLst/>
            </a:endParaRPr>
          </a:p>
          <a:p>
            <a:pPr>
              <a:defRPr/>
            </a:pPr>
            <a:r>
              <a:rPr lang="en-US" sz="1400" b="1" i="0" baseline="0">
                <a:solidFill>
                  <a:srgbClr val="FF0000"/>
                </a:solidFill>
                <a:effectLst/>
              </a:rPr>
              <a:t>Absorbancia 620 nm</a:t>
            </a:r>
            <a:endParaRPr lang="es-PE" sz="1100">
              <a:solidFill>
                <a:srgbClr val="FF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'Cinetica microbiana'!$N$51</c:f>
              <c:strCache>
                <c:ptCount val="1"/>
                <c:pt idx="0">
                  <c:v>Biomasa (g/L)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161111111111116"/>
                  <c:y val="-4.398148148148148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('Cinetica microbiana'!$N$52,'Cinetica microbiana'!$N$55,'Cinetica microbiana'!$N$56)</c:f>
              <c:numCache>
                <c:formatCode>0.0000</c:formatCode>
                <c:ptCount val="3"/>
                <c:pt idx="0">
                  <c:v>2.7413988171766518E-3</c:v>
                </c:pt>
                <c:pt idx="1">
                  <c:v>1.8866186680380551E-2</c:v>
                </c:pt>
                <c:pt idx="2">
                  <c:v>2.9495860118282341E-2</c:v>
                </c:pt>
              </c:numCache>
            </c:numRef>
          </c:xVal>
          <c:yVal>
            <c:numRef>
              <c:f>('Cinetica microbiana'!$I$52,'Cinetica microbiana'!$I$55,'Cinetica microbiana'!$I$56)</c:f>
              <c:numCache>
                <c:formatCode>0.000</c:formatCode>
                <c:ptCount val="3"/>
                <c:pt idx="0">
                  <c:v>3.0333333333333334E-2</c:v>
                </c:pt>
                <c:pt idx="1">
                  <c:v>1.8559999999999999</c:v>
                </c:pt>
                <c:pt idx="2">
                  <c:v>3.6693333333333338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06-4376-9384-454E3E176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249999"/>
        <c:axId val="1971775567"/>
      </c:scatterChart>
      <c:valAx>
        <c:axId val="197724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Biomasa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71775567"/>
        <c:crosses val="autoZero"/>
        <c:crossBetween val="midCat"/>
      </c:valAx>
      <c:valAx>
        <c:axId val="1971775567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Absorbancia a 620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7724999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39702753205233"/>
          <c:y val="6.0307017543859649E-2"/>
          <c:w val="0.79110365833900387"/>
          <c:h val="0.752497298131851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'Cinetica microbiana'!$I$51</c:f>
              <c:strCache>
                <c:ptCount val="1"/>
                <c:pt idx="0">
                  <c:v>DO 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902276875884342"/>
                  <c:y val="2.19298245614035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('Cinetica microbiana'!$C$52,'Cinetica microbiana'!$C$55,'Cinetica microbiana'!$C$56)</c:f>
              <c:numCache>
                <c:formatCode>#\ ?/?</c:formatCode>
                <c:ptCount val="3"/>
                <c:pt idx="0">
                  <c:v>0.01</c:v>
                </c:pt>
                <c:pt idx="1">
                  <c:v>0.5</c:v>
                </c:pt>
                <c:pt idx="2">
                  <c:v>1</c:v>
                </c:pt>
              </c:numCache>
            </c:numRef>
          </c:xVal>
          <c:yVal>
            <c:numRef>
              <c:f>('Cinetica microbiana'!$I$52,'Cinetica microbiana'!$I$55,'Cinetica microbiana'!$I$56)</c:f>
              <c:numCache>
                <c:formatCode>0.000</c:formatCode>
                <c:ptCount val="3"/>
                <c:pt idx="0">
                  <c:v>3.0333333333333334E-2</c:v>
                </c:pt>
                <c:pt idx="1">
                  <c:v>1.8559999999999999</c:v>
                </c:pt>
                <c:pt idx="2">
                  <c:v>3.6693333333333338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BE-4B18-AAB9-2B03A0902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23343"/>
        <c:axId val="1697662447"/>
      </c:scatterChart>
      <c:valAx>
        <c:axId val="2135623343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Dilución biomasa</a:t>
                </a:r>
              </a:p>
            </c:rich>
          </c:tx>
          <c:layout>
            <c:manualLayout>
              <c:xMode val="edge"/>
              <c:yMode val="edge"/>
              <c:x val="0.39986120562090233"/>
              <c:y val="0.888646364057434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#\ ?/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7662447"/>
        <c:crosses val="autoZero"/>
        <c:crossBetween val="midCat"/>
      </c:valAx>
      <c:valAx>
        <c:axId val="16976624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Absorbancia</a:t>
                </a:r>
                <a:r>
                  <a:rPr lang="es-PE" b="1" baseline="0"/>
                  <a:t> 620 nm</a:t>
                </a:r>
                <a:endParaRPr lang="es-P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13562334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Cinetica de crecimiento - Sacarosa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'Procesamiento de datos'!$D$9</c:f>
              <c:strCache>
                <c:ptCount val="1"/>
                <c:pt idx="0">
                  <c:v>Biomasa (g/L)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'Procesamiento de datos'!$B$10:$B$18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'Procesamiento de datos'!$D$10:$D$18</c:f>
              <c:numCache>
                <c:formatCode>0.0000</c:formatCode>
                <c:ptCount val="9"/>
                <c:pt idx="0">
                  <c:v>4.341830649970185E-3</c:v>
                </c:pt>
                <c:pt idx="1">
                  <c:v>6.4313754720731467E-3</c:v>
                </c:pt>
                <c:pt idx="2">
                  <c:v>8.4886205525740409E-3</c:v>
                </c:pt>
                <c:pt idx="3">
                  <c:v>8.0413933611608035E-3</c:v>
                </c:pt>
                <c:pt idx="4">
                  <c:v>8.1507155635062618E-3</c:v>
                </c:pt>
                <c:pt idx="5">
                  <c:v>8.6277579010137131E-3</c:v>
                </c:pt>
                <c:pt idx="6">
                  <c:v>9.2737527330550591E-3</c:v>
                </c:pt>
                <c:pt idx="7">
                  <c:v>1.1698717948717951E-2</c:v>
                </c:pt>
                <c:pt idx="8">
                  <c:v>1.323916716358577E-2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44-4926-8A56-EB6E3A86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31872"/>
        <c:axId val="189632448"/>
      </c:scatterChart>
      <c:valAx>
        <c:axId val="189631872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632448"/>
        <c:crosses val="autoZero"/>
        <c:crossBetween val="midCat"/>
      </c:valAx>
      <c:valAx>
        <c:axId val="189632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Biomasa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6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Cinetica de crecimiento - Arabinosa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'Procesamiento de datos'!$H$9</c:f>
              <c:strCache>
                <c:ptCount val="1"/>
                <c:pt idx="0">
                  <c:v>Biomasa (g/L)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'Procesamiento de datos'!$B$10:$B$18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'Procesamiento de datos'!$H$10:$H$18</c:f>
              <c:numCache>
                <c:formatCode>0.0000</c:formatCode>
                <c:ptCount val="9"/>
                <c:pt idx="0">
                  <c:v>4.4635758298549001E-3</c:v>
                </c:pt>
                <c:pt idx="1">
                  <c:v>6.948171337706221E-3</c:v>
                </c:pt>
                <c:pt idx="2">
                  <c:v>9.6514112502484612E-3</c:v>
                </c:pt>
                <c:pt idx="3">
                  <c:v>8.4588054064798253E-3</c:v>
                </c:pt>
                <c:pt idx="4">
                  <c:v>1.0516050486980719E-2</c:v>
                </c:pt>
                <c:pt idx="5">
                  <c:v>9.3433214072748943E-3</c:v>
                </c:pt>
                <c:pt idx="6">
                  <c:v>1.2692556151858478E-2</c:v>
                </c:pt>
                <c:pt idx="7">
                  <c:v>1.5972222222222224E-2</c:v>
                </c:pt>
                <c:pt idx="8">
                  <c:v>1.6429387795666866E-2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B3-44CE-8267-1DAFC3C22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34176"/>
        <c:axId val="189634752"/>
      </c:scatterChart>
      <c:valAx>
        <c:axId val="189634176"/>
        <c:scaling>
          <c:orientation val="minMax"/>
          <c:max val="8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Tiempo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634752"/>
        <c:crosses val="autoZero"/>
        <c:crossBetween val="midCat"/>
      </c:valAx>
      <c:valAx>
        <c:axId val="189634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Biomasa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963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185421</xdr:colOff>
      <xdr:row>0</xdr:row>
      <xdr:rowOff>0</xdr:rowOff>
    </xdr:from>
    <xdr:to>
      <xdr:col>15</xdr:col>
      <xdr:colOff>228600</xdr:colOff>
      <xdr:row>11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195580</xdr:colOff>
      <xdr:row>11</xdr:row>
      <xdr:rowOff>176530</xdr:rowOff>
    </xdr:from>
    <xdr:to>
      <xdr:col>15</xdr:col>
      <xdr:colOff>222250</xdr:colOff>
      <xdr:row>22</xdr:row>
      <xdr:rowOff>166370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AD24C044-070A-F560-D9EA-550623584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195580</xdr:colOff>
      <xdr:row>24</xdr:row>
      <xdr:rowOff>3810</xdr:rowOff>
    </xdr:from>
    <xdr:to>
      <xdr:col>15</xdr:col>
      <xdr:colOff>213014</xdr:colOff>
      <xdr:row>35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69BE5D5F-F7D0-1177-FA09-B4769E7D1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207010</xdr:colOff>
      <xdr:row>35</xdr:row>
      <xdr:rowOff>181610</xdr:rowOff>
    </xdr:from>
    <xdr:to>
      <xdr:col>15</xdr:col>
      <xdr:colOff>220980</xdr:colOff>
      <xdr:row>47</xdr:row>
      <xdr:rowOff>44450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E982107C-BCCF-8D45-CCA0-67212F9DC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137928</xdr:colOff>
      <xdr:row>60</xdr:row>
      <xdr:rowOff>8078</xdr:rowOff>
    </xdr:from>
    <xdr:to>
      <xdr:col>13</xdr:col>
      <xdr:colOff>419099</xdr:colOff>
      <xdr:row>72</xdr:row>
      <xdr:rowOff>137159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304800</xdr:colOff>
      <xdr:row>47</xdr:row>
      <xdr:rowOff>137160</xdr:rowOff>
    </xdr:from>
    <xdr:to>
      <xdr:col>20</xdr:col>
      <xdr:colOff>525780</xdr:colOff>
      <xdr:row>58</xdr:row>
      <xdr:rowOff>358140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B882292-F32D-02EC-5C09-B8FBCFB37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594360</xdr:colOff>
      <xdr:row>47</xdr:row>
      <xdr:rowOff>137160</xdr:rowOff>
    </xdr:from>
    <xdr:to>
      <xdr:col>27</xdr:col>
      <xdr:colOff>30480</xdr:colOff>
      <xdr:row>58</xdr:row>
      <xdr:rowOff>350520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2C3759A8-F637-BE03-313F-12B6EE3A6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487680</xdr:colOff>
      <xdr:row>5</xdr:row>
      <xdr:rowOff>15240</xdr:rowOff>
    </xdr:from>
    <xdr:ext cx="13904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280160" y="929640"/>
              <a:ext cx="1390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𝑌</m:t>
                    </m:r>
                    <m:r>
                      <a:rPr lang="es-PE" sz="1100" b="0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=0.0193</m:t>
                    </m:r>
                    <m:r>
                      <a:rPr lang="es-PE" sz="1100" b="0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PE" sz="1100" b="0" i="1">
                        <a:solidFill>
                          <a:srgbClr val="00B050"/>
                        </a:solidFill>
                        <a:latin typeface="Cambria Math" panose="02040503050406030204" pitchFamily="18" charset="0"/>
                      </a:rPr>
                      <m:t>−0.4241</m:t>
                    </m:r>
                  </m:oMath>
                </m:oMathPara>
              </a14:m>
              <a:endParaRPr lang="es-PE" sz="1100">
                <a:solidFill>
                  <a:srgbClr val="00B050"/>
                </a:solidFill>
              </a:endParaRPr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280160" y="929640"/>
              <a:ext cx="1390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solidFill>
                    <a:srgbClr val="00B050"/>
                  </a:solidFill>
                  <a:latin typeface="Cambria Math" panose="02040503050406030204" pitchFamily="18" charset="0"/>
                </a:rPr>
                <a:t>𝑌=0.0193𝑥−0.4241</a:t>
              </a:r>
              <a:endParaRPr lang="es-PE" sz="1100">
                <a:solidFill>
                  <a:srgbClr val="00B050"/>
                </a:solidFill>
              </a:endParaRPr>
            </a:p>
          </xdr:txBody>
        </xdr:sp>
      </mc:Fallback>
    </mc:AlternateContent>
    <xdr:clientData/>
  </xdr:oneCellAnchor>
  <xdr:oneCellAnchor>
    <xdr:from>
      <xdr:col>1</xdr:col>
      <xdr:colOff>472440</xdr:colOff>
      <xdr:row>2</xdr:row>
      <xdr:rowOff>38100</xdr:rowOff>
    </xdr:from>
    <xdr:ext cx="13904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1264920" y="403860"/>
              <a:ext cx="1390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𝑌</m:t>
                    </m:r>
                    <m:r>
                      <a:rPr lang="es-PE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=134.16</m:t>
                    </m:r>
                    <m:r>
                      <a:rPr lang="es-PE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PE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−0.4335</m:t>
                    </m:r>
                  </m:oMath>
                </m:oMathPara>
              </a14:m>
              <a:endParaRPr lang="es-PE" sz="1100" b="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1264920" y="403860"/>
              <a:ext cx="1390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PE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𝑌=134.16𝑥−0.4335</a:t>
              </a:r>
              <a:endParaRPr lang="es-PE" sz="1100" b="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twoCellAnchor>
    <xdr:from>
      <xdr:col>0</xdr:col>
      <xdr:colOff>228601</xdr:colOff>
      <xdr:row>18</xdr:row>
      <xdr:rowOff>76200</xdr:rowOff>
    </xdr:from>
    <xdr:to>
      <xdr:col>5</xdr:col>
      <xdr:colOff>245242</xdr:colOff>
      <xdr:row>31</xdr:row>
      <xdr:rowOff>53340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331865</xdr:colOff>
      <xdr:row>18</xdr:row>
      <xdr:rowOff>75062</xdr:rowOff>
    </xdr:from>
    <xdr:to>
      <xdr:col>10</xdr:col>
      <xdr:colOff>96346</xdr:colOff>
      <xdr:row>31</xdr:row>
      <xdr:rowOff>52202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185945</xdr:colOff>
      <xdr:row>18</xdr:row>
      <xdr:rowOff>86885</xdr:rowOff>
    </xdr:from>
    <xdr:to>
      <xdr:col>15</xdr:col>
      <xdr:colOff>113862</xdr:colOff>
      <xdr:row>31</xdr:row>
      <xdr:rowOff>64026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155552</xdr:colOff>
      <xdr:row>18</xdr:row>
      <xdr:rowOff>86884</xdr:rowOff>
    </xdr:from>
    <xdr:to>
      <xdr:col>20</xdr:col>
      <xdr:colOff>43793</xdr:colOff>
      <xdr:row>31</xdr:row>
      <xdr:rowOff>64025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168349</xdr:colOff>
      <xdr:row>31</xdr:row>
      <xdr:rowOff>115186</xdr:rowOff>
    </xdr:from>
    <xdr:to>
      <xdr:col>20</xdr:col>
      <xdr:colOff>56590</xdr:colOff>
      <xdr:row>44</xdr:row>
      <xdr:rowOff>92327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172779</xdr:colOff>
      <xdr:row>44</xdr:row>
      <xdr:rowOff>174552</xdr:rowOff>
    </xdr:from>
    <xdr:to>
      <xdr:col>20</xdr:col>
      <xdr:colOff>62023</xdr:colOff>
      <xdr:row>57</xdr:row>
      <xdr:rowOff>70883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221512</xdr:colOff>
      <xdr:row>31</xdr:row>
      <xdr:rowOff>97466</xdr:rowOff>
    </xdr:from>
    <xdr:to>
      <xdr:col>5</xdr:col>
      <xdr:colOff>242660</xdr:colOff>
      <xdr:row>44</xdr:row>
      <xdr:rowOff>74607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230372</xdr:colOff>
      <xdr:row>44</xdr:row>
      <xdr:rowOff>141768</xdr:rowOff>
    </xdr:from>
    <xdr:to>
      <xdr:col>5</xdr:col>
      <xdr:colOff>252523</xdr:colOff>
      <xdr:row>57</xdr:row>
      <xdr:rowOff>38099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335936</xdr:colOff>
      <xdr:row>31</xdr:row>
      <xdr:rowOff>106516</xdr:rowOff>
    </xdr:from>
    <xdr:to>
      <xdr:col>10</xdr:col>
      <xdr:colOff>111278</xdr:colOff>
      <xdr:row>44</xdr:row>
      <xdr:rowOff>83657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333375</xdr:colOff>
      <xdr:row>44</xdr:row>
      <xdr:rowOff>136525</xdr:rowOff>
    </xdr:from>
    <xdr:to>
      <xdr:col>10</xdr:col>
      <xdr:colOff>127000</xdr:colOff>
      <xdr:row>57</xdr:row>
      <xdr:rowOff>63500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171450</xdr:colOff>
      <xdr:row>31</xdr:row>
      <xdr:rowOff>114300</xdr:rowOff>
    </xdr:from>
    <xdr:to>
      <xdr:col>15</xdr:col>
      <xdr:colOff>118242</xdr:colOff>
      <xdr:row>44</xdr:row>
      <xdr:rowOff>91441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C72175E-C7AD-4857-A4F6-FAC43A5A3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180975</xdr:colOff>
      <xdr:row>44</xdr:row>
      <xdr:rowOff>142875</xdr:rowOff>
    </xdr:from>
    <xdr:to>
      <xdr:col>15</xdr:col>
      <xdr:colOff>104775</xdr:colOff>
      <xdr:row>57</xdr:row>
      <xdr:rowOff>57150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E4948B1-3007-2F63-AA4B-6EA798BD9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0"/>
  <sheetViews>
    <sheetView topLeftCell="A40" zoomScaleNormal="100" zoomScaleSheetLayoutView="100" workbookViewId="0">
      <selection activeCell="P35" sqref="P35"/>
    </sheetView>
  </sheetViews>
  <sheetFormatPr baseColWidth="10" defaultColWidth="8.88671875" defaultRowHeight="14.4" x14ac:dyDescent="0.3"/>
  <cols>
    <col min="2" max="2" width="10.44140625" customWidth="1"/>
    <col min="4" max="4" width="15.33203125" customWidth="1"/>
    <col min="9" max="9" width="9.6640625" bestFit="1" customWidth="1"/>
    <col min="10" max="10" width="12.33203125" customWidth="1"/>
    <col min="14" max="14" width="13.6640625" customWidth="1"/>
  </cols>
  <sheetData>
    <row r="1" spans="2:10" x14ac:dyDescent="0.3">
      <c r="B1" s="3" t="s">
        <v>12</v>
      </c>
      <c r="C1" s="46" t="s">
        <v>13</v>
      </c>
      <c r="D1" s="47"/>
      <c r="E1" s="47"/>
      <c r="F1" s="47"/>
      <c r="G1" s="47"/>
      <c r="H1" s="47"/>
      <c r="I1" s="48"/>
    </row>
    <row r="2" spans="2:10" x14ac:dyDescent="0.3">
      <c r="B2" s="3" t="s">
        <v>0</v>
      </c>
      <c r="C2" s="3" t="s">
        <v>1</v>
      </c>
      <c r="D2" s="3" t="s">
        <v>2</v>
      </c>
      <c r="E2" s="3" t="s">
        <v>14</v>
      </c>
      <c r="F2" s="3" t="s">
        <v>3</v>
      </c>
      <c r="G2" s="3" t="s">
        <v>4</v>
      </c>
      <c r="H2" s="12" t="s">
        <v>5</v>
      </c>
      <c r="I2" s="20" t="s">
        <v>15</v>
      </c>
    </row>
    <row r="3" spans="2:10" x14ac:dyDescent="0.3">
      <c r="B3" s="1">
        <v>0.8125</v>
      </c>
      <c r="C3" s="2">
        <v>0</v>
      </c>
      <c r="D3" s="9">
        <v>2</v>
      </c>
      <c r="E3" s="7">
        <v>6.5000000000000002E-2</v>
      </c>
      <c r="F3" s="7">
        <v>0.06</v>
      </c>
      <c r="G3" s="7">
        <v>6.0999999999999999E-2</v>
      </c>
      <c r="H3" s="10">
        <f t="shared" ref="H3:H11" si="0">AVERAGE(E3:G3)</f>
        <v>6.2E-2</v>
      </c>
      <c r="I3" s="17">
        <f>H3*D3</f>
        <v>0.124</v>
      </c>
      <c r="J3" s="21"/>
    </row>
    <row r="4" spans="2:10" x14ac:dyDescent="0.3">
      <c r="B4" s="1">
        <v>0.97916666666666663</v>
      </c>
      <c r="C4" s="2">
        <v>1</v>
      </c>
      <c r="D4" s="9">
        <v>2</v>
      </c>
      <c r="E4" s="7">
        <v>0.19600000000000001</v>
      </c>
      <c r="F4" s="7">
        <v>0.219</v>
      </c>
      <c r="G4" s="7">
        <v>0.22900000000000001</v>
      </c>
      <c r="H4" s="10">
        <f t="shared" si="0"/>
        <v>0.21466666666666667</v>
      </c>
      <c r="I4" s="17">
        <f t="shared" ref="I4:I10" si="1">H4*D4</f>
        <v>0.42933333333333334</v>
      </c>
      <c r="J4" s="21"/>
    </row>
    <row r="5" spans="2:10" x14ac:dyDescent="0.3">
      <c r="B5" s="1">
        <v>0.14583333333333334</v>
      </c>
      <c r="C5" s="2">
        <v>2</v>
      </c>
      <c r="D5" s="9">
        <v>4</v>
      </c>
      <c r="E5" s="7">
        <v>0.14099999999999999</v>
      </c>
      <c r="F5" s="7">
        <v>0.19700000000000001</v>
      </c>
      <c r="G5" s="7">
        <v>0.191</v>
      </c>
      <c r="H5" s="10">
        <f t="shared" si="0"/>
        <v>0.17633333333333331</v>
      </c>
      <c r="I5" s="17">
        <f t="shared" si="1"/>
        <v>0.70533333333333326</v>
      </c>
      <c r="J5" s="21"/>
    </row>
    <row r="6" spans="2:10" x14ac:dyDescent="0.3">
      <c r="B6" s="1">
        <v>0.3125</v>
      </c>
      <c r="C6" s="2">
        <v>3</v>
      </c>
      <c r="D6" s="9">
        <v>4</v>
      </c>
      <c r="E6" s="7">
        <v>0.16800000000000001</v>
      </c>
      <c r="F6" s="7">
        <v>0.161</v>
      </c>
      <c r="G6" s="7">
        <v>0.155</v>
      </c>
      <c r="H6" s="10">
        <f t="shared" si="0"/>
        <v>0.16133333333333333</v>
      </c>
      <c r="I6" s="17">
        <f t="shared" si="1"/>
        <v>0.64533333333333331</v>
      </c>
      <c r="J6" s="21"/>
    </row>
    <row r="7" spans="2:10" x14ac:dyDescent="0.3">
      <c r="B7" s="1">
        <v>0.47916666666666669</v>
      </c>
      <c r="C7" s="2">
        <v>4</v>
      </c>
      <c r="D7" s="9">
        <v>4</v>
      </c>
      <c r="E7" s="7">
        <v>0.158</v>
      </c>
      <c r="F7" s="7">
        <v>0.154</v>
      </c>
      <c r="G7" s="7">
        <v>0.183</v>
      </c>
      <c r="H7" s="10">
        <f t="shared" si="0"/>
        <v>0.16500000000000001</v>
      </c>
      <c r="I7" s="17">
        <f t="shared" si="1"/>
        <v>0.66</v>
      </c>
      <c r="J7" s="21"/>
    </row>
    <row r="8" spans="2:10" x14ac:dyDescent="0.3">
      <c r="B8" s="1">
        <v>0.64583333333333337</v>
      </c>
      <c r="C8" s="2">
        <v>5</v>
      </c>
      <c r="D8" s="9">
        <v>4</v>
      </c>
      <c r="E8" s="7">
        <v>0.161</v>
      </c>
      <c r="F8" s="7">
        <v>0.185</v>
      </c>
      <c r="G8" s="7">
        <v>0.19700000000000001</v>
      </c>
      <c r="H8" s="10">
        <f t="shared" si="0"/>
        <v>0.18099999999999997</v>
      </c>
      <c r="I8" s="17">
        <f t="shared" si="1"/>
        <v>0.72399999999999987</v>
      </c>
      <c r="J8" s="21"/>
    </row>
    <row r="9" spans="2:10" x14ac:dyDescent="0.3">
      <c r="B9" s="1">
        <v>0.8125</v>
      </c>
      <c r="C9" s="2">
        <v>6</v>
      </c>
      <c r="D9" s="9">
        <v>4</v>
      </c>
      <c r="E9" s="7">
        <v>0.2</v>
      </c>
      <c r="F9" s="7">
        <v>0.20200000000000001</v>
      </c>
      <c r="G9" s="7">
        <v>0.20599999999999999</v>
      </c>
      <c r="H9" s="10">
        <f>AVERAGE(E9:G9)</f>
        <v>0.20266666666666666</v>
      </c>
      <c r="I9" s="17">
        <f>H9*D9</f>
        <v>0.81066666666666665</v>
      </c>
      <c r="J9" s="21"/>
    </row>
    <row r="10" spans="2:10" x14ac:dyDescent="0.3">
      <c r="B10" s="1">
        <v>0.97916666666666663</v>
      </c>
      <c r="C10" s="2">
        <v>7</v>
      </c>
      <c r="D10" s="9">
        <v>4</v>
      </c>
      <c r="E10" s="7">
        <v>0.27700000000000002</v>
      </c>
      <c r="F10" s="7">
        <v>0.28499999999999998</v>
      </c>
      <c r="G10" s="7">
        <v>0.28999999999999998</v>
      </c>
      <c r="H10" s="10">
        <f t="shared" si="0"/>
        <v>0.28400000000000003</v>
      </c>
      <c r="I10" s="17">
        <f t="shared" si="1"/>
        <v>1.1360000000000001</v>
      </c>
      <c r="J10" s="21"/>
    </row>
    <row r="11" spans="2:10" x14ac:dyDescent="0.3">
      <c r="B11" s="1">
        <v>0.14583333333333334</v>
      </c>
      <c r="C11" s="2">
        <v>8</v>
      </c>
      <c r="D11" s="9">
        <v>4</v>
      </c>
      <c r="E11" s="7">
        <v>0.30299999999999999</v>
      </c>
      <c r="F11" s="7">
        <v>0.315</v>
      </c>
      <c r="G11" s="7">
        <v>0.38900000000000001</v>
      </c>
      <c r="H11" s="10">
        <f t="shared" si="0"/>
        <v>0.33566666666666672</v>
      </c>
      <c r="I11" s="17">
        <f>H11*D11</f>
        <v>1.3426666666666669</v>
      </c>
      <c r="J11" s="21"/>
    </row>
    <row r="13" spans="2:10" x14ac:dyDescent="0.3">
      <c r="B13" s="4" t="s">
        <v>8</v>
      </c>
      <c r="C13" s="49" t="s">
        <v>9</v>
      </c>
      <c r="D13" s="50"/>
      <c r="E13" s="50"/>
      <c r="F13" s="50"/>
      <c r="G13" s="50"/>
      <c r="H13" s="50"/>
      <c r="I13" s="50"/>
    </row>
    <row r="14" spans="2:10" x14ac:dyDescent="0.3">
      <c r="B14" s="4" t="s">
        <v>0</v>
      </c>
      <c r="C14" s="4" t="s">
        <v>1</v>
      </c>
      <c r="D14" s="4" t="s">
        <v>2</v>
      </c>
      <c r="E14" s="4" t="s">
        <v>14</v>
      </c>
      <c r="F14" s="4" t="s">
        <v>3</v>
      </c>
      <c r="G14" s="4" t="s">
        <v>4</v>
      </c>
      <c r="H14" s="13" t="s">
        <v>5</v>
      </c>
      <c r="I14" s="19" t="s">
        <v>15</v>
      </c>
    </row>
    <row r="15" spans="2:10" x14ac:dyDescent="0.3">
      <c r="B15" s="1">
        <v>0.8125</v>
      </c>
      <c r="C15" s="2">
        <v>0</v>
      </c>
      <c r="D15" s="9">
        <v>2</v>
      </c>
      <c r="E15" s="7">
        <v>8.5999999999999993E-2</v>
      </c>
      <c r="F15" s="7">
        <v>0.08</v>
      </c>
      <c r="G15" s="7">
        <v>8.2000000000000003E-2</v>
      </c>
      <c r="H15" s="10">
        <f t="shared" ref="H15:H23" si="2">AVERAGE(E15:G15)</f>
        <v>8.2666666666666666E-2</v>
      </c>
      <c r="I15" s="17">
        <f>H15*D15</f>
        <v>0.16533333333333333</v>
      </c>
      <c r="J15" s="21"/>
    </row>
    <row r="16" spans="2:10" x14ac:dyDescent="0.3">
      <c r="B16" s="1">
        <v>0.97916666666666663</v>
      </c>
      <c r="C16" s="2">
        <v>1</v>
      </c>
      <c r="D16" s="9">
        <v>2</v>
      </c>
      <c r="E16" s="7">
        <v>0.25700000000000001</v>
      </c>
      <c r="F16" s="7">
        <v>0.25700000000000001</v>
      </c>
      <c r="G16" s="7">
        <v>0.23400000000000001</v>
      </c>
      <c r="H16" s="10">
        <f t="shared" si="2"/>
        <v>0.24933333333333332</v>
      </c>
      <c r="I16" s="17">
        <f t="shared" ref="I16:I23" si="3">H16*D16</f>
        <v>0.49866666666666665</v>
      </c>
      <c r="J16" s="21"/>
    </row>
    <row r="17" spans="2:10" x14ac:dyDescent="0.3">
      <c r="B17" s="1">
        <v>0.14583333333333334</v>
      </c>
      <c r="C17" s="2">
        <v>2</v>
      </c>
      <c r="D17" s="9">
        <v>4</v>
      </c>
      <c r="E17" s="7">
        <v>0.20100000000000001</v>
      </c>
      <c r="F17" s="7">
        <v>0.222</v>
      </c>
      <c r="G17" s="7">
        <v>0.223</v>
      </c>
      <c r="H17" s="10">
        <f t="shared" si="2"/>
        <v>0.21533333333333335</v>
      </c>
      <c r="I17" s="17">
        <f t="shared" si="3"/>
        <v>0.8613333333333334</v>
      </c>
      <c r="J17" s="21"/>
    </row>
    <row r="18" spans="2:10" x14ac:dyDescent="0.3">
      <c r="B18" s="1">
        <v>0.3125</v>
      </c>
      <c r="C18" s="2">
        <v>3</v>
      </c>
      <c r="D18" s="9">
        <v>4</v>
      </c>
      <c r="E18" s="7">
        <v>0.186</v>
      </c>
      <c r="F18" s="7">
        <v>0.154</v>
      </c>
      <c r="G18" s="7">
        <v>0.186</v>
      </c>
      <c r="H18" s="10">
        <f t="shared" si="2"/>
        <v>0.17533333333333334</v>
      </c>
      <c r="I18" s="17">
        <f t="shared" si="3"/>
        <v>0.70133333333333336</v>
      </c>
      <c r="J18" s="21"/>
    </row>
    <row r="19" spans="2:10" x14ac:dyDescent="0.3">
      <c r="B19" s="1">
        <v>0.47916666666666669</v>
      </c>
      <c r="C19" s="2">
        <v>4</v>
      </c>
      <c r="D19" s="9">
        <v>4</v>
      </c>
      <c r="E19" s="7">
        <v>0.23699999999999999</v>
      </c>
      <c r="F19" s="7">
        <v>0.252</v>
      </c>
      <c r="G19" s="7">
        <v>0.24399999999999999</v>
      </c>
      <c r="H19" s="10">
        <f t="shared" si="2"/>
        <v>0.24433333333333332</v>
      </c>
      <c r="I19" s="17">
        <f t="shared" si="3"/>
        <v>0.97733333333333328</v>
      </c>
      <c r="J19" s="21"/>
    </row>
    <row r="20" spans="2:10" x14ac:dyDescent="0.3">
      <c r="B20" s="1">
        <v>0.64583333333333337</v>
      </c>
      <c r="C20" s="2">
        <v>5</v>
      </c>
      <c r="D20" s="9">
        <v>4</v>
      </c>
      <c r="E20" s="7">
        <v>0.23400000000000001</v>
      </c>
      <c r="F20" s="7">
        <v>0.183</v>
      </c>
      <c r="G20" s="7">
        <v>0.19800000000000001</v>
      </c>
      <c r="H20" s="10">
        <f t="shared" si="2"/>
        <v>0.20499999999999999</v>
      </c>
      <c r="I20" s="17">
        <f t="shared" si="3"/>
        <v>0.82</v>
      </c>
      <c r="J20" s="21"/>
    </row>
    <row r="21" spans="2:10" x14ac:dyDescent="0.3">
      <c r="B21" s="1">
        <v>0.8125</v>
      </c>
      <c r="C21" s="2">
        <v>6</v>
      </c>
      <c r="D21" s="9">
        <v>8</v>
      </c>
      <c r="E21" s="7">
        <v>0.16500000000000001</v>
      </c>
      <c r="F21" s="7">
        <v>0.13600000000000001</v>
      </c>
      <c r="G21" s="7">
        <v>0.17499999999999999</v>
      </c>
      <c r="H21" s="10">
        <f>AVERAGE(E21:G21)</f>
        <v>0.15866666666666668</v>
      </c>
      <c r="I21" s="17">
        <f t="shared" si="3"/>
        <v>1.2693333333333334</v>
      </c>
      <c r="J21" s="21"/>
    </row>
    <row r="22" spans="2:10" x14ac:dyDescent="0.3">
      <c r="B22" s="1">
        <v>0.97916666666666663</v>
      </c>
      <c r="C22" s="2">
        <v>7</v>
      </c>
      <c r="D22" s="9">
        <v>8</v>
      </c>
      <c r="E22" s="7">
        <v>0.216</v>
      </c>
      <c r="F22" s="7">
        <v>0.221</v>
      </c>
      <c r="G22" s="7">
        <v>0.20399999999999999</v>
      </c>
      <c r="H22" s="10">
        <f t="shared" si="2"/>
        <v>0.21366666666666667</v>
      </c>
      <c r="I22" s="17">
        <f t="shared" si="3"/>
        <v>1.7093333333333334</v>
      </c>
      <c r="J22" s="21"/>
    </row>
    <row r="23" spans="2:10" x14ac:dyDescent="0.3">
      <c r="B23" s="1">
        <v>0.14583333333333334</v>
      </c>
      <c r="C23" s="2">
        <v>8</v>
      </c>
      <c r="D23" s="9">
        <v>8</v>
      </c>
      <c r="E23" s="7">
        <v>0.25</v>
      </c>
      <c r="F23" s="7">
        <v>0.16800000000000001</v>
      </c>
      <c r="G23" s="7">
        <v>0.246</v>
      </c>
      <c r="H23" s="10">
        <f t="shared" si="2"/>
        <v>0.22133333333333335</v>
      </c>
      <c r="I23" s="17">
        <f t="shared" si="3"/>
        <v>1.7706666666666668</v>
      </c>
      <c r="J23" s="21"/>
    </row>
    <row r="25" spans="2:10" x14ac:dyDescent="0.3">
      <c r="B25" s="5" t="s">
        <v>10</v>
      </c>
      <c r="C25" s="51" t="s">
        <v>11</v>
      </c>
      <c r="D25" s="52"/>
      <c r="E25" s="52"/>
      <c r="F25" s="52"/>
      <c r="G25" s="52"/>
      <c r="H25" s="52"/>
      <c r="I25" s="52"/>
    </row>
    <row r="26" spans="2:10" x14ac:dyDescent="0.3">
      <c r="B26" s="5" t="s">
        <v>0</v>
      </c>
      <c r="C26" s="5" t="s">
        <v>1</v>
      </c>
      <c r="D26" s="5" t="s">
        <v>2</v>
      </c>
      <c r="E26" s="5" t="s">
        <v>14</v>
      </c>
      <c r="F26" s="5" t="s">
        <v>3</v>
      </c>
      <c r="G26" s="5" t="s">
        <v>4</v>
      </c>
      <c r="H26" s="14" t="s">
        <v>5</v>
      </c>
      <c r="I26" s="18" t="s">
        <v>15</v>
      </c>
    </row>
    <row r="27" spans="2:10" x14ac:dyDescent="0.3">
      <c r="B27" s="1">
        <v>0.8125</v>
      </c>
      <c r="C27" s="2">
        <v>0</v>
      </c>
      <c r="D27" s="9">
        <v>2</v>
      </c>
      <c r="E27" s="7">
        <v>9.0999999999999998E-2</v>
      </c>
      <c r="F27" s="7">
        <v>8.6999999999999994E-2</v>
      </c>
      <c r="G27" s="7">
        <v>8.1000000000000003E-2</v>
      </c>
      <c r="H27" s="10">
        <f t="shared" ref="H27:H35" si="4">AVERAGE(E27:G27)</f>
        <v>8.6333333333333331E-2</v>
      </c>
      <c r="I27" s="17">
        <f>H27*D27</f>
        <v>0.17266666666666666</v>
      </c>
      <c r="J27" s="11"/>
    </row>
    <row r="28" spans="2:10" x14ac:dyDescent="0.3">
      <c r="B28" s="1">
        <v>0.97916666666666663</v>
      </c>
      <c r="C28" s="2">
        <v>1</v>
      </c>
      <c r="D28" s="9">
        <v>2</v>
      </c>
      <c r="E28" s="7">
        <v>6.7000000000000004E-2</v>
      </c>
      <c r="F28" s="7">
        <v>7.8E-2</v>
      </c>
      <c r="G28" s="7">
        <v>7.0000000000000007E-2</v>
      </c>
      <c r="H28" s="10">
        <f t="shared" si="4"/>
        <v>7.166666666666667E-2</v>
      </c>
      <c r="I28" s="17">
        <f t="shared" ref="I28:I35" si="5">H28*D28</f>
        <v>0.14333333333333334</v>
      </c>
      <c r="J28" s="11"/>
    </row>
    <row r="29" spans="2:10" x14ac:dyDescent="0.3">
      <c r="B29" s="1">
        <v>0.14583333333333334</v>
      </c>
      <c r="C29" s="2">
        <v>2</v>
      </c>
      <c r="D29" s="9">
        <v>2</v>
      </c>
      <c r="E29" s="7">
        <v>7.3999999999999996E-2</v>
      </c>
      <c r="F29" s="7">
        <v>0.08</v>
      </c>
      <c r="G29" s="8">
        <v>1.6E-2</v>
      </c>
      <c r="H29" s="10">
        <f t="shared" si="4"/>
        <v>5.6666666666666664E-2</v>
      </c>
      <c r="I29" s="17">
        <f t="shared" si="5"/>
        <v>0.11333333333333333</v>
      </c>
      <c r="J29" s="11"/>
    </row>
    <row r="30" spans="2:10" x14ac:dyDescent="0.3">
      <c r="B30" s="1">
        <v>0.3125</v>
      </c>
      <c r="C30" s="2">
        <v>3</v>
      </c>
      <c r="D30" s="9">
        <v>2</v>
      </c>
      <c r="E30" s="7">
        <v>9.4E-2</v>
      </c>
      <c r="F30" s="7">
        <v>7.1999999999999995E-2</v>
      </c>
      <c r="G30" s="7">
        <v>8.2000000000000003E-2</v>
      </c>
      <c r="H30" s="10">
        <f t="shared" si="4"/>
        <v>8.2666666666666666E-2</v>
      </c>
      <c r="I30" s="17">
        <f t="shared" si="5"/>
        <v>0.16533333333333333</v>
      </c>
      <c r="J30" s="11"/>
    </row>
    <row r="31" spans="2:10" x14ac:dyDescent="0.3">
      <c r="B31" s="1">
        <v>0.47916666666666669</v>
      </c>
      <c r="C31" s="2">
        <v>4</v>
      </c>
      <c r="D31" s="9">
        <v>2</v>
      </c>
      <c r="E31" s="7">
        <v>7.4999999999999997E-2</v>
      </c>
      <c r="F31" s="7">
        <v>4.8000000000000001E-2</v>
      </c>
      <c r="G31" s="7">
        <v>7.5999999999999998E-2</v>
      </c>
      <c r="H31" s="10">
        <f t="shared" si="4"/>
        <v>6.6333333333333341E-2</v>
      </c>
      <c r="I31" s="17">
        <f t="shared" si="5"/>
        <v>0.13266666666666668</v>
      </c>
      <c r="J31" s="11"/>
    </row>
    <row r="32" spans="2:10" x14ac:dyDescent="0.3">
      <c r="B32" s="1">
        <v>0.64583333333333337</v>
      </c>
      <c r="C32" s="2">
        <v>5</v>
      </c>
      <c r="D32" s="9">
        <v>2</v>
      </c>
      <c r="E32" s="7">
        <v>4.7E-2</v>
      </c>
      <c r="F32" s="7">
        <v>7.0000000000000007E-2</v>
      </c>
      <c r="G32" s="7">
        <v>7.8E-2</v>
      </c>
      <c r="H32" s="10">
        <f t="shared" si="4"/>
        <v>6.5000000000000002E-2</v>
      </c>
      <c r="I32" s="17">
        <f t="shared" si="5"/>
        <v>0.13</v>
      </c>
      <c r="J32" s="11"/>
    </row>
    <row r="33" spans="2:10" x14ac:dyDescent="0.3">
      <c r="B33" s="1">
        <v>0.8125</v>
      </c>
      <c r="C33" s="2">
        <v>6</v>
      </c>
      <c r="D33" s="9">
        <v>2</v>
      </c>
      <c r="E33" s="7">
        <v>0.13700000000000001</v>
      </c>
      <c r="F33" s="7">
        <v>0.13300000000000001</v>
      </c>
      <c r="G33" s="7">
        <v>0.13100000000000001</v>
      </c>
      <c r="H33" s="10">
        <f t="shared" si="4"/>
        <v>0.13366666666666668</v>
      </c>
      <c r="I33" s="17">
        <f t="shared" si="5"/>
        <v>0.26733333333333337</v>
      </c>
      <c r="J33" s="11"/>
    </row>
    <row r="34" spans="2:10" x14ac:dyDescent="0.3">
      <c r="B34" s="1">
        <v>0.97916666666666663</v>
      </c>
      <c r="C34" s="2">
        <v>7</v>
      </c>
      <c r="D34" s="9">
        <v>2</v>
      </c>
      <c r="E34" s="7">
        <v>0.13200000000000001</v>
      </c>
      <c r="F34" s="7">
        <v>0.13200000000000001</v>
      </c>
      <c r="G34" s="7">
        <v>9.6000000000000002E-2</v>
      </c>
      <c r="H34" s="10">
        <f t="shared" si="4"/>
        <v>0.12</v>
      </c>
      <c r="I34" s="17">
        <f t="shared" si="5"/>
        <v>0.24</v>
      </c>
      <c r="J34" s="11"/>
    </row>
    <row r="35" spans="2:10" x14ac:dyDescent="0.3">
      <c r="B35" s="1">
        <v>0.14583333333333334</v>
      </c>
      <c r="C35" s="2">
        <v>8</v>
      </c>
      <c r="D35" s="9">
        <v>2</v>
      </c>
      <c r="E35" s="7">
        <v>0.10199999999999999</v>
      </c>
      <c r="F35" s="7">
        <v>0.13700000000000001</v>
      </c>
      <c r="G35" s="7">
        <v>3.5999999999999997E-2</v>
      </c>
      <c r="H35" s="10">
        <f t="shared" si="4"/>
        <v>9.166666666666666E-2</v>
      </c>
      <c r="I35" s="17">
        <f t="shared" si="5"/>
        <v>0.18333333333333332</v>
      </c>
      <c r="J35" s="11"/>
    </row>
    <row r="37" spans="2:10" x14ac:dyDescent="0.3">
      <c r="B37" s="6" t="s">
        <v>6</v>
      </c>
      <c r="C37" s="53" t="s">
        <v>7</v>
      </c>
      <c r="D37" s="54"/>
      <c r="E37" s="54"/>
      <c r="F37" s="54"/>
      <c r="G37" s="54"/>
      <c r="H37" s="54"/>
      <c r="I37" s="54"/>
    </row>
    <row r="38" spans="2:10" x14ac:dyDescent="0.3">
      <c r="B38" s="6" t="s">
        <v>0</v>
      </c>
      <c r="C38" s="6" t="s">
        <v>1</v>
      </c>
      <c r="D38" s="6" t="s">
        <v>2</v>
      </c>
      <c r="E38" s="6" t="s">
        <v>14</v>
      </c>
      <c r="F38" s="6" t="s">
        <v>3</v>
      </c>
      <c r="G38" s="6" t="s">
        <v>4</v>
      </c>
      <c r="H38" s="15" t="s">
        <v>5</v>
      </c>
      <c r="I38" s="16" t="s">
        <v>15</v>
      </c>
    </row>
    <row r="39" spans="2:10" x14ac:dyDescent="0.3">
      <c r="B39" s="1">
        <v>0.8125</v>
      </c>
      <c r="C39" s="2">
        <v>0</v>
      </c>
      <c r="D39" s="9">
        <v>2</v>
      </c>
      <c r="E39" s="7">
        <v>7.5999999999999998E-2</v>
      </c>
      <c r="F39" s="7">
        <v>7.5999999999999998E-2</v>
      </c>
      <c r="G39" s="7">
        <v>7.0999999999999994E-2</v>
      </c>
      <c r="H39" s="10">
        <f t="shared" ref="H39:H47" si="6">AVERAGE(E39:G39)</f>
        <v>7.4333333333333321E-2</v>
      </c>
      <c r="I39" s="17">
        <f>H39*D39</f>
        <v>0.14866666666666664</v>
      </c>
    </row>
    <row r="40" spans="2:10" x14ac:dyDescent="0.3">
      <c r="B40" s="1">
        <v>0.97916666666666663</v>
      </c>
      <c r="C40" s="2">
        <v>1</v>
      </c>
      <c r="D40" s="9">
        <v>2</v>
      </c>
      <c r="E40" s="7">
        <v>0.29699999999999999</v>
      </c>
      <c r="F40" s="7">
        <v>0.29399999999999998</v>
      </c>
      <c r="G40" s="7">
        <v>0.27900000000000003</v>
      </c>
      <c r="H40" s="10">
        <f t="shared" si="6"/>
        <v>0.28999999999999998</v>
      </c>
      <c r="I40" s="17">
        <f t="shared" ref="I40:I47" si="7">H40*D40</f>
        <v>0.57999999999999996</v>
      </c>
    </row>
    <row r="41" spans="2:10" x14ac:dyDescent="0.3">
      <c r="B41" s="1">
        <v>0.14583333333333334</v>
      </c>
      <c r="C41" s="2">
        <v>2</v>
      </c>
      <c r="D41" s="9">
        <v>4</v>
      </c>
      <c r="E41" s="7">
        <v>0.18</v>
      </c>
      <c r="F41" s="7">
        <v>0.22</v>
      </c>
      <c r="G41" s="7">
        <v>0.20599999999999999</v>
      </c>
      <c r="H41" s="10">
        <f t="shared" si="6"/>
        <v>0.20199999999999999</v>
      </c>
      <c r="I41" s="17">
        <f t="shared" si="7"/>
        <v>0.80799999999999994</v>
      </c>
    </row>
    <row r="42" spans="2:10" x14ac:dyDescent="0.3">
      <c r="B42" s="1">
        <v>0.3125</v>
      </c>
      <c r="C42" s="2">
        <v>3</v>
      </c>
      <c r="D42" s="9">
        <v>4</v>
      </c>
      <c r="E42" s="7">
        <v>0.27800000000000002</v>
      </c>
      <c r="F42" s="7">
        <v>0.26900000000000002</v>
      </c>
      <c r="G42" s="7">
        <v>0.26</v>
      </c>
      <c r="H42" s="10">
        <f t="shared" si="6"/>
        <v>0.26900000000000002</v>
      </c>
      <c r="I42" s="17">
        <f>H42*D42</f>
        <v>1.0760000000000001</v>
      </c>
    </row>
    <row r="43" spans="2:10" x14ac:dyDescent="0.3">
      <c r="B43" s="1">
        <v>0.47916666666666669</v>
      </c>
      <c r="C43" s="2">
        <v>4</v>
      </c>
      <c r="D43" s="9">
        <v>4</v>
      </c>
      <c r="E43" s="7">
        <v>0.158</v>
      </c>
      <c r="F43" s="7">
        <v>0.27100000000000002</v>
      </c>
      <c r="G43" s="7">
        <v>0.27100000000000002</v>
      </c>
      <c r="H43" s="10">
        <f t="shared" si="6"/>
        <v>0.23333333333333336</v>
      </c>
      <c r="I43" s="17">
        <f t="shared" si="7"/>
        <v>0.93333333333333346</v>
      </c>
    </row>
    <row r="44" spans="2:10" x14ac:dyDescent="0.3">
      <c r="B44" s="1">
        <v>0.64583333333333337</v>
      </c>
      <c r="C44" s="2">
        <v>5</v>
      </c>
      <c r="D44" s="9">
        <v>4</v>
      </c>
      <c r="E44" s="7">
        <v>0.17899999999999999</v>
      </c>
      <c r="F44" s="7">
        <v>0.14899999999999999</v>
      </c>
      <c r="G44" s="7">
        <v>0.14099999999999999</v>
      </c>
      <c r="H44" s="10">
        <f t="shared" si="6"/>
        <v>0.15633333333333332</v>
      </c>
      <c r="I44" s="17">
        <f t="shared" si="7"/>
        <v>0.6253333333333333</v>
      </c>
    </row>
    <row r="45" spans="2:10" x14ac:dyDescent="0.3">
      <c r="B45" s="1">
        <v>0.8125</v>
      </c>
      <c r="C45" s="2">
        <v>6</v>
      </c>
      <c r="D45" s="9">
        <v>4</v>
      </c>
      <c r="E45" s="7">
        <v>0.25800000000000001</v>
      </c>
      <c r="F45" s="7">
        <v>0.189</v>
      </c>
      <c r="G45" s="7">
        <v>0.16500000000000001</v>
      </c>
      <c r="H45" s="10">
        <f t="shared" si="6"/>
        <v>0.20399999999999999</v>
      </c>
      <c r="I45" s="17">
        <f t="shared" si="7"/>
        <v>0.81599999999999995</v>
      </c>
    </row>
    <row r="46" spans="2:10" x14ac:dyDescent="0.3">
      <c r="B46" s="1">
        <v>0.97916666666666663</v>
      </c>
      <c r="C46" s="2">
        <v>7</v>
      </c>
      <c r="D46" s="9">
        <v>8</v>
      </c>
      <c r="E46" s="7">
        <v>0.247</v>
      </c>
      <c r="F46" s="7">
        <v>0.248</v>
      </c>
      <c r="G46" s="7">
        <v>0.26200000000000001</v>
      </c>
      <c r="H46" s="10">
        <f t="shared" si="6"/>
        <v>0.25233333333333335</v>
      </c>
      <c r="I46" s="17">
        <f t="shared" si="7"/>
        <v>2.0186666666666668</v>
      </c>
    </row>
    <row r="47" spans="2:10" x14ac:dyDescent="0.3">
      <c r="B47" s="1">
        <v>0.14583333333333334</v>
      </c>
      <c r="C47" s="2">
        <v>8</v>
      </c>
      <c r="D47" s="9">
        <v>8</v>
      </c>
      <c r="E47" s="7">
        <v>0.26600000000000001</v>
      </c>
      <c r="F47" s="7">
        <v>0.26500000000000001</v>
      </c>
      <c r="G47" s="7">
        <v>0.30599999999999999</v>
      </c>
      <c r="H47" s="10">
        <f t="shared" si="6"/>
        <v>0.27899999999999997</v>
      </c>
      <c r="I47" s="17">
        <f t="shared" si="7"/>
        <v>2.2319999999999998</v>
      </c>
    </row>
    <row r="49" spans="1:21" x14ac:dyDescent="0.3">
      <c r="A49" s="29"/>
      <c r="B49" s="98" t="s">
        <v>21</v>
      </c>
      <c r="C49" s="98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</row>
    <row r="50" spans="1:21" ht="28.8" x14ac:dyDescent="0.3">
      <c r="A50" s="29"/>
      <c r="B50" s="38" t="s">
        <v>16</v>
      </c>
      <c r="C50" s="36"/>
      <c r="D50" s="36"/>
      <c r="E50" s="93" t="s">
        <v>18</v>
      </c>
      <c r="F50" s="93"/>
      <c r="G50" s="93"/>
      <c r="H50" s="36"/>
      <c r="I50" s="36"/>
      <c r="J50" s="36"/>
      <c r="K50" s="36"/>
      <c r="L50" s="36"/>
      <c r="M50" s="37" t="s">
        <v>31</v>
      </c>
      <c r="N50" s="92" t="s">
        <v>32</v>
      </c>
      <c r="O50" s="29"/>
      <c r="P50" s="22"/>
      <c r="Q50" s="22"/>
      <c r="R50" s="22"/>
      <c r="S50" s="22"/>
    </row>
    <row r="51" spans="1:21" ht="28.8" x14ac:dyDescent="0.3">
      <c r="A51" s="29"/>
      <c r="B51" s="81" t="s">
        <v>22</v>
      </c>
      <c r="C51" s="82" t="s">
        <v>41</v>
      </c>
      <c r="D51" s="81" t="s">
        <v>40</v>
      </c>
      <c r="E51" s="81">
        <v>1</v>
      </c>
      <c r="F51" s="81">
        <v>2</v>
      </c>
      <c r="G51" s="81">
        <v>3</v>
      </c>
      <c r="H51" s="82" t="s">
        <v>43</v>
      </c>
      <c r="I51" s="81" t="s">
        <v>15</v>
      </c>
      <c r="J51" s="81" t="s">
        <v>19</v>
      </c>
      <c r="K51" s="81" t="s">
        <v>20</v>
      </c>
      <c r="L51" s="82" t="s">
        <v>28</v>
      </c>
      <c r="M51" s="81" t="s">
        <v>26</v>
      </c>
      <c r="N51" s="83" t="s">
        <v>42</v>
      </c>
      <c r="O51" s="30"/>
      <c r="P51" s="99"/>
      <c r="Q51" s="99"/>
      <c r="R51" s="99"/>
      <c r="S51" s="22"/>
    </row>
    <row r="52" spans="1:21" x14ac:dyDescent="0.3">
      <c r="A52" s="29"/>
      <c r="B52" s="87">
        <v>1</v>
      </c>
      <c r="C52" s="101">
        <v>0.01</v>
      </c>
      <c r="D52" s="88" t="s">
        <v>27</v>
      </c>
      <c r="E52" s="87">
        <v>3.1E-2</v>
      </c>
      <c r="F52" s="89">
        <v>2.9000000000000001E-2</v>
      </c>
      <c r="G52" s="89">
        <v>3.1E-2</v>
      </c>
      <c r="H52" s="89">
        <v>3.0333333333333334E-2</v>
      </c>
      <c r="I52" s="89">
        <v>3.0333333333333334E-2</v>
      </c>
      <c r="J52" s="90">
        <v>9.0800000000000006E-2</v>
      </c>
      <c r="K52" s="90">
        <v>9.01E-2</v>
      </c>
      <c r="L52" s="90">
        <v>9.1300000000000006E-2</v>
      </c>
      <c r="M52" s="90">
        <f>J52*(1-$J$59)</f>
        <v>8.8558601182823354E-2</v>
      </c>
      <c r="N52" s="91">
        <f t="shared" ref="N52:N55" si="8">L52-M52</f>
        <v>2.7413988171766518E-3</v>
      </c>
      <c r="O52" s="29"/>
      <c r="P52" s="100"/>
      <c r="Q52" s="100"/>
      <c r="R52" s="22"/>
      <c r="S52" s="22"/>
    </row>
    <row r="53" spans="1:21" x14ac:dyDescent="0.3">
      <c r="A53" s="29"/>
      <c r="B53" s="94">
        <v>2</v>
      </c>
      <c r="C53" s="72">
        <v>0.02</v>
      </c>
      <c r="D53" s="95" t="s">
        <v>27</v>
      </c>
      <c r="E53" s="94">
        <v>8.1000000000000003E-2</v>
      </c>
      <c r="F53" s="96">
        <v>7.9000000000000001E-2</v>
      </c>
      <c r="G53" s="96">
        <v>7.8E-2</v>
      </c>
      <c r="H53" s="96">
        <v>7.9333333333333325E-2</v>
      </c>
      <c r="I53" s="96">
        <v>7.9333333333333325E-2</v>
      </c>
      <c r="J53" s="86">
        <v>7.7399999999999997E-2</v>
      </c>
      <c r="K53" s="86">
        <v>6.9900000000000004E-2</v>
      </c>
      <c r="L53" s="86">
        <v>7.4300000000000005E-2</v>
      </c>
      <c r="M53" s="86">
        <f t="shared" ref="M53:M56" si="9">J53*(1-$J$59)</f>
        <v>7.5489380303419909E-2</v>
      </c>
      <c r="N53" s="97"/>
      <c r="O53" s="29"/>
      <c r="P53" s="100"/>
      <c r="Q53" s="100"/>
      <c r="R53" s="22"/>
      <c r="S53" s="22"/>
    </row>
    <row r="54" spans="1:21" x14ac:dyDescent="0.3">
      <c r="A54" s="29"/>
      <c r="B54" s="94">
        <v>3</v>
      </c>
      <c r="C54" s="72">
        <v>0.1</v>
      </c>
      <c r="D54" s="95" t="s">
        <v>17</v>
      </c>
      <c r="E54" s="94">
        <v>0.14399999999999999</v>
      </c>
      <c r="F54" s="96">
        <v>0.17100000000000001</v>
      </c>
      <c r="G54" s="96">
        <v>0.14699999999999999</v>
      </c>
      <c r="H54" s="96">
        <v>0.154</v>
      </c>
      <c r="I54" s="96">
        <v>0.308</v>
      </c>
      <c r="J54" s="86">
        <v>7.6399999999999996E-2</v>
      </c>
      <c r="K54" s="86">
        <v>7.6200000000000004E-2</v>
      </c>
      <c r="L54" s="86">
        <v>7.6899999999999996E-2</v>
      </c>
      <c r="M54" s="86">
        <f t="shared" si="9"/>
        <v>7.451406531241965E-2</v>
      </c>
      <c r="N54" s="97"/>
      <c r="O54" s="29"/>
      <c r="P54" s="100"/>
      <c r="Q54" s="100"/>
      <c r="R54" s="22"/>
      <c r="S54" s="22"/>
    </row>
    <row r="55" spans="1:21" x14ac:dyDescent="0.3">
      <c r="A55" s="29"/>
      <c r="B55" s="31">
        <v>4</v>
      </c>
      <c r="C55" s="102">
        <v>0.5</v>
      </c>
      <c r="D55" s="32" t="s">
        <v>23</v>
      </c>
      <c r="E55" s="31">
        <v>0.247</v>
      </c>
      <c r="F55" s="33">
        <v>0.23100000000000001</v>
      </c>
      <c r="G55" s="33">
        <v>0.218</v>
      </c>
      <c r="H55" s="33">
        <v>0.23199999999999998</v>
      </c>
      <c r="I55" s="33">
        <v>1.8559999999999999</v>
      </c>
      <c r="J55" s="35">
        <v>7.5600000000000001E-2</v>
      </c>
      <c r="K55" s="35">
        <v>7.4499999999999997E-2</v>
      </c>
      <c r="L55" s="35">
        <v>9.2600000000000002E-2</v>
      </c>
      <c r="M55" s="35">
        <f t="shared" si="9"/>
        <v>7.3733813319619451E-2</v>
      </c>
      <c r="N55" s="67">
        <f t="shared" si="8"/>
        <v>1.8866186680380551E-2</v>
      </c>
      <c r="O55" s="29"/>
      <c r="P55" s="100"/>
      <c r="Q55" s="100"/>
      <c r="R55" s="22"/>
      <c r="S55" s="22"/>
    </row>
    <row r="56" spans="1:21" x14ac:dyDescent="0.3">
      <c r="A56" s="29"/>
      <c r="B56" s="39">
        <v>5</v>
      </c>
      <c r="C56" s="103">
        <v>1</v>
      </c>
      <c r="D56" s="40" t="s">
        <v>23</v>
      </c>
      <c r="E56" s="39">
        <v>0.44900000000000001</v>
      </c>
      <c r="F56" s="41">
        <v>0.46</v>
      </c>
      <c r="G56" s="41">
        <v>0.46700000000000003</v>
      </c>
      <c r="H56" s="41">
        <v>0.45866666666666672</v>
      </c>
      <c r="I56" s="41">
        <v>3.6693333333333338</v>
      </c>
      <c r="J56" s="84">
        <v>6.8699999999999997E-2</v>
      </c>
      <c r="K56" s="84">
        <v>6.8599999999999994E-2</v>
      </c>
      <c r="L56" s="84">
        <v>9.6500000000000002E-2</v>
      </c>
      <c r="M56" s="84">
        <f t="shared" si="9"/>
        <v>6.7004139881717661E-2</v>
      </c>
      <c r="N56" s="68">
        <f>L56-M56</f>
        <v>2.9495860118282341E-2</v>
      </c>
      <c r="O56" s="29"/>
      <c r="P56" s="100"/>
      <c r="Q56" s="100"/>
      <c r="R56" s="22"/>
      <c r="S56" s="22"/>
    </row>
    <row r="57" spans="1:21" x14ac:dyDescent="0.3">
      <c r="A57" s="29"/>
      <c r="B57" s="29"/>
      <c r="C57" s="29"/>
      <c r="D57" s="29"/>
      <c r="E57" s="29"/>
      <c r="F57" s="29"/>
      <c r="G57" s="29"/>
      <c r="H57" s="29"/>
      <c r="I57" s="84" t="s">
        <v>29</v>
      </c>
      <c r="J57" s="85">
        <v>7.7780000000000002E-2</v>
      </c>
      <c r="K57" s="85">
        <v>7.5860000000000011E-2</v>
      </c>
      <c r="L57" s="29"/>
      <c r="M57" s="29"/>
      <c r="N57" s="29"/>
      <c r="O57" s="29"/>
      <c r="P57" s="22"/>
      <c r="Q57" s="22"/>
      <c r="R57" s="22"/>
      <c r="S57" s="22"/>
    </row>
    <row r="58" spans="1:21" x14ac:dyDescent="0.3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</row>
    <row r="59" spans="1:21" ht="28.8" x14ac:dyDescent="0.3">
      <c r="I59" s="43" t="s">
        <v>30</v>
      </c>
      <c r="J59" s="44">
        <f>(J57-K57)/J57</f>
        <v>2.4685008999742752E-2</v>
      </c>
    </row>
    <row r="60" spans="1:21" x14ac:dyDescent="0.3">
      <c r="M60" s="22"/>
      <c r="N60" s="22"/>
      <c r="O60" s="22"/>
      <c r="P60" s="22"/>
      <c r="Q60" s="22"/>
      <c r="R60" s="22"/>
      <c r="S60" s="22"/>
      <c r="T60" s="22"/>
      <c r="U60" s="22"/>
    </row>
    <row r="61" spans="1:21" x14ac:dyDescent="0.3">
      <c r="M61" s="22"/>
      <c r="N61" s="45"/>
      <c r="O61" s="45"/>
      <c r="P61" s="69"/>
      <c r="Q61" s="69"/>
      <c r="R61" s="45"/>
      <c r="S61" s="45"/>
      <c r="T61" s="45"/>
      <c r="U61" s="22"/>
    </row>
    <row r="62" spans="1:21" x14ac:dyDescent="0.3">
      <c r="B62" s="98" t="s">
        <v>33</v>
      </c>
      <c r="C62" s="98"/>
      <c r="D62" s="22"/>
      <c r="E62" s="22"/>
      <c r="F62" s="22"/>
      <c r="G62" s="22"/>
      <c r="M62" s="22"/>
      <c r="N62" s="45"/>
      <c r="O62" s="45"/>
      <c r="P62" s="45"/>
      <c r="Q62" s="45"/>
      <c r="R62" s="45"/>
      <c r="S62" s="45"/>
      <c r="T62" s="70"/>
      <c r="U62" s="22"/>
    </row>
    <row r="63" spans="1:21" x14ac:dyDescent="0.3">
      <c r="A63" s="29"/>
      <c r="B63" s="31"/>
      <c r="C63" s="93" t="s">
        <v>37</v>
      </c>
      <c r="D63" s="93"/>
      <c r="E63" s="93"/>
      <c r="F63" s="31"/>
      <c r="G63" s="31"/>
      <c r="H63" s="28"/>
      <c r="M63" s="22"/>
      <c r="N63" s="45"/>
      <c r="O63" s="45"/>
      <c r="P63" s="45"/>
      <c r="Q63" s="45"/>
      <c r="R63" s="45"/>
      <c r="S63" s="45"/>
      <c r="T63" s="70"/>
      <c r="U63" s="22"/>
    </row>
    <row r="64" spans="1:21" ht="28.8" x14ac:dyDescent="0.3">
      <c r="A64" s="28"/>
      <c r="B64" s="37" t="s">
        <v>46</v>
      </c>
      <c r="C64" s="37" t="s">
        <v>36</v>
      </c>
      <c r="D64" s="37" t="s">
        <v>35</v>
      </c>
      <c r="E64" s="37" t="s">
        <v>34</v>
      </c>
      <c r="F64" s="38" t="s">
        <v>38</v>
      </c>
      <c r="G64" s="37" t="s">
        <v>39</v>
      </c>
      <c r="H64" s="28"/>
      <c r="M64" s="22"/>
      <c r="N64" s="71"/>
      <c r="O64" s="71"/>
      <c r="P64" s="71"/>
      <c r="Q64" s="71"/>
      <c r="R64" s="71"/>
      <c r="S64" s="71"/>
      <c r="T64" s="72"/>
      <c r="U64" s="22"/>
    </row>
    <row r="65" spans="1:21" x14ac:dyDescent="0.3">
      <c r="A65" s="28"/>
      <c r="B65" s="31" t="s">
        <v>24</v>
      </c>
      <c r="C65" s="31">
        <v>1.2999999999999999E-2</v>
      </c>
      <c r="D65" s="80">
        <v>1.2E-2</v>
      </c>
      <c r="E65" s="80">
        <v>3.5999999999999997E-2</v>
      </c>
      <c r="F65" s="34">
        <f>AVERAGE(C65:E65)</f>
        <v>2.0333333333333332E-2</v>
      </c>
      <c r="G65" s="34">
        <f>F65*0.1</f>
        <v>2.0333333333333332E-3</v>
      </c>
      <c r="H65" s="28"/>
      <c r="M65" s="22"/>
      <c r="N65" s="71"/>
      <c r="O65" s="71"/>
      <c r="P65" s="71"/>
      <c r="Q65" s="71"/>
      <c r="R65" s="71"/>
      <c r="S65" s="71"/>
      <c r="T65" s="72"/>
      <c r="U65" s="22"/>
    </row>
    <row r="66" spans="1:21" x14ac:dyDescent="0.3">
      <c r="A66" s="28"/>
      <c r="B66" s="31" t="s">
        <v>25</v>
      </c>
      <c r="C66" s="31">
        <v>1.6E-2</v>
      </c>
      <c r="D66" s="80">
        <v>2.3E-2</v>
      </c>
      <c r="E66" s="80">
        <v>2.5000000000000001E-2</v>
      </c>
      <c r="F66" s="34">
        <f t="shared" ref="F66:F68" si="10">AVERAGE(C66:E66)</f>
        <v>2.1333333333333333E-2</v>
      </c>
      <c r="G66" s="34">
        <f>0.25*F66</f>
        <v>5.3333333333333332E-3</v>
      </c>
      <c r="H66" s="28"/>
      <c r="M66" s="22"/>
      <c r="N66" s="45"/>
      <c r="O66" s="45"/>
      <c r="P66" s="45"/>
      <c r="Q66" s="45"/>
      <c r="R66" s="45"/>
      <c r="S66" s="45"/>
      <c r="T66" s="70"/>
      <c r="U66" s="22"/>
    </row>
    <row r="67" spans="1:21" x14ac:dyDescent="0.3">
      <c r="A67" s="28"/>
      <c r="B67" s="31">
        <v>50</v>
      </c>
      <c r="C67" s="31">
        <v>0.42499999999999999</v>
      </c>
      <c r="D67" s="31">
        <v>0.49099999999999999</v>
      </c>
      <c r="E67" s="31">
        <v>0.46200000000000002</v>
      </c>
      <c r="F67" s="34">
        <f t="shared" si="10"/>
        <v>0.45933333333333332</v>
      </c>
      <c r="G67" s="34">
        <f>0.5*F67</f>
        <v>0.22966666666666666</v>
      </c>
      <c r="H67" s="28"/>
      <c r="M67" s="22"/>
      <c r="N67" s="22"/>
      <c r="O67" s="22"/>
      <c r="P67" s="22"/>
      <c r="Q67" s="22"/>
      <c r="R67" s="22"/>
      <c r="S67" s="22"/>
      <c r="T67" s="22"/>
      <c r="U67" s="22"/>
    </row>
    <row r="68" spans="1:21" x14ac:dyDescent="0.3">
      <c r="A68" s="28"/>
      <c r="B68" s="31">
        <v>75</v>
      </c>
      <c r="C68" s="31">
        <v>0.98599999999999999</v>
      </c>
      <c r="D68" s="31">
        <v>1.252</v>
      </c>
      <c r="E68" s="31">
        <v>1.325</v>
      </c>
      <c r="F68" s="34">
        <f t="shared" si="10"/>
        <v>1.1876666666666666</v>
      </c>
      <c r="G68" s="34">
        <f>0.75*F68</f>
        <v>0.89074999999999993</v>
      </c>
      <c r="H68" s="28"/>
    </row>
    <row r="69" spans="1:21" x14ac:dyDescent="0.3">
      <c r="A69" s="28"/>
      <c r="B69" s="39">
        <v>100</v>
      </c>
      <c r="C69" s="39">
        <v>1.704</v>
      </c>
      <c r="D69" s="39">
        <v>1.85</v>
      </c>
      <c r="E69" s="39">
        <v>0.72</v>
      </c>
      <c r="F69" s="42">
        <f>AVERAGE(C69:E69)</f>
        <v>1.4246666666666667</v>
      </c>
      <c r="G69" s="42">
        <f>1*F69</f>
        <v>1.4246666666666667</v>
      </c>
      <c r="H69" s="28"/>
    </row>
    <row r="70" spans="1:21" x14ac:dyDescent="0.3">
      <c r="A70" s="28"/>
      <c r="H70" s="28"/>
    </row>
    <row r="73" spans="1:21" x14ac:dyDescent="0.3">
      <c r="A73" s="22"/>
    </row>
    <row r="74" spans="1:21" x14ac:dyDescent="0.3">
      <c r="A74" s="22"/>
      <c r="B74" s="73"/>
      <c r="C74" s="74"/>
      <c r="D74" s="22"/>
    </row>
    <row r="75" spans="1:21" x14ac:dyDescent="0.3">
      <c r="A75" s="22"/>
      <c r="B75" s="75"/>
      <c r="C75" s="76"/>
      <c r="D75" s="22"/>
    </row>
    <row r="76" spans="1:21" x14ac:dyDescent="0.3">
      <c r="A76" s="22"/>
      <c r="B76" s="77"/>
      <c r="C76" s="76"/>
      <c r="D76" s="22"/>
    </row>
    <row r="77" spans="1:21" x14ac:dyDescent="0.3">
      <c r="A77" s="22"/>
      <c r="B77" s="78"/>
      <c r="C77" s="79"/>
      <c r="D77" s="22"/>
    </row>
    <row r="78" spans="1:21" x14ac:dyDescent="0.3">
      <c r="A78" s="22"/>
      <c r="B78" s="78"/>
      <c r="C78" s="79"/>
      <c r="D78" s="22"/>
    </row>
    <row r="79" spans="1:21" x14ac:dyDescent="0.3">
      <c r="A79" s="22"/>
      <c r="B79" s="78"/>
      <c r="C79" s="79"/>
      <c r="D79" s="22"/>
    </row>
    <row r="80" spans="1:21" x14ac:dyDescent="0.3">
      <c r="A80" s="22"/>
      <c r="B80" s="22"/>
      <c r="C80" s="22"/>
      <c r="D80" s="22"/>
    </row>
  </sheetData>
  <mergeCells count="9">
    <mergeCell ref="P61:Q61"/>
    <mergeCell ref="C63:E63"/>
    <mergeCell ref="C1:I1"/>
    <mergeCell ref="C13:I13"/>
    <mergeCell ref="C25:I25"/>
    <mergeCell ref="C37:I37"/>
    <mergeCell ref="E50:G50"/>
    <mergeCell ref="B49:C49"/>
    <mergeCell ref="B62:C62"/>
  </mergeCells>
  <phoneticPr fontId="3" alignment="center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18"/>
  <sheetViews>
    <sheetView tabSelected="1" topLeftCell="A35" zoomScale="75" workbookViewId="0">
      <selection activeCell="M65" sqref="M65"/>
    </sheetView>
  </sheetViews>
  <sheetFormatPr baseColWidth="10" defaultRowHeight="14.4" x14ac:dyDescent="0.3"/>
  <cols>
    <col min="4" max="6" width="13.6640625" customWidth="1"/>
    <col min="8" max="10" width="13.44140625" customWidth="1"/>
    <col min="12" max="14" width="13.33203125" customWidth="1"/>
    <col min="16" max="18" width="13.6640625" customWidth="1"/>
  </cols>
  <sheetData>
    <row r="2" spans="2:22" x14ac:dyDescent="0.3">
      <c r="B2" s="24" t="s">
        <v>21</v>
      </c>
    </row>
    <row r="5" spans="2:22" x14ac:dyDescent="0.3">
      <c r="B5" s="24" t="s">
        <v>33</v>
      </c>
    </row>
    <row r="8" spans="2:22" x14ac:dyDescent="0.3">
      <c r="C8" s="55" t="s">
        <v>13</v>
      </c>
      <c r="D8" s="56"/>
      <c r="E8" s="56"/>
      <c r="F8" s="57"/>
      <c r="G8" s="58" t="s">
        <v>9</v>
      </c>
      <c r="H8" s="59"/>
      <c r="I8" s="59"/>
      <c r="J8" s="60"/>
      <c r="K8" s="61" t="s">
        <v>11</v>
      </c>
      <c r="L8" s="62"/>
      <c r="M8" s="62"/>
      <c r="N8" s="63"/>
      <c r="O8" s="64" t="s">
        <v>7</v>
      </c>
      <c r="P8" s="65"/>
      <c r="Q8" s="65"/>
      <c r="R8" s="66"/>
    </row>
    <row r="9" spans="2:22" x14ac:dyDescent="0.3">
      <c r="B9" s="3" t="s">
        <v>0</v>
      </c>
      <c r="C9" s="20" t="s">
        <v>15</v>
      </c>
      <c r="D9" s="20" t="s">
        <v>42</v>
      </c>
      <c r="E9" s="20" t="s">
        <v>45</v>
      </c>
      <c r="F9" s="20" t="s">
        <v>44</v>
      </c>
      <c r="G9" s="19" t="s">
        <v>15</v>
      </c>
      <c r="H9" s="19" t="s">
        <v>42</v>
      </c>
      <c r="I9" s="19" t="s">
        <v>45</v>
      </c>
      <c r="J9" s="19" t="s">
        <v>44</v>
      </c>
      <c r="K9" s="18" t="s">
        <v>15</v>
      </c>
      <c r="L9" s="18" t="s">
        <v>42</v>
      </c>
      <c r="M9" s="18" t="s">
        <v>45</v>
      </c>
      <c r="N9" s="18" t="s">
        <v>44</v>
      </c>
      <c r="O9" s="16" t="s">
        <v>15</v>
      </c>
      <c r="P9" s="16" t="s">
        <v>42</v>
      </c>
      <c r="Q9" s="16" t="s">
        <v>45</v>
      </c>
      <c r="R9" s="16" t="s">
        <v>44</v>
      </c>
      <c r="V9" s="6"/>
    </row>
    <row r="10" spans="2:22" x14ac:dyDescent="0.3">
      <c r="B10" s="2">
        <v>0</v>
      </c>
      <c r="C10" s="25">
        <v>0.14899999999999999</v>
      </c>
      <c r="D10" s="23">
        <f>(C10+0.4335)/134.16</f>
        <v>4.341830649970185E-3</v>
      </c>
      <c r="E10" s="26">
        <v>2.6030000000000002</v>
      </c>
      <c r="F10" s="27">
        <f>(E10+0.4241)/0.0193</f>
        <v>156.84455958549225</v>
      </c>
      <c r="G10" s="17">
        <v>0.16533333333333333</v>
      </c>
      <c r="H10" s="23">
        <f>(G10+0.4335)/134.16</f>
        <v>4.4635758298549001E-3</v>
      </c>
      <c r="I10" s="26">
        <f>(2.344+2.313)/2</f>
        <v>2.3285</v>
      </c>
      <c r="J10" s="27">
        <f>(I10+0.4241)/0.0193</f>
        <v>142.62176165803109</v>
      </c>
      <c r="K10" s="17">
        <v>0.17266666666666666</v>
      </c>
      <c r="L10" s="23">
        <f>(K10+0.4335)/134.16</f>
        <v>4.5182369310276284E-3</v>
      </c>
      <c r="M10" s="26">
        <f>(2.067+1.132)/2</f>
        <v>1.5994999999999999</v>
      </c>
      <c r="N10" s="27">
        <f>(M10+0.4241)/0.0193</f>
        <v>104.84974093264249</v>
      </c>
      <c r="O10" s="17">
        <v>0.10999999999999999</v>
      </c>
      <c r="P10" s="23">
        <f>(O10+0.4335)/134.16</f>
        <v>4.0511329755515803E-3</v>
      </c>
      <c r="Q10" s="26">
        <v>1.2470000000000001</v>
      </c>
      <c r="R10" s="27">
        <f>(Q10+0.4241)/0.0193</f>
        <v>86.585492227979273</v>
      </c>
      <c r="V10" s="2"/>
    </row>
    <row r="11" spans="2:22" x14ac:dyDescent="0.3">
      <c r="B11" s="2">
        <v>1</v>
      </c>
      <c r="C11" s="25">
        <v>0.42933333333333334</v>
      </c>
      <c r="D11" s="23">
        <f t="shared" ref="D11:D18" si="0">(C11+0.4335)/134.16</f>
        <v>6.4313754720731467E-3</v>
      </c>
      <c r="E11" s="26"/>
      <c r="F11" s="26"/>
      <c r="G11" s="17">
        <v>0.49866666666666665</v>
      </c>
      <c r="H11" s="23">
        <f t="shared" ref="H11:H18" si="1">(G11+0.4335)/134.16</f>
        <v>6.948171337706221E-3</v>
      </c>
      <c r="I11" s="26"/>
      <c r="J11" s="26"/>
      <c r="K11" s="17">
        <v>0.14333333333333334</v>
      </c>
      <c r="L11" s="23">
        <f t="shared" ref="L11:L18" si="2">(K11+0.4335)/134.16</f>
        <v>4.2995925263367126E-3</v>
      </c>
      <c r="M11" s="26"/>
      <c r="N11" s="26"/>
      <c r="O11" s="17">
        <v>0.57999999999999996</v>
      </c>
      <c r="P11" s="23">
        <f t="shared" ref="P11:P18" si="3">(O11+0.4335)/134.16</f>
        <v>7.5544126416219447E-3</v>
      </c>
      <c r="Q11" s="26"/>
      <c r="R11" s="27"/>
      <c r="V11" s="2"/>
    </row>
    <row r="12" spans="2:22" x14ac:dyDescent="0.3">
      <c r="B12" s="2">
        <v>2</v>
      </c>
      <c r="C12" s="25">
        <v>0.70533333333333326</v>
      </c>
      <c r="D12" s="23">
        <f t="shared" si="0"/>
        <v>8.4886205525740409E-3</v>
      </c>
      <c r="E12" s="26"/>
      <c r="F12" s="26"/>
      <c r="G12" s="17">
        <v>0.8613333333333334</v>
      </c>
      <c r="H12" s="23">
        <f t="shared" si="1"/>
        <v>9.6514112502484612E-3</v>
      </c>
      <c r="I12" s="26"/>
      <c r="J12" s="26"/>
      <c r="K12" s="17">
        <v>0.11333333333333333</v>
      </c>
      <c r="L12" s="23">
        <f t="shared" si="2"/>
        <v>4.075978930630093E-3</v>
      </c>
      <c r="M12" s="26"/>
      <c r="N12" s="26"/>
      <c r="O12" s="17">
        <v>0.80799999999999994</v>
      </c>
      <c r="P12" s="23">
        <f t="shared" si="3"/>
        <v>9.2538759689922475E-3</v>
      </c>
      <c r="Q12" s="26"/>
      <c r="R12" s="27"/>
      <c r="V12" s="2"/>
    </row>
    <row r="13" spans="2:22" x14ac:dyDescent="0.3">
      <c r="B13" s="2">
        <v>3</v>
      </c>
      <c r="C13" s="25">
        <v>0.64533333333333331</v>
      </c>
      <c r="D13" s="23">
        <f t="shared" si="0"/>
        <v>8.0413933611608035E-3</v>
      </c>
      <c r="E13" s="26"/>
      <c r="F13" s="26"/>
      <c r="G13" s="17">
        <v>0.70133333333333336</v>
      </c>
      <c r="H13" s="23">
        <f t="shared" si="1"/>
        <v>8.4588054064798253E-3</v>
      </c>
      <c r="I13" s="26"/>
      <c r="J13" s="26"/>
      <c r="K13" s="17">
        <v>0.16533333333333333</v>
      </c>
      <c r="L13" s="23">
        <f t="shared" si="2"/>
        <v>4.4635758298549001E-3</v>
      </c>
      <c r="M13" s="26"/>
      <c r="N13" s="26"/>
      <c r="O13" s="17">
        <v>1.0760000000000001</v>
      </c>
      <c r="P13" s="23">
        <f t="shared" si="3"/>
        <v>1.1251490757304711E-2</v>
      </c>
      <c r="Q13" s="26"/>
      <c r="R13" s="27"/>
      <c r="V13" s="2"/>
    </row>
    <row r="14" spans="2:22" x14ac:dyDescent="0.3">
      <c r="B14" s="2">
        <v>4</v>
      </c>
      <c r="C14" s="25">
        <v>0.66</v>
      </c>
      <c r="D14" s="23">
        <f t="shared" si="0"/>
        <v>8.1507155635062618E-3</v>
      </c>
      <c r="E14" s="26"/>
      <c r="F14" s="26"/>
      <c r="G14" s="17">
        <v>0.97733333333333328</v>
      </c>
      <c r="H14" s="23">
        <f t="shared" si="1"/>
        <v>1.0516050486980719E-2</v>
      </c>
      <c r="I14" s="26"/>
      <c r="J14" s="26"/>
      <c r="K14" s="17">
        <v>0.13266666666666668</v>
      </c>
      <c r="L14" s="23">
        <f t="shared" si="2"/>
        <v>4.2200854700854707E-3</v>
      </c>
      <c r="M14" s="26"/>
      <c r="N14" s="26"/>
      <c r="O14" s="17">
        <v>0.93333333333333346</v>
      </c>
      <c r="P14" s="23">
        <f t="shared" si="3"/>
        <v>1.0188083879944347E-2</v>
      </c>
      <c r="Q14" s="26"/>
      <c r="R14" s="27"/>
      <c r="V14" s="2"/>
    </row>
    <row r="15" spans="2:22" x14ac:dyDescent="0.3">
      <c r="B15" s="2">
        <v>5</v>
      </c>
      <c r="C15" s="25">
        <v>0.72399999999999987</v>
      </c>
      <c r="D15" s="23">
        <f t="shared" si="0"/>
        <v>8.6277579010137131E-3</v>
      </c>
      <c r="E15" s="26"/>
      <c r="F15" s="26"/>
      <c r="G15" s="17">
        <v>0.82</v>
      </c>
      <c r="H15" s="23">
        <f t="shared" si="1"/>
        <v>9.3433214072748943E-3</v>
      </c>
      <c r="I15" s="26"/>
      <c r="J15" s="26"/>
      <c r="K15" s="17">
        <v>0.13</v>
      </c>
      <c r="L15" s="23">
        <f t="shared" si="2"/>
        <v>4.20020870602266E-3</v>
      </c>
      <c r="M15" s="26"/>
      <c r="N15" s="26"/>
      <c r="O15" s="17">
        <v>0.6253333333333333</v>
      </c>
      <c r="P15" s="23">
        <f t="shared" si="3"/>
        <v>7.8923176306897238E-3</v>
      </c>
      <c r="Q15" s="26"/>
      <c r="R15" s="27"/>
      <c r="V15" s="2"/>
    </row>
    <row r="16" spans="2:22" x14ac:dyDescent="0.3">
      <c r="B16" s="2">
        <v>6</v>
      </c>
      <c r="C16" s="25">
        <v>0.81066666666666665</v>
      </c>
      <c r="D16" s="23">
        <f t="shared" si="0"/>
        <v>9.2737527330550591E-3</v>
      </c>
      <c r="E16" s="26"/>
      <c r="F16" s="26"/>
      <c r="G16" s="17">
        <v>1.2693333333333334</v>
      </c>
      <c r="H16" s="23">
        <f t="shared" si="1"/>
        <v>1.2692556151858478E-2</v>
      </c>
      <c r="I16" s="26"/>
      <c r="J16" s="26"/>
      <c r="K16" s="17">
        <v>0.26733333333333337</v>
      </c>
      <c r="L16" s="23">
        <f t="shared" si="2"/>
        <v>5.2238620552574047E-3</v>
      </c>
      <c r="M16" s="26"/>
      <c r="N16" s="26"/>
      <c r="O16" s="17">
        <v>0.81599999999999995</v>
      </c>
      <c r="P16" s="23">
        <f t="shared" si="3"/>
        <v>9.3135062611806787E-3</v>
      </c>
      <c r="Q16" s="26"/>
      <c r="R16" s="27"/>
      <c r="V16" s="2"/>
    </row>
    <row r="17" spans="2:22" x14ac:dyDescent="0.3">
      <c r="B17" s="2">
        <v>7</v>
      </c>
      <c r="C17" s="25">
        <v>1.1360000000000001</v>
      </c>
      <c r="D17" s="23">
        <f t="shared" si="0"/>
        <v>1.1698717948717951E-2</v>
      </c>
      <c r="E17" s="26"/>
      <c r="F17" s="26"/>
      <c r="G17" s="17">
        <v>1.7093333333333334</v>
      </c>
      <c r="H17" s="23">
        <f t="shared" si="1"/>
        <v>1.5972222222222224E-2</v>
      </c>
      <c r="I17" s="26"/>
      <c r="J17" s="26"/>
      <c r="K17" s="17">
        <v>0.24</v>
      </c>
      <c r="L17" s="23">
        <f t="shared" si="2"/>
        <v>5.0201252236135958E-3</v>
      </c>
      <c r="M17" s="26"/>
      <c r="N17" s="26"/>
      <c r="O17" s="17">
        <v>2.0186666666666668</v>
      </c>
      <c r="P17" s="23">
        <f t="shared" si="3"/>
        <v>1.827792685350825E-2</v>
      </c>
      <c r="Q17" s="26"/>
      <c r="R17" s="27"/>
      <c r="V17" s="2"/>
    </row>
    <row r="18" spans="2:22" x14ac:dyDescent="0.3">
      <c r="B18" s="2">
        <v>8</v>
      </c>
      <c r="C18" s="25">
        <v>1.3426666666666669</v>
      </c>
      <c r="D18" s="23">
        <f t="shared" si="0"/>
        <v>1.323916716358577E-2</v>
      </c>
      <c r="E18" s="26">
        <f>(0.076+0.053)/2</f>
        <v>6.4500000000000002E-2</v>
      </c>
      <c r="F18" s="27">
        <f>(E18+0.4241)/0.0193</f>
        <v>25.316062176165801</v>
      </c>
      <c r="G18" s="17">
        <v>1.7706666666666668</v>
      </c>
      <c r="H18" s="23">
        <f t="shared" si="1"/>
        <v>1.6429387795666866E-2</v>
      </c>
      <c r="I18" s="26">
        <f>(0.167+0.179)/2</f>
        <v>0.17299999999999999</v>
      </c>
      <c r="J18" s="27">
        <f>(I18+0.4241)/0.0193</f>
        <v>30.937823834196887</v>
      </c>
      <c r="K18" s="17">
        <v>0.18333333333333332</v>
      </c>
      <c r="L18" s="23">
        <f t="shared" si="2"/>
        <v>4.5977439872788711E-3</v>
      </c>
      <c r="M18" s="26">
        <f>(1.13+0.825)/2</f>
        <v>0.97749999999999992</v>
      </c>
      <c r="N18" s="27">
        <f>(M18+0.4241)/0.0193</f>
        <v>72.621761658031076</v>
      </c>
      <c r="O18" s="17">
        <v>2.2319999999999998</v>
      </c>
      <c r="P18" s="23">
        <f t="shared" si="3"/>
        <v>1.9868067978533095E-2</v>
      </c>
      <c r="Q18" s="26">
        <v>0.33400000000000002</v>
      </c>
      <c r="R18" s="27">
        <f>(Q18+0.4241)/0.0193</f>
        <v>39.279792746113984</v>
      </c>
      <c r="V18" s="2"/>
    </row>
  </sheetData>
  <mergeCells count="4">
    <mergeCell ref="C8:F8"/>
    <mergeCell ref="G8:J8"/>
    <mergeCell ref="K8:N8"/>
    <mergeCell ref="O8:R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Cinetica microbiana</vt:lpstr>
      <vt:lpstr>Procesamiento de 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Carrillo Garcia</dc:creator>
  <cp:lastModifiedBy>Jose Carrillo Garcia</cp:lastModifiedBy>
  <dcterms:created xsi:type="dcterms:W3CDTF">2024-09-05T21:40:42Z</dcterms:created>
  <dcterms:modified xsi:type="dcterms:W3CDTF">2024-09-11T21:57:34Z</dcterms:modified>
</cp:coreProperties>
</file>